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ODO\Documents\"/>
    </mc:Choice>
  </mc:AlternateContent>
  <xr:revisionPtr revIDLastSave="0" documentId="8_{A8DB8B92-0A35-4226-B2D2-10309142997A}" xr6:coauthVersionLast="47" xr6:coauthVersionMax="47" xr10:uidLastSave="{00000000-0000-0000-0000-000000000000}"/>
  <bookViews>
    <workbookView xWindow="3780" yWindow="2040" windowWidth="21600" windowHeight="11295" activeTab="4" xr2:uid="{DF4295C9-BE03-48F3-99BF-D2188E17290E}"/>
  </bookViews>
  <sheets>
    <sheet name="Hyp 2027" sheetId="2" r:id="rId1"/>
    <sheet name="Direct Local" sheetId="3" r:id="rId2"/>
    <sheet name="Reass Local" sheetId="4" r:id="rId3"/>
    <sheet name="CPC SAZ Local" sheetId="5" r:id="rId4"/>
    <sheet name="Direct" sheetId="6" r:id="rId5"/>
    <sheet name="Reass" sheetId="7" r:id="rId6"/>
    <sheet name="CPC SAZ" sheetId="8" r:id="rId7"/>
  </sheets>
  <definedNames>
    <definedName name="_" hidden="1">#REF!</definedName>
    <definedName name="____________HOB1">#REF!</definedName>
    <definedName name="___________HOB1">#REF!</definedName>
    <definedName name="__________HOB1">#REF!</definedName>
    <definedName name="_________HOB1">#REF!</definedName>
    <definedName name="________HOB1">#REF!</definedName>
    <definedName name="_______HOB1">#REF!</definedName>
    <definedName name="_______k2" hidden="1">#REF!</definedName>
    <definedName name="______HOB1">#REF!</definedName>
    <definedName name="______k2" hidden="1">#REF!</definedName>
    <definedName name="_____HOB1">#REF!</definedName>
    <definedName name="_____k2" hidden="1">#REF!</definedName>
    <definedName name="____1__123Graph_ADIAGR_1" hidden="1">#REF!</definedName>
    <definedName name="____10__123Graph_ADIAGR_13" hidden="1">#REF!</definedName>
    <definedName name="____10__123Graph_ADIAGR_2" hidden="1">#REF!</definedName>
    <definedName name="____11__123Graph_ADIAGR_20" hidden="1">#REF!</definedName>
    <definedName name="____12__123Graph_ADIAGR_16" hidden="1">#REF!</definedName>
    <definedName name="____12__123Graph_ADIAGR_3" hidden="1">#REF!</definedName>
    <definedName name="____13__123Graph_ADIAGR_4" hidden="1">#REF!</definedName>
    <definedName name="____14__123Graph_ADIAGR_17" hidden="1">#REF!</definedName>
    <definedName name="____14__123Graph_ADIAGR_5" hidden="1">#REF!</definedName>
    <definedName name="____15__123Graph_ADIAGR_6" hidden="1">#REF!</definedName>
    <definedName name="____16__123Graph_ADIAGR_18" hidden="1">#REF!</definedName>
    <definedName name="____16__123Graph_ADIAGR_7" hidden="1">#REF!</definedName>
    <definedName name="____17__123Graph_ADIAGR_8" hidden="1">#REF!</definedName>
    <definedName name="____18__123Graph_ADIAGR_19" hidden="1">#REF!</definedName>
    <definedName name="____18__123Graph_ADIAGR_9" hidden="1">#REF!</definedName>
    <definedName name="____19__123Graph_BDIAGR_1" hidden="1">#REF!</definedName>
    <definedName name="____2__123Graph_ADIAGR_1" hidden="1">#REF!</definedName>
    <definedName name="____2__123Graph_ADIAGR_10" hidden="1">#REF!</definedName>
    <definedName name="____20__123Graph_ADIAGR_2" hidden="1">#REF!</definedName>
    <definedName name="____20__123Graph_BDIAGR_11" hidden="1">#REF!</definedName>
    <definedName name="____21__123Graph_BDIAGR_16" hidden="1">#REF!</definedName>
    <definedName name="____22__123Graph_ADIAGR_20" hidden="1">#REF!</definedName>
    <definedName name="____22__123Graph_BDIAGR_17" hidden="1">#REF!</definedName>
    <definedName name="____23__123Graph_BDIAGR_18" hidden="1">#REF!</definedName>
    <definedName name="____24__123Graph_ADIAGR_3" hidden="1">#REF!</definedName>
    <definedName name="____24__123Graph_BDIAGR_19" hidden="1">#REF!</definedName>
    <definedName name="____25__123Graph_BDIAGR_20" hidden="1">#REF!</definedName>
    <definedName name="____26__123Graph_ADIAGR_4" hidden="1">#REF!</definedName>
    <definedName name="____26__123Graph_BDIAGR_4" hidden="1">#REF!</definedName>
    <definedName name="____27__123Graph_BDIAGR_7" hidden="1">#REF!</definedName>
    <definedName name="____28__123Graph_ADIAGR_5" hidden="1">#REF!</definedName>
    <definedName name="____28__123Graph_BDIAGR_8" hidden="1">#REF!</definedName>
    <definedName name="____29__123Graph_CDIAGR_1" hidden="1">#REF!</definedName>
    <definedName name="____3__123Graph_ADIAGR_11" hidden="1">#REF!</definedName>
    <definedName name="____30__123Graph_ADIAGR_6" hidden="1">#REF!</definedName>
    <definedName name="____30__123Graph_CDIAGR_11" hidden="1">#REF!</definedName>
    <definedName name="____31__123Graph_CDIAGR_4" hidden="1">#REF!</definedName>
    <definedName name="____32__123Graph_ADIAGR_7" hidden="1">#REF!</definedName>
    <definedName name="____32__123Graph_CDIAGR_7" hidden="1">#REF!</definedName>
    <definedName name="____33__123Graph_CDIAGR_8" hidden="1">#REF!</definedName>
    <definedName name="____34__123Graph_ADIAGR_8" hidden="1">#REF!</definedName>
    <definedName name="____34__123Graph_LBL_ADIAGR_10" hidden="1">#REF!</definedName>
    <definedName name="____35__123Graph_LBL_ADIAGR_12" hidden="1">#REF!</definedName>
    <definedName name="____36__123Graph_ADIAGR_9" hidden="1">#REF!</definedName>
    <definedName name="____36__123Graph_LBL_ADIAGR_13" hidden="1">#REF!</definedName>
    <definedName name="____37__123Graph_LBL_ADIAGR_2" hidden="1">#REF!</definedName>
    <definedName name="____38__123Graph_BDIAGR_1" hidden="1">#REF!</definedName>
    <definedName name="____38__123Graph_LBL_ADIAGR_3" hidden="1">#REF!</definedName>
    <definedName name="____39__123Graph_LBL_ADIAGR_5" hidden="1">#REF!</definedName>
    <definedName name="____4__123Graph_ADIAGR_10" hidden="1">#REF!</definedName>
    <definedName name="____4__123Graph_ADIAGR_12" hidden="1">#REF!</definedName>
    <definedName name="____40__123Graph_BDIAGR_11" hidden="1">#REF!</definedName>
    <definedName name="____40__123Graph_LBL_ADIAGR_6" hidden="1">#REF!</definedName>
    <definedName name="____41__123Graph_LBL_ADIAGR_9" hidden="1">#REF!</definedName>
    <definedName name="____42__123Graph_BDIAGR_16" hidden="1">#REF!</definedName>
    <definedName name="____42__123Graph_XDIAGR_11" hidden="1">#REF!</definedName>
    <definedName name="____43__123Graph_XDIAGR_17" hidden="1">#REF!</definedName>
    <definedName name="____44__123Graph_BDIAGR_17" hidden="1">#REF!</definedName>
    <definedName name="____44__123Graph_XDIAGR_18" hidden="1">#REF!</definedName>
    <definedName name="____45__123Graph_XDIAGR_20" hidden="1">#REF!</definedName>
    <definedName name="____46__123Graph_BDIAGR_18" hidden="1">#REF!</definedName>
    <definedName name="____46__123Graph_XDIAGR_4" hidden="1">#REF!</definedName>
    <definedName name="____47__123Graph_XDIAGR_8" hidden="1">#REF!</definedName>
    <definedName name="____48__123Graph_BDIAGR_19" hidden="1">#REF!</definedName>
    <definedName name="____5__123Graph_ADIAGR_13" hidden="1">#REF!</definedName>
    <definedName name="____50__123Graph_BDIAGR_20" hidden="1">#REF!</definedName>
    <definedName name="____52__123Graph_BDIAGR_4" hidden="1">#REF!</definedName>
    <definedName name="____54__123Graph_BDIAGR_7" hidden="1">#REF!</definedName>
    <definedName name="____56__123Graph_BDIAGR_8" hidden="1">#REF!</definedName>
    <definedName name="____58__123Graph_CDIAGR_1" hidden="1">#REF!</definedName>
    <definedName name="____6__123Graph_ADIAGR_11" hidden="1">#REF!</definedName>
    <definedName name="____6__123Graph_ADIAGR_16" hidden="1">#REF!</definedName>
    <definedName name="____60__123Graph_CDIAGR_11" hidden="1">#REF!</definedName>
    <definedName name="____62__123Graph_CDIAGR_4" hidden="1">#REF!</definedName>
    <definedName name="____64__123Graph_CDIAGR_7" hidden="1">#REF!</definedName>
    <definedName name="____66__123Graph_CDIAGR_8" hidden="1">#REF!</definedName>
    <definedName name="____68__123Graph_LBL_ADIAGR_10" hidden="1">#REF!</definedName>
    <definedName name="____7__123Graph_ADIAGR_17" hidden="1">#REF!</definedName>
    <definedName name="____70__123Graph_LBL_ADIAGR_12" hidden="1">#REF!</definedName>
    <definedName name="____72__123Graph_LBL_ADIAGR_13" hidden="1">#REF!</definedName>
    <definedName name="____74__123Graph_LBL_ADIAGR_2" hidden="1">#REF!</definedName>
    <definedName name="____76__123Graph_LBL_ADIAGR_3" hidden="1">#REF!</definedName>
    <definedName name="____78__123Graph_LBL_ADIAGR_5" hidden="1">#REF!</definedName>
    <definedName name="____8__123Graph_ADIAGR_12" hidden="1">#REF!</definedName>
    <definedName name="____8__123Graph_ADIAGR_18" hidden="1">#REF!</definedName>
    <definedName name="____80__123Graph_LBL_ADIAGR_6" hidden="1">#REF!</definedName>
    <definedName name="____82__123Graph_LBL_ADIAGR_9" hidden="1">#REF!</definedName>
    <definedName name="____84__123Graph_XDIAGR_11" hidden="1">#REF!</definedName>
    <definedName name="____86__123Graph_XDIAGR_17" hidden="1">#REF!</definedName>
    <definedName name="____88__123Graph_XDIAGR_18" hidden="1">#REF!</definedName>
    <definedName name="____9__123Graph_ADIAGR_19" hidden="1">#REF!</definedName>
    <definedName name="____90__123Graph_XDIAGR_20" hidden="1">#REF!</definedName>
    <definedName name="____92__123Graph_XDIAGR_4" hidden="1">#REF!</definedName>
    <definedName name="____94__123Graph_XDIAGR_8" hidden="1">#REF!</definedName>
    <definedName name="____HOB1">#REF!</definedName>
    <definedName name="____k2" hidden="1">#REF!</definedName>
    <definedName name="___1__123Graph_ADIAGR_1" hidden="1">#REF!</definedName>
    <definedName name="___10__123Graph_ADIAGR_13" hidden="1">#REF!</definedName>
    <definedName name="___10__123Graph_ADIAGR_2" hidden="1">#REF!</definedName>
    <definedName name="___11__123Graph_ADIAGR_20" hidden="1">#REF!</definedName>
    <definedName name="___12__123Graph_ADIAGR_16" hidden="1">#REF!</definedName>
    <definedName name="___12__123Graph_ADIAGR_3" hidden="1">#REF!</definedName>
    <definedName name="___13__123Graph_ADIAGR_4" hidden="1">#REF!</definedName>
    <definedName name="___14__123Graph_ADIAGR_17" hidden="1">#REF!</definedName>
    <definedName name="___14__123Graph_ADIAGR_5" hidden="1">#REF!</definedName>
    <definedName name="___15__123Graph_ADIAGR_6" hidden="1">#REF!</definedName>
    <definedName name="___16__123Graph_ADIAGR_18" hidden="1">#REF!</definedName>
    <definedName name="___16__123Graph_ADIAGR_7" hidden="1">#REF!</definedName>
    <definedName name="___17__123Graph_ADIAGR_8" hidden="1">#REF!</definedName>
    <definedName name="___18__123Graph_ADIAGR_19" hidden="1">#REF!</definedName>
    <definedName name="___18__123Graph_ADIAGR_9" hidden="1">#REF!</definedName>
    <definedName name="___19__123Graph_BDIAGR_1" hidden="1">#REF!</definedName>
    <definedName name="___2__123Graph_ADIAGR_1" hidden="1">#REF!</definedName>
    <definedName name="___2__123Graph_ADIAGR_10" hidden="1">#REF!</definedName>
    <definedName name="___20__123Graph_ADIAGR_2" hidden="1">#REF!</definedName>
    <definedName name="___20__123Graph_BDIAGR_11" hidden="1">#REF!</definedName>
    <definedName name="___21__123Graph_BDIAGR_16" hidden="1">#REF!</definedName>
    <definedName name="___22__123Graph_ADIAGR_20" hidden="1">#REF!</definedName>
    <definedName name="___22__123Graph_BDIAGR_17" hidden="1">#REF!</definedName>
    <definedName name="___23__123Graph_BDIAGR_18" hidden="1">#REF!</definedName>
    <definedName name="___24__123Graph_ADIAGR_3" hidden="1">#REF!</definedName>
    <definedName name="___24__123Graph_BDIAGR_19" hidden="1">#REF!</definedName>
    <definedName name="___25__123Graph_BDIAGR_20" hidden="1">#REF!</definedName>
    <definedName name="___26__123Graph_ADIAGR_4" hidden="1">#REF!</definedName>
    <definedName name="___26__123Graph_BDIAGR_4" hidden="1">#REF!</definedName>
    <definedName name="___27__123Graph_BDIAGR_7" hidden="1">#REF!</definedName>
    <definedName name="___28__123Graph_ADIAGR_5" hidden="1">#REF!</definedName>
    <definedName name="___28__123Graph_BDIAGR_8" hidden="1">#REF!</definedName>
    <definedName name="___29__123Graph_CDIAGR_1" hidden="1">#REF!</definedName>
    <definedName name="___3__123Graph_ADIAGR_11" hidden="1">#REF!</definedName>
    <definedName name="___30__123Graph_ADIAGR_6" hidden="1">#REF!</definedName>
    <definedName name="___30__123Graph_CDIAGR_11" hidden="1">#REF!</definedName>
    <definedName name="___31__123Graph_CDIAGR_4" hidden="1">#REF!</definedName>
    <definedName name="___32__123Graph_ADIAGR_7" hidden="1">#REF!</definedName>
    <definedName name="___32__123Graph_CDIAGR_7" hidden="1">#REF!</definedName>
    <definedName name="___33__123Graph_CDIAGR_8" hidden="1">#REF!</definedName>
    <definedName name="___34__123Graph_ADIAGR_8" hidden="1">#REF!</definedName>
    <definedName name="___34__123Graph_LBL_ADIAGR_10" hidden="1">#REF!</definedName>
    <definedName name="___35__123Graph_LBL_ADIAGR_12" hidden="1">#REF!</definedName>
    <definedName name="___36__123Graph_ADIAGR_9" hidden="1">#REF!</definedName>
    <definedName name="___36__123Graph_LBL_ADIAGR_13" hidden="1">#REF!</definedName>
    <definedName name="___37__123Graph_LBL_ADIAGR_2" hidden="1">#REF!</definedName>
    <definedName name="___38__123Graph_BDIAGR_1" hidden="1">#REF!</definedName>
    <definedName name="___38__123Graph_LBL_ADIAGR_3" hidden="1">#REF!</definedName>
    <definedName name="___39__123Graph_LBL_ADIAGR_5" hidden="1">#REF!</definedName>
    <definedName name="___4__123Graph_ADIAGR_10" hidden="1">#REF!</definedName>
    <definedName name="___4__123Graph_ADIAGR_12" hidden="1">#REF!</definedName>
    <definedName name="___40__123Graph_BDIAGR_11" hidden="1">#REF!</definedName>
    <definedName name="___40__123Graph_LBL_ADIAGR_6" hidden="1">#REF!</definedName>
    <definedName name="___41__123Graph_LBL_ADIAGR_9" hidden="1">#REF!</definedName>
    <definedName name="___42__123Graph_BDIAGR_16" hidden="1">#REF!</definedName>
    <definedName name="___42__123Graph_XDIAGR_11" hidden="1">#REF!</definedName>
    <definedName name="___43__123Graph_XDIAGR_17" hidden="1">#REF!</definedName>
    <definedName name="___44__123Graph_BDIAGR_17" hidden="1">#REF!</definedName>
    <definedName name="___44__123Graph_XDIAGR_18" hidden="1">#REF!</definedName>
    <definedName name="___45__123Graph_XDIAGR_20" hidden="1">#REF!</definedName>
    <definedName name="___46__123Graph_BDIAGR_18" hidden="1">#REF!</definedName>
    <definedName name="___46__123Graph_XDIAGR_4" hidden="1">#REF!</definedName>
    <definedName name="___47__123Graph_XDIAGR_8" hidden="1">#REF!</definedName>
    <definedName name="___48__123Graph_BDIAGR_19" hidden="1">#REF!</definedName>
    <definedName name="___5__123Graph_ADIAGR_13" hidden="1">#REF!</definedName>
    <definedName name="___50__123Graph_BDIAGR_20" hidden="1">#REF!</definedName>
    <definedName name="___52__123Graph_BDIAGR_4" hidden="1">#REF!</definedName>
    <definedName name="___54__123Graph_BDIAGR_7" hidden="1">#REF!</definedName>
    <definedName name="___56__123Graph_BDIAGR_8" hidden="1">#REF!</definedName>
    <definedName name="___58__123Graph_CDIAGR_1" hidden="1">#REF!</definedName>
    <definedName name="___6__123Graph_ADIAGR_11" hidden="1">#REF!</definedName>
    <definedName name="___6__123Graph_ADIAGR_16" hidden="1">#REF!</definedName>
    <definedName name="___60__123Graph_CDIAGR_11" hidden="1">#REF!</definedName>
    <definedName name="___62__123Graph_CDIAGR_4" hidden="1">#REF!</definedName>
    <definedName name="___64__123Graph_CDIAGR_7" hidden="1">#REF!</definedName>
    <definedName name="___66__123Graph_CDIAGR_8" hidden="1">#REF!</definedName>
    <definedName name="___68__123Graph_LBL_ADIAGR_10" hidden="1">#REF!</definedName>
    <definedName name="___7__123Graph_ADIAGR_17" hidden="1">#REF!</definedName>
    <definedName name="___70__123Graph_LBL_ADIAGR_12" hidden="1">#REF!</definedName>
    <definedName name="___72__123Graph_LBL_ADIAGR_13" hidden="1">#REF!</definedName>
    <definedName name="___74__123Graph_LBL_ADIAGR_2" hidden="1">#REF!</definedName>
    <definedName name="___76__123Graph_LBL_ADIAGR_3" hidden="1">#REF!</definedName>
    <definedName name="___78__123Graph_LBL_ADIAGR_5" hidden="1">#REF!</definedName>
    <definedName name="___8__123Graph_ADIAGR_12" hidden="1">#REF!</definedName>
    <definedName name="___8__123Graph_ADIAGR_18" hidden="1">#REF!</definedName>
    <definedName name="___80__123Graph_LBL_ADIAGR_6" hidden="1">#REF!</definedName>
    <definedName name="___82__123Graph_LBL_ADIAGR_9" hidden="1">#REF!</definedName>
    <definedName name="___84__123Graph_XDIAGR_11" hidden="1">#REF!</definedName>
    <definedName name="___86__123Graph_XDIAGR_17" hidden="1">#REF!</definedName>
    <definedName name="___88__123Graph_XDIAGR_18" hidden="1">#REF!</definedName>
    <definedName name="___9__123Graph_ADIAGR_19" hidden="1">#REF!</definedName>
    <definedName name="___90__123Graph_XDIAGR_20" hidden="1">#REF!</definedName>
    <definedName name="___92__123Graph_XDIAGR_4" hidden="1">#REF!</definedName>
    <definedName name="___94__123Graph_XDIAGR_8" hidden="1">#REF!</definedName>
    <definedName name="___HOB1">#REF!</definedName>
    <definedName name="___k2" hidden="1">#REF!</definedName>
    <definedName name="__1__123Graph_ADIAGR_1" hidden="1">#REF!</definedName>
    <definedName name="__10__123Graph_ADIAGR_13" hidden="1">#REF!</definedName>
    <definedName name="__10__123Graph_ADIAGR_2" hidden="1">#REF!</definedName>
    <definedName name="__11__123Graph_ADIAGR_20" hidden="1">#REF!</definedName>
    <definedName name="__12__123Graph_ADIAGR_16" hidden="1">#REF!</definedName>
    <definedName name="__12__123Graph_ADIAGR_3" hidden="1">#REF!</definedName>
    <definedName name="__123Graph_A" hidden="1">#REF!</definedName>
    <definedName name="__123Graph_B" hidden="1">#REF!</definedName>
    <definedName name="__123Graph_LBL_A" hidden="1">#REF!</definedName>
    <definedName name="__123Graph_LBL_AGraph1" hidden="1">#REF!</definedName>
    <definedName name="__123Graph_LBL_B" hidden="1">#REF!</definedName>
    <definedName name="__123Graph_LBL_BGraph1" hidden="1">#REF!</definedName>
    <definedName name="__123Graph_X" hidden="1">#REF!</definedName>
    <definedName name="__13__123Graph_ADIAGR_4" hidden="1">#REF!</definedName>
    <definedName name="__14__123Graph_ADIAGR_17" hidden="1">#REF!</definedName>
    <definedName name="__14__123Graph_ADIAGR_5" hidden="1">#REF!</definedName>
    <definedName name="__15__123Graph_ADIAGR_6" hidden="1">#REF!</definedName>
    <definedName name="__16__123Graph_ADIAGR_18" hidden="1">#REF!</definedName>
    <definedName name="__16__123Graph_ADIAGR_7" hidden="1">#REF!</definedName>
    <definedName name="__17__123Graph_ADIAGR_8" hidden="1">#REF!</definedName>
    <definedName name="__18__123Graph_ADIAGR_19" hidden="1">#REF!</definedName>
    <definedName name="__18__123Graph_ADIAGR_9" hidden="1">#REF!</definedName>
    <definedName name="__19__123Graph_BDIAGR_1" hidden="1">#REF!</definedName>
    <definedName name="__2__123Graph_ADIAGR_1" hidden="1">#REF!</definedName>
    <definedName name="__2__123Graph_ADIAGR_10" hidden="1">#REF!</definedName>
    <definedName name="__20__123Graph_ADIAGR_2" hidden="1">#REF!</definedName>
    <definedName name="__20__123Graph_BDIAGR_11" hidden="1">#REF!</definedName>
    <definedName name="__21__123Graph_BDIAGR_16" hidden="1">#REF!</definedName>
    <definedName name="__22__123Graph_ADIAGR_20" hidden="1">#REF!</definedName>
    <definedName name="__22__123Graph_BDIAGR_17" hidden="1">#REF!</definedName>
    <definedName name="__23__123Graph_BDIAGR_18" hidden="1">#REF!</definedName>
    <definedName name="__24__123Graph_ADIAGR_3" hidden="1">#REF!</definedName>
    <definedName name="__24__123Graph_BDIAGR_19" hidden="1">#REF!</definedName>
    <definedName name="__25__123Graph_BDIAGR_20" hidden="1">#REF!</definedName>
    <definedName name="__26__123Graph_ADIAGR_4" hidden="1">#REF!</definedName>
    <definedName name="__26__123Graph_BDIAGR_4" hidden="1">#REF!</definedName>
    <definedName name="__27__123Graph_BDIAGR_7" hidden="1">#REF!</definedName>
    <definedName name="__28__123Graph_ADIAGR_5" hidden="1">#REF!</definedName>
    <definedName name="__28__123Graph_BDIAGR_8" hidden="1">#REF!</definedName>
    <definedName name="__29__123Graph_CDIAGR_1" hidden="1">#REF!</definedName>
    <definedName name="__3__123Graph_ADIAGR_11" hidden="1">#REF!</definedName>
    <definedName name="__30__123Graph_ADIAGR_6" hidden="1">#REF!</definedName>
    <definedName name="__30__123Graph_CDIAGR_11" hidden="1">#REF!</definedName>
    <definedName name="__31__123Graph_CDIAGR_4" hidden="1">#REF!</definedName>
    <definedName name="__32__123Graph_ADIAGR_7" hidden="1">#REF!</definedName>
    <definedName name="__32__123Graph_CDIAGR_7" hidden="1">#REF!</definedName>
    <definedName name="__33__123Graph_CDIAGR_8" hidden="1">#REF!</definedName>
    <definedName name="__34__123Graph_ADIAGR_8" hidden="1">#REF!</definedName>
    <definedName name="__34__123Graph_LBL_ADIAGR_10" hidden="1">#REF!</definedName>
    <definedName name="__35__123Graph_LBL_ADIAGR_12" hidden="1">#REF!</definedName>
    <definedName name="__36__123Graph_ADIAGR_9" hidden="1">#REF!</definedName>
    <definedName name="__36__123Graph_LBL_ADIAGR_13" hidden="1">#REF!</definedName>
    <definedName name="__37__123Graph_LBL_ADIAGR_2" hidden="1">#REF!</definedName>
    <definedName name="__38__123Graph_BDIAGR_1" hidden="1">#REF!</definedName>
    <definedName name="__38__123Graph_LBL_ADIAGR_3" hidden="1">#REF!</definedName>
    <definedName name="__39__123Graph_LBL_ADIAGR_5" hidden="1">#REF!</definedName>
    <definedName name="__4__123Graph_ADIAGR_10" hidden="1">#REF!</definedName>
    <definedName name="__4__123Graph_ADIAGR_12" hidden="1">#REF!</definedName>
    <definedName name="__40__123Graph_BDIAGR_11" hidden="1">#REF!</definedName>
    <definedName name="__40__123Graph_LBL_ADIAGR_6" hidden="1">#REF!</definedName>
    <definedName name="__41__123Graph_LBL_ADIAGR_9" hidden="1">#REF!</definedName>
    <definedName name="__42__123Graph_BDIAGR_16" hidden="1">#REF!</definedName>
    <definedName name="__42__123Graph_XDIAGR_11" hidden="1">#REF!</definedName>
    <definedName name="__43__123Graph_XDIAGR_17" hidden="1">#REF!</definedName>
    <definedName name="__44__123Graph_BDIAGR_17" hidden="1">#REF!</definedName>
    <definedName name="__44__123Graph_XDIAGR_18" hidden="1">#REF!</definedName>
    <definedName name="__45__123Graph_XDIAGR_20" hidden="1">#REF!</definedName>
    <definedName name="__46__123Graph_BDIAGR_18" hidden="1">#REF!</definedName>
    <definedName name="__46__123Graph_XDIAGR_4" hidden="1">#REF!</definedName>
    <definedName name="__47__123Graph_XDIAGR_8" hidden="1">#REF!</definedName>
    <definedName name="__48__123Graph_BDIAGR_19" hidden="1">#REF!</definedName>
    <definedName name="__5__123Graph_ADIAGR_13" hidden="1">#REF!</definedName>
    <definedName name="__50__123Graph_BDIAGR_20" hidden="1">#REF!</definedName>
    <definedName name="__52__123Graph_BDIAGR_4" hidden="1">#REF!</definedName>
    <definedName name="__54__123Graph_BDIAGR_7" hidden="1">#REF!</definedName>
    <definedName name="__56__123Graph_BDIAGR_8" hidden="1">#REF!</definedName>
    <definedName name="__58__123Graph_CDIAGR_1" hidden="1">#REF!</definedName>
    <definedName name="__6__123Graph_ADIAGR_11" hidden="1">#REF!</definedName>
    <definedName name="__6__123Graph_ADIAGR_16" hidden="1">#REF!</definedName>
    <definedName name="__60__123Graph_CDIAGR_11" hidden="1">#REF!</definedName>
    <definedName name="__62__123Graph_CDIAGR_4" hidden="1">#REF!</definedName>
    <definedName name="__64__123Graph_CDIAGR_7" hidden="1">#REF!</definedName>
    <definedName name="__66__123Graph_CDIAGR_8" hidden="1">#REF!</definedName>
    <definedName name="__68__123Graph_LBL_ADIAGR_10" hidden="1">#REF!</definedName>
    <definedName name="__7__123Graph_ADIAGR_17" hidden="1">#REF!</definedName>
    <definedName name="__70__123Graph_LBL_ADIAGR_12" hidden="1">#REF!</definedName>
    <definedName name="__72__123Graph_LBL_ADIAGR_13" hidden="1">#REF!</definedName>
    <definedName name="__74__123Graph_LBL_ADIAGR_2" hidden="1">#REF!</definedName>
    <definedName name="__76__123Graph_LBL_ADIAGR_3" hidden="1">#REF!</definedName>
    <definedName name="__78__123Graph_LBL_ADIAGR_5" hidden="1">#REF!</definedName>
    <definedName name="__8__123Graph_ADIAGR_12" hidden="1">#REF!</definedName>
    <definedName name="__8__123Graph_ADIAGR_18" hidden="1">#REF!</definedName>
    <definedName name="__80__123Graph_LBL_ADIAGR_6" hidden="1">#REF!</definedName>
    <definedName name="__82__123Graph_LBL_ADIAGR_9" hidden="1">#REF!</definedName>
    <definedName name="__84__123Graph_XDIAGR_11" hidden="1">#REF!</definedName>
    <definedName name="__86__123Graph_XDIAGR_17" hidden="1">#REF!</definedName>
    <definedName name="__88__123Graph_XDIAGR_18" hidden="1">#REF!</definedName>
    <definedName name="__9__123Graph_ADIAGR_19" hidden="1">#REF!</definedName>
    <definedName name="__90__123Graph_XDIAGR_20" hidden="1">#REF!</definedName>
    <definedName name="__92__123Graph_XDIAGR_4" hidden="1">#REF!</definedName>
    <definedName name="__94__123Graph_XDIAGR_8" hidden="1">#REF!</definedName>
    <definedName name="__C100000">#REF!</definedName>
    <definedName name="__C608550">#REF!</definedName>
    <definedName name="__C90000">#REF!</definedName>
    <definedName name="__Cpe111">#REF!</definedName>
    <definedName name="__Cpe112">#REF!</definedName>
    <definedName name="__Cpe113">#REF!</definedName>
    <definedName name="__Cpe114">#REF!</definedName>
    <definedName name="__Cpe115">#REF!</definedName>
    <definedName name="__Cpe116">#REF!</definedName>
    <definedName name="__Cpe118">#REF!</definedName>
    <definedName name="__Cpe119">#REF!</definedName>
    <definedName name="__Cpe131">#REF!</definedName>
    <definedName name="__Cpe135">#REF!</definedName>
    <definedName name="__Cpe141">#REF!</definedName>
    <definedName name="__Cpe148">#REF!</definedName>
    <definedName name="__Cpe151">#REF!</definedName>
    <definedName name="__Cpe155">#REF!</definedName>
    <definedName name="__Cpe160">#REF!</definedName>
    <definedName name="__Cpe171">#REF!</definedName>
    <definedName name="__Cpe172">#REF!</definedName>
    <definedName name="__Cpe211">#REF!</definedName>
    <definedName name="__Cpe212">#REF!</definedName>
    <definedName name="__Cpe213">#REF!</definedName>
    <definedName name="__Cpe221">#REF!</definedName>
    <definedName name="__Cpe222">#REF!</definedName>
    <definedName name="__Cpe223">#REF!</definedName>
    <definedName name="__Cpe228">#REF!</definedName>
    <definedName name="__Cpe231">#REF!</definedName>
    <definedName name="__Cpe232">#REF!</definedName>
    <definedName name="__Cpe233">#REF!</definedName>
    <definedName name="__Cpe234">#REF!</definedName>
    <definedName name="__Cpe235">#REF!</definedName>
    <definedName name="__Cpe238">#REF!</definedName>
    <definedName name="__Cpe239">#REF!</definedName>
    <definedName name="__Cpe241">#REF!</definedName>
    <definedName name="__Cpe248">#REF!</definedName>
    <definedName name="__Cpe251">#REF!</definedName>
    <definedName name="__Cpe258">#REF!</definedName>
    <definedName name="__Cpe271">#REF!</definedName>
    <definedName name="__Cpe272">#REF!</definedName>
    <definedName name="__Cpe281">#REF!</definedName>
    <definedName name="__Cpe282">#REF!</definedName>
    <definedName name="__Cpe283">#REF!</definedName>
    <definedName name="__Cpe292">#REF!</definedName>
    <definedName name="__Cpe293">#REF!</definedName>
    <definedName name="__Cpe294">#REF!</definedName>
    <definedName name="__Cpe295">#REF!</definedName>
    <definedName name="__Cpe311">#REF!</definedName>
    <definedName name="__Cpe312">#REF!</definedName>
    <definedName name="__Cpe313">#REF!</definedName>
    <definedName name="__Cpe314">#REF!</definedName>
    <definedName name="__Cpe315">#REF!</definedName>
    <definedName name="__Cpe341">#REF!</definedName>
    <definedName name="__Cpe342">#REF!</definedName>
    <definedName name="__Cpe343">#REF!</definedName>
    <definedName name="__Cpe345">#REF!</definedName>
    <definedName name="__Cpe346">#REF!</definedName>
    <definedName name="__Cpe348">#REF!</definedName>
    <definedName name="__Cpe349">#REF!</definedName>
    <definedName name="__Cpe350">#REF!</definedName>
    <definedName name="__Cpe370">#REF!</definedName>
    <definedName name="__Cpe391">#REF!</definedName>
    <definedName name="__Cpe394">#REF!</definedName>
    <definedName name="__Cpe395">#REF!</definedName>
    <definedName name="__Cpe441">#REF!</definedName>
    <definedName name="__Cpe442">#REF!</definedName>
    <definedName name="__Cpe443">#REF!</definedName>
    <definedName name="__Cpe444">#REF!</definedName>
    <definedName name="__Cpe445">#REF!</definedName>
    <definedName name="__Cpe446">#REF!</definedName>
    <definedName name="__Cpe448">#REF!</definedName>
    <definedName name="__Cpe449">#REF!</definedName>
    <definedName name="__Cpe450">#REF!</definedName>
    <definedName name="__Cpe470">#REF!</definedName>
    <definedName name="__Cpe511">#REF!</definedName>
    <definedName name="__Cpe514">#REF!</definedName>
    <definedName name="__Cpe516">#REF!</definedName>
    <definedName name="__Cpe552">#REF!</definedName>
    <definedName name="__Cpe553">#REF!</definedName>
    <definedName name="__Cpe554">#REF!</definedName>
    <definedName name="__Cpe590">#REF!</definedName>
    <definedName name="__Cpe610">#REF!</definedName>
    <definedName name="__Cpe611">#REF!</definedName>
    <definedName name="__Cpe612">#REF!</definedName>
    <definedName name="__Cpe613">#REF!</definedName>
    <definedName name="__Cpe614">#REF!</definedName>
    <definedName name="__Cpe616">#REF!</definedName>
    <definedName name="__Cpe617">#REF!</definedName>
    <definedName name="__Cpe618">#REF!</definedName>
    <definedName name="__Cpe619">#REF!</definedName>
    <definedName name="__Cpe631">#REF!</definedName>
    <definedName name="__Cpe633">#REF!</definedName>
    <definedName name="__Cpe638">#REF!</definedName>
    <definedName name="__Cpe639">#REF!</definedName>
    <definedName name="__Cpe651">#REF!</definedName>
    <definedName name="__Cpe656">#REF!</definedName>
    <definedName name="__Cpe658">#REF!</definedName>
    <definedName name="__Cpe659">#REF!</definedName>
    <definedName name="__Cpe670">#REF!</definedName>
    <definedName name="__Cpe711">#REF!</definedName>
    <definedName name="__Cpe712">#REF!</definedName>
    <definedName name="__Cpe713">#REF!</definedName>
    <definedName name="__Cpe714">#REF!</definedName>
    <definedName name="__Cpe716">#REF!</definedName>
    <definedName name="__Cpe718">#REF!</definedName>
    <definedName name="__Cpe719">#REF!</definedName>
    <definedName name="__Cpe732">#REF!</definedName>
    <definedName name="__Cpe733">#REF!</definedName>
    <definedName name="__Cpe738">#REF!</definedName>
    <definedName name="__Cpe739">#REF!</definedName>
    <definedName name="__Cpe751">#REF!</definedName>
    <definedName name="__Cpe756">#REF!</definedName>
    <definedName name="__Cpe757">#REF!</definedName>
    <definedName name="__Cpe758">#REF!</definedName>
    <definedName name="__Cpe759">#REF!</definedName>
    <definedName name="__Cpe810">#REF!</definedName>
    <definedName name="__Cpe811">#REF!</definedName>
    <definedName name="__Cpe814">#REF!</definedName>
    <definedName name="__Cpe817">#REF!</definedName>
    <definedName name="__Cpe830">#REF!</definedName>
    <definedName name="__Cpe840">#REF!</definedName>
    <definedName name="__Cpe850">#REF!</definedName>
    <definedName name="__Cpe860">#REF!</definedName>
    <definedName name="__Cpe880">#REF!</definedName>
    <definedName name="__Cpt111">#REF!</definedName>
    <definedName name="__Cpt112">#REF!</definedName>
    <definedName name="__Cpt113">#REF!</definedName>
    <definedName name="__Cpt114">#REF!</definedName>
    <definedName name="__Cpt115">#REF!</definedName>
    <definedName name="__Cpt116">#REF!</definedName>
    <definedName name="__Cpt118">#REF!</definedName>
    <definedName name="__Cpt119">#REF!</definedName>
    <definedName name="__Cpt131">#REF!</definedName>
    <definedName name="__Cpt135">#REF!</definedName>
    <definedName name="__Cpt141">#REF!</definedName>
    <definedName name="__Cpt148">#REF!</definedName>
    <definedName name="__Cpt151">#REF!</definedName>
    <definedName name="__Cpt155">#REF!</definedName>
    <definedName name="__Cpt160">#REF!</definedName>
    <definedName name="__Cpt171">#REF!</definedName>
    <definedName name="__Cpt172">#REF!</definedName>
    <definedName name="__Cpt211">#REF!</definedName>
    <definedName name="__Cpt212">#REF!</definedName>
    <definedName name="__Cpt213">#REF!</definedName>
    <definedName name="__Cpt221">#REF!</definedName>
    <definedName name="__Cpt222">#REF!</definedName>
    <definedName name="__Cpt223">#REF!</definedName>
    <definedName name="__Cpt228">#REF!</definedName>
    <definedName name="__Cpt231">#REF!</definedName>
    <definedName name="__Cpt232">#REF!</definedName>
    <definedName name="__Cpt233">#REF!</definedName>
    <definedName name="__Cpt234">#REF!</definedName>
    <definedName name="__Cpt235">#REF!</definedName>
    <definedName name="__Cpt238">#REF!</definedName>
    <definedName name="__Cpt239">#REF!</definedName>
    <definedName name="__Cpt241">#REF!</definedName>
    <definedName name="__Cpt248">#REF!</definedName>
    <definedName name="__Cpt251">#REF!</definedName>
    <definedName name="__Cpt258">#REF!</definedName>
    <definedName name="__Cpt271">#REF!</definedName>
    <definedName name="__Cpt272">#REF!</definedName>
    <definedName name="__Cpt281">#REF!</definedName>
    <definedName name="__Cpt282">#REF!</definedName>
    <definedName name="__Cpt283">#REF!</definedName>
    <definedName name="__Cpt292">#REF!</definedName>
    <definedName name="__Cpt293">#REF!</definedName>
    <definedName name="__Cpt294">#REF!</definedName>
    <definedName name="__Cpt295">#REF!</definedName>
    <definedName name="__Cpt311">#REF!</definedName>
    <definedName name="__Cpt312">#REF!</definedName>
    <definedName name="__Cpt313">#REF!</definedName>
    <definedName name="__Cpt314">#REF!</definedName>
    <definedName name="__Cpt315">#REF!</definedName>
    <definedName name="__Cpt341">#REF!</definedName>
    <definedName name="__Cpt342">#REF!</definedName>
    <definedName name="__Cpt343">#REF!</definedName>
    <definedName name="__Cpt345">#REF!</definedName>
    <definedName name="__Cpt346">#REF!</definedName>
    <definedName name="__Cpt348">#REF!</definedName>
    <definedName name="__Cpt349">#REF!</definedName>
    <definedName name="__Cpt350">#REF!</definedName>
    <definedName name="__Cpt370">#REF!</definedName>
    <definedName name="__Cpt391">#REF!</definedName>
    <definedName name="__Cpt394">#REF!</definedName>
    <definedName name="__Cpt395">#REF!</definedName>
    <definedName name="__Cpt441">#REF!</definedName>
    <definedName name="__Cpt442">#REF!</definedName>
    <definedName name="__Cpt443">#REF!</definedName>
    <definedName name="__Cpt444">#REF!</definedName>
    <definedName name="__Cpt445">#REF!</definedName>
    <definedName name="__Cpt446">#REF!</definedName>
    <definedName name="__Cpt448">#REF!</definedName>
    <definedName name="__Cpt449">#REF!</definedName>
    <definedName name="__Cpt450">#REF!</definedName>
    <definedName name="__Cpt470">#REF!</definedName>
    <definedName name="__Cpt511">#REF!</definedName>
    <definedName name="__Cpt514">#REF!</definedName>
    <definedName name="__Cpt516">#REF!</definedName>
    <definedName name="__Cpt552">#REF!</definedName>
    <definedName name="__Cpt553">#REF!</definedName>
    <definedName name="__Cpt554">#REF!</definedName>
    <definedName name="__Cpt590">#REF!</definedName>
    <definedName name="__Cpt610">#REF!</definedName>
    <definedName name="__Cpt611">#REF!</definedName>
    <definedName name="__Cpt612">#REF!</definedName>
    <definedName name="__Cpt613">#REF!</definedName>
    <definedName name="__Cpt614">#REF!</definedName>
    <definedName name="__Cpt616">#REF!</definedName>
    <definedName name="__Cpt617">#REF!</definedName>
    <definedName name="__Cpt618">#REF!</definedName>
    <definedName name="__Cpt619">#REF!</definedName>
    <definedName name="__Cpt631">#REF!</definedName>
    <definedName name="__Cpt633">#REF!</definedName>
    <definedName name="__Cpt638">#REF!</definedName>
    <definedName name="__Cpt639">#REF!</definedName>
    <definedName name="__Cpt651">#REF!</definedName>
    <definedName name="__Cpt656">#REF!</definedName>
    <definedName name="__Cpt658">#REF!</definedName>
    <definedName name="__Cpt659">#REF!</definedName>
    <definedName name="__Cpt670">#REF!</definedName>
    <definedName name="__Cpt711">#REF!</definedName>
    <definedName name="__Cpt712">#REF!</definedName>
    <definedName name="__Cpt713">#REF!</definedName>
    <definedName name="__Cpt714">#REF!</definedName>
    <definedName name="__Cpt716">#REF!</definedName>
    <definedName name="__Cpt718">#REF!</definedName>
    <definedName name="__Cpt719">#REF!</definedName>
    <definedName name="__Cpt732">#REF!</definedName>
    <definedName name="__Cpt733">#REF!</definedName>
    <definedName name="__Cpt738">#REF!</definedName>
    <definedName name="__Cpt739">#REF!</definedName>
    <definedName name="__Cpt751">#REF!</definedName>
    <definedName name="__Cpt756">#REF!</definedName>
    <definedName name="__Cpt757">#REF!</definedName>
    <definedName name="__Cpt758">#REF!</definedName>
    <definedName name="__Cpt759">#REF!</definedName>
    <definedName name="__Cpt810">#REF!</definedName>
    <definedName name="__Cpt811">#REF!</definedName>
    <definedName name="__Cpt814">#REF!</definedName>
    <definedName name="__Cpt817">#REF!</definedName>
    <definedName name="__Cpt830">#REF!</definedName>
    <definedName name="__Cpt840">#REF!</definedName>
    <definedName name="__Cpt850">#REF!</definedName>
    <definedName name="__Cpt860">#REF!</definedName>
    <definedName name="__Cpt880">#REF!</definedName>
    <definedName name="__E65900">#REF!</definedName>
    <definedName name="__E69000">#REF!</definedName>
    <definedName name="__E70000">#REF!</definedName>
    <definedName name="__FDS_HYPERLINK_TOGGLE_STATE__" hidden="1">"ON"</definedName>
    <definedName name="__HOB1">#REF!</definedName>
    <definedName name="__k2" hidden="1">#REF!</definedName>
    <definedName name="__PAB310302">#REF!</definedName>
    <definedName name="_1__123Graph_ADIAGR_1" hidden="1">#REF!</definedName>
    <definedName name="_10__123Graph_ADIAGR_10" hidden="1">#REF!</definedName>
    <definedName name="_10__123Graph_ADIAGR_13" hidden="1">#REF!</definedName>
    <definedName name="_10__123Graph_ADIAGR_2" hidden="1">#REF!</definedName>
    <definedName name="_100__123Graph_BDIAGR_11" hidden="1">#REF!</definedName>
    <definedName name="_100__123Graph_BDIAGR_20" hidden="1">#REF!</definedName>
    <definedName name="_102__123Graph_LBL_ADIAGR_10" hidden="1">#REF!</definedName>
    <definedName name="_104__123Graph_BDIAGR_4" hidden="1">#REF!</definedName>
    <definedName name="_105__123Graph_BDIAGR_16" hidden="1">#REF!</definedName>
    <definedName name="_105__123Graph_LBL_ADIAGR_12" hidden="1">#REF!</definedName>
    <definedName name="_108__123Graph_BDIAGR_7" hidden="1">#REF!</definedName>
    <definedName name="_108__123Graph_LBL_ADIAGR_13" hidden="1">#REF!</definedName>
    <definedName name="_11__123Graph_ADIAGR_20" hidden="1">#REF!</definedName>
    <definedName name="_110__123Graph_BDIAGR_17" hidden="1">#REF!</definedName>
    <definedName name="_111__123Graph_LBL_ADIAGR_2" hidden="1">#REF!</definedName>
    <definedName name="_112__123Graph_BDIAGR_8" hidden="1">#REF!</definedName>
    <definedName name="_114__123Graph_LBL_ADIAGR_3" hidden="1">#REF!</definedName>
    <definedName name="_115__123Graph_BDIAGR_18" hidden="1">#REF!</definedName>
    <definedName name="_116__123Graph_CDIAGR_1" hidden="1">#REF!</definedName>
    <definedName name="_117__123Graph_LBL_ADIAGR_5" hidden="1">#REF!</definedName>
    <definedName name="_12__123Graph_ADIAGR_11" hidden="1">#REF!</definedName>
    <definedName name="_12__123Graph_ADIAGR_12" hidden="1">#REF!</definedName>
    <definedName name="_12__123Graph_ADIAGR_16" hidden="1">#REF!</definedName>
    <definedName name="_12__123Graph_ADIAGR_3" hidden="1">#REF!</definedName>
    <definedName name="_120__123Graph_BDIAGR_19" hidden="1">#REF!</definedName>
    <definedName name="_120__123Graph_CDIAGR_11" hidden="1">#REF!</definedName>
    <definedName name="_120__123Graph_LBL_ADIAGR_6" hidden="1">#REF!</definedName>
    <definedName name="_123__123Graph_LBL_ADIAGR_9" hidden="1">#REF!</definedName>
    <definedName name="_124__123Graph_CDIAGR_4" hidden="1">#REF!</definedName>
    <definedName name="_125__123Graph_BDIAGR_20" hidden="1">#REF!</definedName>
    <definedName name="_126__123Graph_XDIAGR_11" hidden="1">#REF!</definedName>
    <definedName name="_128__123Graph_CDIAGR_7" hidden="1">#REF!</definedName>
    <definedName name="_129__123Graph_XDIAGR_17" hidden="1">#REF!</definedName>
    <definedName name="_13__123Graph_ADIAGR_4" hidden="1">#REF!</definedName>
    <definedName name="_130__123Graph_BDIAGR_4" hidden="1">#REF!</definedName>
    <definedName name="_132__123Graph_CDIAGR_8" hidden="1">#REF!</definedName>
    <definedName name="_132__123Graph_XDIAGR_18" hidden="1">#REF!</definedName>
    <definedName name="_135__123Graph_BDIAGR_7" hidden="1">#REF!</definedName>
    <definedName name="_135__123Graph_XDIAGR_20" hidden="1">#REF!</definedName>
    <definedName name="_136__123Graph_LBL_ADIAGR_10" hidden="1">#REF!</definedName>
    <definedName name="_138__123Graph_XDIAGR_4" hidden="1">#REF!</definedName>
    <definedName name="_14__123Graph_ADIAGR_17" hidden="1">#REF!</definedName>
    <definedName name="_14__123Graph_ADIAGR_5" hidden="1">#REF!</definedName>
    <definedName name="_140__123Graph_BDIAGR_8" hidden="1">#REF!</definedName>
    <definedName name="_140__123Graph_LBL_ADIAGR_12" hidden="1">#REF!</definedName>
    <definedName name="_141__123Graph_XDIAGR_8" hidden="1">#REF!</definedName>
    <definedName name="_144__123Graph_LBL_ADIAGR_13" hidden="1">#REF!</definedName>
    <definedName name="_145__123Graph_CDIAGR_1" hidden="1">#REF!</definedName>
    <definedName name="_148__123Graph_LBL_ADIAGR_2" hidden="1">#REF!</definedName>
    <definedName name="_15__123Graph_ADIAGR_11" hidden="1">#REF!</definedName>
    <definedName name="_15__123Graph_ADIAGR_13" hidden="1">#REF!</definedName>
    <definedName name="_15__123Graph_ADIAGR_6" hidden="1">#REF!</definedName>
    <definedName name="_150__123Graph_CDIAGR_11" hidden="1">#REF!</definedName>
    <definedName name="_152__123Graph_LBL_ADIAGR_3" hidden="1">#REF!</definedName>
    <definedName name="_155__123Graph_CDIAGR_4" hidden="1">#REF!</definedName>
    <definedName name="_156__123Graph_LBL_ADIAGR_5" hidden="1">#REF!</definedName>
    <definedName name="_16__123Graph_ADIAGR_12" hidden="1">#REF!</definedName>
    <definedName name="_16__123Graph_ADIAGR_18" hidden="1">#REF!</definedName>
    <definedName name="_16__123Graph_ADIAGR_7" hidden="1">#REF!</definedName>
    <definedName name="_160__123Graph_CDIAGR_7" hidden="1">#REF!</definedName>
    <definedName name="_160__123Graph_LBL_ADIAGR_6" hidden="1">#REF!</definedName>
    <definedName name="_164__123Graph_LBL_ADIAGR_9" hidden="1">#REF!</definedName>
    <definedName name="_165__123Graph_CDIAGR_8" hidden="1">#REF!</definedName>
    <definedName name="_168__123Graph_XDIAGR_11" hidden="1">#REF!</definedName>
    <definedName name="_17__123Graph_ADIAGR_8" hidden="1">#REF!</definedName>
    <definedName name="_170__123Graph_LBL_ADIAGR_10" hidden="1">#REF!</definedName>
    <definedName name="_172__123Graph_XDIAGR_17" hidden="1">#REF!</definedName>
    <definedName name="_175__123Graph_LBL_ADIAGR_12" hidden="1">#REF!</definedName>
    <definedName name="_176__123Graph_XDIAGR_18" hidden="1">#REF!</definedName>
    <definedName name="_18__123Graph_ADIAGR_16" hidden="1">#REF!</definedName>
    <definedName name="_18__123Graph_ADIAGR_19" hidden="1">#REF!</definedName>
    <definedName name="_18__123Graph_ADIAGR_9" hidden="1">#REF!</definedName>
    <definedName name="_180__123Graph_LBL_ADIAGR_13" hidden="1">#REF!</definedName>
    <definedName name="_180__123Graph_XDIAGR_20" hidden="1">#REF!</definedName>
    <definedName name="_184__123Graph_XDIAGR_4" hidden="1">#REF!</definedName>
    <definedName name="_185__123Graph_LBL_ADIAGR_2" hidden="1">#REF!</definedName>
    <definedName name="_188__123Graph_XDIAGR_8" hidden="1">#REF!</definedName>
    <definedName name="_19__123Graph_BDIAGR_1" hidden="1">#REF!</definedName>
    <definedName name="_190__123Graph_LBL_ADIAGR_3" hidden="1">#REF!</definedName>
    <definedName name="_195__123Graph_LBL_ADIAGR_5" hidden="1">#REF!</definedName>
    <definedName name="_2__123Graph_ADIAGR_1" hidden="1">#REF!</definedName>
    <definedName name="_2__123Graph_ADIAGR_10" hidden="1">#REF!</definedName>
    <definedName name="_20__123Graph_ADIAGR_12" hidden="1">#REF!</definedName>
    <definedName name="_20__123Graph_ADIAGR_13" hidden="1">#REF!</definedName>
    <definedName name="_20__123Graph_ADIAGR_2" hidden="1">#REF!</definedName>
    <definedName name="_20__123Graph_BDIAGR_11" hidden="1">#REF!</definedName>
    <definedName name="_200__123Graph_LBL_ADIAGR_6" hidden="1">#REF!</definedName>
    <definedName name="_205__123Graph_LBL_ADIAGR_9" hidden="1">#REF!</definedName>
    <definedName name="_21__123Graph_ADIAGR_17" hidden="1">#REF!</definedName>
    <definedName name="_21__123Graph_BDIAGR_16" hidden="1">#REF!</definedName>
    <definedName name="_210__123Graph_XDIAGR_11" hidden="1">#REF!</definedName>
    <definedName name="_215__123Graph_XDIAGR_17" hidden="1">#REF!</definedName>
    <definedName name="_22__123Graph_ADIAGR_20" hidden="1">#REF!</definedName>
    <definedName name="_22__123Graph_BDIAGR_17" hidden="1">#REF!</definedName>
    <definedName name="_220__123Graph_XDIAGR_18" hidden="1">#REF!</definedName>
    <definedName name="_225__123Graph_XDIAGR_20" hidden="1">#REF!</definedName>
    <definedName name="_23__123Graph_BDIAGR_18" hidden="1">#REF!</definedName>
    <definedName name="_230__123Graph_XDIAGR_4" hidden="1">#REF!</definedName>
    <definedName name="_235__123Graph_XDIAGR_8" hidden="1">#REF!</definedName>
    <definedName name="_24__123Graph_ADIAGR_16" hidden="1">#REF!</definedName>
    <definedName name="_24__123Graph_ADIAGR_18" hidden="1">#REF!</definedName>
    <definedName name="_24__123Graph_ADIAGR_3" hidden="1">#REF!</definedName>
    <definedName name="_24__123Graph_BDIAGR_19" hidden="1">#REF!</definedName>
    <definedName name="_25__123Graph_ADIAGR_13" hidden="1">#REF!</definedName>
    <definedName name="_25__123Graph_BDIAGR_20" hidden="1">#REF!</definedName>
    <definedName name="_26__123Graph_ADIAGR_4" hidden="1">#REF!</definedName>
    <definedName name="_26__123Graph_BDIAGR_4" hidden="1">#REF!</definedName>
    <definedName name="_27__123Graph_ADIAGR_19" hidden="1">#REF!</definedName>
    <definedName name="_27__123Graph_BDIAGR_7" hidden="1">#REF!</definedName>
    <definedName name="_28__123Graph_ADIAGR_17" hidden="1">#REF!</definedName>
    <definedName name="_28__123Graph_ADIAGR_5" hidden="1">#REF!</definedName>
    <definedName name="_28__123Graph_BDIAGR_8" hidden="1">#REF!</definedName>
    <definedName name="_29__123Graph_CDIAGR_1" hidden="1">#REF!</definedName>
    <definedName name="_3__123Graph_ADIAGR_1" hidden="1">#REF!</definedName>
    <definedName name="_3__123Graph_ADIAGR_11" hidden="1">#REF!</definedName>
    <definedName name="_30__123Graph_ADIAGR_16" hidden="1">#REF!</definedName>
    <definedName name="_30__123Graph_ADIAGR_2" hidden="1">#REF!</definedName>
    <definedName name="_30__123Graph_ADIAGR_6" hidden="1">#REF!</definedName>
    <definedName name="_30__123Graph_CDIAGR_11" hidden="1">#REF!</definedName>
    <definedName name="_31__123Graph_CDIAGR_4" hidden="1">#REF!</definedName>
    <definedName name="_32__123Graph_ADIAGR_18" hidden="1">#REF!</definedName>
    <definedName name="_32__123Graph_ADIAGR_7" hidden="1">#REF!</definedName>
    <definedName name="_32__123Graph_CDIAGR_7" hidden="1">#REF!</definedName>
    <definedName name="_33__123Graph_ADIAGR_20" hidden="1">#REF!</definedName>
    <definedName name="_33__123Graph_CDIAGR_8" hidden="1">#REF!</definedName>
    <definedName name="_34__123Graph_ADIAGR_8" hidden="1">#REF!</definedName>
    <definedName name="_34__123Graph_LBL_ADIAGR_10" hidden="1">#REF!</definedName>
    <definedName name="_35__123Graph_ADIAGR_17" hidden="1">#REF!</definedName>
    <definedName name="_35__123Graph_LBL_ADIAGR_12" hidden="1">#REF!</definedName>
    <definedName name="_36__123Graph_ADIAGR_19" hidden="1">#REF!</definedName>
    <definedName name="_36__123Graph_ADIAGR_3" hidden="1">#REF!</definedName>
    <definedName name="_36__123Graph_ADIAGR_9" hidden="1">#REF!</definedName>
    <definedName name="_36__123Graph_LBL_ADIAGR_13" hidden="1">#REF!</definedName>
    <definedName name="_37__123Graph_LBL_ADIAGR_2" hidden="1">#REF!</definedName>
    <definedName name="_38__123Graph_BDIAGR_1" hidden="1">#REF!</definedName>
    <definedName name="_38__123Graph_LBL_ADIAGR_3" hidden="1">#REF!</definedName>
    <definedName name="_39__123Graph_ADIAGR_4" hidden="1">#REF!</definedName>
    <definedName name="_39__123Graph_LBL_ADIAGR_5" hidden="1">#REF!</definedName>
    <definedName name="_4__123Graph_ADIAGR_1" hidden="1">#REF!</definedName>
    <definedName name="_4__123Graph_ADIAGR_10" hidden="1">#REF!</definedName>
    <definedName name="_4__123Graph_ADIAGR_12" hidden="1">#REF!</definedName>
    <definedName name="_40__123Graph_ADIAGR_18" hidden="1">#REF!</definedName>
    <definedName name="_40__123Graph_ADIAGR_2" hidden="1">#REF!</definedName>
    <definedName name="_40__123Graph_BDIAGR_11" hidden="1">#REF!</definedName>
    <definedName name="_40__123Graph_LBL_ADIAGR_6" hidden="1">#REF!</definedName>
    <definedName name="_41__123Graph_LBL_ADIAGR_9" hidden="1">#REF!</definedName>
    <definedName name="_42__123Graph_ADIAGR_5" hidden="1">#REF!</definedName>
    <definedName name="_42__123Graph_BDIAGR_16" hidden="1">#REF!</definedName>
    <definedName name="_42__123Graph_XDIAGR_11" hidden="1">#REF!</definedName>
    <definedName name="_43__123Graph_XDIAGR_17" hidden="1">#REF!</definedName>
    <definedName name="_44__123Graph_ADIAGR_20" hidden="1">#REF!</definedName>
    <definedName name="_44__123Graph_BDIAGR_17" hidden="1">#REF!</definedName>
    <definedName name="_44__123Graph_XDIAGR_18" hidden="1">#REF!</definedName>
    <definedName name="_45__123Graph_ADIAGR_19" hidden="1">#REF!</definedName>
    <definedName name="_45__123Graph_ADIAGR_6" hidden="1">#REF!</definedName>
    <definedName name="_45__123Graph_XDIAGR_20" hidden="1">#REF!</definedName>
    <definedName name="_46__123Graph_BDIAGR_18" hidden="1">#REF!</definedName>
    <definedName name="_46__123Graph_XDIAGR_4" hidden="1">#REF!</definedName>
    <definedName name="_47__123Graph_XDIAGR_8" hidden="1">#REF!</definedName>
    <definedName name="_48__123Graph_ADIAGR_3" hidden="1">#REF!</definedName>
    <definedName name="_48__123Graph_ADIAGR_7" hidden="1">#REF!</definedName>
    <definedName name="_48__123Graph_BDIAGR_19" hidden="1">#REF!</definedName>
    <definedName name="_5__123Graph_ADIAGR_1" hidden="1">#REF!</definedName>
    <definedName name="_5__123Graph_ADIAGR_13" hidden="1">#REF!</definedName>
    <definedName name="_50__123Graph_ADIAGR_2" hidden="1">#REF!</definedName>
    <definedName name="_50__123Graph_BDIAGR_20" hidden="1">#REF!</definedName>
    <definedName name="_51__123Graph_ADIAGR_8" hidden="1">#REF!</definedName>
    <definedName name="_52__123Graph_ADIAGR_4" hidden="1">#REF!</definedName>
    <definedName name="_52__123Graph_BDIAGR_4" hidden="1">#REF!</definedName>
    <definedName name="_54__123Graph_ADIAGR_9" hidden="1">#REF!</definedName>
    <definedName name="_54__123Graph_BDIAGR_7" hidden="1">#REF!</definedName>
    <definedName name="_55__123Graph_ADIAGR_20" hidden="1">#REF!</definedName>
    <definedName name="_56__123Graph_ADIAGR_5" hidden="1">#REF!</definedName>
    <definedName name="_56__123Graph_BDIAGR_8" hidden="1">#REF!</definedName>
    <definedName name="_57__123Graph_BDIAGR_1" hidden="1">#REF!</definedName>
    <definedName name="_58__123Graph_CDIAGR_1" hidden="1">#REF!</definedName>
    <definedName name="_6__123Graph_ADIAGR_10" hidden="1">#REF!</definedName>
    <definedName name="_6__123Graph_ADIAGR_11" hidden="1">#REF!</definedName>
    <definedName name="_6__123Graph_ADIAGR_16" hidden="1">#REF!</definedName>
    <definedName name="_60__123Graph_ADIAGR_3" hidden="1">#REF!</definedName>
    <definedName name="_60__123Graph_ADIAGR_6" hidden="1">#REF!</definedName>
    <definedName name="_60__123Graph_BDIAGR_11" hidden="1">#REF!</definedName>
    <definedName name="_60__123Graph_CDIAGR_11" hidden="1">#REF!</definedName>
    <definedName name="_62__123Graph_CDIAGR_4" hidden="1">#REF!</definedName>
    <definedName name="_63__123Graph_BDIAGR_16" hidden="1">#REF!</definedName>
    <definedName name="_64__123Graph_ADIAGR_7" hidden="1">#REF!</definedName>
    <definedName name="_64__123Graph_CDIAGR_7" hidden="1">#REF!</definedName>
    <definedName name="_65__123Graph_ADIAGR_4" hidden="1">#REF!</definedName>
    <definedName name="_66__123Graph_BDIAGR_17" hidden="1">#REF!</definedName>
    <definedName name="_66__123Graph_CDIAGR_8" hidden="1">#REF!</definedName>
    <definedName name="_68__123Graph_ADIAGR_8" hidden="1">#REF!</definedName>
    <definedName name="_68__123Graph_LBL_ADIAGR_10" hidden="1">#REF!</definedName>
    <definedName name="_69__123Graph_BDIAGR_18" hidden="1">#REF!</definedName>
    <definedName name="_7__123Graph_ADIAGR_17" hidden="1">#REF!</definedName>
    <definedName name="_70__123Graph_ADIAGR_5" hidden="1">#REF!</definedName>
    <definedName name="_70__123Graph_LBL_ADIAGR_12" hidden="1">#REF!</definedName>
    <definedName name="_72__123Graph_ADIAGR_9" hidden="1">#REF!</definedName>
    <definedName name="_72__123Graph_BDIAGR_19" hidden="1">#REF!</definedName>
    <definedName name="_72__123Graph_LBL_ADIAGR_13" hidden="1">#REF!</definedName>
    <definedName name="_74__123Graph_LBL_ADIAGR_2" hidden="1">#REF!</definedName>
    <definedName name="_75__123Graph_ADIAGR_6" hidden="1">#REF!</definedName>
    <definedName name="_75__123Graph_BDIAGR_20" hidden="1">#REF!</definedName>
    <definedName name="_76__123Graph_BDIAGR_1" hidden="1">#REF!</definedName>
    <definedName name="_76__123Graph_LBL_ADIAGR_3" hidden="1">#REF!</definedName>
    <definedName name="_78__123Graph_BDIAGR_4" hidden="1">#REF!</definedName>
    <definedName name="_78__123Graph_LBL_ADIAGR_5" hidden="1">#REF!</definedName>
    <definedName name="_8__123Graph_ADIAGR_10" hidden="1">#REF!</definedName>
    <definedName name="_8__123Graph_ADIAGR_12" hidden="1">#REF!</definedName>
    <definedName name="_8__123Graph_ADIAGR_18" hidden="1">#REF!</definedName>
    <definedName name="_80__123Graph_ADIAGR_7" hidden="1">#REF!</definedName>
    <definedName name="_80__123Graph_BDIAGR_11" hidden="1">#REF!</definedName>
    <definedName name="_80__123Graph_LBL_ADIAGR_6" hidden="1">#REF!</definedName>
    <definedName name="_81__123Graph_BDIAGR_7" hidden="1">#REF!</definedName>
    <definedName name="_82__123Graph_LBL_ADIAGR_9" hidden="1">#REF!</definedName>
    <definedName name="_84__123Graph_BDIAGR_16" hidden="1">#REF!</definedName>
    <definedName name="_84__123Graph_BDIAGR_8" hidden="1">#REF!</definedName>
    <definedName name="_84__123Graph_XDIAGR_11" hidden="1">#REF!</definedName>
    <definedName name="_85__123Graph_ADIAGR_8" hidden="1">#REF!</definedName>
    <definedName name="_86__123Graph_XDIAGR_17" hidden="1">#REF!</definedName>
    <definedName name="_87__123Graph_CDIAGR_1" hidden="1">#REF!</definedName>
    <definedName name="_88__123Graph_BDIAGR_17" hidden="1">#REF!</definedName>
    <definedName name="_88__123Graph_XDIAGR_18" hidden="1">#REF!</definedName>
    <definedName name="_9__123Graph_ADIAGR_11" hidden="1">#REF!</definedName>
    <definedName name="_9__123Graph_ADIAGR_19" hidden="1">#REF!</definedName>
    <definedName name="_90__123Graph_ADIAGR_9" hidden="1">#REF!</definedName>
    <definedName name="_90__123Graph_CDIAGR_11" hidden="1">#REF!</definedName>
    <definedName name="_90__123Graph_XDIAGR_20" hidden="1">#REF!</definedName>
    <definedName name="_92__123Graph_BDIAGR_18" hidden="1">#REF!</definedName>
    <definedName name="_92__123Graph_XDIAGR_4" hidden="1">#REF!</definedName>
    <definedName name="_93__123Graph_CDIAGR_4" hidden="1">#REF!</definedName>
    <definedName name="_94__123Graph_XDIAGR_8" hidden="1">#REF!</definedName>
    <definedName name="_95__123Graph_BDIAGR_1" hidden="1">#REF!</definedName>
    <definedName name="_96__123Graph_BDIAGR_19" hidden="1">#REF!</definedName>
    <definedName name="_96__123Graph_CDIAGR_7" hidden="1">#REF!</definedName>
    <definedName name="_99__123Graph_CDIAGR_8" hidden="1">#REF!</definedName>
    <definedName name="_a1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1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1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1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1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1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1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MO_XmlVersion" hidden="1">"'1'"</definedName>
    <definedName name="_Bal3">#REF!</definedName>
    <definedName name="_bro1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localSheetId="6" hidden="1">{#N/A,#N/A,FALSE,"Créances";#N/A,#N/A,FALSE,"Effectifs";#N/A,#N/A,FALSE,"SI"}</definedName>
    <definedName name="_bro2" localSheetId="3" hidden="1">{#N/A,#N/A,FALSE,"Créances";#N/A,#N/A,FALSE,"Effectifs";#N/A,#N/A,FALSE,"SI"}</definedName>
    <definedName name="_bro2" localSheetId="4" hidden="1">{#N/A,#N/A,FALSE,"Créances";#N/A,#N/A,FALSE,"Effectifs";#N/A,#N/A,FALSE,"SI"}</definedName>
    <definedName name="_bro2" localSheetId="1" hidden="1">{#N/A,#N/A,FALSE,"Créances";#N/A,#N/A,FALSE,"Effectifs";#N/A,#N/A,FALSE,"SI"}</definedName>
    <definedName name="_bro2" localSheetId="0" hidden="1">{#N/A,#N/A,FALSE,"Créances";#N/A,#N/A,FALSE,"Effectifs";#N/A,#N/A,FALSE,"SI"}</definedName>
    <definedName name="_bro2" localSheetId="5" hidden="1">{#N/A,#N/A,FALSE,"Créances";#N/A,#N/A,FALSE,"Effectifs";#N/A,#N/A,FALSE,"SI"}</definedName>
    <definedName name="_bro2" localSheetId="2" hidden="1">{#N/A,#N/A,FALSE,"Créances";#N/A,#N/A,FALSE,"Effectifs";#N/A,#N/A,FALSE,"SI"}</definedName>
    <definedName name="_bro2" hidden="1">{#N/A,#N/A,FALSE,"Créances";#N/A,#N/A,FALSE,"Effectifs";#N/A,#N/A,FALSE,"SI"}</definedName>
    <definedName name="_C100000">#REF!</definedName>
    <definedName name="_C608550">#REF!</definedName>
    <definedName name="_C90000">#REF!</definedName>
    <definedName name="_Cpe111">#REF!</definedName>
    <definedName name="_Cpe112">#REF!</definedName>
    <definedName name="_Cpe113">#REF!</definedName>
    <definedName name="_Cpe114">#REF!</definedName>
    <definedName name="_Cpe115">#REF!</definedName>
    <definedName name="_Cpe116">#REF!</definedName>
    <definedName name="_Cpe118">#REF!</definedName>
    <definedName name="_Cpe119">#REF!</definedName>
    <definedName name="_Cpe131">#REF!</definedName>
    <definedName name="_Cpe135">#REF!</definedName>
    <definedName name="_Cpe141">#REF!</definedName>
    <definedName name="_Cpe148">#REF!</definedName>
    <definedName name="_Cpe151">#REF!</definedName>
    <definedName name="_Cpe155">#REF!</definedName>
    <definedName name="_Cpe160">#REF!</definedName>
    <definedName name="_Cpe171">#REF!</definedName>
    <definedName name="_Cpe172">#REF!</definedName>
    <definedName name="_Cpe211">#REF!</definedName>
    <definedName name="_Cpe212">#REF!</definedName>
    <definedName name="_Cpe213">#REF!</definedName>
    <definedName name="_Cpe221">#REF!</definedName>
    <definedName name="_Cpe222">#REF!</definedName>
    <definedName name="_Cpe223">#REF!</definedName>
    <definedName name="_Cpe228">#REF!</definedName>
    <definedName name="_Cpe231">#REF!</definedName>
    <definedName name="_Cpe232">#REF!</definedName>
    <definedName name="_Cpe233">#REF!</definedName>
    <definedName name="_Cpe234">#REF!</definedName>
    <definedName name="_Cpe235">#REF!</definedName>
    <definedName name="_Cpe238">#REF!</definedName>
    <definedName name="_Cpe239">#REF!</definedName>
    <definedName name="_Cpe241">#REF!</definedName>
    <definedName name="_Cpe248">#REF!</definedName>
    <definedName name="_Cpe251">#REF!</definedName>
    <definedName name="_Cpe258">#REF!</definedName>
    <definedName name="_Cpe271">#REF!</definedName>
    <definedName name="_Cpe272">#REF!</definedName>
    <definedName name="_Cpe281">#REF!</definedName>
    <definedName name="_Cpe282">#REF!</definedName>
    <definedName name="_Cpe283">#REF!</definedName>
    <definedName name="_Cpe292">#REF!</definedName>
    <definedName name="_Cpe293">#REF!</definedName>
    <definedName name="_Cpe294">#REF!</definedName>
    <definedName name="_Cpe295">#REF!</definedName>
    <definedName name="_Cpe311">#REF!</definedName>
    <definedName name="_Cpe312">#REF!</definedName>
    <definedName name="_Cpe313">#REF!</definedName>
    <definedName name="_Cpe314">#REF!</definedName>
    <definedName name="_Cpe315">#REF!</definedName>
    <definedName name="_Cpe341">#REF!</definedName>
    <definedName name="_Cpe342">#REF!</definedName>
    <definedName name="_Cpe343">#REF!</definedName>
    <definedName name="_Cpe345">#REF!</definedName>
    <definedName name="_Cpe346">#REF!</definedName>
    <definedName name="_Cpe348">#REF!</definedName>
    <definedName name="_Cpe349">#REF!</definedName>
    <definedName name="_Cpe350">#REF!</definedName>
    <definedName name="_Cpe370">#REF!</definedName>
    <definedName name="_Cpe391">#REF!</definedName>
    <definedName name="_Cpe394">#REF!</definedName>
    <definedName name="_Cpe395">#REF!</definedName>
    <definedName name="_Cpe441">#REF!</definedName>
    <definedName name="_Cpe442">#REF!</definedName>
    <definedName name="_Cpe443">#REF!</definedName>
    <definedName name="_Cpe444">#REF!</definedName>
    <definedName name="_Cpe445">#REF!</definedName>
    <definedName name="_Cpe446">#REF!</definedName>
    <definedName name="_Cpe448">#REF!</definedName>
    <definedName name="_Cpe449">#REF!</definedName>
    <definedName name="_Cpe450">#REF!</definedName>
    <definedName name="_Cpe470">#REF!</definedName>
    <definedName name="_Cpe511">#REF!</definedName>
    <definedName name="_Cpe514">#REF!</definedName>
    <definedName name="_Cpe516">#REF!</definedName>
    <definedName name="_Cpe552">#REF!</definedName>
    <definedName name="_Cpe553">#REF!</definedName>
    <definedName name="_Cpe554">#REF!</definedName>
    <definedName name="_Cpe590">#REF!</definedName>
    <definedName name="_Cpe610">#REF!</definedName>
    <definedName name="_Cpe611">#REF!</definedName>
    <definedName name="_Cpe612">#REF!</definedName>
    <definedName name="_Cpe613">#REF!</definedName>
    <definedName name="_Cpe614">#REF!</definedName>
    <definedName name="_Cpe616">#REF!</definedName>
    <definedName name="_Cpe617">#REF!</definedName>
    <definedName name="_Cpe618">#REF!</definedName>
    <definedName name="_Cpe619">#REF!</definedName>
    <definedName name="_Cpe631">#REF!</definedName>
    <definedName name="_Cpe633">#REF!</definedName>
    <definedName name="_Cpe638">#REF!</definedName>
    <definedName name="_Cpe639">#REF!</definedName>
    <definedName name="_Cpe651">#REF!</definedName>
    <definedName name="_Cpe656">#REF!</definedName>
    <definedName name="_Cpe658">#REF!</definedName>
    <definedName name="_Cpe659">#REF!</definedName>
    <definedName name="_Cpe670">#REF!</definedName>
    <definedName name="_Cpe711">#REF!</definedName>
    <definedName name="_Cpe712">#REF!</definedName>
    <definedName name="_Cpe713">#REF!</definedName>
    <definedName name="_Cpe714">#REF!</definedName>
    <definedName name="_Cpe716">#REF!</definedName>
    <definedName name="_Cpe718">#REF!</definedName>
    <definedName name="_Cpe719">#REF!</definedName>
    <definedName name="_Cpe732">#REF!</definedName>
    <definedName name="_Cpe733">#REF!</definedName>
    <definedName name="_Cpe738">#REF!</definedName>
    <definedName name="_Cpe739">#REF!</definedName>
    <definedName name="_Cpe751">#REF!</definedName>
    <definedName name="_Cpe756">#REF!</definedName>
    <definedName name="_Cpe757">#REF!</definedName>
    <definedName name="_Cpe758">#REF!</definedName>
    <definedName name="_Cpe759">#REF!</definedName>
    <definedName name="_Cpe810">#REF!</definedName>
    <definedName name="_Cpe811">#REF!</definedName>
    <definedName name="_Cpe814">#REF!</definedName>
    <definedName name="_Cpe817">#REF!</definedName>
    <definedName name="_Cpe830">#REF!</definedName>
    <definedName name="_Cpe840">#REF!</definedName>
    <definedName name="_Cpe850">#REF!</definedName>
    <definedName name="_Cpe860">#REF!</definedName>
    <definedName name="_Cpe880">#REF!</definedName>
    <definedName name="_Cpt111">#REF!</definedName>
    <definedName name="_Cpt112">#REF!</definedName>
    <definedName name="_Cpt113">#REF!</definedName>
    <definedName name="_Cpt114">#REF!</definedName>
    <definedName name="_Cpt115">#REF!</definedName>
    <definedName name="_Cpt116">#REF!</definedName>
    <definedName name="_Cpt118">#REF!</definedName>
    <definedName name="_Cpt119">#REF!</definedName>
    <definedName name="_Cpt131">#REF!</definedName>
    <definedName name="_Cpt135">#REF!</definedName>
    <definedName name="_Cpt141">#REF!</definedName>
    <definedName name="_Cpt148">#REF!</definedName>
    <definedName name="_Cpt151">#REF!</definedName>
    <definedName name="_Cpt155">#REF!</definedName>
    <definedName name="_Cpt160">#REF!</definedName>
    <definedName name="_Cpt171">#REF!</definedName>
    <definedName name="_Cpt172">#REF!</definedName>
    <definedName name="_Cpt211">#REF!</definedName>
    <definedName name="_Cpt212">#REF!</definedName>
    <definedName name="_Cpt213">#REF!</definedName>
    <definedName name="_Cpt221">#REF!</definedName>
    <definedName name="_Cpt222">#REF!</definedName>
    <definedName name="_Cpt223">#REF!</definedName>
    <definedName name="_Cpt228">#REF!</definedName>
    <definedName name="_Cpt231">#REF!</definedName>
    <definedName name="_Cpt232">#REF!</definedName>
    <definedName name="_Cpt233">#REF!</definedName>
    <definedName name="_Cpt234">#REF!</definedName>
    <definedName name="_Cpt235">#REF!</definedName>
    <definedName name="_Cpt238">#REF!</definedName>
    <definedName name="_Cpt239">#REF!</definedName>
    <definedName name="_Cpt241">#REF!</definedName>
    <definedName name="_Cpt248">#REF!</definedName>
    <definedName name="_Cpt251">#REF!</definedName>
    <definedName name="_Cpt258">#REF!</definedName>
    <definedName name="_Cpt271">#REF!</definedName>
    <definedName name="_Cpt272">#REF!</definedName>
    <definedName name="_Cpt281">#REF!</definedName>
    <definedName name="_Cpt282">#REF!</definedName>
    <definedName name="_Cpt283">#REF!</definedName>
    <definedName name="_Cpt292">#REF!</definedName>
    <definedName name="_Cpt293">#REF!</definedName>
    <definedName name="_Cpt294">#REF!</definedName>
    <definedName name="_Cpt295">#REF!</definedName>
    <definedName name="_Cpt311">#REF!</definedName>
    <definedName name="_Cpt312">#REF!</definedName>
    <definedName name="_Cpt313">#REF!</definedName>
    <definedName name="_Cpt314">#REF!</definedName>
    <definedName name="_Cpt315">#REF!</definedName>
    <definedName name="_Cpt341">#REF!</definedName>
    <definedName name="_Cpt342">#REF!</definedName>
    <definedName name="_Cpt343">#REF!</definedName>
    <definedName name="_Cpt345">#REF!</definedName>
    <definedName name="_Cpt346">#REF!</definedName>
    <definedName name="_Cpt348">#REF!</definedName>
    <definedName name="_Cpt349">#REF!</definedName>
    <definedName name="_Cpt350">#REF!</definedName>
    <definedName name="_Cpt370">#REF!</definedName>
    <definedName name="_Cpt391">#REF!</definedName>
    <definedName name="_Cpt394">#REF!</definedName>
    <definedName name="_Cpt395">#REF!</definedName>
    <definedName name="_Cpt441">#REF!</definedName>
    <definedName name="_Cpt442">#REF!</definedName>
    <definedName name="_Cpt443">#REF!</definedName>
    <definedName name="_Cpt444">#REF!</definedName>
    <definedName name="_Cpt445">#REF!</definedName>
    <definedName name="_Cpt446">#REF!</definedName>
    <definedName name="_Cpt448">#REF!</definedName>
    <definedName name="_Cpt449">#REF!</definedName>
    <definedName name="_Cpt450">#REF!</definedName>
    <definedName name="_Cpt470">#REF!</definedName>
    <definedName name="_Cpt511">#REF!</definedName>
    <definedName name="_Cpt514">#REF!</definedName>
    <definedName name="_Cpt516">#REF!</definedName>
    <definedName name="_Cpt552">#REF!</definedName>
    <definedName name="_Cpt553">#REF!</definedName>
    <definedName name="_Cpt554">#REF!</definedName>
    <definedName name="_Cpt590">#REF!</definedName>
    <definedName name="_Cpt610">#REF!</definedName>
    <definedName name="_Cpt611">#REF!</definedName>
    <definedName name="_Cpt612">#REF!</definedName>
    <definedName name="_Cpt613">#REF!</definedName>
    <definedName name="_Cpt614">#REF!</definedName>
    <definedName name="_Cpt616">#REF!</definedName>
    <definedName name="_Cpt617">#REF!</definedName>
    <definedName name="_Cpt618">#REF!</definedName>
    <definedName name="_Cpt619">#REF!</definedName>
    <definedName name="_Cpt631">#REF!</definedName>
    <definedName name="_Cpt633">#REF!</definedName>
    <definedName name="_Cpt638">#REF!</definedName>
    <definedName name="_Cpt639">#REF!</definedName>
    <definedName name="_Cpt651">#REF!</definedName>
    <definedName name="_Cpt656">#REF!</definedName>
    <definedName name="_Cpt658">#REF!</definedName>
    <definedName name="_Cpt659">#REF!</definedName>
    <definedName name="_Cpt670">#REF!</definedName>
    <definedName name="_Cpt711">#REF!</definedName>
    <definedName name="_Cpt712">#REF!</definedName>
    <definedName name="_Cpt713">#REF!</definedName>
    <definedName name="_Cpt714">#REF!</definedName>
    <definedName name="_Cpt716">#REF!</definedName>
    <definedName name="_Cpt718">#REF!</definedName>
    <definedName name="_Cpt719">#REF!</definedName>
    <definedName name="_Cpt732">#REF!</definedName>
    <definedName name="_Cpt733">#REF!</definedName>
    <definedName name="_Cpt738">#REF!</definedName>
    <definedName name="_Cpt739">#REF!</definedName>
    <definedName name="_Cpt751">#REF!</definedName>
    <definedName name="_Cpt756">#REF!</definedName>
    <definedName name="_Cpt757">#REF!</definedName>
    <definedName name="_Cpt758">#REF!</definedName>
    <definedName name="_Cpt759">#REF!</definedName>
    <definedName name="_Cpt810">#REF!</definedName>
    <definedName name="_Cpt811">#REF!</definedName>
    <definedName name="_Cpt814">#REF!</definedName>
    <definedName name="_Cpt817">#REF!</definedName>
    <definedName name="_Cpt830">#REF!</definedName>
    <definedName name="_Cpt840">#REF!</definedName>
    <definedName name="_Cpt850">#REF!</definedName>
    <definedName name="_Cpt860">#REF!</definedName>
    <definedName name="_Cpt880">#REF!</definedName>
    <definedName name="_DAT1">#REF!</definedName>
    <definedName name="_DAT13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E65900">#REF!</definedName>
    <definedName name="_E69000">#REF!</definedName>
    <definedName name="_E70000">#REF!</definedName>
    <definedName name="_Fill" hidden="1">#REF!</definedName>
    <definedName name="_xlnm._FilterDatabase" localSheetId="6" hidden="1">'CPC SAZ'!$E$5:$E$146</definedName>
    <definedName name="_xlnm._FilterDatabase" localSheetId="3" hidden="1">'CPC SAZ Local'!$D$5:$D$141</definedName>
    <definedName name="_HOB1">#REF!</definedName>
    <definedName name="_k2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B310302">#REF!</definedName>
    <definedName name="_r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df1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sdf1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sdf1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sdf1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sdf1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sdf1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sdf1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sdf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sn2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wac1" hidden="1">#REF!</definedName>
    <definedName name="_xlcn.WorksheetConnection_resources.xlsxTable71" hidden="1">#REF!</definedName>
    <definedName name="a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">#REF!</definedName>
    <definedName name="aaaa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AAAA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AAAA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AAAA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AAAA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AAAA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AAAA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AAA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aaaaa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AAAAAAAAA">#REF!</definedName>
    <definedName name="aax" localSheetId="6" hidden="1">{"'PORTEFEUILLE OBLIGATAIRE'!$A$11:$Z$285"}</definedName>
    <definedName name="aax" localSheetId="3" hidden="1">{"'PORTEFEUILLE OBLIGATAIRE'!$A$11:$Z$285"}</definedName>
    <definedName name="aax" localSheetId="4" hidden="1">{"'PORTEFEUILLE OBLIGATAIRE'!$A$11:$Z$285"}</definedName>
    <definedName name="aax" localSheetId="1" hidden="1">{"'PORTEFEUILLE OBLIGATAIRE'!$A$11:$Z$285"}</definedName>
    <definedName name="aax" localSheetId="0" hidden="1">{"'PORTEFEUILLE OBLIGATAIRE'!$A$11:$Z$285"}</definedName>
    <definedName name="aax" localSheetId="5" hidden="1">{"'PORTEFEUILLE OBLIGATAIRE'!$A$11:$Z$285"}</definedName>
    <definedName name="aax" localSheetId="2" hidden="1">{"'PORTEFEUILLE OBLIGATAIRE'!$A$11:$Z$285"}</definedName>
    <definedName name="aax" hidden="1">{"'PORTEFEUILLE OBLIGATAIRE'!$A$11:$Z$285"}</definedName>
    <definedName name="ab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b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b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b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b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b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b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b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battements">#REF!</definedName>
    <definedName name="Aboumejd1">#REF!</definedName>
    <definedName name="acc_c_n">#REF!</definedName>
    <definedName name="acc_c_n_1">#REF!</definedName>
    <definedName name="acc_n">#REF!</definedName>
    <definedName name="acc_n_1">#REF!</definedName>
    <definedName name="Accept_pp_recue_dbt">#REF!</definedName>
    <definedName name="acceptation_acceptee">#REF!</definedName>
    <definedName name="acceptation_pp_acceptee">#REF!</definedName>
    <definedName name="acceptations_">#REF!</definedName>
    <definedName name="ACMCLAIMS">#REF!</definedName>
    <definedName name="ACMDATA22N">#REF!</definedName>
    <definedName name="ACMDATAN">#REF!</definedName>
    <definedName name="ACMOPERATIONS">#REF!</definedName>
    <definedName name="ACMPERIODN">#REF!</definedName>
    <definedName name="ACMPRODUCTS">#REF!</definedName>
    <definedName name="ACMSALES">#REF!</definedName>
    <definedName name="ACQUIMMO">#REF!</definedName>
    <definedName name="ACQUIMMOFI1">#REF!</definedName>
    <definedName name="ACQUIMMOFI2">#REF!</definedName>
    <definedName name="actions">#REF!</definedName>
    <definedName name="ad">#N/A</definedName>
    <definedName name="Add.Chaabi">#REF!</definedName>
    <definedName name="addamane">#N/A</definedName>
    <definedName name="AEFGEGFV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ge_sante_2013">#REF!</definedName>
    <definedName name="am" hidden="1">#REF!</definedName>
    <definedName name="amort_autr_mat">#REF!</definedName>
    <definedName name="amort_frs_restant">#REF!</definedName>
    <definedName name="AN_MALADIE">#REF!</definedName>
    <definedName name="Anex_MALADIE">#REF!</definedName>
    <definedName name="annee">#REF!</definedName>
    <definedName name="Année">#REF!</definedName>
    <definedName name="Année_SD">#REF!</definedName>
    <definedName name="Année96">#REF!</definedName>
    <definedName name="anneeanterieure">#REF!</definedName>
    <definedName name="anneeencours">#REF!</definedName>
    <definedName name="ape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rea_a_imprimir">#REF!</definedName>
    <definedName name="arnaud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rnaud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rnaud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rnaud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rnaud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rnaud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rnaud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rnaud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S2DocOpenMode" hidden="1">"AS2DocumentBrowse"</definedName>
    <definedName name="AS2HasNoAutoHeaderFooter" hidden="1">" "</definedName>
    <definedName name="ASGD_CODES">#REF!</definedName>
    <definedName name="ASGD_IDS">#REF!</definedName>
    <definedName name="ASGLOB_470_1_16_5_CY3PR1EX10EN7PA0DE0UN2CA12PC3TX0IC50DI1A11A21A31A41A51ME4">#REF!</definedName>
    <definedName name="ASGLOB_470_1_25_5_CY3PR1EX10EN7PA0DE0UN2CA12PC3TX0IC41DI1A11A21A31A41A51ME4">#REF!</definedName>
    <definedName name="ASGLOB_470_1_27_5_CY3PR1EX10EN7PA0DE0UN2CA12PC3TX0IC43DI1A11A21A31A41A51ME4">#REF!</definedName>
    <definedName name="ASGLOB_470_1_32_5_CY3PR1EX10EN7PA0DE0UN2CA12PC3TX0IC56DI1A11A21A31A41A51ME4">#REF!</definedName>
    <definedName name="ASGLOB_470_1_33_5_CY3PR1EX10EN7PA0DE0UN2CA12PC3TX0IC57DI1A11A21A31A41A51ME4">#REF!</definedName>
    <definedName name="ASGLOB_470_1_39_5_CY3PR1EX10EN7PA0DE0UN2CA12PC3TX0IC61DI1A11A21A31A41A51ME4">#REF!</definedName>
    <definedName name="ASGLOB_62_1_11_2_CY3PR1EX10EN5PA0DE0UN2CA12PC3TX0IC172DI69A1168A293A3188A41A51ME2">#REF!</definedName>
    <definedName name="ASGLOB_62_1_11_4_CY1PR10EX9EN5PA0DE0UN2CA12PC3TX0IC172DI69A1168A293A3188A41A51ME3">#REF!</definedName>
    <definedName name="ASGLOB_62_1_11_5_CY3PR1EX10EN5PA0DE0UN2CA12PC3TX0IC266DI69A1168A293A3188A41A51ME3">#REF!</definedName>
    <definedName name="ASGLOB_62_1_11_6_CY3PR1EX10EN5PA0DE0UN2CA12PC3TX0IC265DI69A1168A293A3188A41A51ME3">#REF!</definedName>
    <definedName name="ASGLOB_62_1_11_7_CY3PR1EX10EN5PA0DE0UN2CA12PC3TX0IC172DI69A1168A293A3188A41A51ME3">#REF!</definedName>
    <definedName name="ASGLOB_62_1_11_8_CY3PR1EX10EN5PA0DE0UN2CA12PC3TX0IC264DI69A1168A293A3188A41A51ME3">#REF!</definedName>
    <definedName name="ASGLOB_62_1_11_9_CY3PR1EX10EN5PA0DE0UN2CA12PC3TX0IC148DI69A1168A293A3188A41A51ME3">#REF!</definedName>
    <definedName name="ASGLOB_62_1_20_2_CY3PR1EX10EN5PA0DE0UN2CA12PC3TX0IC172DI69A1168A293A3215A41A51ME2">#REF!</definedName>
    <definedName name="ASGLOB_62_1_21_2_CY3PR1EX10EN5PA0DE0UN2CA12PC3TX0IC172DI69A1168A293A3216A41A51ME2">#REF!</definedName>
    <definedName name="ASGLOB_62_1_21_4_CY1PR10EX9EN5PA0DE0UN2CA12PC3TX0IC172DI69A1168A293A3216A41A51ME3">#REF!</definedName>
    <definedName name="ASGLOB_62_1_21_5_CY3PR1EX10EN5PA0DE0UN2CA12PC3TX0IC266DI69A1168A293A3216A41A51ME3">#REF!</definedName>
    <definedName name="ASGLOB_62_1_21_6_CY3PR1EX10EN5PA0DE0UN2CA12PC3TX0IC265DI69A1168A293A3216A41A51ME3">#REF!</definedName>
    <definedName name="ASGLOB_62_1_21_7_CY3PR1EX10EN5PA0DE0UN2CA12PC3TX0IC172DI69A1168A293A3216A41A51ME3">#REF!</definedName>
    <definedName name="ASGLOB_62_1_21_8_CY3PR1EX10EN5PA0DE0UN2CA12PC3TX0IC264DI69A1168A293A3216A41A51ME3">#REF!</definedName>
    <definedName name="ASGLOB_62_1_21_9_CY3PR1EX10EN5PA0DE0UN2CA12PC3TX0IC148DI69A1168A293A3216A41A51ME3">#REF!</definedName>
    <definedName name="ASGLOB_62_1_22_2_CY3PR1EX10EN5PA0DE0UN2CA12PC3TX0IC172DI69A1168A293A3217A41A51ME2">#REF!</definedName>
    <definedName name="ASGLOB_62_1_22_4_CY1PR10EX9EN5PA0DE0UN2CA12PC3TX0IC172DI69A1168A293A3217A41A51ME3">#REF!</definedName>
    <definedName name="ASGLOB_62_1_22_5_CY3PR1EX10EN5PA0DE0UN2CA12PC3TX0IC266DI69A1168A293A3217A41A51ME3">#REF!</definedName>
    <definedName name="ASGLOB_62_1_22_6_CY3PR1EX10EN5PA0DE0UN2CA12PC3TX0IC265DI69A1168A293A3217A41A51ME3">#REF!</definedName>
    <definedName name="ASGLOB_62_1_22_7_CY3PR1EX10EN5PA0DE0UN2CA12PC3TX0IC172DI69A1168A293A3217A41A51ME3">#REF!</definedName>
    <definedName name="ASGLOB_62_1_22_8_CY3PR1EX10EN5PA0DE0UN2CA12PC3TX0IC264DI69A1168A293A3217A41A51ME3">#REF!</definedName>
    <definedName name="ASGLOB_62_1_22_9_CY3PR1EX10EN5PA0DE0UN2CA12PC3TX0IC148DI69A1168A293A3217A41A51ME3">#REF!</definedName>
    <definedName name="ASGLOB_62_1_23_2_CY3PR1EX10EN5PA0DE0UN2CA12PC3TX0IC172DI69A1168A293A3218A41A51ME2">#REF!</definedName>
    <definedName name="ASGLOB_62_1_23_4_CY1PR10EX9EN5PA0DE0UN2CA12PC3TX0IC172DI69A1168A293A3218A41A51ME3">#REF!</definedName>
    <definedName name="ASGLOB_62_1_23_5_CY3PR1EX10EN5PA0DE0UN2CA12PC3TX0IC266DI69A1168A293A3218A41A51ME3">#REF!</definedName>
    <definedName name="ASGLOB_62_1_23_6_CY3PR1EX10EN5PA0DE0UN2CA12PC3TX0IC265DI69A1168A293A3218A41A51ME3">#REF!</definedName>
    <definedName name="ASGLOB_62_1_23_7_CY3PR1EX10EN5PA0DE0UN2CA12PC3TX0IC172DI69A1168A293A3218A41A51ME3">#REF!</definedName>
    <definedName name="ASGLOB_62_1_23_8_CY3PR1EX10EN5PA0DE0UN2CA12PC3TX0IC264DI69A1168A293A3218A41A51ME3">#REF!</definedName>
    <definedName name="ASGLOB_62_1_23_9_CY3PR1EX10EN5PA0DE0UN2CA12PC3TX0IC148DI69A1168A293A3218A41A51ME3">#REF!</definedName>
    <definedName name="ASGLOB_62_1_24_4_CY1PR10EX9EN5PA0DE0UN2CA12PC3TX0IC172DI69A1168A293A3219A41A51ME3">#REF!</definedName>
    <definedName name="ASGLOB_62_1_24_5_CY3PR1EX10EN5PA0DE0UN2CA12PC3TX0IC266DI69A1168A293A3219A41A51ME3">#REF!</definedName>
    <definedName name="ASGLOB_62_1_24_6_CY3PR1EX10EN5PA0DE0UN2CA12PC3TX0IC265DI69A1168A293A3219A41A51ME3">#REF!</definedName>
    <definedName name="ASGLOB_62_1_24_7_CY3PR1EX10EN5PA0DE0UN2CA12PC3TX0IC172DI69A1168A293A3219A41A51ME3">#REF!</definedName>
    <definedName name="ASGLOB_62_1_24_8_CY3PR1EX10EN5PA0DE0UN2CA12PC3TX0IC264DI69A1168A293A3219A41A51ME3">#REF!</definedName>
    <definedName name="ASGLOB_62_1_24_9_CY3PR1EX10EN5PA0DE0UN2CA12PC3TX0IC148DI69A1168A293A3219A41A51ME3">#REF!</definedName>
    <definedName name="ASGLOB_62_1_25_2_CY3PR1EX10EN5PA0DE0UN2CA12PC3TX0IC172DI69A1168A293A3220A41A51ME2">#REF!</definedName>
    <definedName name="ASGLOB_62_1_25_4_CY1PR10EX9EN5PA0DE0UN2CA12PC3TX0IC172DI69A1168A293A3220A41A51ME3">#REF!</definedName>
    <definedName name="ASGLOB_62_1_25_5_CY3PR1EX10EN5PA0DE0UN2CA12PC3TX0IC266DI69A1168A293A3220A41A51ME3">#REF!</definedName>
    <definedName name="ASGLOB_62_1_25_6_CY3PR1EX10EN5PA0DE0UN2CA12PC3TX0IC265DI69A1168A293A3220A41A51ME3">#REF!</definedName>
    <definedName name="ASGLOB_62_1_25_7_CY3PR1EX10EN5PA0DE0UN2CA12PC3TX0IC172DI69A1168A293A3220A41A51ME3">#REF!</definedName>
    <definedName name="ASGLOB_62_1_25_8_CY3PR1EX10EN5PA0DE0UN2CA12PC3TX0IC264DI69A1168A293A3220A41A51ME3">#REF!</definedName>
    <definedName name="ASGLOB_62_1_25_9_CY3PR1EX10EN5PA0DE0UN2CA12PC3TX0IC148DI69A1168A293A3220A41A51ME3">#REF!</definedName>
    <definedName name="ASGLOB_62_1_26_2_CY3PR1EX10EN5PA0DE0UN2CA12PC3TX0IC172DI69A1168A293A3221A41A51ME2">#REF!</definedName>
    <definedName name="ASGLOB_62_1_27_2_CY3PR1EX10EN5PA0DE0UN2CA12PC3TX0IC172DI69A1168A293A3222A41A51ME2">#REF!</definedName>
    <definedName name="ASGLOB_62_1_27_4_CY1PR10EX9EN5PA0DE0UN2CA12PC3TX0IC172DI69A1168A293A3222A41A51ME3">#REF!</definedName>
    <definedName name="ASGLOB_62_1_27_5_CY3PR1EX10EN5PA0DE0UN2CA12PC3TX0IC266DI69A1168A293A3222A41A51ME3">#REF!</definedName>
    <definedName name="ASGLOB_62_1_27_6_CY3PR1EX10EN5PA0DE0UN2CA12PC3TX0IC265DI69A1168A293A3222A41A51ME3">#REF!</definedName>
    <definedName name="ASGLOB_62_1_27_7_CY3PR1EX10EN5PA0DE0UN2CA12PC3TX0IC172DI69A1168A293A3222A41A51ME3">#REF!</definedName>
    <definedName name="ASGLOB_62_1_27_8_CY3PR1EX10EN5PA0DE0UN2CA12PC3TX0IC264DI69A1168A293A3222A41A51ME3">#REF!</definedName>
    <definedName name="ASGLOB_62_1_27_9_CY3PR1EX10EN5PA0DE0UN2CA12PC3TX0IC148DI69A1168A293A3222A41A51ME3">#REF!</definedName>
    <definedName name="ASGLOB_62_1_28_4_CY1PR10EX9EN5PA0DE0UN2CA12PC3TX0IC172DI69A1168A293A3223A41A51ME3">#REF!</definedName>
    <definedName name="ASGLOB_62_1_28_5_CY3PR1EX10EN5PA0DE0UN2CA12PC3TX0IC266DI69A1168A293A3223A41A51ME3">#REF!</definedName>
    <definedName name="ASGLOB_62_1_28_6_CY3PR1EX10EN5PA0DE0UN2CA12PC3TX0IC265DI69A1168A293A3223A41A51ME3">#REF!</definedName>
    <definedName name="ASGLOB_62_1_28_7_CY3PR1EX10EN5PA0DE0UN2CA12PC3TX0IC172DI69A1168A293A3223A41A51ME3">#REF!</definedName>
    <definedName name="ASGLOB_62_1_28_8_CY3PR1EX10EN5PA0DE0UN2CA12PC3TX0IC264DI69A1168A293A3223A41A51ME3">#REF!</definedName>
    <definedName name="ASGLOB_62_1_28_9_CY3PR1EX10EN5PA0DE0UN2CA12PC3TX0IC148DI69A1168A293A3223A41A51ME3">#REF!</definedName>
    <definedName name="ASGLOB_62_1_29_2_CY3PR1EX10EN5PA0DE0UN2CA12PC3TX0IC172DI69A1168A293A3224A41A51ME2">#REF!</definedName>
    <definedName name="ASGLOB_62_1_37_2_CY3PR1EX10EN5PA0DE0UN2CA12PC3TX0IC172DI69A1168A294A3187A41A51ME2">#REF!</definedName>
    <definedName name="ASGLOB_62_1_38_2_CY3PR1EX10EN5PA0DE0UN2CA12PC3TX0IC172DI69A1168A294A3188A41A51ME2">#REF!</definedName>
    <definedName name="ASGLOB_62_1_39_2_CY3PR1EX10EN5PA0DE0UN2CA12PC3TX0IC172DI69A1168A294A3189A41A51ME2">#REF!</definedName>
    <definedName name="ASGLOB_62_1_56_10_CY3PR1EX10EN5PA0DE0UN2CA12PC3TX0IC269DI69A1168A294A3224A41A51ME3">#REF!</definedName>
    <definedName name="ASGLOB_62_1_56_11_CY3PR1EX10EN5PA0DE0UN2CA12PC3TX0IC384DI69A1168A294A3224A41A51ME3">#REF!</definedName>
    <definedName name="ASGLOB_62_1_56_5_CY3PR1EX10EN5PA0DE0UN2CA12PC3TX0IC266DI69A1168A294A3224A41A51ME3">#REF!</definedName>
    <definedName name="ASGLOB_62_1_56_6_CY3PR1EX10EN5PA0DE0UN2CA12PC3TX0IC265DI69A1168A294A3224A41A51ME3">#REF!</definedName>
    <definedName name="ASGLOB_62_1_56_7_CY3PR1EX10EN5PA0DE0UN2CA12PC3TX0IC172DI69A1168A294A3224A41A51ME3">#REF!</definedName>
    <definedName name="ASGLOB_62_1_56_8_CY3PR1EX10EN5PA0DE0UN2CA12PC3TX0IC264DI69A1168A294A3224A41A51ME3">#REF!</definedName>
    <definedName name="ASGLOB_62_1_56_9_CY3PR1EX10EN5PA0DE0UN2CA12PC3TX0IC148DI69A1168A294A3224A41A51ME3">#REF!</definedName>
    <definedName name="ASRANK">#REF!</definedName>
    <definedName name="ASSIETE_ESTIMEE_AUTO">#REF!</definedName>
    <definedName name="ASSIETE_ESTIMEE_BDM">#REF!</definedName>
    <definedName name="ASSIETE_ESTIMEE_INCENDIE">#REF!</definedName>
    <definedName name="ASSIETE_ESTIMEE_RC">#REF!</definedName>
    <definedName name="ASSIETE_ESTIMEE_RISQUES_DIVERS">#REF!</definedName>
    <definedName name="ASSIETE_ESTIMEE_TRANSPORT_RG">#REF!</definedName>
    <definedName name="ASSIETE_ESTIMEE_TRANSPORT_RO">#REF!</definedName>
    <definedName name="ASSIETE_ESTIMEE_TRANSPORT_RO_CORPS">#REF!</definedName>
    <definedName name="ASSIETE_ESTIMEE_TRANSPORT_RO_FACULTE">#REF!</definedName>
    <definedName name="ASSIETE_ESTIMEE_TRC">#REF!</definedName>
    <definedName name="ASSIETTE_ESTIMEE_INDIV_ACCDT">#REF!</definedName>
    <definedName name="Assumptions">#REF!</definedName>
    <definedName name="Assuré_AEA230">#REF!</definedName>
    <definedName name="Assuré_CRC010N">#REF!</definedName>
    <definedName name="Assuré_CRC010N_1">#REF!</definedName>
    <definedName name="Assuré_REA050N">#REF!</definedName>
    <definedName name="Assuré_REA050N_1">#REF!</definedName>
    <definedName name="AT">#REF!</definedName>
    <definedName name="AT_AZLOB">#REF!</definedName>
    <definedName name="AT_COR">#REF!</definedName>
    <definedName name="AT_ER">#REF!</definedName>
    <definedName name="AT_IFMS">#REF!</definedName>
    <definedName name="AT_IFRK">#REF!</definedName>
    <definedName name="AT_LH">#REF!</definedName>
    <definedName name="AT_LH_AZCH">#REF!</definedName>
    <definedName name="AT_LH_AZFW">#REF!</definedName>
    <definedName name="AT_LH_CH">#REF!</definedName>
    <definedName name="AT_LH_EXPR">#REF!</definedName>
    <definedName name="AT_LH_GR">#REF!</definedName>
    <definedName name="AT_LH_LOB">#REF!</definedName>
    <definedName name="AT_LH_MOS">#REF!</definedName>
    <definedName name="AT_LH_MS">#REF!</definedName>
    <definedName name="AT_LH_NB">#REF!</definedName>
    <definedName name="AT_LH_NBM">#REF!</definedName>
    <definedName name="AT_LH_NBV">#REF!</definedName>
    <definedName name="AT_LH_RK">#REF!</definedName>
    <definedName name="AT_LH_ROE">#REF!</definedName>
    <definedName name="AT_LOB">#REF!</definedName>
    <definedName name="AT_MC_LH">#REF!</definedName>
    <definedName name="AT_RK2018">#REF!</definedName>
    <definedName name="Au.Sort">#REF!</definedName>
    <definedName name="aut_c_n">#REF!</definedName>
    <definedName name="aut_c_n_1">#REF!</definedName>
    <definedName name="aut_n">#REF!</definedName>
    <definedName name="aut_n_1">#REF!</definedName>
    <definedName name="AUTITRES">#REF!</definedName>
    <definedName name="autr_c_n">#REF!</definedName>
    <definedName name="autr_c_n_1">#REF!</definedName>
    <definedName name="autr_chg">#REF!</definedName>
    <definedName name="autr_n">#REF!</definedName>
    <definedName name="autr_n_1">#REF!</definedName>
    <definedName name="Autr_perte">#REF!</definedName>
    <definedName name="autr_produits_dbt">#REF!</definedName>
    <definedName name="autres">#N/A</definedName>
    <definedName name="Autres.Vie">#REF!</definedName>
    <definedName name="autres_banques">#REF!</definedName>
    <definedName name="autres_charges">#REF!</definedName>
    <definedName name="autres_obligations">#REF!</definedName>
    <definedName name="autres_pertes">#REF!</definedName>
    <definedName name="autres_produits">#REF!</definedName>
    <definedName name="autvie">#N/A</definedName>
    <definedName name="Axe_Doc">#REF!</definedName>
    <definedName name="Axe_Doc1">#REF!</definedName>
    <definedName name="Axe_Doc2">#REF!</definedName>
    <definedName name="Axe_Doc3">#REF!</definedName>
    <definedName name="Axe_Doc7">#REF!</definedName>
    <definedName name="azert">#N/A</definedName>
    <definedName name="azerti">#N/A</definedName>
    <definedName name="azeti" localSheetId="6">#REF!</definedName>
    <definedName name="azeti" localSheetId="3">#REF!</definedName>
    <definedName name="azeti">#REF!</definedName>
    <definedName name="AZEZAEAZE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b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_EXP">#REF!</definedName>
    <definedName name="B_EXP16">#REF!</definedName>
    <definedName name="B_FAC">#REF!</definedName>
    <definedName name="B_GROSS">#REF!</definedName>
    <definedName name="B_TTY">#REF!</definedName>
    <definedName name="B2017_NWP">#REF!</definedName>
    <definedName name="BAL">#N/A</definedName>
    <definedName name="bal_2012">#REF!</definedName>
    <definedName name="BAL30062014">#REF!</definedName>
    <definedName name="BalancAgeGlobale">#REF!</definedName>
    <definedName name="balance_2012">#REF!</definedName>
    <definedName name="balance_2014">#REF!</definedName>
    <definedName name="Balance_Cpt" localSheetId="6">#REF!</definedName>
    <definedName name="Balance_Cpt" localSheetId="3">#REF!</definedName>
    <definedName name="Balance_Cpt">#REF!</definedName>
    <definedName name="balance_juin_2014">#REF!</definedName>
    <definedName name="balance2012">#REF!</definedName>
    <definedName name="balance2013">#REF!</definedName>
    <definedName name="balance2015">#REF!</definedName>
    <definedName name="balance30062016">#REF!</definedName>
    <definedName name="BASE">#REF!</definedName>
    <definedName name="base_commission">#REF!</definedName>
    <definedName name="base_crc">#REF!</definedName>
    <definedName name="base_crcant">#REF!</definedName>
    <definedName name="base_de">#REF!</definedName>
    <definedName name="_xlnm.Database">#REF!</definedName>
    <definedName name="base_prime">#REF!</definedName>
    <definedName name="base_sap">#REF!</definedName>
    <definedName name="base_sap_ant">#REF!</definedName>
    <definedName name="base_sinistre">#REF!</definedName>
    <definedName name="Base_Traité_RBA010">#REF!</definedName>
    <definedName name="base1">#REF!</definedName>
    <definedName name="base2">#REF!</definedName>
    <definedName name="basecompte">#REF!</definedName>
    <definedName name="BASEDON">#REF!</definedName>
    <definedName name="BASIM">#REF!</definedName>
    <definedName name="BB">#REF!</definedName>
    <definedName name="bbb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bb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bb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bb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bb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bb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bb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bb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bbb" localSheetId="6" hidden="1">{"'PORTEFEUILLE OBLIGATAIRE'!$A$11:$Z$285"}</definedName>
    <definedName name="bbbb" localSheetId="3" hidden="1">{"'PORTEFEUILLE OBLIGATAIRE'!$A$11:$Z$285"}</definedName>
    <definedName name="bbbb" localSheetId="4" hidden="1">{"'PORTEFEUILLE OBLIGATAIRE'!$A$11:$Z$285"}</definedName>
    <definedName name="bbbb" localSheetId="1" hidden="1">{"'PORTEFEUILLE OBLIGATAIRE'!$A$11:$Z$285"}</definedName>
    <definedName name="bbbb" localSheetId="0" hidden="1">{"'PORTEFEUILLE OBLIGATAIRE'!$A$11:$Z$285"}</definedName>
    <definedName name="bbbb" localSheetId="5" hidden="1">{"'PORTEFEUILLE OBLIGATAIRE'!$A$11:$Z$285"}</definedName>
    <definedName name="bbbb" localSheetId="2" hidden="1">{"'PORTEFEUILLE OBLIGATAIRE'!$A$11:$Z$285"}</definedName>
    <definedName name="bbbb" hidden="1">{"'PORTEFEUILLE OBLIGATAIRE'!$A$11:$Z$285"}</definedName>
    <definedName name="BdQ">#N/A</definedName>
    <definedName name="BE">#REF!</definedName>
    <definedName name="BE_AZLOB">#REF!</definedName>
    <definedName name="BE_COR">#REF!</definedName>
    <definedName name="BE_ER">#REF!</definedName>
    <definedName name="BE_IFMS">#REF!</definedName>
    <definedName name="BE_IFRK">#REF!</definedName>
    <definedName name="BE_LH">#REF!</definedName>
    <definedName name="BE_LH_AZCH">#REF!</definedName>
    <definedName name="BE_LH_AZFW">#REF!</definedName>
    <definedName name="BE_LH_CH">#REF!</definedName>
    <definedName name="BE_LH_EXPR">#REF!</definedName>
    <definedName name="BE_LH_GR">#REF!</definedName>
    <definedName name="BE_LH_LOB">#REF!</definedName>
    <definedName name="BE_LH_MOS">#REF!</definedName>
    <definedName name="BE_LH_MS">#REF!</definedName>
    <definedName name="BE_LH_NB">#REF!</definedName>
    <definedName name="BE_LH_NBM">#REF!</definedName>
    <definedName name="BE_LH_NBV">#REF!</definedName>
    <definedName name="BE_LH_RK">#REF!</definedName>
    <definedName name="BE_LH_ROE">#REF!</definedName>
    <definedName name="BE_LOB">#REF!</definedName>
    <definedName name="BE_MC">#REF!</definedName>
    <definedName name="BE_MC_LH">#REF!</definedName>
    <definedName name="BE_RK2018">#REF!</definedName>
    <definedName name="Beg_bak">#REF!</definedName>
    <definedName name="Beg_Bal">#REF!</definedName>
    <definedName name="BERCIR">#N/A</definedName>
    <definedName name="BG">#REF!</definedName>
    <definedName name="BG_AZLOB">#REF!</definedName>
    <definedName name="BG_COR">#REF!</definedName>
    <definedName name="BG_ER">#REF!</definedName>
    <definedName name="BG_IFMS">#REF!</definedName>
    <definedName name="BG_IFRK">#REF!</definedName>
    <definedName name="BG_juin2016">#REF!</definedName>
    <definedName name="BG_LH">#REF!</definedName>
    <definedName name="BG_LH_AZCH">#REF!</definedName>
    <definedName name="BG_LH_AZFW">#REF!</definedName>
    <definedName name="BG_LH_CH">#REF!</definedName>
    <definedName name="BG_LH_EXPR">#REF!</definedName>
    <definedName name="BG_LH_GR">#REF!</definedName>
    <definedName name="BG_LH_LOB">#REF!</definedName>
    <definedName name="BG_LH_MOS">#REF!</definedName>
    <definedName name="BG_LH_MS">#REF!</definedName>
    <definedName name="BG_LH_NB">#REF!</definedName>
    <definedName name="BG_LH_NBM">#REF!</definedName>
    <definedName name="BG_LH_NBV">#REF!</definedName>
    <definedName name="BG_LH_RK">#REF!</definedName>
    <definedName name="BG_LH_ROE">#REF!</definedName>
    <definedName name="BG_LOB">#REF!</definedName>
    <definedName name="BG_MC">#REF!</definedName>
    <definedName name="BG_MC_LH">#REF!</definedName>
    <definedName name="BG_RK2018">#REF!</definedName>
    <definedName name="BG_SEPT2014">#REF!</definedName>
    <definedName name="BGN">#REF!</definedName>
    <definedName name="BGN_LH">#REF!</definedName>
    <definedName name="BIC">#REF!</definedName>
    <definedName name="boa_autr_sin">#REF!</definedName>
    <definedName name="boa_sin_maladie">#REF!</definedName>
    <definedName name="bonds1">#N/A</definedName>
    <definedName name="boolean">#REF!</definedName>
    <definedName name="Bouton_deb_QuandClic">#N/A</definedName>
    <definedName name="Bouton_QuandClic">#N/A</definedName>
    <definedName name="BQ">#REF!</definedName>
    <definedName name="bq_ccp">#REF!</definedName>
    <definedName name="branche">#REF!:OFFSET(#REF!,#REF!,0)</definedName>
    <definedName name="Branche_AEA230">#REF!</definedName>
    <definedName name="Branche_cession_legale">#REF!</definedName>
    <definedName name="Branche_CRC010N">#REF!</definedName>
    <definedName name="Branche_CRC010N_1">#REF!</definedName>
    <definedName name="Branche_Fac">#REF!</definedName>
    <definedName name="Branche_PES600">#REF!</definedName>
    <definedName name="Branche_REA050N">#REF!</definedName>
    <definedName name="Branche_REA050N_1">#REF!</definedName>
    <definedName name="Branche_SES130">#REF!</definedName>
    <definedName name="Branche_SES400">#REF!</definedName>
    <definedName name="Branche_Traité">#REF!</definedName>
    <definedName name="Branche_traite_assistance">#REF!</definedName>
    <definedName name="Branche_Traité_Init">#REF!</definedName>
    <definedName name="Branche_traite_QP">#REF!</definedName>
    <definedName name="Branche_traite_tous">#REF!</definedName>
    <definedName name="Branche_xl_event">#REF!</definedName>
    <definedName name="Branche_xl_old">#REF!</definedName>
    <definedName name="Branche_xl_risque">#REF!</definedName>
    <definedName name="Branche_xl_risque_event_auto_rc">#REF!</definedName>
    <definedName name="BRAND">#REF!</definedName>
    <definedName name="BRANDAZ">#REF!</definedName>
    <definedName name="BRANDMKT">#REF!</definedName>
    <definedName name="BRANDPERIOD">#REF!</definedName>
    <definedName name="bro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V">#REF!</definedName>
    <definedName name="BRVVP">#REF!</definedName>
    <definedName name="BRVVP2">#REF!</definedName>
    <definedName name="bsf">#REF!</definedName>
    <definedName name="BSSAZ">#REF!</definedName>
    <definedName name="budget_2015">#REF!</definedName>
    <definedName name="budget_cions_reass_n">#REF!</definedName>
    <definedName name="BUDGET_FG_2014.">#REF!</definedName>
    <definedName name="budget_prec_cedee_n">#REF!</definedName>
    <definedName name="budget_prec_réass_n">#REF!</definedName>
    <definedName name="budget_sin_reass_n">#REF!</definedName>
    <definedName name="budget2015">#REF!</definedName>
    <definedName name="ca">#REF!</definedName>
    <definedName name="ca_budget_n">#REF!</definedName>
    <definedName name="ca_mois">#REF!</definedName>
    <definedName name="ca_realisation_2012">#REF!</definedName>
    <definedName name="ca_realisation_n_1">#REF!</definedName>
    <definedName name="caisses">#REF!</definedName>
    <definedName name="case">#REF!</definedName>
    <definedName name="Cat">#REF!</definedName>
    <definedName name="Cat_Sel">#REF!</definedName>
    <definedName name="CAT_SYNTH">#REF!</definedName>
    <definedName name="cat_synth_12">#REF!</definedName>
    <definedName name="cat_synth_13">#REF!</definedName>
    <definedName name="cat_synth11">#REF!</definedName>
    <definedName name="cat_synth14">#REF!</definedName>
    <definedName name="catégorie">#REF!</definedName>
    <definedName name="CC">#REF!</definedName>
    <definedName name="CD">#REF!</definedName>
    <definedName name="cdprod">#REF!</definedName>
    <definedName name="CDT_GNRL">#REF!</definedName>
    <definedName name="cess°_prim_mutual">#REF!</definedName>
    <definedName name="cess°_reass1">#REF!</definedName>
    <definedName name="cession_réassurance">#REF!</definedName>
    <definedName name="CESSIONIMMO">#REF!</definedName>
    <definedName name="CH">#REF!</definedName>
    <definedName name="CH_AZLOB">#REF!</definedName>
    <definedName name="CH_COR">#REF!</definedName>
    <definedName name="CH_ER">#REF!</definedName>
    <definedName name="CH_IFMS">#REF!</definedName>
    <definedName name="CH_IFRK">#REF!</definedName>
    <definedName name="CH_LH">#REF!</definedName>
    <definedName name="CH_LH_AZCH">#REF!</definedName>
    <definedName name="CH_LH_AZFW">#REF!</definedName>
    <definedName name="CH_LH_CH">#REF!</definedName>
    <definedName name="CH_LH_EXPR">#REF!</definedName>
    <definedName name="CH_LH_GR">#REF!</definedName>
    <definedName name="CH_LH_LOB">#REF!</definedName>
    <definedName name="CH_LH_MOS">#REF!</definedName>
    <definedName name="CH_LH_MS">#REF!</definedName>
    <definedName name="CH_LH_NB">#REF!</definedName>
    <definedName name="CH_LH_NBM">#REF!</definedName>
    <definedName name="CH_LH_NBV">#REF!</definedName>
    <definedName name="CH_LH_RK">#REF!</definedName>
    <definedName name="CH_LH_ROE">#REF!</definedName>
    <definedName name="CH_LOB">#REF!</definedName>
    <definedName name="CH_MC">#REF!</definedName>
    <definedName name="CH_MC_LH">#REF!</definedName>
    <definedName name="CH_RK2018">#REF!</definedName>
    <definedName name="ChangeN">#REF!</definedName>
    <definedName name="ChangeN1">#REF!</definedName>
    <definedName name="CHARGES">#REF!,#REF!,#REF!</definedName>
    <definedName name="charges_sinistres_mois">#REF!</definedName>
    <definedName name="CHARGESEXCEP1">#REF!</definedName>
    <definedName name="CHARGESEXCEP2">#REF!</definedName>
    <definedName name="CHARGESEXPL1">#REF!</definedName>
    <definedName name="CHARGESEXPL2">#REF!</definedName>
    <definedName name="CHARGESFIN">#REF!</definedName>
    <definedName name="ChartCaptions">#REF!</definedName>
    <definedName name="ChartingArea">#REF!,#REF!</definedName>
    <definedName name="ChartingLabels">#REF!</definedName>
    <definedName name="chèq_enc">#REF!</definedName>
    <definedName name="CHF">#REF!</definedName>
    <definedName name="CHF_LH">#REF!</definedName>
    <definedName name="chg_cions">#REF!</definedName>
    <definedName name="chg_cpta_avce">#REF!</definedName>
    <definedName name="chg_fin">#REF!</definedName>
    <definedName name="chg_int_accepta">#REF!</definedName>
    <definedName name="chg_sin">#REF!</definedName>
    <definedName name="chg_sin_budget_n_">#REF!</definedName>
    <definedName name="chg_sin_net_reass">#REF!</definedName>
    <definedName name="chg_sin_reel_n_1">#REF!</definedName>
    <definedName name="chg_sin_reel_n_n">#REF!</definedName>
    <definedName name="chg_sin_reel_n_n_1">#REF!</definedName>
    <definedName name="chiffres_affaires">#REF!</definedName>
    <definedName name="CHIHAB">#REF!</definedName>
    <definedName name="chq_à_encaisser">#REF!</definedName>
    <definedName name="Cions">#REF!</definedName>
    <definedName name="cions_budget_n">#REF!</definedName>
    <definedName name="cions_cr">#REF!</definedName>
    <definedName name="cions_mutual_cr">#REF!</definedName>
    <definedName name="cions_mutual_dbt">#REF!</definedName>
    <definedName name="cions_realisation_n_1">#REF!</definedName>
    <definedName name="cions_realisations_n">#REF!</definedName>
    <definedName name="cions_reass">#REF!</definedName>
    <definedName name="cions_réass">#REF!</definedName>
    <definedName name="cions_réass_dbt">#REF!</definedName>
    <definedName name="cions_réass_produit">#REF!</definedName>
    <definedName name="cions_reassurance">#REF!</definedName>
    <definedName name="cions_reçues_réass">#REF!</definedName>
    <definedName name="cions_sur_accepta">#REF!</definedName>
    <definedName name="CNSS">#REF!</definedName>
    <definedName name="cnss__">#REF!</definedName>
    <definedName name="CNY">#REF!</definedName>
    <definedName name="coass_1">#REF!</definedName>
    <definedName name="coass_cr1">#REF!</definedName>
    <definedName name="coass2_d">#REF!</definedName>
    <definedName name="coass3_d">#REF!</definedName>
    <definedName name="coassureurs_cr">#REF!</definedName>
    <definedName name="Code_prod">#REF!</definedName>
    <definedName name="Code_valeur">#REF!</definedName>
    <definedName name="Codigo">#REF!</definedName>
    <definedName name="codmvt">#REF!</definedName>
    <definedName name="COEF">#REF!</definedName>
    <definedName name="COEF2005">#REF!</definedName>
    <definedName name="COEF2006">#REF!</definedName>
    <definedName name="com_rec_acc_n">#REF!</definedName>
    <definedName name="com_rec_acc_n1">#REF!</definedName>
    <definedName name="com_rec_auto_n">#REF!</definedName>
    <definedName name="com_rec_auto_n1">#REF!</definedName>
    <definedName name="com_rec_autr_n">#REF!</definedName>
    <definedName name="com_rec_autr_n1">#REF!</definedName>
    <definedName name="com_rec_inc_n">#REF!</definedName>
    <definedName name="com_rec_inc_n1">#REF!</definedName>
    <definedName name="com_rec_rc_n">#REF!</definedName>
    <definedName name="com_rec_rcg_n1">#REF!</definedName>
    <definedName name="com_rec_transp_n">#REF!</definedName>
    <definedName name="com_rec_transp_n1">#REF!</definedName>
    <definedName name="comm_mutual_credit">#REF!</definedName>
    <definedName name="comm2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2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2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2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2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2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2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3" localSheetId="6" hidden="1">{#N/A,#N/A,FALSE,"Créances";#N/A,#N/A,FALSE,"Effectifs";#N/A,#N/A,FALSE,"SI"}</definedName>
    <definedName name="comm3" localSheetId="3" hidden="1">{#N/A,#N/A,FALSE,"Créances";#N/A,#N/A,FALSE,"Effectifs";#N/A,#N/A,FALSE,"SI"}</definedName>
    <definedName name="comm3" localSheetId="4" hidden="1">{#N/A,#N/A,FALSE,"Créances";#N/A,#N/A,FALSE,"Effectifs";#N/A,#N/A,FALSE,"SI"}</definedName>
    <definedName name="comm3" localSheetId="1" hidden="1">{#N/A,#N/A,FALSE,"Créances";#N/A,#N/A,FALSE,"Effectifs";#N/A,#N/A,FALSE,"SI"}</definedName>
    <definedName name="comm3" localSheetId="0" hidden="1">{#N/A,#N/A,FALSE,"Créances";#N/A,#N/A,FALSE,"Effectifs";#N/A,#N/A,FALSE,"SI"}</definedName>
    <definedName name="comm3" localSheetId="5" hidden="1">{#N/A,#N/A,FALSE,"Créances";#N/A,#N/A,FALSE,"Effectifs";#N/A,#N/A,FALSE,"SI"}</definedName>
    <definedName name="comm3" localSheetId="2" hidden="1">{#N/A,#N/A,FALSE,"Créances";#N/A,#N/A,FALSE,"Effectifs";#N/A,#N/A,FALSE,"SI"}</definedName>
    <definedName name="comm3" hidden="1">{#N/A,#N/A,FALSE,"Créances";#N/A,#N/A,FALSE,"Effectifs";#N/A,#N/A,FALSE,"SI"}</definedName>
    <definedName name="comments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ission_AEA230">#REF!</definedName>
    <definedName name="Commission_cession_legale">#REF!</definedName>
    <definedName name="Commission_Fac">#REF!</definedName>
    <definedName name="Commission_Traité">#REF!</definedName>
    <definedName name="Commission_traite_assistance">#REF!</definedName>
    <definedName name="Commission_Traité_Init">#REF!</definedName>
    <definedName name="Commission_traite_QP">#REF!</definedName>
    <definedName name="commissions">#REF!</definedName>
    <definedName name="COMP0">#REF!</definedName>
    <definedName name="COMP1">#REF!</definedName>
    <definedName name="COMP2">#REF!</definedName>
    <definedName name="COMP3">#REF!</definedName>
    <definedName name="COMP6">#REF!</definedName>
    <definedName name="compa_bilan">#REF!</definedName>
    <definedName name="Companhia_Geral_de_Seguros_de_Mocambique">#REF!</definedName>
    <definedName name="Companhia_Geral_de_Seguros_de_Moz">#REF!</definedName>
    <definedName name="Complexity">#REF!</definedName>
    <definedName name="CONTROLE" localSheetId="6" hidden="1">{"'PORTEFEUILLE OBLIGATAIRE'!$A$11:$Z$285"}</definedName>
    <definedName name="CONTROLE" localSheetId="3" hidden="1">{"'PORTEFEUILLE OBLIGATAIRE'!$A$11:$Z$285"}</definedName>
    <definedName name="CONTROLE" localSheetId="4" hidden="1">{"'PORTEFEUILLE OBLIGATAIRE'!$A$11:$Z$285"}</definedName>
    <definedName name="CONTROLE" localSheetId="1" hidden="1">{"'PORTEFEUILLE OBLIGATAIRE'!$A$11:$Z$285"}</definedName>
    <definedName name="CONTROLE" localSheetId="0" hidden="1">{"'PORTEFEUILLE OBLIGATAIRE'!$A$11:$Z$285"}</definedName>
    <definedName name="CONTROLE" localSheetId="5" hidden="1">{"'PORTEFEUILLE OBLIGATAIRE'!$A$11:$Z$285"}</definedName>
    <definedName name="CONTROLE" localSheetId="2" hidden="1">{"'PORTEFEUILLE OBLIGATAIRE'!$A$11:$Z$285"}</definedName>
    <definedName name="CONTROLE" hidden="1">{"'PORTEFEUILLE OBLIGATAIRE'!$A$11:$Z$285"}</definedName>
    <definedName name="ConUnit">#REF!</definedName>
    <definedName name="CORAZ">#REF!</definedName>
    <definedName name="CORMKT">#REF!</definedName>
    <definedName name="corp_autr_14">#REF!</definedName>
    <definedName name="corp_rc_11">#REF!</definedName>
    <definedName name="corp_rc_12">#REF!</definedName>
    <definedName name="corp_rc_13">#REF!</definedName>
    <definedName name="corp_rc_14">#REF!</definedName>
    <definedName name="CORTOP3">#REF!</definedName>
    <definedName name="countries">#REF!</definedName>
    <definedName name="Coupon1">#REF!</definedName>
    <definedName name="Coupon2">#REF!</definedName>
    <definedName name="Coupon3">#REF!</definedName>
    <definedName name="Coupon4">#REF!</definedName>
    <definedName name="CouponCT">#REF!</definedName>
    <definedName name="CPAB">#REF!</definedName>
    <definedName name="cpt">#REF!</definedName>
    <definedName name="cpt_cessionn_créd">#REF!</definedName>
    <definedName name="Cpt_déclarés_1">#REF!</definedName>
    <definedName name="cpt_réass_prim">#REF!</definedName>
    <definedName name="cpte_56_juin">#REF!</definedName>
    <definedName name="cpte_attente">#REF!</definedName>
    <definedName name="cpte_bal_2012">#REF!</definedName>
    <definedName name="cpte_cessionn_déb">#REF!</definedName>
    <definedName name="cpte_sgi_bfs">#REF!</definedName>
    <definedName name="crdt_2012">#REF!</definedName>
    <definedName name="crdt_2013">#REF!</definedName>
    <definedName name="créance_client">#REF!</definedName>
    <definedName name="créance_clients_ind">#REF!</definedName>
    <definedName name="Créances_débiteur_divers">#REF!</definedName>
    <definedName name="créances_Etat">#REF!</definedName>
    <definedName name="Créances_personnel">#REF!</definedName>
    <definedName name="Créances_sté_mère">#REF!</definedName>
    <definedName name="Créances_sur_Eyés">#REF!</definedName>
    <definedName name="créances_tiers">#REF!</definedName>
    <definedName name="CREANCES1">#REF!</definedName>
    <definedName name="credit_bal_2012">#REF!</definedName>
    <definedName name="créditeur_divers">#REF!</definedName>
    <definedName name="CREPROV1">#REF!</definedName>
    <definedName name="CREPROV2">#REF!</definedName>
    <definedName name="csf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umul_prim_reportee_n">#REF!</definedName>
    <definedName name="cumul_prime_reportee_n_1">#REF!</definedName>
    <definedName name="cumul_psap">#REF!</definedName>
    <definedName name="CurveDate">#REF!</definedName>
    <definedName name="CUSTAZ">#REF!</definedName>
    <definedName name="CUSTOMER">#REF!</definedName>
    <definedName name="cv">#N/A</definedName>
    <definedName name="cwc">#N/A</definedName>
    <definedName name="CZ">#REF!</definedName>
    <definedName name="CZ_AZLOB">#REF!</definedName>
    <definedName name="CZ_COR">#REF!</definedName>
    <definedName name="CZ_ER">#REF!</definedName>
    <definedName name="CZ_IFMS">#REF!</definedName>
    <definedName name="CZ_IFRK">#REF!</definedName>
    <definedName name="CZ_LH">#REF!</definedName>
    <definedName name="CZ_LH_AZCH">#REF!</definedName>
    <definedName name="CZ_LH_AZFW">#REF!</definedName>
    <definedName name="CZ_LH_CH">#REF!</definedName>
    <definedName name="CZ_LH_EXPR">#REF!</definedName>
    <definedName name="CZ_LH_GR">#REF!</definedName>
    <definedName name="CZ_LH_LOB">#REF!</definedName>
    <definedName name="CZ_LH_MOS">#REF!</definedName>
    <definedName name="CZ_LH_MS">#REF!</definedName>
    <definedName name="CZ_LH_NB">#REF!</definedName>
    <definedName name="CZ_LH_NBM">#REF!</definedName>
    <definedName name="CZ_LH_NBV">#REF!</definedName>
    <definedName name="CZ_LH_RK">#REF!</definedName>
    <definedName name="CZ_LH_ROE">#REF!</definedName>
    <definedName name="CZ_LOB">#REF!</definedName>
    <definedName name="CZ_MC">#REF!</definedName>
    <definedName name="CZ_MC_LH">#REF!</definedName>
    <definedName name="CZ_RK2018">#REF!</definedName>
    <definedName name="CZK">#REF!</definedName>
    <definedName name="CZK_LH">#REF!</definedName>
    <definedName name="d" localSheetId="6" hidden="1">{#N/A,#N/A,FALSE,"Créances";#N/A,#N/A,FALSE,"Effectifs";#N/A,#N/A,FALSE,"SI"}</definedName>
    <definedName name="d" localSheetId="3" hidden="1">{#N/A,#N/A,FALSE,"Créances";#N/A,#N/A,FALSE,"Effectifs";#N/A,#N/A,FALSE,"SI"}</definedName>
    <definedName name="d" localSheetId="4" hidden="1">{#N/A,#N/A,FALSE,"Créances";#N/A,#N/A,FALSE,"Effectifs";#N/A,#N/A,FALSE,"SI"}</definedName>
    <definedName name="d" localSheetId="1" hidden="1">{#N/A,#N/A,FALSE,"Créances";#N/A,#N/A,FALSE,"Effectifs";#N/A,#N/A,FALSE,"SI"}</definedName>
    <definedName name="d" localSheetId="0" hidden="1">{#N/A,#N/A,FALSE,"Créances";#N/A,#N/A,FALSE,"Effectifs";#N/A,#N/A,FALSE,"SI"}</definedName>
    <definedName name="d" localSheetId="5" hidden="1">{#N/A,#N/A,FALSE,"Créances";#N/A,#N/A,FALSE,"Effectifs";#N/A,#N/A,FALSE,"SI"}</definedName>
    <definedName name="d" localSheetId="2" hidden="1">{#N/A,#N/A,FALSE,"Créances";#N/A,#N/A,FALSE,"Effectifs";#N/A,#N/A,FALSE,"SI"}</definedName>
    <definedName name="d" hidden="1">{#N/A,#N/A,FALSE,"Créances";#N/A,#N/A,FALSE,"Effectifs";#N/A,#N/A,FALSE,"SI"}</definedName>
    <definedName name="dat_brs">#REF!</definedName>
    <definedName name="DATA1">#REF!</definedName>
    <definedName name="DATA10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TRANSFER">#REF!</definedName>
    <definedName name="Date_declaration">#REF!</definedName>
    <definedName name="Date_déclaration">#REF!</definedName>
    <definedName name="Date_mouvt">#REF!</definedName>
    <definedName name="Date_prov">#REF!</definedName>
    <definedName name="Date_survenance">#REF!</definedName>
    <definedName name="datedujour">#REF!</definedName>
    <definedName name="Datmvt">#REF!</definedName>
    <definedName name="Datmvt96">#REF!</definedName>
    <definedName name="DATSIT">#REF!</definedName>
    <definedName name="DATSIT1">#REF!</definedName>
    <definedName name="dbgg">#REF!</definedName>
    <definedName name="dbt_2012">#REF!</definedName>
    <definedName name="dbt_2013">#REF!</definedName>
    <definedName name="DBT_GNRL">#REF!</definedName>
    <definedName name="ddd" localSheetId="6" hidden="1">{#N/A,#N/A,FALSE,"Créances";#N/A,#N/A,FALSE,"Effectifs";#N/A,#N/A,FALSE,"SI"}</definedName>
    <definedName name="ddd" localSheetId="3" hidden="1">{#N/A,#N/A,FALSE,"Créances";#N/A,#N/A,FALSE,"Effectifs";#N/A,#N/A,FALSE,"SI"}</definedName>
    <definedName name="ddd" localSheetId="4" hidden="1">{#N/A,#N/A,FALSE,"Créances";#N/A,#N/A,FALSE,"Effectifs";#N/A,#N/A,FALSE,"SI"}</definedName>
    <definedName name="ddd" localSheetId="1" hidden="1">{#N/A,#N/A,FALSE,"Créances";#N/A,#N/A,FALSE,"Effectifs";#N/A,#N/A,FALSE,"SI"}</definedName>
    <definedName name="ddd" localSheetId="0" hidden="1">{#N/A,#N/A,FALSE,"Créances";#N/A,#N/A,FALSE,"Effectifs";#N/A,#N/A,FALSE,"SI"}</definedName>
    <definedName name="ddd" localSheetId="5" hidden="1">{#N/A,#N/A,FALSE,"Créances";#N/A,#N/A,FALSE,"Effectifs";#N/A,#N/A,FALSE,"SI"}</definedName>
    <definedName name="ddd" localSheetId="2" hidden="1">{#N/A,#N/A,FALSE,"Créances";#N/A,#N/A,FALSE,"Effectifs";#N/A,#N/A,FALSE,"SI"}</definedName>
    <definedName name="ddd" hidden="1">{#N/A,#N/A,FALSE,"Créances";#N/A,#N/A,FALSE,"Effectifs";#N/A,#N/A,FALSE,"SI"}</definedName>
    <definedName name="ddddddd" localSheetId="6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localSheetId="4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localSheetId="1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localSheetId="0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localSheetId="5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localSheetId="2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E">#REF!</definedName>
    <definedName name="DE_AZ">#REF!</definedName>
    <definedName name="DE_AZLOB">#REF!</definedName>
    <definedName name="DE_COR">#REF!</definedName>
    <definedName name="DE_ER">#REF!</definedName>
    <definedName name="DE_IFMS">#REF!</definedName>
    <definedName name="DE_IFRK">#REF!</definedName>
    <definedName name="DE_LH">#REF!</definedName>
    <definedName name="DE_LH_AZCH">#REF!</definedName>
    <definedName name="DE_LH_AZFW">#REF!</definedName>
    <definedName name="DE_LH_CH">#REF!</definedName>
    <definedName name="DE_LH_EXPR">#REF!</definedName>
    <definedName name="DE_LH_GR">#REF!</definedName>
    <definedName name="DE_LH_LOB">#REF!</definedName>
    <definedName name="DE_LH_MOS">#REF!</definedName>
    <definedName name="DE_LH_MS">#REF!</definedName>
    <definedName name="DE_LH_NB">#REF!</definedName>
    <definedName name="DE_LH_NBM">#REF!</definedName>
    <definedName name="DE_LH_NBV">#REF!</definedName>
    <definedName name="DE_LH_RK">#REF!</definedName>
    <definedName name="DE_LH_ROE">#REF!</definedName>
    <definedName name="DE_LOB">#REF!</definedName>
    <definedName name="DE_MC">#REF!</definedName>
    <definedName name="DE_MC_LH">#REF!</definedName>
    <definedName name="DE_RK2018">#REF!</definedName>
    <definedName name="debit">#REF!</definedName>
    <definedName name="debit_">#REF!</definedName>
    <definedName name="debit_bal_2012">#REF!</definedName>
    <definedName name="debut">#REF!</definedName>
    <definedName name="déplcmt">#REF!</definedName>
    <definedName name="depot_caut2">#REF!</definedName>
    <definedName name="DEPOT_CAUTION">#REF!</definedName>
    <definedName name="depot_cautionn">#REF!</definedName>
    <definedName name="depot_cautionn_2">#REF!</definedName>
    <definedName name="depot_cautionn1">#REF!</definedName>
    <definedName name="Depot_clot_prime_traite_tous">#REF!</definedName>
    <definedName name="Depot_clot_sap_traite_tous">#REF!</definedName>
    <definedName name="Dépôt_de_primes_Constituées_Traité_init">#REF!</definedName>
    <definedName name="Dépôt_de_primes_Libérées_Traité_Init">#REF!</definedName>
    <definedName name="Dépôt_de_SAP_Constitués_Traité_Init">#REF!</definedName>
    <definedName name="Dépôt_de_SAP_Libérés_Traité_Init">#REF!</definedName>
    <definedName name="dépôt_esp_prec">#REF!</definedName>
    <definedName name="depot_esp_psap">#REF!</definedName>
    <definedName name="dépôt_gar_cr">#REF!</definedName>
    <definedName name="Depot_ouv_prime_traite_tous">#REF!</definedName>
    <definedName name="Depot_ouv_sap_traite_tous">#REF!</definedName>
    <definedName name="depot_prec_mut">#REF!</definedName>
    <definedName name="Dépot_Primes_Cloture_Traité">#REF!</definedName>
    <definedName name="Dépot_Primes_Ouverture_Traité">#REF!</definedName>
    <definedName name="depot_psap_2">#REF!</definedName>
    <definedName name="Dépot_Sap_Clot_Traité">#REF!</definedName>
    <definedName name="Dépot_Sap_Ouv_Traité">#REF!</definedName>
    <definedName name="DER">#N/A</definedName>
    <definedName name="dette_assurés">#REF!</definedName>
    <definedName name="dette_chg_àpayer">#REF!</definedName>
    <definedName name="dette_cpte_attente">#REF!</definedName>
    <definedName name="dette_env_assuré">#REF!</definedName>
    <definedName name="dette_Etat">#REF!</definedName>
    <definedName name="dette_personnel">#REF!</definedName>
    <definedName name="dette_sté_mère">#REF!</definedName>
    <definedName name="DETTES">#REF!</definedName>
    <definedName name="dettes__assurés">#REF!</definedName>
    <definedName name="DETTES_COMM">#REF!</definedName>
    <definedName name="dettes_tiers">#REF!</definedName>
    <definedName name="Devise">#REF!</definedName>
    <definedName name="dfdfdf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ff">#REF!</definedName>
    <definedName name="dflgl">#N/A</definedName>
    <definedName name="DGGS">#N/A</definedName>
    <definedName name="DIRECTION1">#REF!</definedName>
    <definedName name="DIRECTION2">#REF!</definedName>
    <definedName name="DIRECTION3">#REF!</definedName>
    <definedName name="DIST">#REF!</definedName>
    <definedName name="divider000">#REF!</definedName>
    <definedName name="DK">#REF!</definedName>
    <definedName name="DK_COR">#REF!</definedName>
    <definedName name="DK_ER">#REF!</definedName>
    <definedName name="DK_IFMS">#REF!</definedName>
    <definedName name="DK_IFRK">#REF!</definedName>
    <definedName name="DK_LH">#REF!</definedName>
    <definedName name="DK_LH_AZCH">#REF!</definedName>
    <definedName name="DK_LH_CH">#REF!</definedName>
    <definedName name="DK_LH_EXPR">#REF!</definedName>
    <definedName name="DK_LH_GR">#REF!</definedName>
    <definedName name="DK_LH_LOB">#REF!</definedName>
    <definedName name="DK_LH_MOS">#REF!</definedName>
    <definedName name="DK_LH_MS">#REF!</definedName>
    <definedName name="DK_LH_NBM">#REF!</definedName>
    <definedName name="DK_LH_NBV">#REF!</definedName>
    <definedName name="DK_LH_RK">#REF!</definedName>
    <definedName name="DK_LH_ROE">#REF!</definedName>
    <definedName name="DK_LOB">#REF!</definedName>
    <definedName name="DK_MC">#REF!</definedName>
    <definedName name="DK_MC_LH">#REF!</definedName>
    <definedName name="DK_RK2018">#REF!</definedName>
    <definedName name="DKK">#REF!</definedName>
    <definedName name="DKK_LH">#REF!</definedName>
    <definedName name="DOAF">#N/A</definedName>
    <definedName name="Domaine">#REF!</definedName>
    <definedName name="dont_know" localSheetId="6" hidden="1">{"Balance sheet",#N/A,TRUE,"DB1_format"}</definedName>
    <definedName name="dont_know" localSheetId="3" hidden="1">{"Balance sheet",#N/A,TRUE,"DB1_format"}</definedName>
    <definedName name="dont_know" localSheetId="4" hidden="1">{"Balance sheet",#N/A,TRUE,"DB1_format"}</definedName>
    <definedName name="dont_know" localSheetId="1" hidden="1">{"Balance sheet",#N/A,TRUE,"DB1_format"}</definedName>
    <definedName name="dont_know" localSheetId="0" hidden="1">{"Balance sheet",#N/A,TRUE,"DB1_format"}</definedName>
    <definedName name="dont_know" localSheetId="5" hidden="1">{"Balance sheet",#N/A,TRUE,"DB1_format"}</definedName>
    <definedName name="dont_know" localSheetId="2" hidden="1">{"Balance sheet",#N/A,TRUE,"DB1_format"}</definedName>
    <definedName name="dont_know" hidden="1">{"Balance sheet",#N/A,TRUE,"DB1_format"}</definedName>
    <definedName name="dot_amor_prov">#REF!</definedName>
    <definedName name="dsfa">#REF!</definedName>
    <definedName name="dsfdhs">#REF!</definedName>
    <definedName name="dsfsdfdsfg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" localSheetId="6" hidden="1">{#N/A,#N/A,FALSE,"Créances";#N/A,#N/A,FALSE,"Effectifs";#N/A,#N/A,FALSE,"SI"}</definedName>
    <definedName name="e" localSheetId="3" hidden="1">{#N/A,#N/A,FALSE,"Créances";#N/A,#N/A,FALSE,"Effectifs";#N/A,#N/A,FALSE,"SI"}</definedName>
    <definedName name="e" localSheetId="4" hidden="1">{#N/A,#N/A,FALSE,"Créances";#N/A,#N/A,FALSE,"Effectifs";#N/A,#N/A,FALSE,"SI"}</definedName>
    <definedName name="e" localSheetId="1" hidden="1">{#N/A,#N/A,FALSE,"Créances";#N/A,#N/A,FALSE,"Effectifs";#N/A,#N/A,FALSE,"SI"}</definedName>
    <definedName name="e" localSheetId="0" hidden="1">{#N/A,#N/A,FALSE,"Créances";#N/A,#N/A,FALSE,"Effectifs";#N/A,#N/A,FALSE,"SI"}</definedName>
    <definedName name="e" localSheetId="5" hidden="1">{#N/A,#N/A,FALSE,"Créances";#N/A,#N/A,FALSE,"Effectifs";#N/A,#N/A,FALSE,"SI"}</definedName>
    <definedName name="e" localSheetId="2" hidden="1">{#N/A,#N/A,FALSE,"Créances";#N/A,#N/A,FALSE,"Effectifs";#N/A,#N/A,FALSE,"SI"}</definedName>
    <definedName name="e" hidden="1">{#N/A,#N/A,FALSE,"Créances";#N/A,#N/A,FALSE,"Effectifs";#N/A,#N/A,FALSE,"SI"}</definedName>
    <definedName name="EBITDA_Bridge">#REF!</definedName>
    <definedName name="Ecart_Relatif" localSheetId="6">#REF!</definedName>
    <definedName name="Ecart_Relatif" localSheetId="3">#REF!</definedName>
    <definedName name="Ecart_Relatif">#REF!</definedName>
    <definedName name="échéance">#REF!</definedName>
    <definedName name="ECHEANCE1">#REF!</definedName>
    <definedName name="ECHEANCE2">#REF!</definedName>
    <definedName name="Ecreté_par_catégorie">#REF!</definedName>
    <definedName name="edition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E">#REF!</definedName>
    <definedName name="EHJYTKJHTK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émiss_prim">#REF!</definedName>
    <definedName name="Emissions_nette">#REF!</definedName>
    <definedName name="EMPRUNT">#REF!</definedName>
    <definedName name="enc_acc.corp_mal">#REF!</definedName>
    <definedName name="enc_auto_rc">#REF!</definedName>
    <definedName name="enc_auto_rd">#REF!</definedName>
    <definedName name="enc_autr_dges_directs">#REF!</definedName>
    <definedName name="enc_autr_transp">#REF!</definedName>
    <definedName name="enc_maritime">#REF!</definedName>
    <definedName name="enc_mrp">#REF!</definedName>
    <definedName name="enc_rcce">#REF!</definedName>
    <definedName name="enc_transp_aérien">#REF!</definedName>
    <definedName name="encaissement_manuel">#REF!</definedName>
    <definedName name="End_Bal">#REF!</definedName>
    <definedName name="ENGBBI">#REF!</definedName>
    <definedName name="Entité_nom">#REF!</definedName>
    <definedName name="EntréePortefeuille_Traité_Init">#REF!</definedName>
    <definedName name="EntréePortefeuille_Traité_Init01">#REF!</definedName>
    <definedName name="EPAGOJKPREG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"zGkAAB|LCAAAAAAABADtvQdgHEmWJSYvbcp7f0r1StfgdKEIgGATJNiQQBDswYjN5pLsHWlHIymrKoHKZVZlXWYWQMztnbz33nvvvffee||997o7nU4n99//P1xmZAFs9s5K2smeIYCqyB8/fnwfPyIe/x7vFmV6mddNUS0/|2h3vPNRmi|n1axYXnz20bo939799KPf4|g3Th5/t6rfTqrq7Zerlpo2Kb23bB69a4rPPpq37erR3btXV1fjq3v"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"oo1/8f5w|76OeblQ8H6iefljO|YP/t6unN8x69t|f9|opSo/dg/|vE|T/PbJ38nuf/JBk7|D/3bJHhCAu8/79/4ns/b|H1b7Is2Zd583X5jda/nrwYG/3fZju4f|7mc6QBDxXLZuqLGZZi|TDolr/aNH1/RoF2MQbPb57vFqVxTRrCY79PPjUNCdo1XJJiNNnT7M244/9D99U3cE/fpWf01zOv1x|ucqXR|dZ2eSP74YfcruTMs9qAP1y|Tq7zE"</definedName>
    <definedName name="EPMWorkbookOptions_11" hidden="1">"3L7sfc9rtV/XZSVW|JS1smo2nd/yJsfzXjWXMNv1zJ|P4fXkKiHsxpAAA="</definedName>
    <definedName name="EPMWorkbookOptions_2" hidden="1">"jqr64u7ezs3v39/7i|evpPF9k28WyabPlNP/IvjW7|a2PqNc0fXxSLZf5FH2|qU7WdZ0v258s8iv|Mvj6adZm|il9/iJb5NKb7anNF6t1XXBXXzV5/bLOz3OCN83HhNBHR7//s5df/P7Pvzw5fv77f|/V6csvX735/u//ve8/vgtQDvDxalUW08wjwq07MDBCKN7HiveR9N7pWYbbo8AtvqIvv8gXk7z|aln8onXOUL93fPL9sf5Tlin98vhur1"</definedName>
    <definedName name="EPMWorkbookOptions_3" hidden="1">"EPzLeLvM7q6fzaNUqJBR4ti/Kzj9p6TTN8t//W02KRL8Fgt3/r8d1vcqRveKj231|YLVaH39v5//GIv8JQvzJz|9X/f0d68nuDg71//38/t8|e01DtPzLc|5/|/3e8Xxy/orF6//7/foa/OH7DY7X//v9/xHnWrOu8gRCTWa3KYpa1|Sw9XlTrZfv/33F/|ewZDdn79//3M/3y1Zc0Vu/f/9|P|DVMk/1Hhrv3/9/hvtmlkdp//j82uxu|8b74d"</definedName>
    <definedName name="EPMWorkbookOptions_4" hidden="1">"jGb5UvbcbOBYrbRTxZNMSnKor2|1RCOjk8e3419HqEakDnCSB/f1T82DPdmhL4h9N/8fxv/r/4/jf7J/7e5x/kAEK//bw/l9/7/9lQ8e/7/afQpYPj/OP7/39ajxrH///QgyDP//zT|L0//v43|qy//P43/6/9vW4A3uz836AeNN7rc/jBdyr3nlr|eV67Tk6qsasU18sWmV3n0kTcjVOEXyZtp83fts|yyqouW8DrPykZf7n13i/efFXXTegjE"</definedName>
    <definedName name="EPMWorkbookOptions_5" hidden="1">"v|8AslgOE|i2rQb45Os4bT4oIfz2vb0Hnx54b8fmg1/8sp7l9dHO47vySxR0syqz65d1tcrr9joSPVKj51nTvs5LWkLKZxKjxkYcMlm0QRpNTwdECdJb|sHxtF1n5W0CZO3ka4XJ|m5kTm737qYMgbb4WaLPs6rOpzRHP6LQEIWIv8|repH9iEJDFOp|8As1Cac/H3567|BTWkKRP3f/v07Hx3dvo9NUxf6smoTbOp4xM/Bwf2//9mZg9//dZuD"</definedName>
    <definedName name="EPMWorkbookOptions_6" hidden="1">"lKeT0lFlxllsGfLh//2D/3q2SwQr6/5UM901TZXf/we69W61oKuifH1R5|OnewcGPqNKhyqf37u/dan1BQf98oMrBw3v7u/v7/1|nyv97DNlt8|n|618vntn7f7chO8E6pv1H2G333v/XGe2bpMbDh/9fp8b/e8TutpmzDxe7e//vFrvX4DH7j2r5H/GZ3|xWrQb47LaL7RE|2/30we7uwYO927Pa/u1Z7QhWPd1On1fLi/Rp3kzrYoUQFp2FDX"</definedName>
    <definedName name="EPMWorkbookOptions_7" hidden="1">"/oHHkMZrT/CEfe3/n/fOz8DZCjLFP65eczHV6dvkxfy8/t17uGO37eegkbaLL74EdE6RPlR4FL0OxWreLDOXr2/GtbtoN7e/f2dnZub9ju396w/Vz4UM|eYzXB/KMW6//zWab/97Daq6||Nqu9vxP16f|7ee3VV8RmT4vLAkNJq/oCf5795M6xNYb/n/fef/ZI8/PWUbiZND9v3YWbSfPzNgccIw0|M3S5//95VfP/Hht3/IE27uG9T29v4x78v"</definedName>
    <definedName name="EPMWorkbookOptions_8" hidden="1">"9vGHYPv5B|EvF/9f53LvgE6WKnb/f|MNvphUONHTnbQ7FatBhTQt5|efYgG2t8nFXR7DXTw/24NRMTwTJ8qIvvn/8d57hsjyrfhJ/3/x036f48sPvmhyuLD/3fL4pOA7dJmSqh0JFI//P84/33DBHriS|f/55dP/t8jnN9|ffphwrl3/z1c9d2d/3dLJ1GDeO11fkHDaVUszV8/Yjmv2a1aDdmDHy7L7f6/m|We|CwX2IPwsx|xn9fsVq0G2O/N"</definedName>
    <definedName name="EPMWorkbookOptions_9" hidden="1">"7tfmvvdjvL3/dzPeG1pIlH/AbLO8zYoyn6Vv/j9vXD|cIPhHPI0fhQFBs1u1GpC7l6||/CEJ3r3/dwseEYJ4zPv3/yes9k3QI1BF|Oj/4zT5f4/4HZ|8|SGJ3/7/u8WPCAFGc//|PBe/gB6||OGj/4/T5P894vfls2c/JPG7//9u8SNCEKN5//48Fz|fHoH44aP/j9Pk/z3i98Xxqx|S|H36/27xI0IQo3n//jwXP58egfjho5/vNEmfnb1IX0Y"</definedName>
    <definedName name="ERAZ">#REF!</definedName>
    <definedName name="ererer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MKT">#REF!</definedName>
    <definedName name="ERTOP3">#REF!</definedName>
    <definedName name="ES">#REF!</definedName>
    <definedName name="ES_AZLOB">#REF!</definedName>
    <definedName name="ES_COR">#REF!</definedName>
    <definedName name="ES_ER">#REF!</definedName>
    <definedName name="ES_IFMS">#REF!</definedName>
    <definedName name="ES_IFRK">#REF!</definedName>
    <definedName name="ES_LH">#REF!</definedName>
    <definedName name="ES_LH_AZCH">#REF!</definedName>
    <definedName name="ES_LH_AZFW">#REF!</definedName>
    <definedName name="ES_LH_CH">#REF!</definedName>
    <definedName name="ES_LH_EXPR">#REF!</definedName>
    <definedName name="ES_LH_GR">#REF!</definedName>
    <definedName name="ES_LH_LOB">#REF!</definedName>
    <definedName name="ES_LH_MOS">#REF!</definedName>
    <definedName name="ES_LH_MS">#REF!</definedName>
    <definedName name="ES_LH_NB">#REF!</definedName>
    <definedName name="ES_LH_NBM">#REF!</definedName>
    <definedName name="ES_LH_NBV">#REF!</definedName>
    <definedName name="ES_LH_RK">#REF!</definedName>
    <definedName name="ES_LH_ROE">#REF!</definedName>
    <definedName name="ES_LOB">#REF!</definedName>
    <definedName name="ES_MC">#REF!</definedName>
    <definedName name="ES_MC_LH">#REF!</definedName>
    <definedName name="ES_RK2018">#REF!</definedName>
    <definedName name="ETAT">#REF!</definedName>
    <definedName name="Etat_cpta_2013">#REF!</definedName>
    <definedName name="ETAT1_ACCEPTATIONS">#REF!</definedName>
    <definedName name="ETAT1_AUTO_RC">#REF!</definedName>
    <definedName name="ETAT1_AUTO_RD">#REF!</definedName>
    <definedName name="ETAT1_AUTR_DGE">#REF!</definedName>
    <definedName name="ETAT1_AUTR_TRANSP">#REF!</definedName>
    <definedName name="ETAT1_INCENDIE">#REF!</definedName>
    <definedName name="ETAT1_MALADIE">#REF!</definedName>
    <definedName name="ETAT1_RESP_CIVILE">#REF!</definedName>
    <definedName name="ETAT1_TRANSP_MARITIME">#REF!</definedName>
    <definedName name="ETATC1_TRSPT_AERIEN">#REF!</definedName>
    <definedName name="ETATCOMP1">#REF!</definedName>
    <definedName name="ETATCOMP2">#REF!</definedName>
    <definedName name="ETATCOMP3">#REF!</definedName>
    <definedName name="ETATCOMP4">#REF!</definedName>
    <definedName name="EU">#REF!</definedName>
    <definedName name="EU_LH">#REF!</definedName>
    <definedName name="EU_LH_MS">#REF!</definedName>
    <definedName name="EU_NAME">#REF!</definedName>
    <definedName name="EU_NAME_LH">#REF!</definedName>
    <definedName name="EU_PERIOD">#REF!</definedName>
    <definedName name="EUR_LH">#REF!</definedName>
    <definedName name="EURANK">#REF!</definedName>
    <definedName name="evolution">#REF!</definedName>
    <definedName name="Ex_Antérieur">#REF!</definedName>
    <definedName name="Ex_Ref">#REF!</definedName>
    <definedName name="Ex_réf">#REF!</definedName>
    <definedName name="exchange">#REF!</definedName>
    <definedName name="Exercice_AEA230">#REF!</definedName>
    <definedName name="Exercice_cession_legale">#REF!</definedName>
    <definedName name="Exercice_CRC010N">#REF!</definedName>
    <definedName name="Exercice_CRC010N_1">#REF!</definedName>
    <definedName name="Exercice_Fac">#REF!</definedName>
    <definedName name="Exercice_PES600">#REF!</definedName>
    <definedName name="Exercice_Prime_ABS">#REF!</definedName>
    <definedName name="Exercice_RBA010">#REF!</definedName>
    <definedName name="Exercice_REA050N">#REF!</definedName>
    <definedName name="Exercice_REA050N_1">#REF!</definedName>
    <definedName name="Exercice_REA050N_Stat">#REF!</definedName>
    <definedName name="Exercice_SES130">#REF!</definedName>
    <definedName name="Exercice_SES400">#REF!</definedName>
    <definedName name="Exercice_Traité">#REF!</definedName>
    <definedName name="Exercice_traite_assitance">#REF!</definedName>
    <definedName name="Exercice_Traité_Init">#REF!</definedName>
    <definedName name="Exercice_traite_QP">#REF!</definedName>
    <definedName name="Exercice_traite_tous">#REF!</definedName>
    <definedName name="Exercice_xl_event">#REF!</definedName>
    <definedName name="Exercice_xl_old">#REF!</definedName>
    <definedName name="Exercice_xl_risque">#REF!</definedName>
    <definedName name="Exercice_xl_risque_event_auto_rc">#REF!</definedName>
    <definedName name="f" hidden="1">#N/A</definedName>
    <definedName name="F_g_a">#REF!</definedName>
    <definedName name="fac">#REF!</definedName>
    <definedName name="FAC_DATA">#REF!</definedName>
    <definedName name="fat">#N/A</definedName>
    <definedName name="FBH">#REF!</definedName>
    <definedName name="fbhj.fghgjhsdfk.g" hidden="1">1</definedName>
    <definedName name="FBT">#REF!</definedName>
    <definedName name="fdsf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f" localSheetId="6" hidden="1">{#N/A,#N/A,FALSE,"Créances";#N/A,#N/A,FALSE,"Effectifs";#N/A,#N/A,FALSE,"SI"}</definedName>
    <definedName name="ff" localSheetId="3" hidden="1">{#N/A,#N/A,FALSE,"Créances";#N/A,#N/A,FALSE,"Effectifs";#N/A,#N/A,FALSE,"SI"}</definedName>
    <definedName name="ff" localSheetId="4" hidden="1">{#N/A,#N/A,FALSE,"Créances";#N/A,#N/A,FALSE,"Effectifs";#N/A,#N/A,FALSE,"SI"}</definedName>
    <definedName name="ff" localSheetId="1" hidden="1">{#N/A,#N/A,FALSE,"Créances";#N/A,#N/A,FALSE,"Effectifs";#N/A,#N/A,FALSE,"SI"}</definedName>
    <definedName name="ff" localSheetId="0" hidden="1">{#N/A,#N/A,FALSE,"Créances";#N/A,#N/A,FALSE,"Effectifs";#N/A,#N/A,FALSE,"SI"}</definedName>
    <definedName name="ff" localSheetId="5" hidden="1">{#N/A,#N/A,FALSE,"Créances";#N/A,#N/A,FALSE,"Effectifs";#N/A,#N/A,FALSE,"SI"}</definedName>
    <definedName name="ff" localSheetId="2" hidden="1">{#N/A,#N/A,FALSE,"Créances";#N/A,#N/A,FALSE,"Effectifs";#N/A,#N/A,FALSE,"SI"}</definedName>
    <definedName name="ff" hidden="1">{#N/A,#N/A,FALSE,"Créances";#N/A,#N/A,FALSE,"Effectifs";#N/A,#N/A,FALSE,"SI"}</definedName>
    <definedName name="fffffff">#REF!</definedName>
    <definedName name="FG">#REF!</definedName>
    <definedName name="fg_acc_n">#REF!</definedName>
    <definedName name="fg_auto_n1">#REF!</definedName>
    <definedName name="fg_autr_n">#REF!</definedName>
    <definedName name="fg_budget_n">#REF!</definedName>
    <definedName name="fg_inc_n1">#REF!</definedName>
    <definedName name="fg_rc_n1">#REF!</definedName>
    <definedName name="fg_reel_n">#REF!</definedName>
    <definedName name="fg_reel_n_1">#REF!</definedName>
    <definedName name="fg_trans_n1">#REF!</definedName>
    <definedName name="fga">#REF!</definedName>
    <definedName name="fgggfgfgf" hidden="1">1</definedName>
    <definedName name="FGHFH" localSheetId="6" hidden="1">{"' calendrier 2000'!$A$1:$Q$38"}</definedName>
    <definedName name="FGHFH" localSheetId="3" hidden="1">{"' calendrier 2000'!$A$1:$Q$38"}</definedName>
    <definedName name="FGHFH" localSheetId="4" hidden="1">{"' calendrier 2000'!$A$1:$Q$38"}</definedName>
    <definedName name="FGHFH" localSheetId="1" hidden="1">{"' calendrier 2000'!$A$1:$Q$38"}</definedName>
    <definedName name="FGHFH" localSheetId="0" hidden="1">{"' calendrier 2000'!$A$1:$Q$38"}</definedName>
    <definedName name="FGHFH" localSheetId="5" hidden="1">{"' calendrier 2000'!$A$1:$Q$38"}</definedName>
    <definedName name="FGHFH" localSheetId="2" hidden="1">{"' calendrier 2000'!$A$1:$Q$38"}</definedName>
    <definedName name="FGHFH" hidden="1">{"' calendrier 2000'!$A$1:$Q$38"}</definedName>
    <definedName name="fghksjghjk" hidden="1">1</definedName>
    <definedName name="FI">#REF!</definedName>
    <definedName name="FI_COR">#REF!</definedName>
    <definedName name="FI_ER">#REF!</definedName>
    <definedName name="FI_IFMS">#REF!</definedName>
    <definedName name="FI_IFRK">#REF!</definedName>
    <definedName name="FI_LH">#REF!</definedName>
    <definedName name="FI_LH_AZCH">#REF!</definedName>
    <definedName name="FI_LH_CH">#REF!</definedName>
    <definedName name="FI_LH_EXPR">#REF!</definedName>
    <definedName name="FI_LH_GR">#REF!</definedName>
    <definedName name="FI_LH_LOB">#REF!</definedName>
    <definedName name="FI_LH_MOS">#REF!</definedName>
    <definedName name="FI_LH_MS">#REF!</definedName>
    <definedName name="FI_LH_NBM">#REF!</definedName>
    <definedName name="FI_LH_NBV">#REF!</definedName>
    <definedName name="FI_LH_RK">#REF!</definedName>
    <definedName name="FI_LH_ROE">#REF!</definedName>
    <definedName name="FI_LOB">#REF!</definedName>
    <definedName name="FI_MC">#REF!</definedName>
    <definedName name="FI_MC_LH">#REF!</definedName>
    <definedName name="FI_RK2018">#REF!</definedName>
    <definedName name="Fin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Fin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Fin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Fin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Fin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Fin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Fin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Fi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Flash" localSheetId="6" hidden="1">{#N/A,#N/A,FALSE,"Créances";#N/A,#N/A,FALSE,"Effectifs";#N/A,#N/A,FALSE,"SI"}</definedName>
    <definedName name="Flash" localSheetId="3" hidden="1">{#N/A,#N/A,FALSE,"Créances";#N/A,#N/A,FALSE,"Effectifs";#N/A,#N/A,FALSE,"SI"}</definedName>
    <definedName name="Flash" localSheetId="4" hidden="1">{#N/A,#N/A,FALSE,"Créances";#N/A,#N/A,FALSE,"Effectifs";#N/A,#N/A,FALSE,"SI"}</definedName>
    <definedName name="Flash" localSheetId="1" hidden="1">{#N/A,#N/A,FALSE,"Créances";#N/A,#N/A,FALSE,"Effectifs";#N/A,#N/A,FALSE,"SI"}</definedName>
    <definedName name="Flash" localSheetId="0" hidden="1">{#N/A,#N/A,FALSE,"Créances";#N/A,#N/A,FALSE,"Effectifs";#N/A,#N/A,FALSE,"SI"}</definedName>
    <definedName name="Flash" localSheetId="5" hidden="1">{#N/A,#N/A,FALSE,"Créances";#N/A,#N/A,FALSE,"Effectifs";#N/A,#N/A,FALSE,"SI"}</definedName>
    <definedName name="Flash" localSheetId="2" hidden="1">{#N/A,#N/A,FALSE,"Créances";#N/A,#N/A,FALSE,"Effectifs";#N/A,#N/A,FALSE,"SI"}</definedName>
    <definedName name="Flash" hidden="1">{#N/A,#N/A,FALSE,"Créances";#N/A,#N/A,FALSE,"Effectifs";#N/A,#N/A,FALSE,"SI"}</definedName>
    <definedName name="FLUX1">#REF!</definedName>
    <definedName name="FLUX2">#REF!</definedName>
    <definedName name="FLUX3">#REF!</definedName>
    <definedName name="FLUX4">#REF!</definedName>
    <definedName name="_xlnm.Recorder">#REF!</definedName>
    <definedName name="FONPROPRES1">#REF!</definedName>
    <definedName name="forecast_2">#REF!</definedName>
    <definedName name="Format">#REF!</definedName>
    <definedName name="FR">#REF!</definedName>
    <definedName name="FR_AZLOB">#REF!</definedName>
    <definedName name="FR_COR">#REF!</definedName>
    <definedName name="FR_ER">#REF!</definedName>
    <definedName name="fr_g_acc_n">#REF!</definedName>
    <definedName name="fr_g_auto_n">#REF!</definedName>
    <definedName name="fr_g_autr_n">#REF!</definedName>
    <definedName name="fr_g_inc_n">#REF!</definedName>
    <definedName name="fr_g_rc_n">#REF!</definedName>
    <definedName name="fr_g_transp_n">#REF!</definedName>
    <definedName name="FR_IFMS">#REF!</definedName>
    <definedName name="FR_IFRK">#REF!</definedName>
    <definedName name="FR_LH">#REF!</definedName>
    <definedName name="FR_LH_AZCH">#REF!</definedName>
    <definedName name="FR_LH_AZFW">#REF!</definedName>
    <definedName name="FR_LH_CH">#REF!</definedName>
    <definedName name="FR_LH_EXPR">#REF!</definedName>
    <definedName name="FR_LH_GR">#REF!</definedName>
    <definedName name="FR_LH_LOB">#REF!</definedName>
    <definedName name="FR_LH_MOS">#REF!</definedName>
    <definedName name="FR_LH_MS">#REF!</definedName>
    <definedName name="FR_LH_NB">#REF!</definedName>
    <definedName name="FR_LH_NBM">#REF!</definedName>
    <definedName name="FR_LH_NBV">#REF!</definedName>
    <definedName name="FR_LH_RK">#REF!</definedName>
    <definedName name="FR_LH_ROE">#REF!</definedName>
    <definedName name="FR_LOB">#REF!</definedName>
    <definedName name="FR_MC">#REF!</definedName>
    <definedName name="FR_MC_LH">#REF!</definedName>
    <definedName name="FR_RK2018">#REF!</definedName>
    <definedName name="frais_dat">#REF!</definedName>
    <definedName name="frais_généraux">#REF!</definedName>
    <definedName name="Francs">#REF!</definedName>
    <definedName name="FRED" localSheetId="6" hidden="1">{"' calendrier 2000'!$A$1:$Q$38"}</definedName>
    <definedName name="FRED" localSheetId="3" hidden="1">{"' calendrier 2000'!$A$1:$Q$38"}</definedName>
    <definedName name="FRED" localSheetId="4" hidden="1">{"' calendrier 2000'!$A$1:$Q$38"}</definedName>
    <definedName name="FRED" localSheetId="1" hidden="1">{"' calendrier 2000'!$A$1:$Q$38"}</definedName>
    <definedName name="FRED" localSheetId="0" hidden="1">{"' calendrier 2000'!$A$1:$Q$38"}</definedName>
    <definedName name="FRED" localSheetId="5" hidden="1">{"' calendrier 2000'!$A$1:$Q$38"}</definedName>
    <definedName name="FRED" localSheetId="2" hidden="1">{"' calendrier 2000'!$A$1:$Q$38"}</definedName>
    <definedName name="FRED" hidden="1">{"' calendrier 2000'!$A$1:$Q$38"}</definedName>
    <definedName name="frs_autr_produit">#REF!</definedName>
    <definedName name="frs_bq">#REF!</definedName>
    <definedName name="frs_dges_corp">#REF!</definedName>
    <definedName name="frs_diver_gst°">#REF!</definedName>
    <definedName name="frs_maladie">#REF!</definedName>
    <definedName name="frs_prsnl">#REF!</definedName>
    <definedName name="frs_sin_auto">#REF!</definedName>
    <definedName name="frs_sin_incendie">#REF!</definedName>
    <definedName name="frs_tenue_cpte">#REF!</definedName>
    <definedName name="frs_titres">#REF!</definedName>
    <definedName name="FTX">#REF!</definedName>
    <definedName name="fv">#N/A</definedName>
    <definedName name="g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BP">#REF!</definedName>
    <definedName name="GBP_LH">#REF!</definedName>
    <definedName name="gdhx">#N/A</definedName>
    <definedName name="GE_Z">#REF!</definedName>
    <definedName name="Gestion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GFDGS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hjvgjhjgjk" hidden="1">"3NT871HK8L0NEJU6CNEAE2P2F"</definedName>
    <definedName name="GFT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 localSheetId="6">#REF!</definedName>
    <definedName name="gg" localSheetId="3">#REF!</definedName>
    <definedName name="gg">#REF!</definedName>
    <definedName name="ggggg">#REF!</definedName>
    <definedName name="gl_commiss°">#REF!</definedName>
    <definedName name="GPW">#REF!</definedName>
    <definedName name="GPWAZ">#REF!</definedName>
    <definedName name="GPWMKT">#REF!</definedName>
    <definedName name="GR">#REF!</definedName>
    <definedName name="GR_AZLOB">#REF!</definedName>
    <definedName name="GR_COR">#REF!</definedName>
    <definedName name="GR_ER">#REF!</definedName>
    <definedName name="GR_IFMS">#REF!</definedName>
    <definedName name="GR_IFRK">#REF!</definedName>
    <definedName name="GR_LH">#REF!</definedName>
    <definedName name="GR_LH_AZCH">#REF!</definedName>
    <definedName name="GR_LH_AZFW">#REF!</definedName>
    <definedName name="GR_LH_CH">#REF!</definedName>
    <definedName name="GR_LH_EXPR">#REF!</definedName>
    <definedName name="GR_LH_GR">#REF!</definedName>
    <definedName name="GR_LH_LOB">#REF!</definedName>
    <definedName name="GR_LH_MOS">#REF!</definedName>
    <definedName name="GR_LH_MS">#REF!</definedName>
    <definedName name="GR_LH_NB">#REF!</definedName>
    <definedName name="GR_LH_NBM">#REF!</definedName>
    <definedName name="GR_LH_NBV">#REF!</definedName>
    <definedName name="GR_LH_RK">#REF!</definedName>
    <definedName name="GR_LH_ROE">#REF!</definedName>
    <definedName name="GR_LOB">#REF!</definedName>
    <definedName name="GR_MC">#REF!</definedName>
    <definedName name="GR_MC_LH">#REF!</definedName>
    <definedName name="GR_PD">#REF!</definedName>
    <definedName name="GR_RK2018">#REF!</definedName>
    <definedName name="GrandeBranche_RBA010">#REF!</definedName>
    <definedName name="Graph_Rem_PC" hidden="1">#REF!</definedName>
    <definedName name="Graph_rem_PC2" hidden="1">#REF!</definedName>
    <definedName name="Graph_rem_PC3" hidden="1">#REF!</definedName>
    <definedName name="Graph_rem_PC4" hidden="1">#REF!</definedName>
    <definedName name="GRAZ">#REF!</definedName>
    <definedName name="GRMKT">#REF!</definedName>
    <definedName name="GROSS_DATA">#REF!</definedName>
    <definedName name="GROWTH">#REF!</definedName>
    <definedName name="GRTOP3">#REF!</definedName>
    <definedName name="GT_I">#REF!</definedName>
    <definedName name="h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eader_Row">ROW(#REF!)</definedName>
    <definedName name="hg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g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g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g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g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g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g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g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HHH">#REF!</definedName>
    <definedName name="Highlights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R">#REF!</definedName>
    <definedName name="HR_AZLOB">#REF!</definedName>
    <definedName name="HR_COR">#REF!</definedName>
    <definedName name="HR_ER">#REF!</definedName>
    <definedName name="HR_IFMS">#REF!</definedName>
    <definedName name="HR_IFRK">#REF!</definedName>
    <definedName name="HR_LH">#REF!</definedName>
    <definedName name="HR_LH_AZCH">#REF!</definedName>
    <definedName name="HR_LH_AZFW">#REF!</definedName>
    <definedName name="HR_LH_CH">#REF!</definedName>
    <definedName name="HR_LH_EXPR">#REF!</definedName>
    <definedName name="HR_LH_GR">#REF!</definedName>
    <definedName name="HR_LH_LOB">#REF!</definedName>
    <definedName name="HR_LH_MOS">#REF!</definedName>
    <definedName name="HR_LH_MS">#REF!</definedName>
    <definedName name="HR_LH_NB">#REF!</definedName>
    <definedName name="HR_LH_NBM">#REF!</definedName>
    <definedName name="HR_LH_NBV">#REF!</definedName>
    <definedName name="HR_LH_RK">#REF!</definedName>
    <definedName name="HR_LH_ROE">#REF!</definedName>
    <definedName name="HR_LOB">#REF!</definedName>
    <definedName name="HR_MC">#REF!</definedName>
    <definedName name="HR_MC_LH">#REF!</definedName>
    <definedName name="HR_RK2018">#REF!</definedName>
    <definedName name="HRK">#REF!</definedName>
    <definedName name="HRK_LH">#REF!</definedName>
    <definedName name="HTML_CodePage" hidden="1">1252</definedName>
    <definedName name="HTML_Control" localSheetId="6" hidden="1">{"' calendrier 2000'!$A$1:$Q$38"}</definedName>
    <definedName name="HTML_Control" localSheetId="3" hidden="1">{"' calendrier 2000'!$A$1:$Q$38"}</definedName>
    <definedName name="HTML_Control" localSheetId="4" hidden="1">{"' calendrier 2000'!$A$1:$Q$38"}</definedName>
    <definedName name="HTML_Control" localSheetId="1" hidden="1">{"' calendrier 2000'!$A$1:$Q$38"}</definedName>
    <definedName name="HTML_Control" localSheetId="0" hidden="1">{"' calendrier 2000'!$A$1:$Q$38"}</definedName>
    <definedName name="HTML_Control" localSheetId="5" hidden="1">{"' calendrier 2000'!$A$1:$Q$38"}</definedName>
    <definedName name="HTML_Control" localSheetId="2" hidden="1">{"' calendrier 2000'!$A$1:$Q$38"}</definedName>
    <definedName name="HTML_Control" hidden="1">{"' calendrier 2000'!$A$1:$Q$38"}</definedName>
    <definedName name="HTML_Control2" localSheetId="6" hidden="1">{"' calendrier 2000'!$A$1:$Q$38"}</definedName>
    <definedName name="HTML_Control2" localSheetId="3" hidden="1">{"' calendrier 2000'!$A$1:$Q$38"}</definedName>
    <definedName name="HTML_Control2" localSheetId="4" hidden="1">{"' calendrier 2000'!$A$1:$Q$38"}</definedName>
    <definedName name="HTML_Control2" localSheetId="1" hidden="1">{"' calendrier 2000'!$A$1:$Q$38"}</definedName>
    <definedName name="HTML_Control2" localSheetId="0" hidden="1">{"' calendrier 2000'!$A$1:$Q$38"}</definedName>
    <definedName name="HTML_Control2" localSheetId="5" hidden="1">{"' calendrier 2000'!$A$1:$Q$38"}</definedName>
    <definedName name="HTML_Control2" localSheetId="2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U">#REF!</definedName>
    <definedName name="HU_AZLOB">#REF!</definedName>
    <definedName name="HU_COR">#REF!</definedName>
    <definedName name="HU_ER">#REF!</definedName>
    <definedName name="HU_IFMS">#REF!</definedName>
    <definedName name="HU_IFRK">#REF!</definedName>
    <definedName name="HU_LH">#REF!</definedName>
    <definedName name="HU_LH_AZCH">#REF!</definedName>
    <definedName name="HU_LH_AZFW">#REF!</definedName>
    <definedName name="HU_LH_CH">#REF!</definedName>
    <definedName name="HU_LH_EXPR">#REF!</definedName>
    <definedName name="HU_LH_GR">#REF!</definedName>
    <definedName name="HU_LH_LOB">#REF!</definedName>
    <definedName name="HU_LH_MOS">#REF!</definedName>
    <definedName name="HU_LH_MS">#REF!</definedName>
    <definedName name="HU_LH_NB">#REF!</definedName>
    <definedName name="HU_LH_NBM">#REF!</definedName>
    <definedName name="HU_LH_NBV">#REF!</definedName>
    <definedName name="HU_LH_RK">#REF!</definedName>
    <definedName name="HU_LH_ROE">#REF!</definedName>
    <definedName name="HU_LOB">#REF!</definedName>
    <definedName name="HU_MC">#REF!</definedName>
    <definedName name="HU_MC_LH">#REF!</definedName>
    <definedName name="HU_RK2018">#REF!</definedName>
    <definedName name="HUF">#REF!</definedName>
    <definedName name="HUF_LH">#REF!</definedName>
    <definedName name="hum_fdr_ytr_vcd">#REF!</definedName>
    <definedName name="Hyt_Phb_Grd8gbfr">#REF!</definedName>
    <definedName name="i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i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i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i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i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i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i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id_apt">#REF!</definedName>
    <definedName name="IDR">#REF!</definedName>
    <definedName name="IE">#REF!</definedName>
    <definedName name="IE_AZLOB">#REF!</definedName>
    <definedName name="IE_COR">#REF!</definedName>
    <definedName name="IE_ER">#REF!</definedName>
    <definedName name="IE_IFMS">#REF!</definedName>
    <definedName name="IE_IFRK">#REF!</definedName>
    <definedName name="IE_LH">#REF!</definedName>
    <definedName name="IE_LH_AZCH">#REF!</definedName>
    <definedName name="IE_LH_CH">#REF!</definedName>
    <definedName name="IE_LH_EXPR">#REF!</definedName>
    <definedName name="IE_LH_GR">#REF!</definedName>
    <definedName name="IE_LH_LOB">#REF!</definedName>
    <definedName name="IE_LH_MOS">#REF!</definedName>
    <definedName name="IE_LH_MS">#REF!</definedName>
    <definedName name="IE_LH_NBM">#REF!</definedName>
    <definedName name="IE_LH_NBV">#REF!</definedName>
    <definedName name="IE_LH_RK">#REF!</definedName>
    <definedName name="IE_LH_ROE">#REF!</definedName>
    <definedName name="IE_LOB">#REF!</definedName>
    <definedName name="IE_MC">#REF!</definedName>
    <definedName name="IE_MC_LH">#REF!</definedName>
    <definedName name="IE_RK2018">#REF!</definedName>
    <definedName name="IFH">#REF!</definedName>
    <definedName name="IMIX">#REF!</definedName>
    <definedName name="immfassier" localSheetId="6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immfassier" localSheetId="3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immfassier" localSheetId="4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immfassier" localSheetId="1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immfassier" localSheetId="0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immfassier" localSheetId="5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immfassier" localSheetId="2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immfassier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IMMOCORPO1">#REF!</definedName>
    <definedName name="IMMOCORPO2">#REF!</definedName>
    <definedName name="IMMOCORPO3">#REF!</definedName>
    <definedName name="IMMOINCOR1">#REF!</definedName>
    <definedName name="IMMOINCOR2">#REF!</definedName>
    <definedName name="IMMOINCOR3">#REF!</definedName>
    <definedName name="impot_min">#REF!</definedName>
    <definedName name="impôt_résultat">#REF!</definedName>
    <definedName name="impôt_sur_résultat">#REF!</definedName>
    <definedName name="impôt_tax">#REF!</definedName>
    <definedName name="in">#REF!</definedName>
    <definedName name="inc_1">#REF!</definedName>
    <definedName name="inc_c_n">#REF!</definedName>
    <definedName name="inc_c_n_1">#REF!</definedName>
    <definedName name="inc_n_1">#REF!</definedName>
    <definedName name="Infine">#REF!</definedName>
    <definedName name="INFO_EXE_SERVER_PATH" hidden="1">"C:\ALCHEMEX60\ALCHEMEX.EXE"</definedName>
    <definedName name="INFO_INSTANCE_ID" hidden="1">"1018"</definedName>
    <definedName name="INFO_INSTANCE_NAME" hidden="1">"Zambia Management Pack D-2-0 (P2007)_20100719_16_08_24_088.xls"</definedName>
    <definedName name="INFO_REPORT_CODE" hidden="1">"P9-FI01-2-0"</definedName>
    <definedName name="INFO_REPORT_ID" hidden="1">"4"</definedName>
    <definedName name="INFO_REPORT_NAME" hidden="1">"Zambia Management Pack D-2-0 (P2007)"</definedName>
    <definedName name="INFO_RUN_USER" hidden="1">""</definedName>
    <definedName name="INFO_RUN_WORKSTATION" hidden="1">"PANSERVER"</definedName>
    <definedName name="Int">#REF!</definedName>
    <definedName name="int_dep_797">#REF!</definedName>
    <definedName name="int_depot_acceptee">#REF!</definedName>
    <definedName name="int_dépot_dbt">#REF!</definedName>
    <definedName name="int_net_dat">#REF!</definedName>
    <definedName name="int_oblig">#REF!</definedName>
    <definedName name="Interest_Rate">#REF!</definedName>
    <definedName name="Interet_depot_cession_legale">#REF!</definedName>
    <definedName name="Intéret_Dépot_Traité">#REF!</definedName>
    <definedName name="Interet_depot_traite_QP">#REF!</definedName>
    <definedName name="Interet_depot_traite_tous">#REF!</definedName>
    <definedName name="Interet_depot_xl_old">#REF!</definedName>
    <definedName name="Interet_depot_xl_risque">#REF!</definedName>
    <definedName name="Interet_depot_xl_risque_event_auto_rc">#REF!</definedName>
    <definedName name="Intérêt_Traité_Init">#REF!</definedName>
    <definedName name="Intérêts_sur_Dépôts_Traité_Init">#REF!</definedName>
    <definedName name="INTERNAL">#REF!</definedName>
    <definedName name="IQ_ADDIN" hidden="1">"AUTO"</definedName>
    <definedName name="IT">#REF!</definedName>
    <definedName name="IT_AZLOB">#REF!</definedName>
    <definedName name="IT_COR">#REF!</definedName>
    <definedName name="IT_ER">#REF!</definedName>
    <definedName name="IT_IFMS">#REF!</definedName>
    <definedName name="IT_IFRK">#REF!</definedName>
    <definedName name="IT_LH">#REF!</definedName>
    <definedName name="IT_LH_AZCH">#REF!</definedName>
    <definedName name="IT_LH_AZFW">#REF!</definedName>
    <definedName name="IT_LH_CH">#REF!</definedName>
    <definedName name="IT_LH_EXPR">#REF!</definedName>
    <definedName name="IT_LH_GR">#REF!</definedName>
    <definedName name="IT_LH_LOB">#REF!</definedName>
    <definedName name="IT_LH_MOS">#REF!</definedName>
    <definedName name="IT_LH_MS">#REF!</definedName>
    <definedName name="IT_LH_NB">#REF!</definedName>
    <definedName name="IT_LH_NBM">#REF!</definedName>
    <definedName name="IT_LH_NBV">#REF!</definedName>
    <definedName name="IT_LH_RK">#REF!</definedName>
    <definedName name="IT_LH_ROE">#REF!</definedName>
    <definedName name="IT_LOB">#REF!</definedName>
    <definedName name="IT_MC">#REF!</definedName>
    <definedName name="IT_MC_LH">#REF!</definedName>
    <definedName name="IT_RK2018">#REF!</definedName>
    <definedName name="j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anv_2015">#REF!</definedName>
    <definedName name="janv2014">#REF!</definedName>
    <definedName name="jas" localSheetId="6" hidden="1">{"All",#N/A,FALSE,"Admin";"G only",#N/A,FALSE,"Admin";"No G",#N/A,FALSE,"Admin"}</definedName>
    <definedName name="jas" localSheetId="3" hidden="1">{"All",#N/A,FALSE,"Admin";"G only",#N/A,FALSE,"Admin";"No G",#N/A,FALSE,"Admin"}</definedName>
    <definedName name="jas" localSheetId="4" hidden="1">{"All",#N/A,FALSE,"Admin";"G only",#N/A,FALSE,"Admin";"No G",#N/A,FALSE,"Admin"}</definedName>
    <definedName name="jas" localSheetId="1" hidden="1">{"All",#N/A,FALSE,"Admin";"G only",#N/A,FALSE,"Admin";"No G",#N/A,FALSE,"Admin"}</definedName>
    <definedName name="jas" localSheetId="0" hidden="1">{"All",#N/A,FALSE,"Admin";"G only",#N/A,FALSE,"Admin";"No G",#N/A,FALSE,"Admin"}</definedName>
    <definedName name="jas" localSheetId="5" hidden="1">{"All",#N/A,FALSE,"Admin";"G only",#N/A,FALSE,"Admin";"No G",#N/A,FALSE,"Admin"}</definedName>
    <definedName name="jas" localSheetId="2" hidden="1">{"All",#N/A,FALSE,"Admin";"G only",#N/A,FALSE,"Admin";"No G",#N/A,FALSE,"Admin"}</definedName>
    <definedName name="jas" hidden="1">{"All",#N/A,FALSE,"Admin";"G only",#N/A,FALSE,"Admin";"No G",#N/A,FALSE,"Admin"}</definedName>
    <definedName name="jj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kl" localSheetId="6" hidden="1">{#N/A,#N/A,FALSE,"EL-M-01";#N/A,#N/A,FALSE,"EL-M-02";#N/A,#N/A,FALSE,"EL-M-03";#N/A,#N/A,FALSE,"EL-S-01";#N/A,#N/A,FALSE,"EL-S-02";#N/A,#N/A,FALSE,"EL-A-01";#N/A,#N/A,FALSE,"EL-A-02"}</definedName>
    <definedName name="jkl" localSheetId="3" hidden="1">{#N/A,#N/A,FALSE,"EL-M-01";#N/A,#N/A,FALSE,"EL-M-02";#N/A,#N/A,FALSE,"EL-M-03";#N/A,#N/A,FALSE,"EL-S-01";#N/A,#N/A,FALSE,"EL-S-02";#N/A,#N/A,FALSE,"EL-A-01";#N/A,#N/A,FALSE,"EL-A-02"}</definedName>
    <definedName name="jkl" localSheetId="4" hidden="1">{#N/A,#N/A,FALSE,"EL-M-01";#N/A,#N/A,FALSE,"EL-M-02";#N/A,#N/A,FALSE,"EL-M-03";#N/A,#N/A,FALSE,"EL-S-01";#N/A,#N/A,FALSE,"EL-S-02";#N/A,#N/A,FALSE,"EL-A-01";#N/A,#N/A,FALSE,"EL-A-02"}</definedName>
    <definedName name="jkl" localSheetId="1" hidden="1">{#N/A,#N/A,FALSE,"EL-M-01";#N/A,#N/A,FALSE,"EL-M-02";#N/A,#N/A,FALSE,"EL-M-03";#N/A,#N/A,FALSE,"EL-S-01";#N/A,#N/A,FALSE,"EL-S-02";#N/A,#N/A,FALSE,"EL-A-01";#N/A,#N/A,FALSE,"EL-A-02"}</definedName>
    <definedName name="jkl" localSheetId="0" hidden="1">{#N/A,#N/A,FALSE,"EL-M-01";#N/A,#N/A,FALSE,"EL-M-02";#N/A,#N/A,FALSE,"EL-M-03";#N/A,#N/A,FALSE,"EL-S-01";#N/A,#N/A,FALSE,"EL-S-02";#N/A,#N/A,FALSE,"EL-A-01";#N/A,#N/A,FALSE,"EL-A-02"}</definedName>
    <definedName name="jkl" localSheetId="5" hidden="1">{#N/A,#N/A,FALSE,"EL-M-01";#N/A,#N/A,FALSE,"EL-M-02";#N/A,#N/A,FALSE,"EL-M-03";#N/A,#N/A,FALSE,"EL-S-01";#N/A,#N/A,FALSE,"EL-S-02";#N/A,#N/A,FALSE,"EL-A-01";#N/A,#N/A,FALSE,"EL-A-02"}</definedName>
    <definedName name="jkl" localSheetId="2" hidden="1">{#N/A,#N/A,FALSE,"EL-M-01";#N/A,#N/A,FALSE,"EL-M-02";#N/A,#N/A,FALSE,"EL-M-03";#N/A,#N/A,FALSE,"EL-S-01";#N/A,#N/A,FALSE,"EL-S-02";#N/A,#N/A,FALSE,"EL-A-01";#N/A,#N/A,FALSE,"EL-A-02"}</definedName>
    <definedName name="jkl" hidden="1">{#N/A,#N/A,FALSE,"EL-M-01";#N/A,#N/A,FALSE,"EL-M-02";#N/A,#N/A,FALSE,"EL-M-03";#N/A,#N/A,FALSE,"EL-S-01";#N/A,#N/A,FALSE,"EL-S-02";#N/A,#N/A,FALSE,"EL-A-01";#N/A,#N/A,FALSE,"EL-A-02"}</definedName>
    <definedName name="JMLSDGMLSQ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ournal_Details">#REF!</definedName>
    <definedName name="Juin_2015">#REF!</definedName>
    <definedName name="k" localSheetId="6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k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k" localSheetId="4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k" localSheetId="1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k" localSheetId="0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k" localSheetId="5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k" localSheetId="2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k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KAW">#REF!</definedName>
    <definedName name="kij">#REF!</definedName>
    <definedName name="kk" hidden="1">#REF!</definedName>
    <definedName name="kkk">#REF!</definedName>
    <definedName name="Langues">#REF!</definedName>
    <definedName name="LARANK">#REF!</definedName>
    <definedName name="Last_Row" localSheetId="6">IF('CPC SAZ'!Values_Entered,Header_Row+'CPC SAZ'!Number_of_Payments,Header_Row)</definedName>
    <definedName name="Last_Row" localSheetId="3">IF('CPC SAZ Local'!Values_Entered,Header_Row+'CPC SAZ Local'!Number_of_Payments,Header_Row)</definedName>
    <definedName name="Last_Row" localSheetId="4">IF(Direct!Values_Entered,Header_Row+Direct!Number_of_Payments,Header_Row)</definedName>
    <definedName name="Last_Row" localSheetId="1">IF('Direct Local'!Values_Entered,Header_Row+'Direct Local'!Number_of_Payments,Header_Row)</definedName>
    <definedName name="Last_Row" localSheetId="0">IF('Hyp 2027'!Values_Entered,Header_Row+'Hyp 2027'!Number_of_Payments,Header_Row)</definedName>
    <definedName name="Last_Row" localSheetId="5">IF(Reass!Values_Entered,Header_Row+Reass!Number_of_Payments,Header_Row)</definedName>
    <definedName name="Last_Row" localSheetId="2">IF('Reass Local'!Values_Entered,Header_Row+'Reass Local'!Number_of_Payments,Header_Row)</definedName>
    <definedName name="Last_Row">IF(Values_Entered,Header_Row+Number_of_Payments,Header_Row)</definedName>
    <definedName name="les_pmd">#REF!</definedName>
    <definedName name="LHASRANK">#REF!</definedName>
    <definedName name="LHCUSTAZ">#REF!</definedName>
    <definedName name="LHDATA">#REF!</definedName>
    <definedName name="LHERAZ">#REF!</definedName>
    <definedName name="LHERMKT">#REF!</definedName>
    <definedName name="LHERTOP3">#REF!</definedName>
    <definedName name="LHEURANK">#REF!</definedName>
    <definedName name="LHGPWAZ">#REF!</definedName>
    <definedName name="LHGPWMKT">#REF!</definedName>
    <definedName name="LHGRAZ">#REF!</definedName>
    <definedName name="LHGRMKT">#REF!</definedName>
    <definedName name="LHGRTOP3">#REF!</definedName>
    <definedName name="LHLARANK">#REF!</definedName>
    <definedName name="LHLOSTCUSTAZ">#REF!</definedName>
    <definedName name="LHMORAZ">#REF!</definedName>
    <definedName name="LHMORMKT">#REF!</definedName>
    <definedName name="LHMORTOP3">#REF!</definedName>
    <definedName name="LHNBMAZ">#REF!</definedName>
    <definedName name="LHNBVAZ">#REF!</definedName>
    <definedName name="LHNEWCUSTAZ">#REF!</definedName>
    <definedName name="LHNPSAZ">#REF!</definedName>
    <definedName name="LHNPSCATAZ">#REF!</definedName>
    <definedName name="LHNPSMKT">#REF!</definedName>
    <definedName name="LHNPSTOP3">#REF!</definedName>
    <definedName name="LHOPAZ">#REF!</definedName>
    <definedName name="LHPERIOD">#REF!</definedName>
    <definedName name="LHRANKAZ">#REF!</definedName>
    <definedName name="LHRANKING">#REF!</definedName>
    <definedName name="LHROEAZ">#REF!</definedName>
    <definedName name="LIFEFCAST">#REF!</definedName>
    <definedName name="limcount" hidden="1">1</definedName>
    <definedName name="liquidité">#REF!</definedName>
    <definedName name="list">#REF!</definedName>
    <definedName name="list_br">#REF!</definedName>
    <definedName name="liste_du_personnel_nov_02__dv">#REF!</definedName>
    <definedName name="Liste_Polices">#REF!</definedName>
    <definedName name="Liste_Produits">#REF!</definedName>
    <definedName name="LKR">#REF!</definedName>
    <definedName name="lll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lll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lll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lll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lll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lll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lll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ll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Loan_Amount">#REF!</definedName>
    <definedName name="Loan_Start">#REF!</definedName>
    <definedName name="Loan_Years">#REF!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öjklöjklöklj" hidden="1">"3NSRUWPX0CTHWQOCZWN30HEUF"</definedName>
    <definedName name="LOSTCUSTAZ">#REF!</definedName>
    <definedName name="m" hidden="1">#N/A</definedName>
    <definedName name="M_OU_A">#REF!</definedName>
    <definedName name="mam">#REF!</definedName>
    <definedName name="MARKETSHARE">#REF!</definedName>
    <definedName name="Mat.Rés.NVie">#REF!</definedName>
    <definedName name="mat_autr_11">#REF!</definedName>
    <definedName name="mat_autr_12">#REF!</definedName>
    <definedName name="mat_autr_13">#REF!</definedName>
    <definedName name="mat_autr14">#REF!</definedName>
    <definedName name="mat_rc_11">#REF!</definedName>
    <definedName name="mat_rc_12">#REF!</definedName>
    <definedName name="mat_rc_13">#REF!</definedName>
    <definedName name="mat_rc_14">#REF!</definedName>
    <definedName name="MEDIAAZ">#REF!</definedName>
    <definedName name="MEDIALEAD">#REF!</definedName>
    <definedName name="MEDIATOP3">#REF!</definedName>
    <definedName name="MENU_CostType_Run">#REF!</definedName>
    <definedName name="MENU_Month_End">#REF!</definedName>
    <definedName name="MENU_True_False">#REF!</definedName>
    <definedName name="mgemens">#REF!</definedName>
    <definedName name="Micro_assurance">#REF!</definedName>
    <definedName name="MIX">#REF!</definedName>
    <definedName name="MLBFFDMLGM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">#REF!</definedName>
    <definedName name="MMMMMMMMM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ode_reassurance_FAC">#REF!</definedName>
    <definedName name="modularity1">#REF!</definedName>
    <definedName name="moeda">#REF!</definedName>
    <definedName name="MoisRa">#REF!</definedName>
    <definedName name="MoisSin">#REF!</definedName>
    <definedName name="Monnaie">#REF!</definedName>
    <definedName name="Montant">#REF!</definedName>
    <definedName name="Montant_n">#REF!</definedName>
    <definedName name="Montant_n_1">#REF!</definedName>
    <definedName name="Montant_SAP">#REF!</definedName>
    <definedName name="Montant_sinistre">#REF!</definedName>
    <definedName name="Moral_Day">#REF!</definedName>
    <definedName name="MOT_LL_F">#REF!</definedName>
    <definedName name="Moz_issue?">#REF!</definedName>
    <definedName name="mt">#REF!</definedName>
    <definedName name="mt_déclaré">#REF!</definedName>
    <definedName name="Mt_sin">#REF!</definedName>
    <definedName name="Mt_sin96">#REF!</definedName>
    <definedName name="mtant_sap">#REF!</definedName>
    <definedName name="MTCIR">#REF!</definedName>
    <definedName name="MYR">#REF!</definedName>
    <definedName name="N">#REF!</definedName>
    <definedName name="NameConflict?">#REF!</definedName>
    <definedName name="nbex7">#REF!</definedName>
    <definedName name="NCD">#REF!</definedName>
    <definedName name="NCP">#REF!</definedName>
    <definedName name="Net_profit">#REF!</definedName>
    <definedName name="NEWCUSTAZ">#REF!</definedName>
    <definedName name="nfjbhfjjkf">"EBP"</definedName>
    <definedName name="NL">#REF!</definedName>
    <definedName name="NL_AZLOB">#REF!</definedName>
    <definedName name="NL_COR">#REF!</definedName>
    <definedName name="NL_ER">#REF!</definedName>
    <definedName name="NL_IFMS">#REF!</definedName>
    <definedName name="NL_IFRK">#REF!</definedName>
    <definedName name="NL_LH">#REF!</definedName>
    <definedName name="NL_LH_AZCH">#REF!</definedName>
    <definedName name="NL_LH_AZFW">#REF!</definedName>
    <definedName name="NL_LH_CH">#REF!</definedName>
    <definedName name="NL_LH_EXPR">#REF!</definedName>
    <definedName name="NL_LH_LOB">#REF!</definedName>
    <definedName name="NL_LH_MOS">#REF!</definedName>
    <definedName name="NL_LH_MS">#REF!</definedName>
    <definedName name="NL_LH_NB">#REF!</definedName>
    <definedName name="NL_LH_NBM">#REF!</definedName>
    <definedName name="NL_LH_NBV">#REF!</definedName>
    <definedName name="NL_LH_RK">#REF!</definedName>
    <definedName name="NL_LH_ROE">#REF!</definedName>
    <definedName name="NL_LOB">#REF!</definedName>
    <definedName name="NL_MC">#REF!</definedName>
    <definedName name="NL_MC_LH">#REF!</definedName>
    <definedName name="NL_RK2018">#REF!</definedName>
    <definedName name="NMC">#REF!</definedName>
    <definedName name="NMD">#REF!</definedName>
    <definedName name="NN">#REF!</definedName>
    <definedName name="NO">#REF!</definedName>
    <definedName name="NO_COR">#REF!</definedName>
    <definedName name="NO_ER">#REF!</definedName>
    <definedName name="NO_IFMS">#REF!</definedName>
    <definedName name="NO_IFRK">#REF!</definedName>
    <definedName name="NO_LH">#REF!</definedName>
    <definedName name="NO_LH_AZCH">#REF!</definedName>
    <definedName name="NO_LH_CH">#REF!</definedName>
    <definedName name="NO_LH_EXPR">#REF!</definedName>
    <definedName name="NO_LH_GR">#REF!</definedName>
    <definedName name="NO_LH_LOB">#REF!</definedName>
    <definedName name="NO_LH_MOS">#REF!</definedName>
    <definedName name="NO_LH_MS">#REF!</definedName>
    <definedName name="NO_LH_NBM">#REF!</definedName>
    <definedName name="NO_LH_NBV">#REF!</definedName>
    <definedName name="NO_LH_RK">#REF!</definedName>
    <definedName name="NO_LH_ROE">#REF!</definedName>
    <definedName name="NO_LOB">#REF!</definedName>
    <definedName name="NO_MC">#REF!</definedName>
    <definedName name="NO_MC_LH">#REF!</definedName>
    <definedName name="NO_RK2018">#REF!</definedName>
    <definedName name="NOK">#REF!</definedName>
    <definedName name="NOK_LH">#REF!</definedName>
    <definedName name="Nom">#REF!</definedName>
    <definedName name="Nombre_mois_restant_a_courir">#REF!</definedName>
    <definedName name="Nombre_total_d_affaires_début_an_1">#REF!</definedName>
    <definedName name="Non.Vie">#REF!</definedName>
    <definedName name="nono" localSheetId="6" hidden="1">{#N/A,#N/A,FALSE,"Objectives"}</definedName>
    <definedName name="nono" localSheetId="3" hidden="1">{#N/A,#N/A,FALSE,"Objectives"}</definedName>
    <definedName name="nono" localSheetId="4" hidden="1">{#N/A,#N/A,FALSE,"Objectives"}</definedName>
    <definedName name="nono" localSheetId="1" hidden="1">{#N/A,#N/A,FALSE,"Objectives"}</definedName>
    <definedName name="nono" localSheetId="0" hidden="1">{#N/A,#N/A,FALSE,"Objectives"}</definedName>
    <definedName name="nono" localSheetId="5" hidden="1">{#N/A,#N/A,FALSE,"Objectives"}</definedName>
    <definedName name="nono" localSheetId="2" hidden="1">{#N/A,#N/A,FALSE,"Objectives"}</definedName>
    <definedName name="nono" hidden="1">{#N/A,#N/A,FALSE,"Objectives"}</definedName>
    <definedName name="nono2" localSheetId="6" hidden="1">{#N/A,#N/A,FALSE,"Objectives"}</definedName>
    <definedName name="nono2" localSheetId="3" hidden="1">{#N/A,#N/A,FALSE,"Objectives"}</definedName>
    <definedName name="nono2" localSheetId="4" hidden="1">{#N/A,#N/A,FALSE,"Objectives"}</definedName>
    <definedName name="nono2" localSheetId="1" hidden="1">{#N/A,#N/A,FALSE,"Objectives"}</definedName>
    <definedName name="nono2" localSheetId="0" hidden="1">{#N/A,#N/A,FALSE,"Objectives"}</definedName>
    <definedName name="nono2" localSheetId="5" hidden="1">{#N/A,#N/A,FALSE,"Objectives"}</definedName>
    <definedName name="nono2" localSheetId="2" hidden="1">{#N/A,#N/A,FALSE,"Objectives"}</definedName>
    <definedName name="nono2" hidden="1">{#N/A,#N/A,FALSE,"Objectives"}</definedName>
    <definedName name="NOREGI">#REF!</definedName>
    <definedName name="nouv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PO">#REF!</definedName>
    <definedName name="NPSAZ">#REF!</definedName>
    <definedName name="NPSCATAZ">#REF!</definedName>
    <definedName name="NPSMKT">#REF!</definedName>
    <definedName name="NPSTOP3">#REF!</definedName>
    <definedName name="NRU">#REF!</definedName>
    <definedName name="NSC">#REF!</definedName>
    <definedName name="num_cpte">#REF!</definedName>
    <definedName name="NUM_CPTE_GNRL">#REF!</definedName>
    <definedName name="num_fgh_ort_gre">#REF!</definedName>
    <definedName name="num_mois">#REF!</definedName>
    <definedName name="Num_Pmt_Per_Year">#REF!</definedName>
    <definedName name="Number_of_Payments" localSheetId="6">MATCH(0.01,End_Bal,-1)+1</definedName>
    <definedName name="Number_of_Payments" localSheetId="3">MATCH(0.01,End_Bal,-1)+1</definedName>
    <definedName name="Number_of_Payments" localSheetId="4">MATCH(0.01,End_Bal,-1)+1</definedName>
    <definedName name="Number_of_Payments" localSheetId="1">MATCH(0.01,End_Bal,-1)+1</definedName>
    <definedName name="Number_of_Payments" localSheetId="0">MATCH(0.01,End_Bal,-1)+1</definedName>
    <definedName name="Number_of_Payments" localSheetId="5">MATCH(0.01,End_Bal,-1)+1</definedName>
    <definedName name="Number_of_Payments" localSheetId="2">MATCH(0.01,End_Bal,-1)+1</definedName>
    <definedName name="Number_of_Payments">MATCH(0.01,End_Bal,-1)+1</definedName>
    <definedName name="NUMECO">#REF!</definedName>
    <definedName name="NVI">#REF!</definedName>
    <definedName name="O_OU_B">#REF!</definedName>
    <definedName name="obligation_1">#REF!</definedName>
    <definedName name="obligation3">#REF!</definedName>
    <definedName name="obligation4">#REF!</definedName>
    <definedName name="obligations_2">#REF!</definedName>
    <definedName name="obligations_etat_fin">#REF!</definedName>
    <definedName name="OE">#REF!</definedName>
    <definedName name="OE_rem_LH" hidden="1">#REF!</definedName>
    <definedName name="OE_rem_LH2" hidden="1">#REF!</definedName>
    <definedName name="OE_rem_LH3" hidden="1">#REF!</definedName>
    <definedName name="OE_rem_LH4" hidden="1">#REF!</definedName>
    <definedName name="OEList">#REF!</definedName>
    <definedName name="OFJGIQJ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u">#REF!</definedName>
    <definedName name="OPAZ">#REF!</definedName>
    <definedName name="p">#REF!</definedName>
    <definedName name="p_cours">#REF!</definedName>
    <definedName name="PA_LL_F">#REF!</definedName>
    <definedName name="PAB31062002">#REF!</definedName>
    <definedName name="PAEGJMLFKG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P_annee_n_1">#REF!</definedName>
    <definedName name="pap_bilan">#REF!</definedName>
    <definedName name="pap_n">#REF!</definedName>
    <definedName name="PART_APPERITEUR">#REF!</definedName>
    <definedName name="part_psap_réass_80">#REF!</definedName>
    <definedName name="part_réass_PP_ouv">#REF!</definedName>
    <definedName name="part_réass_prec_80">#REF!</definedName>
    <definedName name="part_réass_psap_ouv">#REF!</definedName>
    <definedName name="part_reass_sin">#REF!</definedName>
    <definedName name="part_reass_sinistres">#REF!</definedName>
    <definedName name="PARTFI1">#REF!</definedName>
    <definedName name="Participation_Bénéficiaire_Traité">#REF!</definedName>
    <definedName name="ParticipationBénéfic_Traité_init">#REF!</definedName>
    <definedName name="PARTIFI2">#REF!</definedName>
    <definedName name="PastDays">#REF!</definedName>
    <definedName name="Pay_Num">#REF!</definedName>
    <definedName name="Pays">#REF!</definedName>
    <definedName name="Pb_cession_legale">#REF!</definedName>
    <definedName name="Pb_traite_QP">#REF!</definedName>
    <definedName name="PCDATA">#REF!</definedName>
    <definedName name="PCFCAST">#REF!</definedName>
    <definedName name="PCPERIOD">#REF!</definedName>
    <definedName name="PCU_FS_old">#REF!</definedName>
    <definedName name="PEOGKJMKAG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rf1">#REF!</definedName>
    <definedName name="PERIOD">#REF!</definedName>
    <definedName name="period.ouv">#REF!</definedName>
    <definedName name="PERIOD_ER">#REF!</definedName>
    <definedName name="PERIOD_EU">#REF!</definedName>
    <definedName name="PERIOD_EU_LH">#REF!</definedName>
    <definedName name="PERIOD_FORWARD">#REF!</definedName>
    <definedName name="PERIOD_FW_LH">#REF!</definedName>
    <definedName name="PERIOD_LH">#REF!</definedName>
    <definedName name="Periode">#REF!</definedName>
    <definedName name="PERIODIT">#REF!</definedName>
    <definedName name="PERIODPC">#REF!</definedName>
    <definedName name="PERIODPLAN">#REF!</definedName>
    <definedName name="PERIODX">#REF!</definedName>
    <definedName name="PERIODXLH">#REF!</definedName>
    <definedName name="PERSO">#REF!</definedName>
    <definedName name="perte_bilan">#REF!</definedName>
    <definedName name="perte_exo_ant">#REF!</definedName>
    <definedName name="perte_exo_n_1">#REF!</definedName>
    <definedName name="perte_exploit">#REF!</definedName>
    <definedName name="perte_pp">#REF!</definedName>
    <definedName name="pf_acc_n">#REF!</definedName>
    <definedName name="pf_acc_n1">#REF!</definedName>
    <definedName name="pf_auto_n">#REF!</definedName>
    <definedName name="pf_auto_n1">#REF!</definedName>
    <definedName name="pf_autr_n">#REF!</definedName>
    <definedName name="pf_autr_n1">#REF!</definedName>
    <definedName name="pf_inc_n">#REF!</definedName>
    <definedName name="pf_inc_n1">#REF!</definedName>
    <definedName name="pf_rc_n">#REF!</definedName>
    <definedName name="pf_rc_n1">#REF!</definedName>
    <definedName name="pf_transp_n">#REF!</definedName>
    <definedName name="pf_transp_n1">#REF!</definedName>
    <definedName name="PHP">#REF!</definedName>
    <definedName name="PL">#REF!</definedName>
    <definedName name="pl_1">#REF!</definedName>
    <definedName name="pl_2">#REF!</definedName>
    <definedName name="pl_3">#REF!</definedName>
    <definedName name="PL_AZLOB">#REF!</definedName>
    <definedName name="PL_COR">#REF!</definedName>
    <definedName name="PL_ER">#REF!</definedName>
    <definedName name="PL_IFMS">#REF!</definedName>
    <definedName name="PL_IFRK">#REF!</definedName>
    <definedName name="PL_LH">#REF!</definedName>
    <definedName name="PL_LH_AZCH">#REF!</definedName>
    <definedName name="PL_LH_AZFW">#REF!</definedName>
    <definedName name="PL_LH_CH">#REF!</definedName>
    <definedName name="PL_LH_EXPR">#REF!</definedName>
    <definedName name="PL_LH_GR">#REF!</definedName>
    <definedName name="PL_LH_LOB">#REF!</definedName>
    <definedName name="PL_LH_MOS">#REF!</definedName>
    <definedName name="PL_LH_MS">#REF!</definedName>
    <definedName name="PL_LH_NB">#REF!</definedName>
    <definedName name="PL_LH_NBM">#REF!</definedName>
    <definedName name="PL_LH_NBV">#REF!</definedName>
    <definedName name="PL_LH_RK">#REF!</definedName>
    <definedName name="PL_LH_ROE">#REF!</definedName>
    <definedName name="PL_LOB">#REF!</definedName>
    <definedName name="PL_MC">#REF!</definedName>
    <definedName name="PL_MC_LH">#REF!</definedName>
    <definedName name="PL_RK2018">#REF!</definedName>
    <definedName name="plage">#REF!</definedName>
    <definedName name="plg_ann">#REF!</definedName>
    <definedName name="PLN">#REF!</definedName>
    <definedName name="PLN_LH">#REF!</definedName>
    <definedName name="po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ds_C25">#REF!</definedName>
    <definedName name="poids_IFC">#REF!</definedName>
    <definedName name="poids_MSCI">#REF!</definedName>
    <definedName name="POJFGOJ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lice_à_effet_de_2020_SES130">#REF!</definedName>
    <definedName name="Police_à_effet_de_2020_SES400">#REF!</definedName>
    <definedName name="Police_recherchée">#REF!</definedName>
    <definedName name="Polices_à_effet_de_2020_PES600">#REF!</definedName>
    <definedName name="Polices_à_effet_de_2021_PES600">#REF!</definedName>
    <definedName name="Portails" localSheetId="6" hidden="1">{"' calendrier 2000'!$A$1:$Q$38"}</definedName>
    <definedName name="Portails" localSheetId="3" hidden="1">{"' calendrier 2000'!$A$1:$Q$38"}</definedName>
    <definedName name="Portails" localSheetId="4" hidden="1">{"' calendrier 2000'!$A$1:$Q$38"}</definedName>
    <definedName name="Portails" localSheetId="1" hidden="1">{"' calendrier 2000'!$A$1:$Q$38"}</definedName>
    <definedName name="Portails" localSheetId="0" hidden="1">{"' calendrier 2000'!$A$1:$Q$38"}</definedName>
    <definedName name="Portails" localSheetId="5" hidden="1">{"' calendrier 2000'!$A$1:$Q$38"}</definedName>
    <definedName name="Portails" localSheetId="2" hidden="1">{"' calendrier 2000'!$A$1:$Q$38"}</definedName>
    <definedName name="Portails" hidden="1">{"' calendrier 2000'!$A$1:$Q$38"}</definedName>
    <definedName name="pp_clôt">#REF!</definedName>
    <definedName name="pp_ouv">#REF!</definedName>
    <definedName name="ppna_acc">#REF!</definedName>
    <definedName name="ppna_auto_n_1">#REF!</definedName>
    <definedName name="ppna_inc_n_1">#REF!</definedName>
    <definedName name="prec">#REF!</definedName>
    <definedName name="prec_bilan">#REF!</definedName>
    <definedName name="prec_budget_fin">#REF!</definedName>
    <definedName name="prec1">#REF!</definedName>
    <definedName name="Premium_History">#REF!</definedName>
    <definedName name="Premium_Tracker">#REF!</definedName>
    <definedName name="prêt_personnel">#REF!</definedName>
    <definedName name="prêt_personnel_SC">#REF!</definedName>
    <definedName name="prév_rec_80">#REF!</definedName>
    <definedName name="prév_rec_bil">#REF!</definedName>
    <definedName name="prev_rec_n">#REF!</definedName>
    <definedName name="prév_rec_ouv">#REF!</definedName>
    <definedName name="prév_recours">#REF!</definedName>
    <definedName name="prim_ced_acc_n">#REF!</definedName>
    <definedName name="prim_ced_auto_n">#REF!</definedName>
    <definedName name="prim_ced_autr_n">#REF!</definedName>
    <definedName name="prim_ced_inc_n">#REF!</definedName>
    <definedName name="prim_ced_rc_n">#REF!</definedName>
    <definedName name="prim_ced_trans_n">#REF!</definedName>
    <definedName name="prim_cede_acc_n1">#REF!</definedName>
    <definedName name="prim_cede_autr_n1">#REF!</definedName>
    <definedName name="prim_cede_inc_n1">#REF!</definedName>
    <definedName name="prim_cede_n1">#REF!</definedName>
    <definedName name="prim_cede_rc_n1">#REF!</definedName>
    <definedName name="prim_cede_trans_n1">#REF!</definedName>
    <definedName name="prim_reportee_n_1">#REF!</definedName>
    <definedName name="prime_cedee">#REF!</definedName>
    <definedName name="prime_cédée_cdt">#REF!</definedName>
    <definedName name="Prime_Cession_Légale_PES600">#REF!</definedName>
    <definedName name="Prime_CessionLégale_ABS">#REF!</definedName>
    <definedName name="Prime_def_xl_event">#REF!</definedName>
    <definedName name="Prime_def_xl_risque">#REF!</definedName>
    <definedName name="Prime_def_xl_risque_event_auto_rc">#REF!</definedName>
    <definedName name="PRIME_ENCAISSEE">#REF!</definedName>
    <definedName name="Prime_Fac">#REF!</definedName>
    <definedName name="Prime_reconst_xl_event">#REF!</definedName>
    <definedName name="Prime_reconst_xl_risque">#REF!</definedName>
    <definedName name="Prime_reconst_xl_risque_event_auto_rc">#REF!</definedName>
    <definedName name="Prime_unique">#REF!</definedName>
    <definedName name="PRIME_XL_EVENEMENT">#REF!</definedName>
    <definedName name="PRIME_XL_EVENT_RISQ_AUTO_RC">#REF!</definedName>
    <definedName name="PRIME_XL_RISQUE">#REF!</definedName>
    <definedName name="primecover">#REF!</definedName>
    <definedName name="primes_acquises">#REF!</definedName>
    <definedName name="Primes_Cédée_AEA230">#REF!</definedName>
    <definedName name="Primes_cession_legale">#REF!</definedName>
    <definedName name="Primes_Définitive_Traité_Init">#REF!</definedName>
    <definedName name="Primes_Reconsti_Traité_init">#REF!</definedName>
    <definedName name="Primes_Traité">#REF!</definedName>
    <definedName name="Primes_traite_assistance">#REF!</definedName>
    <definedName name="Primes_Traité_Init">#REF!</definedName>
    <definedName name="Primes_traite_QP">#REF!</definedName>
    <definedName name="Prioliste">#REF!</definedName>
    <definedName name="Prod">#REF!</definedName>
    <definedName name="Prod_0117">#REF!</definedName>
    <definedName name="Prod_0217">#REF!</definedName>
    <definedName name="Prod_0317">#REF!</definedName>
    <definedName name="Prod_0417">#REF!</definedName>
    <definedName name="Prod_0517">#REF!</definedName>
    <definedName name="Prod_0617">#REF!</definedName>
    <definedName name="Prod_0717">#REF!</definedName>
    <definedName name="Prod_0817">#REF!</definedName>
    <definedName name="Prod_0917">#REF!</definedName>
    <definedName name="Prod_1017">#REF!</definedName>
    <definedName name="Prod_1117">#REF!</definedName>
    <definedName name="Prod_1217">#REF!</definedName>
    <definedName name="Prod_Type">#REF!</definedName>
    <definedName name="Prod96">#REF!</definedName>
    <definedName name="PRODEXCEP1">#REF!</definedName>
    <definedName name="PRODEXCEP2">#REF!</definedName>
    <definedName name="PRODEXPL1">#REF!</definedName>
    <definedName name="PRODEXPL2">#REF!</definedName>
    <definedName name="PRODFIN">#REF!</definedName>
    <definedName name="PRODUCTS">#REF!</definedName>
    <definedName name="produit_financier">#REF!</definedName>
    <definedName name="Produit_recherché">#REF!</definedName>
    <definedName name="produits_financiers">#REF!</definedName>
    <definedName name="PROFILE1">#REF!</definedName>
    <definedName name="PROFILE2">#REF!</definedName>
    <definedName name="PROFIT">#REF!</definedName>
    <definedName name="Profit_">#REF!</definedName>
    <definedName name="profit_exo_ant">#REF!</definedName>
    <definedName name="profit_exploitat">#REF!</definedName>
    <definedName name="Proj_OE" hidden="1">#REF!</definedName>
    <definedName name="promesse">#REF!</definedName>
    <definedName name="PROPORTION_PRIME_XL_PERIODIQUE">#REF!</definedName>
    <definedName name="prov.annul.prim">#REF!</definedName>
    <definedName name="prov.prim_budget_n">#REF!</definedName>
    <definedName name="PROVIS1">#REF!</definedName>
    <definedName name="PROVIS2">#REF!</definedName>
    <definedName name="psap">#REF!</definedName>
    <definedName name="psap.1">#REF!</definedName>
    <definedName name="psap_0">#REF!</definedName>
    <definedName name="psap_acceptat°_ext_C">#REF!</definedName>
    <definedName name="psap_bilan">#REF!</definedName>
    <definedName name="psap_clôture">#REF!</definedName>
    <definedName name="psap_min">#REF!</definedName>
    <definedName name="psap_n">#REF!</definedName>
    <definedName name="psap_ouv">#REF!</definedName>
    <definedName name="psap_tek">#REF!</definedName>
    <definedName name="psap0">#REF!</definedName>
    <definedName name="psap1">#REF!</definedName>
    <definedName name="psap2">#REF!</definedName>
    <definedName name="psap2_2">#REF!</definedName>
    <definedName name="psap3">#REF!</definedName>
    <definedName name="psap4">#REF!</definedName>
    <definedName name="psap5">#REF!</definedName>
    <definedName name="psap5_2">#REF!</definedName>
    <definedName name="psap5_3">#REF!</definedName>
    <definedName name="psap5_8">#REF!</definedName>
    <definedName name="PT">#REF!</definedName>
    <definedName name="PT_AZLOB">#REF!</definedName>
    <definedName name="PT_COR">#REF!</definedName>
    <definedName name="PT_ER">#REF!</definedName>
    <definedName name="PT_IFMS">#REF!</definedName>
    <definedName name="PT_IFRK">#REF!</definedName>
    <definedName name="PT_LH">#REF!</definedName>
    <definedName name="PT_LH_AZCH">#REF!</definedName>
    <definedName name="PT_LH_AZFW">#REF!</definedName>
    <definedName name="PT_LH_CH">#REF!</definedName>
    <definedName name="PT_LH_EXPR">#REF!</definedName>
    <definedName name="PT_LH_GR">#REF!</definedName>
    <definedName name="PT_LH_LOB">#REF!</definedName>
    <definedName name="PT_LH_MOS">#REF!</definedName>
    <definedName name="PT_LH_MS">#REF!</definedName>
    <definedName name="PT_LH_NB">#REF!</definedName>
    <definedName name="PT_LH_NBM">#REF!</definedName>
    <definedName name="PT_LH_NBV">#REF!</definedName>
    <definedName name="PT_LH_RK">#REF!</definedName>
    <definedName name="PT_LH_ROE">#REF!</definedName>
    <definedName name="PT_LOB">#REF!</definedName>
    <definedName name="PT_MC">#REF!</definedName>
    <definedName name="PT_MC_LH">#REF!</definedName>
    <definedName name="PT_RK2018">#REF!</definedName>
    <definedName name="ptaeuro">#REF!</definedName>
    <definedName name="ptaeuro2">#REF!</definedName>
    <definedName name="q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q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q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q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q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q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q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q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Q_Boni">#REF!</definedName>
    <definedName name="QSDSQD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wqw" localSheetId="6" hidden="1">{#N/A,#N/A,FALSE,"Créances";#N/A,#N/A,FALSE,"Effectifs";#N/A,#N/A,FALSE,"SI"}</definedName>
    <definedName name="qwqw" localSheetId="3" hidden="1">{#N/A,#N/A,FALSE,"Créances";#N/A,#N/A,FALSE,"Effectifs";#N/A,#N/A,FALSE,"SI"}</definedName>
    <definedName name="qwqw" localSheetId="4" hidden="1">{#N/A,#N/A,FALSE,"Créances";#N/A,#N/A,FALSE,"Effectifs";#N/A,#N/A,FALSE,"SI"}</definedName>
    <definedName name="qwqw" localSheetId="1" hidden="1">{#N/A,#N/A,FALSE,"Créances";#N/A,#N/A,FALSE,"Effectifs";#N/A,#N/A,FALSE,"SI"}</definedName>
    <definedName name="qwqw" localSheetId="0" hidden="1">{#N/A,#N/A,FALSE,"Créances";#N/A,#N/A,FALSE,"Effectifs";#N/A,#N/A,FALSE,"SI"}</definedName>
    <definedName name="qwqw" localSheetId="5" hidden="1">{#N/A,#N/A,FALSE,"Créances";#N/A,#N/A,FALSE,"Effectifs";#N/A,#N/A,FALSE,"SI"}</definedName>
    <definedName name="qwqw" localSheetId="2" hidden="1">{#N/A,#N/A,FALSE,"Créances";#N/A,#N/A,FALSE,"Effectifs";#N/A,#N/A,FALSE,"SI"}</definedName>
    <definedName name="qwqw" hidden="1">{#N/A,#N/A,FALSE,"Créances";#N/A,#N/A,FALSE,"Effectifs";#N/A,#N/A,FALSE,"SI"}</definedName>
    <definedName name="ra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K_TABBRV">#REF!</definedName>
    <definedName name="RAKBalanceAgeNewFormaParBranche">#REF!</definedName>
    <definedName name="RAN">#REF!</definedName>
    <definedName name="RAN_C">#REF!</definedName>
    <definedName name="RANKAZ">#REF!</definedName>
    <definedName name="RANKING">#REF!</definedName>
    <definedName name="rc_c_n">#REF!</definedName>
    <definedName name="rc_c_n_1">#REF!</definedName>
    <definedName name="rc_n">#REF!</definedName>
    <definedName name="rc_n_1">#REF!</definedName>
    <definedName name="Rcrc10">#REF!</definedName>
    <definedName name="Rcrc10ant">#REF!</definedName>
    <definedName name="rd_corp_11_13">#REF!</definedName>
    <definedName name="rd_corp_11_14">#REF!</definedName>
    <definedName name="rd_corp_12_13">#REF!</definedName>
    <definedName name="rd_corp_12_14">#REF!</definedName>
    <definedName name="rd_corp_13_13">#REF!</definedName>
    <definedName name="rd_corp_13_14">#REF!</definedName>
    <definedName name="rd_corp_14_14">#REF!</definedName>
    <definedName name="rd_mat_11_13">#REF!</definedName>
    <definedName name="rd_mat_11_14">#REF!</definedName>
    <definedName name="rd_mat_12_13">#REF!</definedName>
    <definedName name="rd_mat_12_14">#REF!</definedName>
    <definedName name="rd_mat_13_13">#REF!</definedName>
    <definedName name="rd_mat_13_14">#REF!</definedName>
    <definedName name="rd_mat_14_14">#REF!</definedName>
    <definedName name="rd_rec_a_enc_11">#REF!</definedName>
    <definedName name="rd_risk_a_enc12">#REF!</definedName>
    <definedName name="rd_sap_11_13">#REF!</definedName>
    <definedName name="rd_sap_11_14">#REF!</definedName>
    <definedName name="rd_sap_12_13">#REF!</definedName>
    <definedName name="rd_sap_12_14">#REF!</definedName>
    <definedName name="rd_sap_13_13">#REF!</definedName>
    <definedName name="rd_sap_13_14">#REF!</definedName>
    <definedName name="rd_sap_14_14">#REF!</definedName>
    <definedName name="real_cions_reass_n">#REF!</definedName>
    <definedName name="real_cions_reass_n_1">#REF!</definedName>
    <definedName name="REAL_FG2013">#REF!</definedName>
    <definedName name="REAL_FG2014">#REF!</definedName>
    <definedName name="real_prec_cedee_n">#REF!</definedName>
    <definedName name="real_prec_cedee_n_1">#REF!</definedName>
    <definedName name="real_prec_reass_n">#REF!</definedName>
    <definedName name="real_prec_reass_n_1">#REF!</definedName>
    <definedName name="real_sin_reass_n">#REF!</definedName>
    <definedName name="real_sin_reass_n_1">#REF!</definedName>
    <definedName name="reass">#REF!</definedName>
    <definedName name="Réassureur_AEA230">#REF!</definedName>
    <definedName name="Reassureur_cession_legale">#REF!</definedName>
    <definedName name="Réassureur_CRC010N">#REF!</definedName>
    <definedName name="Réassureur_CRC010N_1">#REF!</definedName>
    <definedName name="Réassureur_Fac">#REF!</definedName>
    <definedName name="Réassureur_REA050N">#REF!</definedName>
    <definedName name="Réassureur_REA050N_1">#REF!</definedName>
    <definedName name="Réassureur_Traité">#REF!</definedName>
    <definedName name="Reassureur_traite_assistance">#REF!</definedName>
    <definedName name="Réassureur_Traité_Init">#REF!</definedName>
    <definedName name="Reassureur_traite_QP">#REF!</definedName>
    <definedName name="Reassureur_traite_tous">#REF!</definedName>
    <definedName name="Reassureur_xl_event">#REF!</definedName>
    <definedName name="Reassureur_xl_risque">#REF!</definedName>
    <definedName name="Reassureur_xl_risque_event_auto_rc">#REF!</definedName>
    <definedName name="REBEL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" hidden="1">#REF!</definedName>
    <definedName name="Rec_clot_cession_legale">#REF!</definedName>
    <definedName name="Rec_Clot_Traité_Init">#REF!</definedName>
    <definedName name="Rec_clot_traite_QP">#REF!</definedName>
    <definedName name="Rec_Cloture_Fac">#REF!</definedName>
    <definedName name="REC_Cloture_FAC_Stat">#REF!</definedName>
    <definedName name="Rec_Cloture_Traité">#REF!</definedName>
    <definedName name="rec_CRC010N">#REF!</definedName>
    <definedName name="Rec_CRC010N_1">#REF!</definedName>
    <definedName name="Rec_CRC010N_Stat">#REF!</definedName>
    <definedName name="Rec_ouv_cession_legale">#REF!</definedName>
    <definedName name="Rec_Ouv_Traité_Init">#REF!</definedName>
    <definedName name="Rec_ouv_traite_QP">#REF!</definedName>
    <definedName name="Rec_ouverture_Fac">#REF!</definedName>
    <definedName name="Rec_Ouverture_Traité">#REF!</definedName>
    <definedName name="rec_pc_cpgnie">#REF!</definedName>
    <definedName name="recap">#N/A</definedName>
    <definedName name="recap300901">#N/A</definedName>
    <definedName name="recours_enc_auto">#REF!</definedName>
    <definedName name="recours_encaissé">#REF!</definedName>
    <definedName name="recours_n_1">#REF!</definedName>
    <definedName name="recours_n_11">#REF!</definedName>
    <definedName name="recours_n_n">#REF!</definedName>
    <definedName name="recours_n_n_1">#REF!</definedName>
    <definedName name="Rectangle___coins_arrondis_5">"Rectangle : coins arrondis 5"</definedName>
    <definedName name="REF">#REF!</definedName>
    <definedName name="Remanant">#REF!</definedName>
    <definedName name="repo">#N/A</definedName>
    <definedName name="report_date">#REF!</definedName>
    <definedName name="RESOURCES">#REF!</definedName>
    <definedName name="Ressureur_xl_old">#REF!</definedName>
    <definedName name="résult">#REF!</definedName>
    <definedName name="resultat">#REF!</definedName>
    <definedName name="résultat_bilan">#REF!</definedName>
    <definedName name="résultat_c1">#REF!</definedName>
    <definedName name="résultat_financier">#REF!</definedName>
    <definedName name="résultat_fiscal">#REF!</definedName>
    <definedName name="résultat_pp">#REF!</definedName>
    <definedName name="résultat_technique_mois">#REF!</definedName>
    <definedName name="Résultats">#REF!</definedName>
    <definedName name="Retraitement_S1">#REF!</definedName>
    <definedName name="Retraitement_S2">#REF!</definedName>
    <definedName name="Retraitement_S3">#REF!</definedName>
    <definedName name="Retraitement_S4">#REF!</definedName>
    <definedName name="RetraitProtefeuille_Traité_Init">#REF!</definedName>
    <definedName name="Reval">#REF!</definedName>
    <definedName name="RG">#REF!</definedName>
    <definedName name="RGDF">#REF!</definedName>
    <definedName name="rglmt_sante_2013">#REF!</definedName>
    <definedName name="rglmt_sante_2013_">#REF!</definedName>
    <definedName name="rgt">#REF!</definedName>
    <definedName name="RHKPRTH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O">#REF!</definedName>
    <definedName name="RO_AZLOB">#REF!</definedName>
    <definedName name="RO_COR">#REF!</definedName>
    <definedName name="RO_ER">#REF!</definedName>
    <definedName name="RO_IFMS">#REF!</definedName>
    <definedName name="RO_IFRK">#REF!</definedName>
    <definedName name="RO_LH">#REF!</definedName>
    <definedName name="RO_LH_AZCH">#REF!</definedName>
    <definedName name="RO_LH_AZFW">#REF!</definedName>
    <definedName name="RO_LH_CH">#REF!</definedName>
    <definedName name="RO_LH_GR">#REF!</definedName>
    <definedName name="RO_LH_LOB">#REF!</definedName>
    <definedName name="RO_LH_MS">#REF!</definedName>
    <definedName name="RO_LH_NB">#REF!</definedName>
    <definedName name="RO_LH_NBM">#REF!</definedName>
    <definedName name="RO_LH_NBV">#REF!</definedName>
    <definedName name="RO_LH_RK">#REF!</definedName>
    <definedName name="RO_LH_ROE">#REF!</definedName>
    <definedName name="RO_LOB">#REF!</definedName>
    <definedName name="RO_MC">#REF!</definedName>
    <definedName name="RO_MC_LH">#REF!</definedName>
    <definedName name="RO_RK2018">#REF!</definedName>
    <definedName name="ROE_LH">#REF!</definedName>
    <definedName name="ROEAZ">#REF!</definedName>
    <definedName name="RON">#REF!</definedName>
    <definedName name="RON_LH">#REF!</definedName>
    <definedName name="Rprime">#REF!</definedName>
    <definedName name="rr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r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r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r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r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r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r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rrr">#REF!</definedName>
    <definedName name="Rsinistre">#REF!</definedName>
    <definedName name="Rsinistreant">#REF!</definedName>
    <definedName name="RU_Name">#REF!</definedName>
    <definedName name="RU_Nr">#REF!</definedName>
    <definedName name="Rubrique">#REF!</definedName>
    <definedName name="rve">#REF!</definedName>
    <definedName name="s" localSheetId="6" hidden="1">{#N/A,#N/A,FALSE,"Créances";#N/A,#N/A,FALSE,"Effectifs";#N/A,#N/A,FALSE,"SI"}</definedName>
    <definedName name="s" localSheetId="3" hidden="1">{#N/A,#N/A,FALSE,"Créances";#N/A,#N/A,FALSE,"Effectifs";#N/A,#N/A,FALSE,"SI"}</definedName>
    <definedName name="s" localSheetId="4" hidden="1">{#N/A,#N/A,FALSE,"Créances";#N/A,#N/A,FALSE,"Effectifs";#N/A,#N/A,FALSE,"SI"}</definedName>
    <definedName name="s" localSheetId="1" hidden="1">{#N/A,#N/A,FALSE,"Créances";#N/A,#N/A,FALSE,"Effectifs";#N/A,#N/A,FALSE,"SI"}</definedName>
    <definedName name="s" localSheetId="0" hidden="1">{#N/A,#N/A,FALSE,"Créances";#N/A,#N/A,FALSE,"Effectifs";#N/A,#N/A,FALSE,"SI"}</definedName>
    <definedName name="s" localSheetId="5" hidden="1">{#N/A,#N/A,FALSE,"Créances";#N/A,#N/A,FALSE,"Effectifs";#N/A,#N/A,FALSE,"SI"}</definedName>
    <definedName name="s" localSheetId="2" hidden="1">{#N/A,#N/A,FALSE,"Créances";#N/A,#N/A,FALSE,"Effectifs";#N/A,#N/A,FALSE,"SI"}</definedName>
    <definedName name="s" hidden="1">{#N/A,#N/A,FALSE,"Créances";#N/A,#N/A,FALSE,"Effectifs";#N/A,#N/A,FALSE,"SI"}</definedName>
    <definedName name="safsd">#REF!</definedName>
    <definedName name="SAP">#REF!</definedName>
    <definedName name="sap_acc_n">#REF!</definedName>
    <definedName name="sap_acc_n_1">#REF!</definedName>
    <definedName name="sap_accept_n">#REF!</definedName>
    <definedName name="sap_accept_n_1">#REF!</definedName>
    <definedName name="sap_auto_n">#REF!</definedName>
    <definedName name="sap_auto_n_1">#REF!</definedName>
    <definedName name="sap_autr_11">#REF!</definedName>
    <definedName name="sap_autr_12">#REF!</definedName>
    <definedName name="sap_autr_13">#REF!</definedName>
    <definedName name="sap_autr_14">#REF!</definedName>
    <definedName name="sap_autr_n">#REF!</definedName>
    <definedName name="sap_autr_n_1">#REF!</definedName>
    <definedName name="Sap_clot_cession_legale">#REF!</definedName>
    <definedName name="Sap_Clot_Fac">#REF!</definedName>
    <definedName name="Sap_Clot_FAC_Stat">#REF!</definedName>
    <definedName name="Sap_Clot_Traité_Init">#REF!</definedName>
    <definedName name="sap_clot_traite_QP">#REF!</definedName>
    <definedName name="Sap_clot_xl_event">#REF!</definedName>
    <definedName name="Sap_clot_xl_risque">#REF!</definedName>
    <definedName name="Sap_clot_xl_risque_event_auto_rc">#REF!</definedName>
    <definedName name="Sap_Cloture_traité">#REF!</definedName>
    <definedName name="sap_inc_n">#REF!</definedName>
    <definedName name="sap_inc_n_1">#REF!</definedName>
    <definedName name="sap_ouv_acc">#REF!</definedName>
    <definedName name="sap_ouv_accepta">#REF!</definedName>
    <definedName name="sap_ouv_auto">#REF!</definedName>
    <definedName name="sap_ouv_autr">#REF!</definedName>
    <definedName name="Sap_ouv_cession_legale">#REF!</definedName>
    <definedName name="Sap_Ouv_Fac">#REF!</definedName>
    <definedName name="sap_ouv_inc">#REF!</definedName>
    <definedName name="sap_ouv_rc">#REF!</definedName>
    <definedName name="Sap_Ouv_Traité_Init">#REF!</definedName>
    <definedName name="Sap_ouv_traite_QP">#REF!</definedName>
    <definedName name="sap_ouv_transp">#REF!</definedName>
    <definedName name="Sap_ouv_xl_event">#REF!</definedName>
    <definedName name="Sap_ouv_xl_risque">#REF!</definedName>
    <definedName name="Sap_ouv_xl_risque_event_auto_rc">#REF!</definedName>
    <definedName name="Sap_Ouverture_Traité">#REF!</definedName>
    <definedName name="sap_rc_11">#REF!</definedName>
    <definedName name="sap_rc_12">#REF!</definedName>
    <definedName name="sap_rc_13">#REF!</definedName>
    <definedName name="sap_rc_14">#REF!</definedName>
    <definedName name="sap_rc_n">#REF!</definedName>
    <definedName name="sap_rc_n_1">#REF!</definedName>
    <definedName name="Sap_REA050N">#REF!</definedName>
    <definedName name="Sap_REA050N_1">#REF!</definedName>
    <definedName name="Sap_SES130">#REF!</definedName>
    <definedName name="sap_trans_n">#REF!</definedName>
    <definedName name="sap_transp_n_1">#REF!</definedName>
    <definedName name="SAPBEXrevision" hidden="1">1</definedName>
    <definedName name="SAPBEXsysID" hidden="1">"EBP"</definedName>
    <definedName name="SAPBEXwbID" hidden="1">"4014C4VQ0RGLKY3L733VNUP07"</definedName>
    <definedName name="sbekjr">#N/A</definedName>
    <definedName name="SCR">#REF!</definedName>
    <definedName name="sd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ddd" localSheetId="6" hidden="1">{#N/A,#N/A,FALSE,"Créances";#N/A,#N/A,FALSE,"Effectifs";#N/A,#N/A,FALSE,"SI"}</definedName>
    <definedName name="sdddd" localSheetId="3" hidden="1">{#N/A,#N/A,FALSE,"Créances";#N/A,#N/A,FALSE,"Effectifs";#N/A,#N/A,FALSE,"SI"}</definedName>
    <definedName name="sdddd" localSheetId="4" hidden="1">{#N/A,#N/A,FALSE,"Créances";#N/A,#N/A,FALSE,"Effectifs";#N/A,#N/A,FALSE,"SI"}</definedName>
    <definedName name="sdddd" localSheetId="1" hidden="1">{#N/A,#N/A,FALSE,"Créances";#N/A,#N/A,FALSE,"Effectifs";#N/A,#N/A,FALSE,"SI"}</definedName>
    <definedName name="sdddd" localSheetId="0" hidden="1">{#N/A,#N/A,FALSE,"Créances";#N/A,#N/A,FALSE,"Effectifs";#N/A,#N/A,FALSE,"SI"}</definedName>
    <definedName name="sdddd" localSheetId="5" hidden="1">{#N/A,#N/A,FALSE,"Créances";#N/A,#N/A,FALSE,"Effectifs";#N/A,#N/A,FALSE,"SI"}</definedName>
    <definedName name="sdddd" localSheetId="2" hidden="1">{#N/A,#N/A,FALSE,"Créances";#N/A,#N/A,FALSE,"Effectifs";#N/A,#N/A,FALSE,"SI"}</definedName>
    <definedName name="sdddd" hidden="1">{#N/A,#N/A,FALSE,"Créances";#N/A,#N/A,FALSE,"Effectifs";#N/A,#N/A,FALSE,"SI"}</definedName>
    <definedName name="sdf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dsfsdfsdfsdfsdf" localSheetId="6" hidden="1">{"' calendrier 2000'!$A$1:$Q$38"}</definedName>
    <definedName name="sdfdsfsdfsdfsdfsdf" localSheetId="3" hidden="1">{"' calendrier 2000'!$A$1:$Q$38"}</definedName>
    <definedName name="sdfdsfsdfsdfsdfsdf" localSheetId="4" hidden="1">{"' calendrier 2000'!$A$1:$Q$38"}</definedName>
    <definedName name="sdfdsfsdfsdfsdfsdf" localSheetId="1" hidden="1">{"' calendrier 2000'!$A$1:$Q$38"}</definedName>
    <definedName name="sdfdsfsdfsdfsdfsdf" localSheetId="0" hidden="1">{"' calendrier 2000'!$A$1:$Q$38"}</definedName>
    <definedName name="sdfdsfsdfsdfsdfsdf" localSheetId="5" hidden="1">{"' calendrier 2000'!$A$1:$Q$38"}</definedName>
    <definedName name="sdfdsfsdfsdfsdfsdf" localSheetId="2" hidden="1">{"' calendrier 2000'!$A$1:$Q$38"}</definedName>
    <definedName name="sdfdsfsdfsdfsdfsdf" hidden="1">{"' calendrier 2000'!$A$1:$Q$38"}</definedName>
    <definedName name="sdfsddsf" localSheetId="6" hidden="1">{#N/A,#N/A,FALSE,"Créances";#N/A,#N/A,FALSE,"Effectifs";#N/A,#N/A,FALSE,"SI"}</definedName>
    <definedName name="sdfsddsf" localSheetId="3" hidden="1">{#N/A,#N/A,FALSE,"Créances";#N/A,#N/A,FALSE,"Effectifs";#N/A,#N/A,FALSE,"SI"}</definedName>
    <definedName name="sdfsddsf" localSheetId="4" hidden="1">{#N/A,#N/A,FALSE,"Créances";#N/A,#N/A,FALSE,"Effectifs";#N/A,#N/A,FALSE,"SI"}</definedName>
    <definedName name="sdfsddsf" localSheetId="1" hidden="1">{#N/A,#N/A,FALSE,"Créances";#N/A,#N/A,FALSE,"Effectifs";#N/A,#N/A,FALSE,"SI"}</definedName>
    <definedName name="sdfsddsf" localSheetId="0" hidden="1">{#N/A,#N/A,FALSE,"Créances";#N/A,#N/A,FALSE,"Effectifs";#N/A,#N/A,FALSE,"SI"}</definedName>
    <definedName name="sdfsddsf" localSheetId="5" hidden="1">{#N/A,#N/A,FALSE,"Créances";#N/A,#N/A,FALSE,"Effectifs";#N/A,#N/A,FALSE,"SI"}</definedName>
    <definedName name="sdfsddsf" localSheetId="2" hidden="1">{#N/A,#N/A,FALSE,"Créances";#N/A,#N/A,FALSE,"Effectifs";#N/A,#N/A,FALSE,"SI"}</definedName>
    <definedName name="sdfsddsf" hidden="1">{#N/A,#N/A,FALSE,"Créances";#N/A,#N/A,FALSE,"Effectifs";#N/A,#N/A,FALSE,"SI"}</definedName>
    <definedName name="sdfsdf" localSheetId="6" hidden="1">{#N/A,#N/A,FALSE,"Créances";#N/A,#N/A,FALSE,"Effectifs";#N/A,#N/A,FALSE,"SI"}</definedName>
    <definedName name="sdfsdf" localSheetId="3" hidden="1">{#N/A,#N/A,FALSE,"Créances";#N/A,#N/A,FALSE,"Effectifs";#N/A,#N/A,FALSE,"SI"}</definedName>
    <definedName name="sdfsdf" localSheetId="4" hidden="1">{#N/A,#N/A,FALSE,"Créances";#N/A,#N/A,FALSE,"Effectifs";#N/A,#N/A,FALSE,"SI"}</definedName>
    <definedName name="sdfsdf" localSheetId="1" hidden="1">{#N/A,#N/A,FALSE,"Créances";#N/A,#N/A,FALSE,"Effectifs";#N/A,#N/A,FALSE,"SI"}</definedName>
    <definedName name="sdfsdf" localSheetId="0" hidden="1">{#N/A,#N/A,FALSE,"Créances";#N/A,#N/A,FALSE,"Effectifs";#N/A,#N/A,FALSE,"SI"}</definedName>
    <definedName name="sdfsdf" localSheetId="5" hidden="1">{#N/A,#N/A,FALSE,"Créances";#N/A,#N/A,FALSE,"Effectifs";#N/A,#N/A,FALSE,"SI"}</definedName>
    <definedName name="sdfsdf" localSheetId="2" hidden="1">{#N/A,#N/A,FALSE,"Créances";#N/A,#N/A,FALSE,"Effectifs";#N/A,#N/A,FALSE,"SI"}</definedName>
    <definedName name="sdfsdf" hidden="1">{#N/A,#N/A,FALSE,"Créances";#N/A,#N/A,FALSE,"Effectifs";#N/A,#N/A,FALSE,"SI"}</definedName>
    <definedName name="sdfsdfdsf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G">#N/A</definedName>
    <definedName name="sdqfqfdfq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qfqfdfq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qfqfdfq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qfqfdfq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qfqfdfq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qfqfdfq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qfqfdfq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qfqfdfq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sdfsdfsdf" localSheetId="6" hidden="1">{#N/A,#N/A,FALSE,"Créances";#N/A,#N/A,FALSE,"Effectifs";#N/A,#N/A,FALSE,"SI"}</definedName>
    <definedName name="sdsdfsdfsdf" localSheetId="3" hidden="1">{#N/A,#N/A,FALSE,"Créances";#N/A,#N/A,FALSE,"Effectifs";#N/A,#N/A,FALSE,"SI"}</definedName>
    <definedName name="sdsdfsdfsdf" localSheetId="4" hidden="1">{#N/A,#N/A,FALSE,"Créances";#N/A,#N/A,FALSE,"Effectifs";#N/A,#N/A,FALSE,"SI"}</definedName>
    <definedName name="sdsdfsdfsdf" localSheetId="1" hidden="1">{#N/A,#N/A,FALSE,"Créances";#N/A,#N/A,FALSE,"Effectifs";#N/A,#N/A,FALSE,"SI"}</definedName>
    <definedName name="sdsdfsdfsdf" localSheetId="0" hidden="1">{#N/A,#N/A,FALSE,"Créances";#N/A,#N/A,FALSE,"Effectifs";#N/A,#N/A,FALSE,"SI"}</definedName>
    <definedName name="sdsdfsdfsdf" localSheetId="5" hidden="1">{#N/A,#N/A,FALSE,"Créances";#N/A,#N/A,FALSE,"Effectifs";#N/A,#N/A,FALSE,"SI"}</definedName>
    <definedName name="sdsdfsdfsdf" localSheetId="2" hidden="1">{#N/A,#N/A,FALSE,"Créances";#N/A,#N/A,FALSE,"Effectifs";#N/A,#N/A,FALSE,"SI"}</definedName>
    <definedName name="sdsdfsdfsdf" hidden="1">{#N/A,#N/A,FALSE,"Créances";#N/A,#N/A,FALSE,"Effectifs";#N/A,#N/A,FALSE,"SI"}</definedName>
    <definedName name="SE">#REF!</definedName>
    <definedName name="SE_COR">#REF!</definedName>
    <definedName name="SE_ER">#REF!</definedName>
    <definedName name="SE_IFMS">#REF!</definedName>
    <definedName name="SE_IFRK">#REF!</definedName>
    <definedName name="SE_LH">#REF!</definedName>
    <definedName name="SE_LH_AZCH">#REF!</definedName>
    <definedName name="SE_LH_CH">#REF!</definedName>
    <definedName name="SE_LH_EXPR">#REF!</definedName>
    <definedName name="SE_LH_GR">#REF!</definedName>
    <definedName name="SE_LH_LOB">#REF!</definedName>
    <definedName name="SE_LH_MOS">#REF!</definedName>
    <definedName name="SE_LH_MS">#REF!</definedName>
    <definedName name="SE_LH_NBM">#REF!</definedName>
    <definedName name="SE_LH_NBV">#REF!</definedName>
    <definedName name="SE_LH_RK">#REF!</definedName>
    <definedName name="SE_LH_ROE">#REF!</definedName>
    <definedName name="SE_LOB">#REF!</definedName>
    <definedName name="SE_MC">#REF!</definedName>
    <definedName name="SE_MC_LH">#REF!</definedName>
    <definedName name="SE_RK2018">#REF!</definedName>
    <definedName name="SEK">#REF!</definedName>
    <definedName name="SEK_LH">#REF!</definedName>
    <definedName name="semaine">#REF!</definedName>
    <definedName name="sencount" hidden="1">1</definedName>
    <definedName name="SENSIBILITE">#REF!</definedName>
    <definedName name="sept_2016">#REF!</definedName>
    <definedName name="sf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dsdfdf" localSheetId="6" hidden="1">{#N/A,#N/A,FALSE,"Créances";#N/A,#N/A,FALSE,"Effectifs";#N/A,#N/A,FALSE,"SI"}</definedName>
    <definedName name="sfdsdfdf" localSheetId="3" hidden="1">{#N/A,#N/A,FALSE,"Créances";#N/A,#N/A,FALSE,"Effectifs";#N/A,#N/A,FALSE,"SI"}</definedName>
    <definedName name="sfdsdfdf" localSheetId="4" hidden="1">{#N/A,#N/A,FALSE,"Créances";#N/A,#N/A,FALSE,"Effectifs";#N/A,#N/A,FALSE,"SI"}</definedName>
    <definedName name="sfdsdfdf" localSheetId="1" hidden="1">{#N/A,#N/A,FALSE,"Créances";#N/A,#N/A,FALSE,"Effectifs";#N/A,#N/A,FALSE,"SI"}</definedName>
    <definedName name="sfdsdfdf" localSheetId="0" hidden="1">{#N/A,#N/A,FALSE,"Créances";#N/A,#N/A,FALSE,"Effectifs";#N/A,#N/A,FALSE,"SI"}</definedName>
    <definedName name="sfdsdfdf" localSheetId="5" hidden="1">{#N/A,#N/A,FALSE,"Créances";#N/A,#N/A,FALSE,"Effectifs";#N/A,#N/A,FALSE,"SI"}</definedName>
    <definedName name="sfdsdfdf" localSheetId="2" hidden="1">{#N/A,#N/A,FALSE,"Créances";#N/A,#N/A,FALSE,"Effectifs";#N/A,#N/A,FALSE,"SI"}</definedName>
    <definedName name="sfdsdfdf" hidden="1">{#N/A,#N/A,FALSE,"Créances";#N/A,#N/A,FALSE,"Effectifs";#N/A,#N/A,FALSE,"SI"}</definedName>
    <definedName name="sfsdfsdf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GG">#N/A</definedName>
    <definedName name="sin_acc_n">#REF!</definedName>
    <definedName name="sin_acc_n_1">#REF!</definedName>
    <definedName name="sin_auto_n">#REF!</definedName>
    <definedName name="sin_auto_n_1">#REF!</definedName>
    <definedName name="sin_ced_acc_n1">#REF!</definedName>
    <definedName name="sin_ced_auto_n1">#REF!</definedName>
    <definedName name="sin_ced_autr_n1">#REF!</definedName>
    <definedName name="sin_ced_inc_n1">#REF!</definedName>
    <definedName name="sin_ced_rc_n1">#REF!</definedName>
    <definedName name="sin_ced_transp_n1">#REF!</definedName>
    <definedName name="sin_cédés">#REF!</definedName>
    <definedName name="sin_inc_n">#REF!</definedName>
    <definedName name="sin_inc_n_1">#REF!</definedName>
    <definedName name="sin_pay">#REF!</definedName>
    <definedName name="sin_pay_accepta">#REF!</definedName>
    <definedName name="sin_rc_n">#REF!</definedName>
    <definedName name="sin_reglé_mutu">#REF!</definedName>
    <definedName name="sin_réglé_réass">#REF!</definedName>
    <definedName name="sin_réglés">#REF!</definedName>
    <definedName name="sin_transp_n">#REF!</definedName>
    <definedName name="Sinistre_regle_cession_legale">#REF!</definedName>
    <definedName name="Sinistre_Réglé_SES400">#REF!</definedName>
    <definedName name="Sinistre_Réglé_Traité_Init">#REF!</definedName>
    <definedName name="Sinistre_regle_traite_QP">#REF!</definedName>
    <definedName name="Sinistre_regle_xl_event">#REF!</definedName>
    <definedName name="Sinistre_regle_xl_risque">#REF!</definedName>
    <definedName name="Sinistre_regle_xl_risque_event_auto_rc">#REF!</definedName>
    <definedName name="SinistreRéglé_CessionLégale_ABS_Auto">#REF!</definedName>
    <definedName name="SinistreRéglés_REA050N">#REF!</definedName>
    <definedName name="Sinistres_Réglés_Fac">#REF!</definedName>
    <definedName name="Sinistres_Réglés_Traité">#REF!</definedName>
    <definedName name="SK">#REF!</definedName>
    <definedName name="SK_AZLOB">#REF!</definedName>
    <definedName name="SK_COR">#REF!</definedName>
    <definedName name="SK_ER">#REF!</definedName>
    <definedName name="SK_IFMS">#REF!</definedName>
    <definedName name="SK_IFRK">#REF!</definedName>
    <definedName name="SK_LH">#REF!</definedName>
    <definedName name="SK_LH_AZCH">#REF!</definedName>
    <definedName name="SK_LH_AZFW">#REF!</definedName>
    <definedName name="SK_LH_CH">#REF!</definedName>
    <definedName name="SK_LH_EXPR">#REF!</definedName>
    <definedName name="SK_LH_GR">#REF!</definedName>
    <definedName name="SK_LH_LOB">#REF!</definedName>
    <definedName name="SK_LH_MOS">#REF!</definedName>
    <definedName name="SK_LH_MS">#REF!</definedName>
    <definedName name="SK_LH_NB">#REF!</definedName>
    <definedName name="SK_LH_NBM">#REF!</definedName>
    <definedName name="SK_LH_NBV">#REF!</definedName>
    <definedName name="SK_LH_RK">#REF!</definedName>
    <definedName name="SK_LH_ROE">#REF!</definedName>
    <definedName name="SK_LOB">#REF!</definedName>
    <definedName name="SK_MC">#REF!</definedName>
    <definedName name="SK_MC_LH">#REF!</definedName>
    <definedName name="SK_RK2018">#REF!</definedName>
    <definedName name="sliddd" localSheetId="6">IF(Loan_Amount*Interest_Rate*Loan_Years*Loan_Start&gt;0,1,0)</definedName>
    <definedName name="sliddd" localSheetId="3">IF(Loan_Amount*Interest_Rate*Loan_Years*Loan_Start&gt;0,1,0)</definedName>
    <definedName name="sliddd" localSheetId="4">IF(Loan_Amount*Interest_Rate*Loan_Years*Loan_Start&gt;0,1,0)</definedName>
    <definedName name="sliddd" localSheetId="1">IF(Loan_Amount*Interest_Rate*Loan_Years*Loan_Start&gt;0,1,0)</definedName>
    <definedName name="sliddd" localSheetId="0">IF(Loan_Amount*Interest_Rate*Loan_Years*Loan_Start&gt;0,1,0)</definedName>
    <definedName name="sliddd" localSheetId="5">IF(Loan_Amount*Interest_Rate*Loan_Years*Loan_Start&gt;0,1,0)</definedName>
    <definedName name="sliddd" localSheetId="2">IF(Loan_Amount*Interest_Rate*Loan_Years*Loan_Start&gt;0,1,0)</definedName>
    <definedName name="sliddd">IF(Loan_Amount*Interest_Rate*Loan_Years*Loan_Start&gt;0,1,0)</definedName>
    <definedName name="Société">#REF!</definedName>
    <definedName name="solver_adj" localSheetId="1" hidden="1">'Direct Local'!$F$177,'Direct Local'!$H$177,'Direct Local'!$J$177</definedName>
    <definedName name="solver_eng" localSheetId="1" hidden="1">1</definedName>
    <definedName name="solver_lin" hidden="1">0</definedName>
    <definedName name="solver_neg" localSheetId="1" hidden="1">1</definedName>
    <definedName name="solver_num" localSheetId="1" hidden="1">0</definedName>
    <definedName name="solver_num" hidden="1">1</definedName>
    <definedName name="solver_rel1" hidden="1">3</definedName>
    <definedName name="solver_rhs1" hidden="1">0.1</definedName>
    <definedName name="solver_typ" localSheetId="1" hidden="1">3</definedName>
    <definedName name="solver_typ" hidden="1">1</definedName>
    <definedName name="solver_val" localSheetId="1" hidden="1">0</definedName>
    <definedName name="solver_val" hidden="1">0</definedName>
    <definedName name="solver_ver" localSheetId="1" hidden="1">3</definedName>
    <definedName name="somme_annul">#REF!</definedName>
    <definedName name="sous">#REF!</definedName>
    <definedName name="Sous_Branche_SES130">#REF!</definedName>
    <definedName name="Sous_Branche_SES400">#REF!</definedName>
    <definedName name="SOUS_DOMAINE">#REF!</definedName>
    <definedName name="SP">#REF!</definedName>
    <definedName name="Spalten">#REF!</definedName>
    <definedName name="sqfs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s">#REF!</definedName>
    <definedName name="SSLink_0">#REF!</definedName>
    <definedName name="SSLink_1">#REF!</definedName>
    <definedName name="SSLink_2">#REF!</definedName>
    <definedName name="SSLink_3">#REF!</definedName>
    <definedName name="SSLink_4">#REF!</definedName>
    <definedName name="SSLink_5">#REF!</definedName>
    <definedName name="SSLink_6">#REF!</definedName>
    <definedName name="sss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ss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ss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ss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ss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ss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ss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s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t" hidden="1">#REF!</definedName>
    <definedName name="StartYear">#REF!</definedName>
    <definedName name="Status">#REF!</definedName>
    <definedName name="STOCK1">#REF!</definedName>
    <definedName name="STOCK2">#REF!</definedName>
    <definedName name="STRENGTHS">#REF!</definedName>
    <definedName name="sup">#REF!</definedName>
    <definedName name="SV_ENCPT_LOGON_PWD" hidden="1">"078104085088070"</definedName>
    <definedName name="SV_ENCPT_LOGON_USER" hidden="1">"095094088070084"</definedName>
    <definedName name="SV_REPORT_CODE" hidden="1">"P9-FI01-2-0"</definedName>
    <definedName name="SV_REPORT_ID" hidden="1">"4"</definedName>
    <definedName name="SV_REPORT_NAME" hidden="1">"Zambia Management Pack D-2-0 (P2007)"</definedName>
    <definedName name="SV_SOLUTION_ID" hidden="1">"0"</definedName>
    <definedName name="t" localSheetId="6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" localSheetId="4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" localSheetId="1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" localSheetId="0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" localSheetId="5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" localSheetId="2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able">#REF!</definedName>
    <definedName name="Table_cat">#REF!</definedName>
    <definedName name="TABLE_e11_e6">#REF!</definedName>
    <definedName name="TABLECONS">#REF!</definedName>
    <definedName name="TAI">#REF!</definedName>
    <definedName name="tarduf">#REF!</definedName>
    <definedName name="TARDUFS">#REF!</definedName>
    <definedName name="taux">#REF!</definedName>
    <definedName name="taux_affaires_nouvelles_3">#REF!</definedName>
    <definedName name="taux_affaires_nvelles_2">#REF!</definedName>
    <definedName name="Taux_de_chute__résiliation_1">#REF!</definedName>
    <definedName name="taux_de_chute_2">#REF!</definedName>
    <definedName name="taux_de_chute_3">#REF!</definedName>
    <definedName name="Taux_de_décès_1">#REF!</definedName>
    <definedName name="Taux_de_décès_2">#REF!</definedName>
    <definedName name="Taux_de_décès_3">#REF!</definedName>
    <definedName name="TC_Capi">#REF!</definedName>
    <definedName name="TC_Décès">#REF!</definedName>
    <definedName name="tc_rentes">#REF!</definedName>
    <definedName name="TDCIMA">#REF!</definedName>
    <definedName name="Teg_Gal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fse">#REF!</definedName>
    <definedName name="tfse_cr">#REF!</definedName>
    <definedName name="tg_l">#REF!</definedName>
    <definedName name="THB">#REF!</definedName>
    <definedName name="Titre_RBA010">#REF!</definedName>
    <definedName name="TL_Capi">#REF!</definedName>
    <definedName name="TL_Décès">#REF!</definedName>
    <definedName name="TL_Rentes">#REF!</definedName>
    <definedName name="TOBAK_G">#REF!</definedName>
    <definedName name="TOTAL_ASSIETTE_ESTIMEE_AUTO_RC">#REF!</definedName>
    <definedName name="TOTAL_ASSIETTE_ESTIMEE_PAR_EVENT_HORS_AUTO">#REF!</definedName>
    <definedName name="TOTAL_ASSIETTE_ESTIMEE_PAR_RISQUE_HORS_AUTO">#REF!</definedName>
    <definedName name="total_bilan">#REF!</definedName>
    <definedName name="total_ceg">#REF!</definedName>
    <definedName name="TOTAL_F">#REF!</definedName>
    <definedName name="TOTAL_H">#REF!</definedName>
    <definedName name="TOTAL_P">#REF!</definedName>
    <definedName name="Total_Pay">#REF!</definedName>
    <definedName name="TOTAL_T">#REF!</definedName>
    <definedName name="totnb6">#REF!</definedName>
    <definedName name="totnb7">#REF!</definedName>
    <definedName name="TOUS">#REF!</definedName>
    <definedName name="tr" localSheetId="6" hidden="1">{"All",#N/A,FALSE,"Admin";"G only",#N/A,FALSE,"Admin";"No G",#N/A,FALSE,"Admin"}</definedName>
    <definedName name="tr" localSheetId="3" hidden="1">{"All",#N/A,FALSE,"Admin";"G only",#N/A,FALSE,"Admin";"No G",#N/A,FALSE,"Admin"}</definedName>
    <definedName name="tr" localSheetId="4" hidden="1">{"All",#N/A,FALSE,"Admin";"G only",#N/A,FALSE,"Admin";"No G",#N/A,FALSE,"Admin"}</definedName>
    <definedName name="tr" localSheetId="1" hidden="1">{"All",#N/A,FALSE,"Admin";"G only",#N/A,FALSE,"Admin";"No G",#N/A,FALSE,"Admin"}</definedName>
    <definedName name="tr" localSheetId="0" hidden="1">{"All",#N/A,FALSE,"Admin";"G only",#N/A,FALSE,"Admin";"No G",#N/A,FALSE,"Admin"}</definedName>
    <definedName name="tr" localSheetId="5" hidden="1">{"All",#N/A,FALSE,"Admin";"G only",#N/A,FALSE,"Admin";"No G",#N/A,FALSE,"Admin"}</definedName>
    <definedName name="tr" localSheetId="2" hidden="1">{"All",#N/A,FALSE,"Admin";"G only",#N/A,FALSE,"Admin";"No G",#N/A,FALSE,"Admin"}</definedName>
    <definedName name="tr" hidden="1">{"All",#N/A,FALSE,"Admin";"G only",#N/A,FALSE,"Admin";"No G",#N/A,FALSE,"Admin"}</definedName>
    <definedName name="Tr.Egales">#REF!</definedName>
    <definedName name="TR_AZLOB">#REF!</definedName>
    <definedName name="TR_COR">#REF!</definedName>
    <definedName name="TR_ER">#REF!</definedName>
    <definedName name="TR_IFMS">#REF!</definedName>
    <definedName name="TR_IFRK">#REF!</definedName>
    <definedName name="TR_LH">#REF!</definedName>
    <definedName name="TR_LH_AZCH">#REF!</definedName>
    <definedName name="TR_LH_AZFW">#REF!</definedName>
    <definedName name="TR_LH_CH">#REF!</definedName>
    <definedName name="TR_LH_EXPR">#REF!</definedName>
    <definedName name="TR_LH_GR">#REF!</definedName>
    <definedName name="TR_LH_LOB">#REF!</definedName>
    <definedName name="TR_LH_MOS">#REF!</definedName>
    <definedName name="TR_LH_MS">#REF!</definedName>
    <definedName name="TR_LH_NB">#REF!</definedName>
    <definedName name="TR_LH_NBM">#REF!</definedName>
    <definedName name="TR_LH_NBV">#REF!</definedName>
    <definedName name="TR_LH_RK">#REF!</definedName>
    <definedName name="TR_LH_ROE">#REF!</definedName>
    <definedName name="TR_LOB">#REF!</definedName>
    <definedName name="TR_MC">#REF!</definedName>
    <definedName name="TR_MC_LH">#REF!</definedName>
    <definedName name="TR_O">#REF!</definedName>
    <definedName name="TR_RK2018">#REF!</definedName>
    <definedName name="traité">#REF!</definedName>
    <definedName name="tran_c_n">#REF!</definedName>
    <definedName name="tran_c_n_1">#REF!</definedName>
    <definedName name="tran_n_1">#REF!</definedName>
    <definedName name="trans_n">#REF!</definedName>
    <definedName name="TREATY_DATA">#REF!</definedName>
    <definedName name="TRENDS">#REF!</definedName>
    <definedName name="tretrzt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retrzt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retrzt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retrzt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retrzt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retrzt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retrzt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retrz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ri_MALADIE">#REF!</definedName>
    <definedName name="Trim">#REF!</definedName>
    <definedName name="TRY">#REF!</definedName>
    <definedName name="TRY_LH">#REF!</definedName>
    <definedName name="TSI">#REF!</definedName>
    <definedName name="tt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t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t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t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t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t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t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WD">#REF!</definedName>
    <definedName name="TXCFA">#REF!</definedName>
    <definedName name="TXDO">#REF!</definedName>
    <definedName name="TXFF">#REF!</definedName>
    <definedName name="TXFIM">#REF!</definedName>
    <definedName name="TXMEDIA">#REF!</definedName>
    <definedName name="txnonvie">#REF!</definedName>
    <definedName name="txvie">#REF!</definedName>
    <definedName name="Type">#REF!</definedName>
    <definedName name="type_prod">#REF!</definedName>
    <definedName name="Type_produit">#REF!</definedName>
    <definedName name="Type_traité">#REF!</definedName>
    <definedName name="Type_traite_assistance">#REF!</definedName>
    <definedName name="Type_traite_cession_legale">#REF!</definedName>
    <definedName name="Type_Traité_Init">#REF!</definedName>
    <definedName name="Type_traite_QP">#REF!</definedName>
    <definedName name="Type_traite_xl_event">#REF!</definedName>
    <definedName name="Type_traite_xl_old">#REF!</definedName>
    <definedName name="Type_traite_xl_risque">#REF!</definedName>
    <definedName name="Type_traite_xl_risque_event_auto_rc">#REF!</definedName>
    <definedName name="Typpro">#REF!</definedName>
    <definedName name="Typsin">#REF!</definedName>
    <definedName name="tyu" localSheetId="6" hidden="1">{"MARCH",#N/A,FALSE,"CONSO OPEX 5899";"FullOpex",#N/A,FALSE,"CONSO OPEX 5899"}</definedName>
    <definedName name="tyu" localSheetId="3" hidden="1">{"MARCH",#N/A,FALSE,"CONSO OPEX 5899";"FullOpex",#N/A,FALSE,"CONSO OPEX 5899"}</definedName>
    <definedName name="tyu" localSheetId="4" hidden="1">{"MARCH",#N/A,FALSE,"CONSO OPEX 5899";"FullOpex",#N/A,FALSE,"CONSO OPEX 5899"}</definedName>
    <definedName name="tyu" localSheetId="1" hidden="1">{"MARCH",#N/A,FALSE,"CONSO OPEX 5899";"FullOpex",#N/A,FALSE,"CONSO OPEX 5899"}</definedName>
    <definedName name="tyu" localSheetId="0" hidden="1">{"MARCH",#N/A,FALSE,"CONSO OPEX 5899";"FullOpex",#N/A,FALSE,"CONSO OPEX 5899"}</definedName>
    <definedName name="tyu" localSheetId="5" hidden="1">{"MARCH",#N/A,FALSE,"CONSO OPEX 5899";"FullOpex",#N/A,FALSE,"CONSO OPEX 5899"}</definedName>
    <definedName name="tyu" localSheetId="2" hidden="1">{"MARCH",#N/A,FALSE,"CONSO OPEX 5899";"FullOpex",#N/A,FALSE,"CONSO OPEX 5899"}</definedName>
    <definedName name="tyu" hidden="1">{"MARCH",#N/A,FALSE,"CONSO OPEX 5899";"FullOpex",#N/A,FALSE,"CONSO OPEX 5899"}</definedName>
    <definedName name="U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.F.1978_1991">#REF!,#REF!</definedName>
    <definedName name="U.F.1992">#REF!</definedName>
    <definedName name="UK">#REF!</definedName>
    <definedName name="UK_AZLOB">#REF!</definedName>
    <definedName name="UK_COR">#REF!</definedName>
    <definedName name="UK_ER">#REF!</definedName>
    <definedName name="UK_IFMS">#REF!</definedName>
    <definedName name="UK_IFRK">#REF!</definedName>
    <definedName name="UK_LH">#REF!</definedName>
    <definedName name="UK_LH_AZCH">#REF!</definedName>
    <definedName name="UK_LH_CH">#REF!</definedName>
    <definedName name="UK_LH_EXPR">#REF!</definedName>
    <definedName name="UK_LH_GR">#REF!</definedName>
    <definedName name="UK_LH_LOB">#REF!</definedName>
    <definedName name="UK_LH_MOS">#REF!</definedName>
    <definedName name="UK_LH_MS">#REF!</definedName>
    <definedName name="UK_LH_NBM">#REF!</definedName>
    <definedName name="UK_LH_NBV">#REF!</definedName>
    <definedName name="UK_LH_RK">#REF!</definedName>
    <definedName name="UK_LH_ROE">#REF!</definedName>
    <definedName name="UK_LOB">#REF!</definedName>
    <definedName name="UK_MC">#REF!</definedName>
    <definedName name="UK_MC_LH">#REF!</definedName>
    <definedName name="UK_RK2018">#REF!</definedName>
    <definedName name="UNG">#REF!</definedName>
    <definedName name="usdpta2">#REF!</definedName>
    <definedName name="UUUUUU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valeurs_mobilières">#REF!</definedName>
    <definedName name="ValoDate">#REF!</definedName>
    <definedName name="Valos_secteurs">#REF!</definedName>
    <definedName name="Valos_titres">#REF!</definedName>
    <definedName name="Values_Entered" localSheetId="6">IF(Loan_Amount*Interest_Rate*Loan_Years*Loan_Start&gt;0,1,0)</definedName>
    <definedName name="Values_Entered" localSheetId="3">IF(Loan_Amount*Interest_Rate*Loan_Years*Loan_Start&gt;0,1,0)</definedName>
    <definedName name="Values_Entered" localSheetId="4">IF(Loan_Amount*Interest_Rate*Loan_Years*Loan_Start&gt;0,1,0)</definedName>
    <definedName name="Values_Entered" localSheetId="1">IF(Loan_Amount*Interest_Rate*Loan_Years*Loan_Start&gt;0,1,0)</definedName>
    <definedName name="Values_Entered" localSheetId="0">IF(Loan_Amount*Interest_Rate*Loan_Years*Loan_Start&gt;0,1,0)</definedName>
    <definedName name="Values_Entered" localSheetId="5">IF(Loan_Amount*Interest_Rate*Loan_Years*Loan_Start&gt;0,1,0)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varppna_acc_n">#REF!</definedName>
    <definedName name="varppna_accepta">#REF!</definedName>
    <definedName name="varppna_auto_n">#REF!</definedName>
    <definedName name="varppna_autr_1">#REF!</definedName>
    <definedName name="varppna_autr_n">#REF!</definedName>
    <definedName name="varppna_inc_n">#REF!</definedName>
    <definedName name="varppna_rc_1">#REF!</definedName>
    <definedName name="varppna_rcg_n">#REF!</definedName>
    <definedName name="varppna_trans">#REF!</definedName>
    <definedName name="varppna_trans_n">#REF!</definedName>
    <definedName name="varprim_ced_acc_n">#REF!</definedName>
    <definedName name="varprim_ced_auto_n">#REF!</definedName>
    <definedName name="varprim_ced_autr_n">#REF!</definedName>
    <definedName name="varprim_ced_autr_n1">#REF!</definedName>
    <definedName name="varprim_ced_inc_n">#REF!</definedName>
    <definedName name="varprim_ced_rc_n">#REF!</definedName>
    <definedName name="varprim_ced_transp_n">#REF!</definedName>
    <definedName name="varprim_ced_transp_n1">#REF!</definedName>
    <definedName name="varprim_cede_auto_n1">#REF!</definedName>
    <definedName name="varprim_cede_inc_n1">#REF!</definedName>
    <definedName name="varprim_cede_n1">#REF!</definedName>
    <definedName name="varprim_cede_rc_n1">#REF!</definedName>
    <definedName name="vcsds" localSheetId="6" hidden="1">{#N/A,#N/A,FALSE,"Créances";#N/A,#N/A,FALSE,"Effectifs";#N/A,#N/A,FALSE,"SI"}</definedName>
    <definedName name="vcsds" localSheetId="3" hidden="1">{#N/A,#N/A,FALSE,"Créances";#N/A,#N/A,FALSE,"Effectifs";#N/A,#N/A,FALSE,"SI"}</definedName>
    <definedName name="vcsds" localSheetId="4" hidden="1">{#N/A,#N/A,FALSE,"Créances";#N/A,#N/A,FALSE,"Effectifs";#N/A,#N/A,FALSE,"SI"}</definedName>
    <definedName name="vcsds" localSheetId="1" hidden="1">{#N/A,#N/A,FALSE,"Créances";#N/A,#N/A,FALSE,"Effectifs";#N/A,#N/A,FALSE,"SI"}</definedName>
    <definedName name="vcsds" localSheetId="0" hidden="1">{#N/A,#N/A,FALSE,"Créances";#N/A,#N/A,FALSE,"Effectifs";#N/A,#N/A,FALSE,"SI"}</definedName>
    <definedName name="vcsds" localSheetId="5" hidden="1">{#N/A,#N/A,FALSE,"Créances";#N/A,#N/A,FALSE,"Effectifs";#N/A,#N/A,FALSE,"SI"}</definedName>
    <definedName name="vcsds" localSheetId="2" hidden="1">{#N/A,#N/A,FALSE,"Créances";#N/A,#N/A,FALSE,"Effectifs";#N/A,#N/A,FALSE,"SI"}</definedName>
    <definedName name="vcsds" hidden="1">{#N/A,#N/A,FALSE,"Créances";#N/A,#N/A,FALSE,"Effectifs";#N/A,#N/A,FALSE,"SI"}</definedName>
    <definedName name="VENTCA1">#REF!</definedName>
    <definedName name="VENTCA2">#REF!</definedName>
    <definedName name="virement_interne">#REF!</definedName>
    <definedName name="vl">#REF!</definedName>
    <definedName name="Vocal_P">#REF!</definedName>
    <definedName name="VTM_1" hidden="1">#REF!,#REF!,#REF!,#REF!,#REF!,#REF!,#REF!,#REF!,#REF!,#REF!,#REF!,#REF!,#REF!,#REF!</definedName>
    <definedName name="VTM_3" hidden="1">#REF!,#REF!</definedName>
    <definedName name="VV">#REF!</definedName>
    <definedName name="vwx">#N/A</definedName>
    <definedName name="w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ac" hidden="1">#REF!</definedName>
    <definedName name="WCA_LL_F">#REF!</definedName>
    <definedName name="wf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f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f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f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f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hatt" localSheetId="6" hidden="1">{"All",#N/A,FALSE,"Admin";"G only",#N/A,FALSE,"Admin";"No G",#N/A,FALSE,"Admin"}</definedName>
    <definedName name="whatt" localSheetId="3" hidden="1">{"All",#N/A,FALSE,"Admin";"G only",#N/A,FALSE,"Admin";"No G",#N/A,FALSE,"Admin"}</definedName>
    <definedName name="whatt" localSheetId="4" hidden="1">{"All",#N/A,FALSE,"Admin";"G only",#N/A,FALSE,"Admin";"No G",#N/A,FALSE,"Admin"}</definedName>
    <definedName name="whatt" localSheetId="1" hidden="1">{"All",#N/A,FALSE,"Admin";"G only",#N/A,FALSE,"Admin";"No G",#N/A,FALSE,"Admin"}</definedName>
    <definedName name="whatt" localSheetId="0" hidden="1">{"All",#N/A,FALSE,"Admin";"G only",#N/A,FALSE,"Admin";"No G",#N/A,FALSE,"Admin"}</definedName>
    <definedName name="whatt" localSheetId="5" hidden="1">{"All",#N/A,FALSE,"Admin";"G only",#N/A,FALSE,"Admin";"No G",#N/A,FALSE,"Admin"}</definedName>
    <definedName name="whatt" localSheetId="2" hidden="1">{"All",#N/A,FALSE,"Admin";"G only",#N/A,FALSE,"Admin";"No G",#N/A,FALSE,"Admin"}</definedName>
    <definedName name="whatt" hidden="1">{"All",#N/A,FALSE,"Admin";"G only",#N/A,FALSE,"Admin";"No G",#N/A,FALSE,"Admin"}</definedName>
    <definedName name="wi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N" localSheetId="6" hidden="1">{"' calendrier 2000'!$A$1:$Q$38"}</definedName>
    <definedName name="WIN" localSheetId="3" hidden="1">{"' calendrier 2000'!$A$1:$Q$38"}</definedName>
    <definedName name="WIN" localSheetId="4" hidden="1">{"' calendrier 2000'!$A$1:$Q$38"}</definedName>
    <definedName name="WIN" localSheetId="1" hidden="1">{"' calendrier 2000'!$A$1:$Q$38"}</definedName>
    <definedName name="WIN" localSheetId="0" hidden="1">{"' calendrier 2000'!$A$1:$Q$38"}</definedName>
    <definedName name="WIN" localSheetId="5" hidden="1">{"' calendrier 2000'!$A$1:$Q$38"}</definedName>
    <definedName name="WIN" localSheetId="2" hidden="1">{"' calendrier 2000'!$A$1:$Q$38"}</definedName>
    <definedName name="WIN" hidden="1">{"' calendrier 2000'!$A$1:$Q$38"}</definedName>
    <definedName name="wrn.1999._.Corporate." localSheetId="6" hidden="1">{"1999Corporate",#N/A,FALSE,"Corporate"}</definedName>
    <definedName name="wrn.1999._.Corporate." localSheetId="3" hidden="1">{"1999Corporate",#N/A,FALSE,"Corporate"}</definedName>
    <definedName name="wrn.1999._.Corporate." localSheetId="4" hidden="1">{"1999Corporate",#N/A,FALSE,"Corporate"}</definedName>
    <definedName name="wrn.1999._.Corporate." localSheetId="1" hidden="1">{"1999Corporate",#N/A,FALSE,"Corporate"}</definedName>
    <definedName name="wrn.1999._.Corporate." localSheetId="0" hidden="1">{"1999Corporate",#N/A,FALSE,"Corporate"}</definedName>
    <definedName name="wrn.1999._.Corporate." localSheetId="5" hidden="1">{"1999Corporate",#N/A,FALSE,"Corporate"}</definedName>
    <definedName name="wrn.1999._.Corporate." localSheetId="2" hidden="1">{"1999Corporate",#N/A,FALSE,"Corporate"}</definedName>
    <definedName name="wrn.1999._.Corporate." hidden="1">{"1999Corporate",#N/A,FALSE,"Corporate"}</definedName>
    <definedName name="wrn.1999._.Funding." localSheetId="6" hidden="1">{"1999Funding",#N/A,FALSE,"Funding"}</definedName>
    <definedName name="wrn.1999._.Funding." localSheetId="3" hidden="1">{"1999Funding",#N/A,FALSE,"Funding"}</definedName>
    <definedName name="wrn.1999._.Funding." localSheetId="4" hidden="1">{"1999Funding",#N/A,FALSE,"Funding"}</definedName>
    <definedName name="wrn.1999._.Funding." localSheetId="1" hidden="1">{"1999Funding",#N/A,FALSE,"Funding"}</definedName>
    <definedName name="wrn.1999._.Funding." localSheetId="0" hidden="1">{"1999Funding",#N/A,FALSE,"Funding"}</definedName>
    <definedName name="wrn.1999._.Funding." localSheetId="5" hidden="1">{"1999Funding",#N/A,FALSE,"Funding"}</definedName>
    <definedName name="wrn.1999._.Funding." localSheetId="2" hidden="1">{"1999Funding",#N/A,FALSE,"Funding"}</definedName>
    <definedName name="wrn.1999._.Funding." hidden="1">{"1999Funding",#N/A,FALSE,"Funding"}</definedName>
    <definedName name="wrn.1999._.Grp._.Adjustments." localSheetId="6" hidden="1">{"1999GrpAdj",#N/A,FALSE,"Grp Adj"}</definedName>
    <definedName name="wrn.1999._.Grp._.Adjustments." localSheetId="3" hidden="1">{"1999GrpAdj",#N/A,FALSE,"Grp Adj"}</definedName>
    <definedName name="wrn.1999._.Grp._.Adjustments." localSheetId="4" hidden="1">{"1999GrpAdj",#N/A,FALSE,"Grp Adj"}</definedName>
    <definedName name="wrn.1999._.Grp._.Adjustments." localSheetId="1" hidden="1">{"1999GrpAdj",#N/A,FALSE,"Grp Adj"}</definedName>
    <definedName name="wrn.1999._.Grp._.Adjustments." localSheetId="0" hidden="1">{"1999GrpAdj",#N/A,FALSE,"Grp Adj"}</definedName>
    <definedName name="wrn.1999._.Grp._.Adjustments." localSheetId="5" hidden="1">{"1999GrpAdj",#N/A,FALSE,"Grp Adj"}</definedName>
    <definedName name="wrn.1999._.Grp._.Adjustments." localSheetId="2" hidden="1">{"1999GrpAdj",#N/A,FALSE,"Grp Adj"}</definedName>
    <definedName name="wrn.1999._.Grp._.Adjustments." hidden="1">{"1999GrpAdj",#N/A,FALSE,"Grp Adj"}</definedName>
    <definedName name="wrn.1999._.Grp._.Consol." localSheetId="6" hidden="1">{"1999GrpConsol",#N/A,FALSE,"Grp Consol"}</definedName>
    <definedName name="wrn.1999._.Grp._.Consol." localSheetId="3" hidden="1">{"1999GrpConsol",#N/A,FALSE,"Grp Consol"}</definedName>
    <definedName name="wrn.1999._.Grp._.Consol." localSheetId="4" hidden="1">{"1999GrpConsol",#N/A,FALSE,"Grp Consol"}</definedName>
    <definedName name="wrn.1999._.Grp._.Consol." localSheetId="1" hidden="1">{"1999GrpConsol",#N/A,FALSE,"Grp Consol"}</definedName>
    <definedName name="wrn.1999._.Grp._.Consol." localSheetId="0" hidden="1">{"1999GrpConsol",#N/A,FALSE,"Grp Consol"}</definedName>
    <definedName name="wrn.1999._.Grp._.Consol." localSheetId="5" hidden="1">{"1999GrpConsol",#N/A,FALSE,"Grp Consol"}</definedName>
    <definedName name="wrn.1999._.Grp._.Consol." localSheetId="2" hidden="1">{"1999GrpConsol",#N/A,FALSE,"Grp Consol"}</definedName>
    <definedName name="wrn.1999._.Grp._.Consol." hidden="1">{"1999GrpConsol",#N/A,FALSE,"Grp Consol"}</definedName>
    <definedName name="wrn.1999._.HTUK." localSheetId="6" hidden="1">{"1999HTUK",#N/A,FALSE,"HTUK"}</definedName>
    <definedName name="wrn.1999._.HTUK." localSheetId="3" hidden="1">{"1999HTUK",#N/A,FALSE,"HTUK"}</definedName>
    <definedName name="wrn.1999._.HTUK." localSheetId="4" hidden="1">{"1999HTUK",#N/A,FALSE,"HTUK"}</definedName>
    <definedName name="wrn.1999._.HTUK." localSheetId="1" hidden="1">{"1999HTUK",#N/A,FALSE,"HTUK"}</definedName>
    <definedName name="wrn.1999._.HTUK." localSheetId="0" hidden="1">{"1999HTUK",#N/A,FALSE,"HTUK"}</definedName>
    <definedName name="wrn.1999._.HTUK." localSheetId="5" hidden="1">{"1999HTUK",#N/A,FALSE,"HTUK"}</definedName>
    <definedName name="wrn.1999._.HTUK." localSheetId="2" hidden="1">{"1999HTUK",#N/A,FALSE,"HTUK"}</definedName>
    <definedName name="wrn.1999._.HTUK." hidden="1">{"1999HTUK",#N/A,FALSE,"HTUK"}</definedName>
    <definedName name="wrn.1999._.International." localSheetId="6" hidden="1">{"1999International",#N/A,FALSE,"International"}</definedName>
    <definedName name="wrn.1999._.International." localSheetId="3" hidden="1">{"1999International",#N/A,FALSE,"International"}</definedName>
    <definedName name="wrn.1999._.International." localSheetId="4" hidden="1">{"1999International",#N/A,FALSE,"International"}</definedName>
    <definedName name="wrn.1999._.International." localSheetId="1" hidden="1">{"1999International",#N/A,FALSE,"International"}</definedName>
    <definedName name="wrn.1999._.International." localSheetId="0" hidden="1">{"1999International",#N/A,FALSE,"International"}</definedName>
    <definedName name="wrn.1999._.International." localSheetId="5" hidden="1">{"1999International",#N/A,FALSE,"International"}</definedName>
    <definedName name="wrn.1999._.International." localSheetId="2" hidden="1">{"1999International",#N/A,FALSE,"International"}</definedName>
    <definedName name="wrn.1999._.International." hidden="1">{"1999International",#N/A,FALSE,"International"}</definedName>
    <definedName name="wrn.1999._.OIDL." localSheetId="6" hidden="1">{"1999OIDL",#N/A,FALSE,"OIDL"}</definedName>
    <definedName name="wrn.1999._.OIDL." localSheetId="3" hidden="1">{"1999OIDL",#N/A,FALSE,"OIDL"}</definedName>
    <definedName name="wrn.1999._.OIDL." localSheetId="4" hidden="1">{"1999OIDL",#N/A,FALSE,"OIDL"}</definedName>
    <definedName name="wrn.1999._.OIDL." localSheetId="1" hidden="1">{"1999OIDL",#N/A,FALSE,"OIDL"}</definedName>
    <definedName name="wrn.1999._.OIDL." localSheetId="0" hidden="1">{"1999OIDL",#N/A,FALSE,"OIDL"}</definedName>
    <definedName name="wrn.1999._.OIDL." localSheetId="5" hidden="1">{"1999OIDL",#N/A,FALSE,"OIDL"}</definedName>
    <definedName name="wrn.1999._.OIDL." localSheetId="2" hidden="1">{"1999OIDL",#N/A,FALSE,"OIDL"}</definedName>
    <definedName name="wrn.1999._.OIDL." hidden="1">{"1999OIDL",#N/A,FALSE,"OIDL"}</definedName>
    <definedName name="wrn.1999._.Trust." localSheetId="6" hidden="1">{"1999Trust",#N/A,FALSE,"Trust"}</definedName>
    <definedName name="wrn.1999._.Trust." localSheetId="3" hidden="1">{"1999Trust",#N/A,FALSE,"Trust"}</definedName>
    <definedName name="wrn.1999._.Trust." localSheetId="4" hidden="1">{"1999Trust",#N/A,FALSE,"Trust"}</definedName>
    <definedName name="wrn.1999._.Trust." localSheetId="1" hidden="1">{"1999Trust",#N/A,FALSE,"Trust"}</definedName>
    <definedName name="wrn.1999._.Trust." localSheetId="0" hidden="1">{"1999Trust",#N/A,FALSE,"Trust"}</definedName>
    <definedName name="wrn.1999._.Trust." localSheetId="5" hidden="1">{"1999Trust",#N/A,FALSE,"Trust"}</definedName>
    <definedName name="wrn.1999._.Trust." localSheetId="2" hidden="1">{"1999Trust",#N/A,FALSE,"Trust"}</definedName>
    <definedName name="wrn.1999._.Trust." hidden="1">{"1999Trust",#N/A,FALSE,"Trust"}</definedName>
    <definedName name="wrn.2000._.Corporate." localSheetId="6" hidden="1">{"2000Corporate",#N/A,FALSE,"Corporate"}</definedName>
    <definedName name="wrn.2000._.Corporate." localSheetId="3" hidden="1">{"2000Corporate",#N/A,FALSE,"Corporate"}</definedName>
    <definedName name="wrn.2000._.Corporate." localSheetId="4" hidden="1">{"2000Corporate",#N/A,FALSE,"Corporate"}</definedName>
    <definedName name="wrn.2000._.Corporate." localSheetId="1" hidden="1">{"2000Corporate",#N/A,FALSE,"Corporate"}</definedName>
    <definedName name="wrn.2000._.Corporate." localSheetId="0" hidden="1">{"2000Corporate",#N/A,FALSE,"Corporate"}</definedName>
    <definedName name="wrn.2000._.Corporate." localSheetId="5" hidden="1">{"2000Corporate",#N/A,FALSE,"Corporate"}</definedName>
    <definedName name="wrn.2000._.Corporate." localSheetId="2" hidden="1">{"2000Corporate",#N/A,FALSE,"Corporate"}</definedName>
    <definedName name="wrn.2000._.Corporate." hidden="1">{"2000Corporate",#N/A,FALSE,"Corporate"}</definedName>
    <definedName name="wrn.2000._.Funding." localSheetId="6" hidden="1">{"2000Funding",#N/A,FALSE,"Funding"}</definedName>
    <definedName name="wrn.2000._.Funding." localSheetId="3" hidden="1">{"2000Funding",#N/A,FALSE,"Funding"}</definedName>
    <definedName name="wrn.2000._.Funding." localSheetId="4" hidden="1">{"2000Funding",#N/A,FALSE,"Funding"}</definedName>
    <definedName name="wrn.2000._.Funding." localSheetId="1" hidden="1">{"2000Funding",#N/A,FALSE,"Funding"}</definedName>
    <definedName name="wrn.2000._.Funding." localSheetId="0" hidden="1">{"2000Funding",#N/A,FALSE,"Funding"}</definedName>
    <definedName name="wrn.2000._.Funding." localSheetId="5" hidden="1">{"2000Funding",#N/A,FALSE,"Funding"}</definedName>
    <definedName name="wrn.2000._.Funding." localSheetId="2" hidden="1">{"2000Funding",#N/A,FALSE,"Funding"}</definedName>
    <definedName name="wrn.2000._.Funding." hidden="1">{"2000Funding",#N/A,FALSE,"Funding"}</definedName>
    <definedName name="wrn.2000._.Grp._.Adjustments." localSheetId="6" hidden="1">{"2000GrpAdj",#N/A,FALSE,"Grp Adj"}</definedName>
    <definedName name="wrn.2000._.Grp._.Adjustments." localSheetId="3" hidden="1">{"2000GrpAdj",#N/A,FALSE,"Grp Adj"}</definedName>
    <definedName name="wrn.2000._.Grp._.Adjustments." localSheetId="4" hidden="1">{"2000GrpAdj",#N/A,FALSE,"Grp Adj"}</definedName>
    <definedName name="wrn.2000._.Grp._.Adjustments." localSheetId="1" hidden="1">{"2000GrpAdj",#N/A,FALSE,"Grp Adj"}</definedName>
    <definedName name="wrn.2000._.Grp._.Adjustments." localSheetId="0" hidden="1">{"2000GrpAdj",#N/A,FALSE,"Grp Adj"}</definedName>
    <definedName name="wrn.2000._.Grp._.Adjustments." localSheetId="5" hidden="1">{"2000GrpAdj",#N/A,FALSE,"Grp Adj"}</definedName>
    <definedName name="wrn.2000._.Grp._.Adjustments." localSheetId="2" hidden="1">{"2000GrpAdj",#N/A,FALSE,"Grp Adj"}</definedName>
    <definedName name="wrn.2000._.Grp._.Adjustments." hidden="1">{"2000GrpAdj",#N/A,FALSE,"Grp Adj"}</definedName>
    <definedName name="wrn.2000._.Grp._.Consol." localSheetId="6" hidden="1">{"2000GrpConsol",#N/A,FALSE,"Grp Consol"}</definedName>
    <definedName name="wrn.2000._.Grp._.Consol." localSheetId="3" hidden="1">{"2000GrpConsol",#N/A,FALSE,"Grp Consol"}</definedName>
    <definedName name="wrn.2000._.Grp._.Consol." localSheetId="4" hidden="1">{"2000GrpConsol",#N/A,FALSE,"Grp Consol"}</definedName>
    <definedName name="wrn.2000._.Grp._.Consol." localSheetId="1" hidden="1">{"2000GrpConsol",#N/A,FALSE,"Grp Consol"}</definedName>
    <definedName name="wrn.2000._.Grp._.Consol." localSheetId="0" hidden="1">{"2000GrpConsol",#N/A,FALSE,"Grp Consol"}</definedName>
    <definedName name="wrn.2000._.Grp._.Consol." localSheetId="5" hidden="1">{"2000GrpConsol",#N/A,FALSE,"Grp Consol"}</definedName>
    <definedName name="wrn.2000._.Grp._.Consol." localSheetId="2" hidden="1">{"2000GrpConsol",#N/A,FALSE,"Grp Consol"}</definedName>
    <definedName name="wrn.2000._.Grp._.Consol." hidden="1">{"2000GrpConsol",#N/A,FALSE,"Grp Consol"}</definedName>
    <definedName name="wrn.2000._.HTUK." localSheetId="6" hidden="1">{"2000HTUK",#N/A,FALSE,"HTUK"}</definedName>
    <definedName name="wrn.2000._.HTUK." localSheetId="3" hidden="1">{"2000HTUK",#N/A,FALSE,"HTUK"}</definedName>
    <definedName name="wrn.2000._.HTUK." localSheetId="4" hidden="1">{"2000HTUK",#N/A,FALSE,"HTUK"}</definedName>
    <definedName name="wrn.2000._.HTUK." localSheetId="1" hidden="1">{"2000HTUK",#N/A,FALSE,"HTUK"}</definedName>
    <definedName name="wrn.2000._.HTUK." localSheetId="0" hidden="1">{"2000HTUK",#N/A,FALSE,"HTUK"}</definedName>
    <definedName name="wrn.2000._.HTUK." localSheetId="5" hidden="1">{"2000HTUK",#N/A,FALSE,"HTUK"}</definedName>
    <definedName name="wrn.2000._.HTUK." localSheetId="2" hidden="1">{"2000HTUK",#N/A,FALSE,"HTUK"}</definedName>
    <definedName name="wrn.2000._.HTUK." hidden="1">{"2000HTUK",#N/A,FALSE,"HTUK"}</definedName>
    <definedName name="wrn.2000._.International." localSheetId="6" hidden="1">{"2000International",#N/A,FALSE,"International"}</definedName>
    <definedName name="wrn.2000._.International." localSheetId="3" hidden="1">{"2000International",#N/A,FALSE,"International"}</definedName>
    <definedName name="wrn.2000._.International." localSheetId="4" hidden="1">{"2000International",#N/A,FALSE,"International"}</definedName>
    <definedName name="wrn.2000._.International." localSheetId="1" hidden="1">{"2000International",#N/A,FALSE,"International"}</definedName>
    <definedName name="wrn.2000._.International." localSheetId="0" hidden="1">{"2000International",#N/A,FALSE,"International"}</definedName>
    <definedName name="wrn.2000._.International." localSheetId="5" hidden="1">{"2000International",#N/A,FALSE,"International"}</definedName>
    <definedName name="wrn.2000._.International." localSheetId="2" hidden="1">{"2000International",#N/A,FALSE,"International"}</definedName>
    <definedName name="wrn.2000._.International." hidden="1">{"2000International",#N/A,FALSE,"International"}</definedName>
    <definedName name="wrn.2000._.OIDL." localSheetId="6" hidden="1">{"2000OIDL",#N/A,FALSE,"OIDL"}</definedName>
    <definedName name="wrn.2000._.OIDL." localSheetId="3" hidden="1">{"2000OIDL",#N/A,FALSE,"OIDL"}</definedName>
    <definedName name="wrn.2000._.OIDL." localSheetId="4" hidden="1">{"2000OIDL",#N/A,FALSE,"OIDL"}</definedName>
    <definedName name="wrn.2000._.OIDL." localSheetId="1" hidden="1">{"2000OIDL",#N/A,FALSE,"OIDL"}</definedName>
    <definedName name="wrn.2000._.OIDL." localSheetId="0" hidden="1">{"2000OIDL",#N/A,FALSE,"OIDL"}</definedName>
    <definedName name="wrn.2000._.OIDL." localSheetId="5" hidden="1">{"2000OIDL",#N/A,FALSE,"OIDL"}</definedName>
    <definedName name="wrn.2000._.OIDL." localSheetId="2" hidden="1">{"2000OIDL",#N/A,FALSE,"OIDL"}</definedName>
    <definedName name="wrn.2000._.OIDL." hidden="1">{"2000OIDL",#N/A,FALSE,"OIDL"}</definedName>
    <definedName name="wrn.2000._.Trust." localSheetId="6" hidden="1">{"2000Trust",#N/A,FALSE,"Trust"}</definedName>
    <definedName name="wrn.2000._.Trust." localSheetId="3" hidden="1">{"2000Trust",#N/A,FALSE,"Trust"}</definedName>
    <definedName name="wrn.2000._.Trust." localSheetId="4" hidden="1">{"2000Trust",#N/A,FALSE,"Trust"}</definedName>
    <definedName name="wrn.2000._.Trust." localSheetId="1" hidden="1">{"2000Trust",#N/A,FALSE,"Trust"}</definedName>
    <definedName name="wrn.2000._.Trust." localSheetId="0" hidden="1">{"2000Trust",#N/A,FALSE,"Trust"}</definedName>
    <definedName name="wrn.2000._.Trust." localSheetId="5" hidden="1">{"2000Trust",#N/A,FALSE,"Trust"}</definedName>
    <definedName name="wrn.2000._.Trust." localSheetId="2" hidden="1">{"2000Trust",#N/A,FALSE,"Trust"}</definedName>
    <definedName name="wrn.2000._.Trust." hidden="1">{"2000Trust",#N/A,FALSE,"Trust"}</definedName>
    <definedName name="wrn.Balance._.sheet." localSheetId="6" hidden="1">{"Balance sheet",#N/A,TRUE,"DB1_format"}</definedName>
    <definedName name="wrn.Balance._.sheet." localSheetId="3" hidden="1">{"Balance sheet",#N/A,TRUE,"DB1_format"}</definedName>
    <definedName name="wrn.Balance._.sheet." localSheetId="4" hidden="1">{"Balance sheet",#N/A,TRUE,"DB1_format"}</definedName>
    <definedName name="wrn.Balance._.sheet." localSheetId="1" hidden="1">{"Balance sheet",#N/A,TRUE,"DB1_format"}</definedName>
    <definedName name="wrn.Balance._.sheet." localSheetId="0" hidden="1">{"Balance sheet",#N/A,TRUE,"DB1_format"}</definedName>
    <definedName name="wrn.Balance._.sheet." localSheetId="5" hidden="1">{"Balance sheet",#N/A,TRUE,"DB1_format"}</definedName>
    <definedName name="wrn.Balance._.sheet." localSheetId="2" hidden="1">{"Balance sheet",#N/A,TRUE,"DB1_format"}</definedName>
    <definedName name="wrn.Balance._.sheet." hidden="1">{"Balance sheet",#N/A,TRUE,"DB1_format"}</definedName>
    <definedName name="wrn.DC.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ET_SG." localSheetId="6" hidden="1">{#N/A,#N/A,FALSE,"Créances";#N/A,#N/A,FALSE,"Effectifs";#N/A,#N/A,FALSE,"SI"}</definedName>
    <definedName name="wrn.ET_SG." localSheetId="3" hidden="1">{#N/A,#N/A,FALSE,"Créances";#N/A,#N/A,FALSE,"Effectifs";#N/A,#N/A,FALSE,"SI"}</definedName>
    <definedName name="wrn.ET_SG." localSheetId="4" hidden="1">{#N/A,#N/A,FALSE,"Créances";#N/A,#N/A,FALSE,"Effectifs";#N/A,#N/A,FALSE,"SI"}</definedName>
    <definedName name="wrn.ET_SG." localSheetId="1" hidden="1">{#N/A,#N/A,FALSE,"Créances";#N/A,#N/A,FALSE,"Effectifs";#N/A,#N/A,FALSE,"SI"}</definedName>
    <definedName name="wrn.ET_SG." localSheetId="0" hidden="1">{#N/A,#N/A,FALSE,"Créances";#N/A,#N/A,FALSE,"Effectifs";#N/A,#N/A,FALSE,"SI"}</definedName>
    <definedName name="wrn.ET_SG." localSheetId="5" hidden="1">{#N/A,#N/A,FALSE,"Créances";#N/A,#N/A,FALSE,"Effectifs";#N/A,#N/A,FALSE,"SI"}</definedName>
    <definedName name="wrn.ET_SG." localSheetId="2" hidden="1">{#N/A,#N/A,FALSE,"Créances";#N/A,#N/A,FALSE,"Effectifs";#N/A,#N/A,FALSE,"SI"}</definedName>
    <definedName name="wrn.ET_SG." hidden="1">{#N/A,#N/A,FALSE,"Créances";#N/A,#N/A,FALSE,"Effectifs";#N/A,#N/A,FALSE,"SI"}</definedName>
    <definedName name="wrn.gugyug." localSheetId="6" hidden="1">{#N/A,#N/A,FALSE,"Globtel";#N/A,#N/A,FALSE,"Globtel"}</definedName>
    <definedName name="wrn.gugyug." localSheetId="3" hidden="1">{#N/A,#N/A,FALSE,"Globtel";#N/A,#N/A,FALSE,"Globtel"}</definedName>
    <definedName name="wrn.gugyug." localSheetId="4" hidden="1">{#N/A,#N/A,FALSE,"Globtel";#N/A,#N/A,FALSE,"Globtel"}</definedName>
    <definedName name="wrn.gugyug." localSheetId="1" hidden="1">{#N/A,#N/A,FALSE,"Globtel";#N/A,#N/A,FALSE,"Globtel"}</definedName>
    <definedName name="wrn.gugyug." localSheetId="0" hidden="1">{#N/A,#N/A,FALSE,"Globtel";#N/A,#N/A,FALSE,"Globtel"}</definedName>
    <definedName name="wrn.gugyug." localSheetId="5" hidden="1">{#N/A,#N/A,FALSE,"Globtel";#N/A,#N/A,FALSE,"Globtel"}</definedName>
    <definedName name="wrn.gugyug." localSheetId="2" hidden="1">{#N/A,#N/A,FALSE,"Globtel";#N/A,#N/A,FALSE,"Globtel"}</definedName>
    <definedName name="wrn.gugyug." hidden="1">{#N/A,#N/A,FALSE,"Globtel";#N/A,#N/A,FALSE,"Globtel"}</definedName>
    <definedName name="wrn.Guillaume." localSheetId="6" hidden="1">{"MARCH",#N/A,FALSE,"CONSO OPEX 5899";"FullOpex",#N/A,FALSE,"CONSO OPEX 5899"}</definedName>
    <definedName name="wrn.Guillaume." localSheetId="3" hidden="1">{"MARCH",#N/A,FALSE,"CONSO OPEX 5899";"FullOpex",#N/A,FALSE,"CONSO OPEX 5899"}</definedName>
    <definedName name="wrn.Guillaume." localSheetId="4" hidden="1">{"MARCH",#N/A,FALSE,"CONSO OPEX 5899";"FullOpex",#N/A,FALSE,"CONSO OPEX 5899"}</definedName>
    <definedName name="wrn.Guillaume." localSheetId="1" hidden="1">{"MARCH",#N/A,FALSE,"CONSO OPEX 5899";"FullOpex",#N/A,FALSE,"CONSO OPEX 5899"}</definedName>
    <definedName name="wrn.Guillaume." localSheetId="0" hidden="1">{"MARCH",#N/A,FALSE,"CONSO OPEX 5899";"FullOpex",#N/A,FALSE,"CONSO OPEX 5899"}</definedName>
    <definedName name="wrn.Guillaume." localSheetId="5" hidden="1">{"MARCH",#N/A,FALSE,"CONSO OPEX 5899";"FullOpex",#N/A,FALSE,"CONSO OPEX 5899"}</definedName>
    <definedName name="wrn.Guillaume." localSheetId="2" hidden="1">{"MARCH",#N/A,FALSE,"CONSO OPEX 5899";"FullOpex",#N/A,FALSE,"CONSO OPEX 5899"}</definedName>
    <definedName name="wrn.Guillaume." hidden="1">{"MARCH",#N/A,FALSE,"CONSO OPEX 5899";"FullOpex",#N/A,FALSE,"CONSO OPEX 5899"}</definedName>
    <definedName name="wrn.Mahmoud." localSheetId="6" hidden="1">{#N/A,#N/A,FALSE,"Objectives"}</definedName>
    <definedName name="wrn.Mahmoud." localSheetId="3" hidden="1">{#N/A,#N/A,FALSE,"Objectives"}</definedName>
    <definedName name="wrn.Mahmoud." localSheetId="4" hidden="1">{#N/A,#N/A,FALSE,"Objectives"}</definedName>
    <definedName name="wrn.Mahmoud." localSheetId="1" hidden="1">{#N/A,#N/A,FALSE,"Objectives"}</definedName>
    <definedName name="wrn.Mahmoud." localSheetId="0" hidden="1">{#N/A,#N/A,FALSE,"Objectives"}</definedName>
    <definedName name="wrn.Mahmoud." localSheetId="5" hidden="1">{#N/A,#N/A,FALSE,"Objectives"}</definedName>
    <definedName name="wrn.Mahmoud." localSheetId="2" hidden="1">{#N/A,#N/A,FALSE,"Objectives"}</definedName>
    <definedName name="wrn.Mahmoud." hidden="1">{#N/A,#N/A,FALSE,"Objectives"}</definedName>
    <definedName name="wrn.Massimo.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onthly." localSheetId="6" hidden="1">{#N/A,#N/A,FALSE,"EL-M-01";#N/A,#N/A,FALSE,"EL-M-02";#N/A,#N/A,FALSE,"EL-M-03";#N/A,#N/A,FALSE,"EL-S-01";#N/A,#N/A,FALSE,"EL-S-02";#N/A,#N/A,FALSE,"EL-A-01";#N/A,#N/A,FALSE,"EL-A-02"}</definedName>
    <definedName name="wrn.Monthly." localSheetId="3" hidden="1">{#N/A,#N/A,FALSE,"EL-M-01";#N/A,#N/A,FALSE,"EL-M-02";#N/A,#N/A,FALSE,"EL-M-03";#N/A,#N/A,FALSE,"EL-S-01";#N/A,#N/A,FALSE,"EL-S-02";#N/A,#N/A,FALSE,"EL-A-01";#N/A,#N/A,FALSE,"EL-A-02"}</definedName>
    <definedName name="wrn.Monthly." localSheetId="4" hidden="1">{#N/A,#N/A,FALSE,"EL-M-01";#N/A,#N/A,FALSE,"EL-M-02";#N/A,#N/A,FALSE,"EL-M-03";#N/A,#N/A,FALSE,"EL-S-01";#N/A,#N/A,FALSE,"EL-S-02";#N/A,#N/A,FALSE,"EL-A-01";#N/A,#N/A,FALSE,"EL-A-02"}</definedName>
    <definedName name="wrn.Monthly." localSheetId="1" hidden="1">{#N/A,#N/A,FALSE,"EL-M-01";#N/A,#N/A,FALSE,"EL-M-02";#N/A,#N/A,FALSE,"EL-M-03";#N/A,#N/A,FALSE,"EL-S-01";#N/A,#N/A,FALSE,"EL-S-02";#N/A,#N/A,FALSE,"EL-A-01";#N/A,#N/A,FALSE,"EL-A-02"}</definedName>
    <definedName name="wrn.Monthly." localSheetId="0" hidden="1">{#N/A,#N/A,FALSE,"EL-M-01";#N/A,#N/A,FALSE,"EL-M-02";#N/A,#N/A,FALSE,"EL-M-03";#N/A,#N/A,FALSE,"EL-S-01";#N/A,#N/A,FALSE,"EL-S-02";#N/A,#N/A,FALSE,"EL-A-01";#N/A,#N/A,FALSE,"EL-A-02"}</definedName>
    <definedName name="wrn.Monthly." localSheetId="5" hidden="1">{#N/A,#N/A,FALSE,"EL-M-01";#N/A,#N/A,FALSE,"EL-M-02";#N/A,#N/A,FALSE,"EL-M-03";#N/A,#N/A,FALSE,"EL-S-01";#N/A,#N/A,FALSE,"EL-S-02";#N/A,#N/A,FALSE,"EL-A-01";#N/A,#N/A,FALSE,"EL-A-02"}</definedName>
    <definedName name="wrn.Monthly." localSheetId="2" hidden="1">{#N/A,#N/A,FALSE,"EL-M-01";#N/A,#N/A,FALSE,"EL-M-02";#N/A,#N/A,FALSE,"EL-M-03";#N/A,#N/A,FALSE,"EL-S-01";#N/A,#N/A,FALSE,"EL-S-02";#N/A,#N/A,FALSE,"EL-A-01";#N/A,#N/A,FALSE,"EL-A-02"}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PandL_Summary." localSheetId="6" hidden="1">{#N/A,#N/A,FALSE,"Summary"}</definedName>
    <definedName name="wrn.PandL_Summary." localSheetId="3" hidden="1">{#N/A,#N/A,FALSE,"Summary"}</definedName>
    <definedName name="wrn.PandL_Summary." localSheetId="4" hidden="1">{#N/A,#N/A,FALSE,"Summary"}</definedName>
    <definedName name="wrn.PandL_Summary." localSheetId="1" hidden="1">{#N/A,#N/A,FALSE,"Summary"}</definedName>
    <definedName name="wrn.PandL_Summary." localSheetId="0" hidden="1">{#N/A,#N/A,FALSE,"Summary"}</definedName>
    <definedName name="wrn.PandL_Summary." localSheetId="5" hidden="1">{#N/A,#N/A,FALSE,"Summary"}</definedName>
    <definedName name="wrn.PandL_Summary." localSheetId="2" hidden="1">{#N/A,#N/A,FALSE,"Summary"}</definedName>
    <definedName name="wrn.PandL_Summary." hidden="1">{#N/A,#N/A,FALSE,"Summary"}</definedName>
    <definedName name="wrn.PL._.guldens." localSheetId="6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localSheetId="3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localSheetId="4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localSheetId="1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localSheetId="0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localSheetId="5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localSheetId="2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Qrtly._.Grp._.Consol." localSheetId="6" hidden="1">{"QTRLYGrpConsol",#N/A,FALSE,"Grp Consol"}</definedName>
    <definedName name="wrn.Qrtly._.Grp._.Consol." localSheetId="3" hidden="1">{"QTRLYGrpConsol",#N/A,FALSE,"Grp Consol"}</definedName>
    <definedName name="wrn.Qrtly._.Grp._.Consol." localSheetId="4" hidden="1">{"QTRLYGrpConsol",#N/A,FALSE,"Grp Consol"}</definedName>
    <definedName name="wrn.Qrtly._.Grp._.Consol." localSheetId="1" hidden="1">{"QTRLYGrpConsol",#N/A,FALSE,"Grp Consol"}</definedName>
    <definedName name="wrn.Qrtly._.Grp._.Consol." localSheetId="0" hidden="1">{"QTRLYGrpConsol",#N/A,FALSE,"Grp Consol"}</definedName>
    <definedName name="wrn.Qrtly._.Grp._.Consol." localSheetId="5" hidden="1">{"QTRLYGrpConsol",#N/A,FALSE,"Grp Consol"}</definedName>
    <definedName name="wrn.Qrtly._.Grp._.Consol." localSheetId="2" hidden="1">{"QTRLYGrpConsol",#N/A,FALSE,"Grp Consol"}</definedName>
    <definedName name="wrn.Qrtly._.Grp._.Consol." hidden="1">{"QTRLYGrpConsol",#N/A,FALSE,"Grp Consol"}</definedName>
    <definedName name="wrn.Qrtly._.International." localSheetId="6" hidden="1">{"QTRLYInternational",#N/A,FALSE,"International"}</definedName>
    <definedName name="wrn.Qrtly._.International." localSheetId="3" hidden="1">{"QTRLYInternational",#N/A,FALSE,"International"}</definedName>
    <definedName name="wrn.Qrtly._.International." localSheetId="4" hidden="1">{"QTRLYInternational",#N/A,FALSE,"International"}</definedName>
    <definedName name="wrn.Qrtly._.International." localSheetId="1" hidden="1">{"QTRLYInternational",#N/A,FALSE,"International"}</definedName>
    <definedName name="wrn.Qrtly._.International." localSheetId="0" hidden="1">{"QTRLYInternational",#N/A,FALSE,"International"}</definedName>
    <definedName name="wrn.Qrtly._.International." localSheetId="5" hidden="1">{"QTRLYInternational",#N/A,FALSE,"International"}</definedName>
    <definedName name="wrn.Qrtly._.International." localSheetId="2" hidden="1">{"QTRLYInternational",#N/A,FALSE,"International"}</definedName>
    <definedName name="wrn.Qrtly._.International." hidden="1">{"QTRLYInternational",#N/A,FALSE,"International"}</definedName>
    <definedName name="wrn.Qtrly._.Corporate." localSheetId="6" hidden="1">{"QTRLYCorporate",#N/A,FALSE,"Corporate"}</definedName>
    <definedName name="wrn.Qtrly._.Corporate." localSheetId="3" hidden="1">{"QTRLYCorporate",#N/A,FALSE,"Corporate"}</definedName>
    <definedName name="wrn.Qtrly._.Corporate." localSheetId="4" hidden="1">{"QTRLYCorporate",#N/A,FALSE,"Corporate"}</definedName>
    <definedName name="wrn.Qtrly._.Corporate." localSheetId="1" hidden="1">{"QTRLYCorporate",#N/A,FALSE,"Corporate"}</definedName>
    <definedName name="wrn.Qtrly._.Corporate." localSheetId="0" hidden="1">{"QTRLYCorporate",#N/A,FALSE,"Corporate"}</definedName>
    <definedName name="wrn.Qtrly._.Corporate." localSheetId="5" hidden="1">{"QTRLYCorporate",#N/A,FALSE,"Corporate"}</definedName>
    <definedName name="wrn.Qtrly._.Corporate." localSheetId="2" hidden="1">{"QTRLYCorporate",#N/A,FALSE,"Corporate"}</definedName>
    <definedName name="wrn.Qtrly._.Corporate." hidden="1">{"QTRLYCorporate",#N/A,FALSE,"Corporate"}</definedName>
    <definedName name="wrn.Qtrly._.Funding." localSheetId="6" hidden="1">{"QTRLYFunding",#N/A,FALSE,"Funding"}</definedName>
    <definedName name="wrn.Qtrly._.Funding." localSheetId="3" hidden="1">{"QTRLYFunding",#N/A,FALSE,"Funding"}</definedName>
    <definedName name="wrn.Qtrly._.Funding." localSheetId="4" hidden="1">{"QTRLYFunding",#N/A,FALSE,"Funding"}</definedName>
    <definedName name="wrn.Qtrly._.Funding." localSheetId="1" hidden="1">{"QTRLYFunding",#N/A,FALSE,"Funding"}</definedName>
    <definedName name="wrn.Qtrly._.Funding." localSheetId="0" hidden="1">{"QTRLYFunding",#N/A,FALSE,"Funding"}</definedName>
    <definedName name="wrn.Qtrly._.Funding." localSheetId="5" hidden="1">{"QTRLYFunding",#N/A,FALSE,"Funding"}</definedName>
    <definedName name="wrn.Qtrly._.Funding." localSheetId="2" hidden="1">{"QTRLYFunding",#N/A,FALSE,"Funding"}</definedName>
    <definedName name="wrn.Qtrly._.Funding." hidden="1">{"QTRLYFunding",#N/A,FALSE,"Funding"}</definedName>
    <definedName name="wrn.Qtrly._.Grp._.Adjustments." localSheetId="6" hidden="1">{"QTRLYGrpAdj",#N/A,FALSE,"Grp Adj"}</definedName>
    <definedName name="wrn.Qtrly._.Grp._.Adjustments." localSheetId="3" hidden="1">{"QTRLYGrpAdj",#N/A,FALSE,"Grp Adj"}</definedName>
    <definedName name="wrn.Qtrly._.Grp._.Adjustments." localSheetId="4" hidden="1">{"QTRLYGrpAdj",#N/A,FALSE,"Grp Adj"}</definedName>
    <definedName name="wrn.Qtrly._.Grp._.Adjustments." localSheetId="1" hidden="1">{"QTRLYGrpAdj",#N/A,FALSE,"Grp Adj"}</definedName>
    <definedName name="wrn.Qtrly._.Grp._.Adjustments." localSheetId="0" hidden="1">{"QTRLYGrpAdj",#N/A,FALSE,"Grp Adj"}</definedName>
    <definedName name="wrn.Qtrly._.Grp._.Adjustments." localSheetId="5" hidden="1">{"QTRLYGrpAdj",#N/A,FALSE,"Grp Adj"}</definedName>
    <definedName name="wrn.Qtrly._.Grp._.Adjustments." localSheetId="2" hidden="1">{"QTRLYGrpAdj",#N/A,FALSE,"Grp Adj"}</definedName>
    <definedName name="wrn.Qtrly._.Grp._.Adjustments." hidden="1">{"QTRLYGrpAdj",#N/A,FALSE,"Grp Adj"}</definedName>
    <definedName name="wrn.Qtrly._.HTUK." localSheetId="6" hidden="1">{"QTRLYHTUK",#N/A,FALSE,"HTUK"}</definedName>
    <definedName name="wrn.Qtrly._.HTUK." localSheetId="3" hidden="1">{"QTRLYHTUK",#N/A,FALSE,"HTUK"}</definedName>
    <definedName name="wrn.Qtrly._.HTUK." localSheetId="4" hidden="1">{"QTRLYHTUK",#N/A,FALSE,"HTUK"}</definedName>
    <definedName name="wrn.Qtrly._.HTUK." localSheetId="1" hidden="1">{"QTRLYHTUK",#N/A,FALSE,"HTUK"}</definedName>
    <definedName name="wrn.Qtrly._.HTUK." localSheetId="0" hidden="1">{"QTRLYHTUK",#N/A,FALSE,"HTUK"}</definedName>
    <definedName name="wrn.Qtrly._.HTUK." localSheetId="5" hidden="1">{"QTRLYHTUK",#N/A,FALSE,"HTUK"}</definedName>
    <definedName name="wrn.Qtrly._.HTUK." localSheetId="2" hidden="1">{"QTRLYHTUK",#N/A,FALSE,"HTUK"}</definedName>
    <definedName name="wrn.Qtrly._.HTUK." hidden="1">{"QTRLYHTUK",#N/A,FALSE,"HTUK"}</definedName>
    <definedName name="wrn.Qtrly._.OIDL." localSheetId="6" hidden="1">{"QTRLYOIDL",#N/A,FALSE,"OIDL"}</definedName>
    <definedName name="wrn.Qtrly._.OIDL." localSheetId="3" hidden="1">{"QTRLYOIDL",#N/A,FALSE,"OIDL"}</definedName>
    <definedName name="wrn.Qtrly._.OIDL." localSheetId="4" hidden="1">{"QTRLYOIDL",#N/A,FALSE,"OIDL"}</definedName>
    <definedName name="wrn.Qtrly._.OIDL." localSheetId="1" hidden="1">{"QTRLYOIDL",#N/A,FALSE,"OIDL"}</definedName>
    <definedName name="wrn.Qtrly._.OIDL." localSheetId="0" hidden="1">{"QTRLYOIDL",#N/A,FALSE,"OIDL"}</definedName>
    <definedName name="wrn.Qtrly._.OIDL." localSheetId="5" hidden="1">{"QTRLYOIDL",#N/A,FALSE,"OIDL"}</definedName>
    <definedName name="wrn.Qtrly._.OIDL." localSheetId="2" hidden="1">{"QTRLYOIDL",#N/A,FALSE,"OIDL"}</definedName>
    <definedName name="wrn.Qtrly._.OIDL." hidden="1">{"QTRLYOIDL",#N/A,FALSE,"OIDL"}</definedName>
    <definedName name="wrn.Qtrly._.Trust." localSheetId="6" hidden="1">{"QTRLYTrust",#N/A,FALSE,"Trust"}</definedName>
    <definedName name="wrn.Qtrly._.Trust." localSheetId="3" hidden="1">{"QTRLYTrust",#N/A,FALSE,"Trust"}</definedName>
    <definedName name="wrn.Qtrly._.Trust." localSheetId="4" hidden="1">{"QTRLYTrust",#N/A,FALSE,"Trust"}</definedName>
    <definedName name="wrn.Qtrly._.Trust." localSheetId="1" hidden="1">{"QTRLYTrust",#N/A,FALSE,"Trust"}</definedName>
    <definedName name="wrn.Qtrly._.Trust." localSheetId="0" hidden="1">{"QTRLYTrust",#N/A,FALSE,"Trust"}</definedName>
    <definedName name="wrn.Qtrly._.Trust." localSheetId="5" hidden="1">{"QTRLYTrust",#N/A,FALSE,"Trust"}</definedName>
    <definedName name="wrn.Qtrly._.Trust." localSheetId="2" hidden="1">{"QTRLYTrust",#N/A,FALSE,"Trust"}</definedName>
    <definedName name="wrn.Qtrly._.Trust." hidden="1">{"QTRLYTrust",#N/A,FALSE,"Trust"}</definedName>
    <definedName name="wrn.sp1." localSheetId="6" hidden="1">{"All",#N/A,FALSE,"Admin";"G only",#N/A,FALSE,"Admin";"No G",#N/A,FALSE,"Admin"}</definedName>
    <definedName name="wrn.sp1." localSheetId="3" hidden="1">{"All",#N/A,FALSE,"Admin";"G only",#N/A,FALSE,"Admin";"No G",#N/A,FALSE,"Admin"}</definedName>
    <definedName name="wrn.sp1." localSheetId="4" hidden="1">{"All",#N/A,FALSE,"Admin";"G only",#N/A,FALSE,"Admin";"No G",#N/A,FALSE,"Admin"}</definedName>
    <definedName name="wrn.sp1." localSheetId="1" hidden="1">{"All",#N/A,FALSE,"Admin";"G only",#N/A,FALSE,"Admin";"No G",#N/A,FALSE,"Admin"}</definedName>
    <definedName name="wrn.sp1." localSheetId="0" hidden="1">{"All",#N/A,FALSE,"Admin";"G only",#N/A,FALSE,"Admin";"No G",#N/A,FALSE,"Admin"}</definedName>
    <definedName name="wrn.sp1." localSheetId="5" hidden="1">{"All",#N/A,FALSE,"Admin";"G only",#N/A,FALSE,"Admin";"No G",#N/A,FALSE,"Admin"}</definedName>
    <definedName name="wrn.sp1." localSheetId="2" hidden="1">{"All",#N/A,FALSE,"Admin";"G only",#N/A,FALSE,"Admin";"No G",#N/A,FALSE,"Admin"}</definedName>
    <definedName name="wrn.sp1." hidden="1">{"All",#N/A,FALSE,"Admin";"G only",#N/A,FALSE,"Admin";"No G",#N/A,FALSE,"Admin"}</definedName>
    <definedName name="wrn.TAB." localSheetId="6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." localSheetId="3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." localSheetId="4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." localSheetId="1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." localSheetId="0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." localSheetId="5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." localSheetId="2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.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OUT_imprimer." localSheetId="6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localSheetId="4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localSheetId="1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localSheetId="0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localSheetId="5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localSheetId="2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WI">#REF!</definedName>
    <definedName name="www" localSheetId="6" hidden="1">{#N/A,#N/A,FALSE,"Objectives"}</definedName>
    <definedName name="www" localSheetId="3" hidden="1">{#N/A,#N/A,FALSE,"Objectives"}</definedName>
    <definedName name="www" localSheetId="4" hidden="1">{#N/A,#N/A,FALSE,"Objectives"}</definedName>
    <definedName name="www" localSheetId="1" hidden="1">{#N/A,#N/A,FALSE,"Objectives"}</definedName>
    <definedName name="www" localSheetId="0" hidden="1">{#N/A,#N/A,FALSE,"Objectives"}</definedName>
    <definedName name="www" localSheetId="5" hidden="1">{#N/A,#N/A,FALSE,"Objectives"}</definedName>
    <definedName name="www" localSheetId="2" hidden="1">{#N/A,#N/A,FALSE,"Objectives"}</definedName>
    <definedName name="www" hidden="1">{#N/A,#N/A,FALSE,"Objectives"}</definedName>
    <definedName name="wxc">#N/A</definedName>
    <definedName name="x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x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x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x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x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x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x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x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XCORTOP3">#REF!</definedName>
    <definedName name="XEORTOP3">#REF!</definedName>
    <definedName name="XERTOP3">#REF!</definedName>
    <definedName name="XGRTOP3">#REF!</definedName>
    <definedName name="XLHGRTOP3">#REF!</definedName>
    <definedName name="XMORTOP3">#REF!</definedName>
    <definedName name="xsssw" localSheetId="6" hidden="1">{#N/A,#N/A,FALSE,"Créances";#N/A,#N/A,FALSE,"Effectifs";#N/A,#N/A,FALSE,"SI"}</definedName>
    <definedName name="xsssw" localSheetId="3" hidden="1">{#N/A,#N/A,FALSE,"Créances";#N/A,#N/A,FALSE,"Effectifs";#N/A,#N/A,FALSE,"SI"}</definedName>
    <definedName name="xsssw" localSheetId="4" hidden="1">{#N/A,#N/A,FALSE,"Créances";#N/A,#N/A,FALSE,"Effectifs";#N/A,#N/A,FALSE,"SI"}</definedName>
    <definedName name="xsssw" localSheetId="1" hidden="1">{#N/A,#N/A,FALSE,"Créances";#N/A,#N/A,FALSE,"Effectifs";#N/A,#N/A,FALSE,"SI"}</definedName>
    <definedName name="xsssw" localSheetId="0" hidden="1">{#N/A,#N/A,FALSE,"Créances";#N/A,#N/A,FALSE,"Effectifs";#N/A,#N/A,FALSE,"SI"}</definedName>
    <definedName name="xsssw" localSheetId="5" hidden="1">{#N/A,#N/A,FALSE,"Créances";#N/A,#N/A,FALSE,"Effectifs";#N/A,#N/A,FALSE,"SI"}</definedName>
    <definedName name="xsssw" localSheetId="2" hidden="1">{#N/A,#N/A,FALSE,"Créances";#N/A,#N/A,FALSE,"Effectifs";#N/A,#N/A,FALSE,"SI"}</definedName>
    <definedName name="xsssw" hidden="1">{#N/A,#N/A,FALSE,"Créances";#N/A,#N/A,FALSE,"Effectifs";#N/A,#N/A,FALSE,"SI"}</definedName>
    <definedName name="xx" hidden="1">#REF!</definedName>
    <definedName name="xxx" localSheetId="6" hidden="1">{#N/A,#N/A,FALSE,"Créances";#N/A,#N/A,FALSE,"Effectifs";#N/A,#N/A,FALSE,"SI"}</definedName>
    <definedName name="xxx" localSheetId="3" hidden="1">{#N/A,#N/A,FALSE,"Créances";#N/A,#N/A,FALSE,"Effectifs";#N/A,#N/A,FALSE,"SI"}</definedName>
    <definedName name="xxx" localSheetId="4" hidden="1">{#N/A,#N/A,FALSE,"Créances";#N/A,#N/A,FALSE,"Effectifs";#N/A,#N/A,FALSE,"SI"}</definedName>
    <definedName name="xxx" localSheetId="1" hidden="1">{#N/A,#N/A,FALSE,"Créances";#N/A,#N/A,FALSE,"Effectifs";#N/A,#N/A,FALSE,"SI"}</definedName>
    <definedName name="xxx" localSheetId="0" hidden="1">{#N/A,#N/A,FALSE,"Créances";#N/A,#N/A,FALSE,"Effectifs";#N/A,#N/A,FALSE,"SI"}</definedName>
    <definedName name="xxx" localSheetId="5" hidden="1">{#N/A,#N/A,FALSE,"Créances";#N/A,#N/A,FALSE,"Effectifs";#N/A,#N/A,FALSE,"SI"}</definedName>
    <definedName name="xxx" localSheetId="2" hidden="1">{#N/A,#N/A,FALSE,"Créances";#N/A,#N/A,FALSE,"Effectifs";#N/A,#N/A,FALSE,"SI"}</definedName>
    <definedName name="xxx" hidden="1">{#N/A,#N/A,FALSE,"Créances";#N/A,#N/A,FALSE,"Effectifs";#N/A,#N/A,FALSE,"SI"}</definedName>
    <definedName name="xxxxx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x" localSheetId="6" hidden="1">{#N/A,#N/A,FALSE,"Créances";#N/A,#N/A,FALSE,"Effectifs";#N/A,#N/A,FALSE,"SI"}</definedName>
    <definedName name="xxxxxxxxxxxxx" localSheetId="3" hidden="1">{#N/A,#N/A,FALSE,"Créances";#N/A,#N/A,FALSE,"Effectifs";#N/A,#N/A,FALSE,"SI"}</definedName>
    <definedName name="xxxxxxxxxxxxx" localSheetId="4" hidden="1">{#N/A,#N/A,FALSE,"Créances";#N/A,#N/A,FALSE,"Effectifs";#N/A,#N/A,FALSE,"SI"}</definedName>
    <definedName name="xxxxxxxxxxxxx" localSheetId="1" hidden="1">{#N/A,#N/A,FALSE,"Créances";#N/A,#N/A,FALSE,"Effectifs";#N/A,#N/A,FALSE,"SI"}</definedName>
    <definedName name="xxxxxxxxxxxxx" localSheetId="0" hidden="1">{#N/A,#N/A,FALSE,"Créances";#N/A,#N/A,FALSE,"Effectifs";#N/A,#N/A,FALSE,"SI"}</definedName>
    <definedName name="xxxxxxxxxxxxx" localSheetId="5" hidden="1">{#N/A,#N/A,FALSE,"Créances";#N/A,#N/A,FALSE,"Effectifs";#N/A,#N/A,FALSE,"SI"}</definedName>
    <definedName name="xxxxxxxxxxxxx" localSheetId="2" hidden="1">{#N/A,#N/A,FALSE,"Créances";#N/A,#N/A,FALSE,"Effectifs";#N/A,#N/A,FALSE,"SI"}</definedName>
    <definedName name="xxxxxxxxxxxxx" hidden="1">{#N/A,#N/A,FALSE,"Créances";#N/A,#N/A,FALSE,"Effectifs";#N/A,#N/A,FALSE,"SI"}</definedName>
    <definedName name="xxxxxxxxxxxxxxxx" localSheetId="6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localSheetId="4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localSheetId="1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localSheetId="0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localSheetId="5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localSheetId="2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Year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HE">#REF!</definedName>
    <definedName name="z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ero">#REF!</definedName>
    <definedName name="zero2">#REF!</definedName>
    <definedName name="_xlnm.Print_Area" localSheetId="6">'CPC SAZ'!$A$1:$J$146</definedName>
    <definedName name="_xlnm.Print_Area" localSheetId="3">'CPC SAZ Local'!$A$1:$I$141</definedName>
    <definedName name="_xlnm.Print_Area" localSheetId="5">Reass!$A$1:$K$77</definedName>
    <definedName name="_xlnm.Print_Area">#REF!</definedName>
    <definedName name="ZONE_IMPRES_MI">#REF!</definedName>
    <definedName name="Zone_impression">#N/A</definedName>
    <definedName name="zonefiltre">#REF!</definedName>
    <definedName name="Zurich">#REF!+#REF!</definedName>
    <definedName name="ZZ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zzzzzzzzz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zzzzzzzzzzzzzzzzzzzzzz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zzzzzzzzzzzzzzzzzzzzzz" localSheetId="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zzzzzzzzzzzzzzzzzzzzzz" localSheetId="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zzzzzzzzzzzzzzzzzzzzzz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zzzzzzzzzzzzzzzzzzzzzz" localSheetId="5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zzzzzzzzzzzzzzzzzzzzzz" localSheetId="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zzzzzzzzzzzzzzzzzzzzzzz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8" l="1"/>
  <c r="Q4" i="8"/>
  <c r="Q5" i="8" s="1"/>
  <c r="W4" i="8"/>
  <c r="AO4" i="8"/>
  <c r="BP4" i="8"/>
  <c r="CA4" i="8"/>
  <c r="CB4" i="8"/>
  <c r="CQ4" i="8"/>
  <c r="DE4" i="8"/>
  <c r="DR4" i="8"/>
  <c r="DV4" i="8"/>
  <c r="DV5" i="8" s="1"/>
  <c r="EB4" i="8"/>
  <c r="EC4" i="8"/>
  <c r="EE4" i="8"/>
  <c r="ES4" i="8"/>
  <c r="FC4" i="8"/>
  <c r="FG4" i="8"/>
  <c r="FH4" i="8"/>
  <c r="FT4" i="8"/>
  <c r="GE4" i="8"/>
  <c r="GF4" i="8"/>
  <c r="GU4" i="8"/>
  <c r="HH4" i="8"/>
  <c r="HI4" i="8"/>
  <c r="HV4" i="8"/>
  <c r="IW4" i="8"/>
  <c r="JG4" i="8"/>
  <c r="JK4" i="8"/>
  <c r="JX4" i="8"/>
  <c r="KB4" i="8"/>
  <c r="KB5" i="8" s="1"/>
  <c r="KI4" i="8"/>
  <c r="KJ4" i="8"/>
  <c r="KY4" i="8"/>
  <c r="LI4" i="8"/>
  <c r="LL4" i="8"/>
  <c r="LM4" i="8"/>
  <c r="E5" i="8"/>
  <c r="F5" i="8"/>
  <c r="L5" i="8" s="1"/>
  <c r="G5" i="8"/>
  <c r="Y4" i="8" s="1"/>
  <c r="H5" i="8"/>
  <c r="Z4" i="8" s="1"/>
  <c r="I5" i="8"/>
  <c r="V5" i="8" s="1"/>
  <c r="J5" i="8"/>
  <c r="J7" i="8" s="1"/>
  <c r="AG5" i="8"/>
  <c r="AG3" i="8" s="1"/>
  <c r="AH5" i="8"/>
  <c r="AH3" i="8" s="1"/>
  <c r="AI5" i="8"/>
  <c r="AJ5" i="8"/>
  <c r="BB4" i="8" s="1"/>
  <c r="AK5" i="8"/>
  <c r="AK3" i="8" s="1"/>
  <c r="AL5" i="8"/>
  <c r="AL3" i="8" s="1"/>
  <c r="BH5" i="8"/>
  <c r="BI5" i="8"/>
  <c r="BJ5" i="8"/>
  <c r="BK5" i="8"/>
  <c r="CC4" i="8" s="1"/>
  <c r="BL5" i="8"/>
  <c r="BL4" i="8" s="1"/>
  <c r="BM5" i="8"/>
  <c r="BM4" i="8" s="1"/>
  <c r="BY5" i="8"/>
  <c r="CI5" i="8"/>
  <c r="CU4" i="8" s="1"/>
  <c r="CU5" i="8" s="1"/>
  <c r="CJ5" i="8"/>
  <c r="CJ7" i="8" s="1"/>
  <c r="CK5" i="8"/>
  <c r="CZ5" i="8" s="1"/>
  <c r="CL5" i="8"/>
  <c r="DD4" i="8" s="1"/>
  <c r="CM5" i="8"/>
  <c r="CN5" i="8"/>
  <c r="CN7" i="8" s="1"/>
  <c r="CQ5" i="8"/>
  <c r="CR5" i="8"/>
  <c r="DJ5" i="8"/>
  <c r="DQ5" i="8" s="1"/>
  <c r="DK5" i="8"/>
  <c r="DL5" i="8"/>
  <c r="DL7" i="8" s="1"/>
  <c r="DM5" i="8"/>
  <c r="DN5" i="8"/>
  <c r="DR5" i="8" s="1"/>
  <c r="DS5" i="8" s="1"/>
  <c r="DO5" i="8"/>
  <c r="DI5" i="8" s="1"/>
  <c r="DP5" i="8"/>
  <c r="EK5" i="8"/>
  <c r="EL5" i="8"/>
  <c r="FD4" i="8" s="1"/>
  <c r="EM5" i="8"/>
  <c r="FE4" i="8" s="1"/>
  <c r="EN5" i="8"/>
  <c r="EO5" i="8"/>
  <c r="EP5" i="8"/>
  <c r="EQ5" i="8"/>
  <c r="ER5" i="8"/>
  <c r="ES5" i="8"/>
  <c r="FL5" i="8"/>
  <c r="FM5" i="8"/>
  <c r="FN5" i="8"/>
  <c r="FO5" i="8"/>
  <c r="GG4" i="8" s="1"/>
  <c r="FP5" i="8"/>
  <c r="GH4" i="8" s="1"/>
  <c r="FQ5" i="8"/>
  <c r="GI4" i="8" s="1"/>
  <c r="FT5" i="8"/>
  <c r="FU5" i="8" s="1"/>
  <c r="GC5" i="8"/>
  <c r="GM5" i="8"/>
  <c r="GL5" i="8" s="1"/>
  <c r="GN5" i="8"/>
  <c r="HF4" i="8" s="1"/>
  <c r="GO5" i="8"/>
  <c r="HD5" i="8" s="1"/>
  <c r="GP5" i="8"/>
  <c r="GQ5" i="8"/>
  <c r="GR5" i="8"/>
  <c r="GR7" i="8" s="1"/>
  <c r="GU5" i="8"/>
  <c r="GV5" i="8"/>
  <c r="HN5" i="8"/>
  <c r="IF4" i="8" s="1"/>
  <c r="HO5" i="8"/>
  <c r="IG4" i="8" s="1"/>
  <c r="HP5" i="8"/>
  <c r="HY4" i="8" s="1"/>
  <c r="HY5" i="8" s="1"/>
  <c r="HY6" i="8" s="1"/>
  <c r="HQ5" i="8"/>
  <c r="II4" i="8" s="1"/>
  <c r="HR5" i="8"/>
  <c r="HV5" i="8" s="1"/>
  <c r="HW5" i="8" s="1"/>
  <c r="HS5" i="8"/>
  <c r="HM5" i="8" s="1"/>
  <c r="HT5" i="8"/>
  <c r="IO5" i="8"/>
  <c r="JA4" i="8" s="1"/>
  <c r="JA5" i="8" s="1"/>
  <c r="IP5" i="8"/>
  <c r="JH4" i="8" s="1"/>
  <c r="IQ5" i="8"/>
  <c r="JI4" i="8" s="1"/>
  <c r="IR5" i="8"/>
  <c r="IS5" i="8"/>
  <c r="IT5" i="8"/>
  <c r="JL4" i="8" s="1"/>
  <c r="IU5" i="8"/>
  <c r="IV5" i="8"/>
  <c r="IW5" i="8"/>
  <c r="JP5" i="8"/>
  <c r="JQ5" i="8"/>
  <c r="JR5" i="8"/>
  <c r="JS5" i="8"/>
  <c r="KK4" i="8" s="1"/>
  <c r="JT5" i="8"/>
  <c r="KL4" i="8" s="1"/>
  <c r="JU5" i="8"/>
  <c r="KM4" i="8" s="1"/>
  <c r="JX5" i="8"/>
  <c r="JY5" i="8" s="1"/>
  <c r="KG5" i="8"/>
  <c r="KQ5" i="8"/>
  <c r="KP5" i="8" s="1"/>
  <c r="KR5" i="8"/>
  <c r="KR7" i="8" s="1"/>
  <c r="KS5" i="8"/>
  <c r="LK4" i="8" s="1"/>
  <c r="KT5" i="8"/>
  <c r="KU5" i="8"/>
  <c r="KV5" i="8"/>
  <c r="LN4" i="8" s="1"/>
  <c r="KY5" i="8"/>
  <c r="KZ5" i="8"/>
  <c r="E6" i="8"/>
  <c r="F6" i="8"/>
  <c r="G6" i="8"/>
  <c r="D6" i="8" s="1"/>
  <c r="AC6" i="8" s="1"/>
  <c r="H6" i="8"/>
  <c r="I6" i="8"/>
  <c r="I7" i="8" s="1"/>
  <c r="J6" i="8"/>
  <c r="N6" i="8"/>
  <c r="AG6" i="8"/>
  <c r="AF6" i="8" s="1"/>
  <c r="BE6" i="8" s="1"/>
  <c r="AH6" i="8"/>
  <c r="AI6" i="8"/>
  <c r="AJ6" i="8"/>
  <c r="AK6" i="8"/>
  <c r="AL6" i="8"/>
  <c r="BG6" i="8"/>
  <c r="CF6" i="8" s="1"/>
  <c r="BH6" i="8"/>
  <c r="BI6" i="8"/>
  <c r="BJ6" i="8"/>
  <c r="BK6" i="8"/>
  <c r="BQ6" i="8" s="1"/>
  <c r="BL6" i="8"/>
  <c r="BM6" i="8"/>
  <c r="CI6" i="8"/>
  <c r="CJ6" i="8"/>
  <c r="CK6" i="8"/>
  <c r="CL6" i="8"/>
  <c r="CM6" i="8"/>
  <c r="CN6" i="8"/>
  <c r="CR6" i="8"/>
  <c r="DJ6" i="8"/>
  <c r="DK6" i="8"/>
  <c r="DK7" i="8" s="1"/>
  <c r="DL6" i="8"/>
  <c r="DM6" i="8"/>
  <c r="DN6" i="8"/>
  <c r="DO6" i="8"/>
  <c r="EK6" i="8"/>
  <c r="EL6" i="8"/>
  <c r="EM6" i="8"/>
  <c r="EN6" i="8"/>
  <c r="ET6" i="8" s="1"/>
  <c r="EO6" i="8"/>
  <c r="EP6" i="8"/>
  <c r="EP7" i="8" s="1"/>
  <c r="FL6" i="8"/>
  <c r="FK6" i="8" s="1"/>
  <c r="GJ6" i="8" s="1"/>
  <c r="FM6" i="8"/>
  <c r="FN6" i="8"/>
  <c r="FO6" i="8"/>
  <c r="FP6" i="8"/>
  <c r="FQ6" i="8"/>
  <c r="FU6" i="8"/>
  <c r="GM6" i="8"/>
  <c r="GL6" i="8" s="1"/>
  <c r="HK6" i="8" s="1"/>
  <c r="GN6" i="8"/>
  <c r="GO6" i="8"/>
  <c r="GP6" i="8"/>
  <c r="GQ6" i="8"/>
  <c r="GR6" i="8"/>
  <c r="GV6" i="8"/>
  <c r="HM6" i="8"/>
  <c r="IL6" i="8" s="1"/>
  <c r="HN6" i="8"/>
  <c r="HO6" i="8"/>
  <c r="HP6" i="8"/>
  <c r="HQ6" i="8"/>
  <c r="HW6" i="8" s="1"/>
  <c r="HR6" i="8"/>
  <c r="HS6" i="8"/>
  <c r="IO6" i="8"/>
  <c r="IO7" i="8" s="1"/>
  <c r="IP6" i="8"/>
  <c r="IP7" i="8" s="1"/>
  <c r="IQ6" i="8"/>
  <c r="IR6" i="8"/>
  <c r="IS6" i="8"/>
  <c r="IT6" i="8"/>
  <c r="IX6" i="8"/>
  <c r="JP6" i="8"/>
  <c r="JQ6" i="8"/>
  <c r="JQ7" i="8" s="1"/>
  <c r="JR6" i="8"/>
  <c r="JO6" i="8" s="1"/>
  <c r="KN6" i="8" s="1"/>
  <c r="JS6" i="8"/>
  <c r="JT6" i="8"/>
  <c r="JU6" i="8"/>
  <c r="KQ6" i="8"/>
  <c r="KP6" i="8" s="1"/>
  <c r="LO6" i="8" s="1"/>
  <c r="KR6" i="8"/>
  <c r="KS6" i="8"/>
  <c r="KT6" i="8"/>
  <c r="KZ6" i="8" s="1"/>
  <c r="KU6" i="8"/>
  <c r="KU7" i="8" s="1"/>
  <c r="KV6" i="8"/>
  <c r="KV7" i="8" s="1"/>
  <c r="E7" i="8"/>
  <c r="H7" i="8"/>
  <c r="AG7" i="8"/>
  <c r="AH7" i="8"/>
  <c r="AM7" i="8" s="1"/>
  <c r="AJ7" i="8"/>
  <c r="AK7" i="8"/>
  <c r="AL7" i="8"/>
  <c r="AN7" i="8"/>
  <c r="AO7" i="8"/>
  <c r="BI7" i="8"/>
  <c r="BJ7" i="8"/>
  <c r="BK7" i="8"/>
  <c r="CK7" i="8"/>
  <c r="CL7" i="8"/>
  <c r="CM7" i="8"/>
  <c r="DJ7" i="8"/>
  <c r="DN7" i="8"/>
  <c r="DO7" i="8"/>
  <c r="EK7" i="8"/>
  <c r="EL7" i="8"/>
  <c r="EO7" i="8"/>
  <c r="FM7" i="8"/>
  <c r="FN7" i="8"/>
  <c r="FQ7" i="8"/>
  <c r="GN7" i="8"/>
  <c r="GO7" i="8"/>
  <c r="GP7" i="8"/>
  <c r="GQ7" i="8"/>
  <c r="GU7" i="8"/>
  <c r="GV7" i="8" s="1"/>
  <c r="HN7" i="8"/>
  <c r="HO7" i="8"/>
  <c r="HT7" i="8" s="1"/>
  <c r="HP7" i="8"/>
  <c r="HQ7" i="8"/>
  <c r="HR7" i="8"/>
  <c r="HV7" i="8" s="1"/>
  <c r="HW7" i="8" s="1"/>
  <c r="HU7" i="8"/>
  <c r="IS7" i="8"/>
  <c r="IT7" i="8"/>
  <c r="JR7" i="8"/>
  <c r="JT7" i="8"/>
  <c r="JU7" i="8"/>
  <c r="KQ7" i="8"/>
  <c r="KT7" i="8"/>
  <c r="KX7" i="8"/>
  <c r="AO8" i="8"/>
  <c r="BP8" i="8"/>
  <c r="BQ8" i="8"/>
  <c r="CQ8" i="8"/>
  <c r="CR8" i="8" s="1"/>
  <c r="DR8" i="8"/>
  <c r="DS8" i="8" s="1"/>
  <c r="ES8" i="8"/>
  <c r="ET8" i="8"/>
  <c r="FT8" i="8"/>
  <c r="FU8" i="8"/>
  <c r="GU8" i="8"/>
  <c r="GV8" i="8"/>
  <c r="HV8" i="8"/>
  <c r="HW8" i="8"/>
  <c r="IW8" i="8"/>
  <c r="IX8" i="8" s="1"/>
  <c r="JX8" i="8"/>
  <c r="JY8" i="8" s="1"/>
  <c r="KY8" i="8"/>
  <c r="KZ8" i="8"/>
  <c r="E9" i="8"/>
  <c r="F9" i="8"/>
  <c r="F11" i="8" s="1"/>
  <c r="G9" i="8"/>
  <c r="G11" i="8" s="1"/>
  <c r="G15" i="8" s="1"/>
  <c r="V16" i="8" s="1"/>
  <c r="H9" i="8"/>
  <c r="I9" i="8"/>
  <c r="J9" i="8"/>
  <c r="J11" i="8" s="1"/>
  <c r="N9" i="8"/>
  <c r="AG9" i="8"/>
  <c r="AF9" i="8" s="1"/>
  <c r="AH9" i="8"/>
  <c r="AH11" i="8" s="1"/>
  <c r="AI9" i="8"/>
  <c r="AI11" i="8" s="1"/>
  <c r="AJ9" i="8"/>
  <c r="AK9" i="8"/>
  <c r="AK11" i="8" s="1"/>
  <c r="AX11" i="8" s="1"/>
  <c r="AL9" i="8"/>
  <c r="AL11" i="8" s="1"/>
  <c r="BH9" i="8"/>
  <c r="BG9" i="8" s="1"/>
  <c r="CF9" i="8" s="1"/>
  <c r="BI9" i="8"/>
  <c r="BI11" i="8" s="1"/>
  <c r="BJ9" i="8"/>
  <c r="BK9" i="8"/>
  <c r="BL9" i="8"/>
  <c r="BM9" i="8"/>
  <c r="BM11" i="8" s="1"/>
  <c r="BM15" i="8" s="1"/>
  <c r="BQ9" i="8"/>
  <c r="CI9" i="8"/>
  <c r="CJ9" i="8"/>
  <c r="CK9" i="8"/>
  <c r="CL9" i="8"/>
  <c r="CR9" i="8" s="1"/>
  <c r="CM9" i="8"/>
  <c r="CN9" i="8"/>
  <c r="DJ9" i="8"/>
  <c r="DJ11" i="8" s="1"/>
  <c r="DJ15" i="8" s="1"/>
  <c r="EA15" i="8" s="1"/>
  <c r="DK9" i="8"/>
  <c r="DL9" i="8"/>
  <c r="DM9" i="8"/>
  <c r="DN9" i="8"/>
  <c r="DO9" i="8"/>
  <c r="EK9" i="8"/>
  <c r="EL9" i="8"/>
  <c r="EM9" i="8"/>
  <c r="EM11" i="8" s="1"/>
  <c r="FB11" i="8" s="1"/>
  <c r="EN9" i="8"/>
  <c r="EN11" i="8" s="1"/>
  <c r="EO9" i="8"/>
  <c r="EP9" i="8"/>
  <c r="EJ9" i="8" s="1"/>
  <c r="ET9" i="8"/>
  <c r="FL9" i="8"/>
  <c r="FK9" i="8" s="1"/>
  <c r="GJ9" i="8" s="1"/>
  <c r="FM9" i="8"/>
  <c r="FM11" i="8" s="1"/>
  <c r="FN9" i="8"/>
  <c r="FO9" i="8"/>
  <c r="FP9" i="8"/>
  <c r="FQ9" i="8"/>
  <c r="FQ11" i="8" s="1"/>
  <c r="FU9" i="8"/>
  <c r="GM9" i="8"/>
  <c r="GN9" i="8"/>
  <c r="GO9" i="8"/>
  <c r="GP9" i="8"/>
  <c r="GV9" i="8" s="1"/>
  <c r="GQ9" i="8"/>
  <c r="GQ11" i="8" s="1"/>
  <c r="GR9" i="8"/>
  <c r="HN9" i="8"/>
  <c r="HO9" i="8"/>
  <c r="HP9" i="8"/>
  <c r="HQ9" i="8"/>
  <c r="HR9" i="8"/>
  <c r="HS9" i="8"/>
  <c r="IO9" i="8"/>
  <c r="IP9" i="8"/>
  <c r="IQ9" i="8"/>
  <c r="IQ11" i="8" s="1"/>
  <c r="IR9" i="8"/>
  <c r="IS9" i="8"/>
  <c r="IT9" i="8"/>
  <c r="IN9" i="8" s="1"/>
  <c r="IX9" i="8"/>
  <c r="JP9" i="8"/>
  <c r="JO9" i="8" s="1"/>
  <c r="KN9" i="8" s="1"/>
  <c r="JQ9" i="8"/>
  <c r="JQ11" i="8" s="1"/>
  <c r="JQ15" i="8" s="1"/>
  <c r="JR9" i="8"/>
  <c r="JS9" i="8"/>
  <c r="JT9" i="8"/>
  <c r="JU9" i="8"/>
  <c r="JU11" i="8" s="1"/>
  <c r="JY9" i="8"/>
  <c r="KQ9" i="8"/>
  <c r="KR9" i="8"/>
  <c r="KS9" i="8"/>
  <c r="KT9" i="8"/>
  <c r="KZ9" i="8" s="1"/>
  <c r="KU9" i="8"/>
  <c r="KU11" i="8" s="1"/>
  <c r="KV9" i="8"/>
  <c r="E10" i="8"/>
  <c r="F10" i="8"/>
  <c r="G10" i="8"/>
  <c r="D10" i="8" s="1"/>
  <c r="H10" i="8"/>
  <c r="I10" i="8"/>
  <c r="J10" i="8"/>
  <c r="AG10" i="8"/>
  <c r="AF10" i="8" s="1"/>
  <c r="BE13" i="8" s="1"/>
  <c r="AH10" i="8"/>
  <c r="AI10" i="8"/>
  <c r="AJ10" i="8"/>
  <c r="AK10" i="8"/>
  <c r="AL10" i="8"/>
  <c r="BH10" i="8"/>
  <c r="BG10" i="8" s="1"/>
  <c r="BG11" i="8" s="1"/>
  <c r="BI10" i="8"/>
  <c r="BJ10" i="8"/>
  <c r="BK10" i="8"/>
  <c r="BQ10" i="8" s="1"/>
  <c r="BL10" i="8"/>
  <c r="BM10" i="8"/>
  <c r="CI10" i="8"/>
  <c r="CH10" i="8" s="1"/>
  <c r="CJ10" i="8"/>
  <c r="CK10" i="8"/>
  <c r="CL10" i="8"/>
  <c r="CR10" i="8" s="1"/>
  <c r="CM10" i="8"/>
  <c r="CN10" i="8"/>
  <c r="DJ10" i="8"/>
  <c r="DI10" i="8" s="1"/>
  <c r="DK10" i="8"/>
  <c r="DL10" i="8"/>
  <c r="DM10" i="8"/>
  <c r="DN10" i="8"/>
  <c r="DO10" i="8"/>
  <c r="DS10" i="8"/>
  <c r="EK10" i="8"/>
  <c r="EL10" i="8"/>
  <c r="EM10" i="8"/>
  <c r="EN10" i="8"/>
  <c r="ET10" i="8" s="1"/>
  <c r="EO10" i="8"/>
  <c r="EP10" i="8"/>
  <c r="FL10" i="8"/>
  <c r="FM10" i="8"/>
  <c r="FN10" i="8"/>
  <c r="FO10" i="8"/>
  <c r="FU10" i="8" s="1"/>
  <c r="FP10" i="8"/>
  <c r="FP11" i="8" s="1"/>
  <c r="FQ10" i="8"/>
  <c r="GM10" i="8"/>
  <c r="GL10" i="8" s="1"/>
  <c r="GN10" i="8"/>
  <c r="GO10" i="8"/>
  <c r="GP10" i="8"/>
  <c r="GQ10" i="8"/>
  <c r="GR10" i="8"/>
  <c r="GV10" i="8"/>
  <c r="HN10" i="8"/>
  <c r="HO10" i="8"/>
  <c r="HP10" i="8"/>
  <c r="HQ10" i="8"/>
  <c r="HW10" i="8" s="1"/>
  <c r="HR10" i="8"/>
  <c r="HS10" i="8"/>
  <c r="IO10" i="8"/>
  <c r="IN10" i="8" s="1"/>
  <c r="IP10" i="8"/>
  <c r="IQ10" i="8"/>
  <c r="IR10" i="8"/>
  <c r="IX10" i="8" s="1"/>
  <c r="IS10" i="8"/>
  <c r="IS11" i="8" s="1"/>
  <c r="JF11" i="8" s="1"/>
  <c r="IT10" i="8"/>
  <c r="JP10" i="8"/>
  <c r="JO10" i="8" s="1"/>
  <c r="JQ10" i="8"/>
  <c r="JR10" i="8"/>
  <c r="JS10" i="8"/>
  <c r="JT10" i="8"/>
  <c r="JU10" i="8"/>
  <c r="JY10" i="8"/>
  <c r="KQ10" i="8"/>
  <c r="KP10" i="8" s="1"/>
  <c r="KR10" i="8"/>
  <c r="KS10" i="8"/>
  <c r="KT10" i="8"/>
  <c r="KZ10" i="8" s="1"/>
  <c r="KU10" i="8"/>
  <c r="KV10" i="8"/>
  <c r="E11" i="8"/>
  <c r="I11" i="8"/>
  <c r="AG11" i="8"/>
  <c r="AJ11" i="8"/>
  <c r="BJ11" i="8"/>
  <c r="BK11" i="8"/>
  <c r="BQ11" i="8" s="1"/>
  <c r="BL11" i="8"/>
  <c r="BY11" i="8" s="1"/>
  <c r="CJ11" i="8"/>
  <c r="CK11" i="8"/>
  <c r="CK15" i="8" s="1"/>
  <c r="CZ16" i="8" s="1"/>
  <c r="CN11" i="8"/>
  <c r="DK11" i="8"/>
  <c r="DN11" i="8"/>
  <c r="DO11" i="8"/>
  <c r="EL11" i="8"/>
  <c r="EL15" i="8" s="1"/>
  <c r="EO11" i="8"/>
  <c r="FN11" i="8"/>
  <c r="FO11" i="8"/>
  <c r="FU11" i="8" s="1"/>
  <c r="GN11" i="8"/>
  <c r="GO11" i="8"/>
  <c r="GR11" i="8"/>
  <c r="HO11" i="8"/>
  <c r="HR11" i="8"/>
  <c r="HS11" i="8"/>
  <c r="IO11" i="8"/>
  <c r="IP11" i="8"/>
  <c r="JR11" i="8"/>
  <c r="JS11" i="8"/>
  <c r="JY11" i="8" s="1"/>
  <c r="JT11" i="8"/>
  <c r="KG11" i="8" s="1"/>
  <c r="KR11" i="8"/>
  <c r="KS11" i="8"/>
  <c r="KS15" i="8" s="1"/>
  <c r="KV11" i="8"/>
  <c r="E12" i="8"/>
  <c r="D12" i="8" s="1"/>
  <c r="D14" i="8" s="1"/>
  <c r="F12" i="8"/>
  <c r="F14" i="8" s="1"/>
  <c r="G12" i="8"/>
  <c r="H12" i="8"/>
  <c r="N12" i="8" s="1"/>
  <c r="I12" i="8"/>
  <c r="I14" i="8" s="1"/>
  <c r="I15" i="8" s="1"/>
  <c r="J12" i="8"/>
  <c r="AG12" i="8"/>
  <c r="AF12" i="8" s="1"/>
  <c r="AF14" i="8" s="1"/>
  <c r="AH12" i="8"/>
  <c r="AI12" i="8"/>
  <c r="AJ12" i="8"/>
  <c r="AK12" i="8"/>
  <c r="AL12" i="8"/>
  <c r="AL14" i="8" s="1"/>
  <c r="BH12" i="8"/>
  <c r="BG12" i="8" s="1"/>
  <c r="BI12" i="8"/>
  <c r="BJ12" i="8"/>
  <c r="BK12" i="8"/>
  <c r="BL12" i="8"/>
  <c r="BM12" i="8"/>
  <c r="BQ12" i="8"/>
  <c r="CI12" i="8"/>
  <c r="CJ12" i="8"/>
  <c r="CK12" i="8"/>
  <c r="CK14" i="8" s="1"/>
  <c r="CL12" i="8"/>
  <c r="CM12" i="8"/>
  <c r="CN12" i="8"/>
  <c r="CH12" i="8" s="1"/>
  <c r="CR12" i="8"/>
  <c r="DJ12" i="8"/>
  <c r="DI12" i="8" s="1"/>
  <c r="DK12" i="8"/>
  <c r="DL12" i="8"/>
  <c r="DL14" i="8" s="1"/>
  <c r="DM12" i="8"/>
  <c r="DN12" i="8"/>
  <c r="DO12" i="8"/>
  <c r="EK12" i="8"/>
  <c r="EL12" i="8"/>
  <c r="EL14" i="8" s="1"/>
  <c r="EM12" i="8"/>
  <c r="EM14" i="8" s="1"/>
  <c r="EM15" i="8" s="1"/>
  <c r="EN12" i="8"/>
  <c r="EO12" i="8"/>
  <c r="EP12" i="8"/>
  <c r="EP14" i="8" s="1"/>
  <c r="ET12" i="8"/>
  <c r="FL12" i="8"/>
  <c r="FM12" i="8"/>
  <c r="FN12" i="8"/>
  <c r="FO12" i="8"/>
  <c r="FP12" i="8"/>
  <c r="FP14" i="8" s="1"/>
  <c r="FQ12" i="8"/>
  <c r="FK12" i="8" s="1"/>
  <c r="FU12" i="8"/>
  <c r="GM12" i="8"/>
  <c r="GL12" i="8" s="1"/>
  <c r="GL14" i="8" s="1"/>
  <c r="GN12" i="8"/>
  <c r="GO12" i="8"/>
  <c r="GO14" i="8" s="1"/>
  <c r="GP12" i="8"/>
  <c r="GV12" i="8" s="1"/>
  <c r="GQ12" i="8"/>
  <c r="GR12" i="8"/>
  <c r="HN12" i="8"/>
  <c r="HM12" i="8" s="1"/>
  <c r="HO12" i="8"/>
  <c r="HP12" i="8"/>
  <c r="HP14" i="8" s="1"/>
  <c r="HQ12" i="8"/>
  <c r="HR12" i="8"/>
  <c r="HS12" i="8"/>
  <c r="HS14" i="8" s="1"/>
  <c r="HW12" i="8"/>
  <c r="IO12" i="8"/>
  <c r="IP12" i="8"/>
  <c r="IQ12" i="8"/>
  <c r="IR12" i="8"/>
  <c r="IS12" i="8"/>
  <c r="IT12" i="8"/>
  <c r="IN12" i="8" s="1"/>
  <c r="IX12" i="8"/>
  <c r="JP12" i="8"/>
  <c r="JO12" i="8" s="1"/>
  <c r="JQ12" i="8"/>
  <c r="JR12" i="8"/>
  <c r="JS12" i="8"/>
  <c r="JY12" i="8" s="1"/>
  <c r="JT12" i="8"/>
  <c r="JU12" i="8"/>
  <c r="KQ12" i="8"/>
  <c r="KQ14" i="8" s="1"/>
  <c r="KR12" i="8"/>
  <c r="KS12" i="8"/>
  <c r="KS14" i="8" s="1"/>
  <c r="KT12" i="8"/>
  <c r="KU12" i="8"/>
  <c r="KV12" i="8"/>
  <c r="KZ12" i="8"/>
  <c r="E13" i="8"/>
  <c r="F13" i="8"/>
  <c r="G13" i="8"/>
  <c r="G14" i="8" s="1"/>
  <c r="H13" i="8"/>
  <c r="I13" i="8"/>
  <c r="J13" i="8"/>
  <c r="D13" i="8" s="1"/>
  <c r="N13" i="8"/>
  <c r="Z13" i="8"/>
  <c r="AG13" i="8"/>
  <c r="AF13" i="8" s="1"/>
  <c r="AH13" i="8"/>
  <c r="AI13" i="8"/>
  <c r="AJ13" i="8"/>
  <c r="AK13" i="8"/>
  <c r="AK14" i="8" s="1"/>
  <c r="AL13" i="8"/>
  <c r="BB13" i="8"/>
  <c r="BG13" i="8"/>
  <c r="BH13" i="8"/>
  <c r="BI13" i="8"/>
  <c r="BJ13" i="8"/>
  <c r="BK13" i="8"/>
  <c r="BQ13" i="8" s="1"/>
  <c r="BL13" i="8"/>
  <c r="BL14" i="8" s="1"/>
  <c r="BM13" i="8"/>
  <c r="CC13" i="8"/>
  <c r="CI13" i="8"/>
  <c r="CI14" i="8" s="1"/>
  <c r="CJ13" i="8"/>
  <c r="CJ14" i="8" s="1"/>
  <c r="CK13" i="8"/>
  <c r="CL13" i="8"/>
  <c r="CM13" i="8"/>
  <c r="CN13" i="8"/>
  <c r="CR13" i="8"/>
  <c r="DD13" i="8"/>
  <c r="DJ13" i="8"/>
  <c r="DK13" i="8"/>
  <c r="DL13" i="8"/>
  <c r="DM13" i="8"/>
  <c r="DS13" i="8" s="1"/>
  <c r="DN13" i="8"/>
  <c r="DO13" i="8"/>
  <c r="EE13" i="8"/>
  <c r="EK13" i="8"/>
  <c r="EL13" i="8"/>
  <c r="EJ13" i="8" s="1"/>
  <c r="EM13" i="8"/>
  <c r="EN13" i="8"/>
  <c r="ET13" i="8" s="1"/>
  <c r="EO13" i="8"/>
  <c r="EP13" i="8"/>
  <c r="FF13" i="8"/>
  <c r="FK13" i="8"/>
  <c r="FL13" i="8"/>
  <c r="FM13" i="8"/>
  <c r="FN13" i="8"/>
  <c r="FO13" i="8"/>
  <c r="FO14" i="8" s="1"/>
  <c r="FO15" i="8" s="1"/>
  <c r="GC17" i="8" s="1"/>
  <c r="FP13" i="8"/>
  <c r="FQ13" i="8"/>
  <c r="FU13" i="8"/>
  <c r="GG13" i="8"/>
  <c r="GM13" i="8"/>
  <c r="GL13" i="8" s="1"/>
  <c r="GN13" i="8"/>
  <c r="GO13" i="8"/>
  <c r="GP13" i="8"/>
  <c r="GQ13" i="8"/>
  <c r="GR13" i="8"/>
  <c r="GV13" i="8"/>
  <c r="HH13" i="8"/>
  <c r="HK13" i="8"/>
  <c r="HM13" i="8"/>
  <c r="HN13" i="8"/>
  <c r="HO13" i="8"/>
  <c r="HP13" i="8"/>
  <c r="HQ13" i="8"/>
  <c r="HR13" i="8"/>
  <c r="HS13" i="8"/>
  <c r="II13" i="8"/>
  <c r="IO13" i="8"/>
  <c r="IP13" i="8"/>
  <c r="IP14" i="8" s="1"/>
  <c r="IP15" i="8" s="1"/>
  <c r="IQ13" i="8"/>
  <c r="IR13" i="8"/>
  <c r="IS13" i="8"/>
  <c r="IT13" i="8"/>
  <c r="IX13" i="8"/>
  <c r="JJ13" i="8"/>
  <c r="JP13" i="8"/>
  <c r="JQ13" i="8"/>
  <c r="JO13" i="8" s="1"/>
  <c r="KN13" i="8" s="1"/>
  <c r="JR13" i="8"/>
  <c r="JS13" i="8"/>
  <c r="JT13" i="8"/>
  <c r="JU13" i="8"/>
  <c r="JY13" i="8"/>
  <c r="KK13" i="8"/>
  <c r="KQ13" i="8"/>
  <c r="KP13" i="8" s="1"/>
  <c r="KR13" i="8"/>
  <c r="KS13" i="8"/>
  <c r="KT13" i="8"/>
  <c r="KZ13" i="8" s="1"/>
  <c r="KU13" i="8"/>
  <c r="KV13" i="8"/>
  <c r="KV14" i="8" s="1"/>
  <c r="KV15" i="8" s="1"/>
  <c r="LL13" i="8"/>
  <c r="LO13" i="8"/>
  <c r="E14" i="8"/>
  <c r="H14" i="8"/>
  <c r="J14" i="8"/>
  <c r="N14" i="8"/>
  <c r="Z14" i="8"/>
  <c r="AH14" i="8"/>
  <c r="AI14" i="8"/>
  <c r="AJ14" i="8"/>
  <c r="AJ15" i="8" s="1"/>
  <c r="AX17" i="8" s="1"/>
  <c r="BB14" i="8"/>
  <c r="BH14" i="8"/>
  <c r="BI14" i="8"/>
  <c r="BJ14" i="8"/>
  <c r="BM14" i="8"/>
  <c r="CC14" i="8"/>
  <c r="CL14" i="8"/>
  <c r="CR14" i="8" s="1"/>
  <c r="CM14" i="8"/>
  <c r="CN14" i="8"/>
  <c r="DD14" i="8"/>
  <c r="DJ14" i="8"/>
  <c r="DK14" i="8"/>
  <c r="DK15" i="8" s="1"/>
  <c r="DN14" i="8"/>
  <c r="DO14" i="8"/>
  <c r="EE14" i="8"/>
  <c r="EN14" i="8"/>
  <c r="ET14" i="8" s="1"/>
  <c r="EO14" i="8"/>
  <c r="FF14" i="8"/>
  <c r="FL14" i="8"/>
  <c r="FM14" i="8"/>
  <c r="FN14" i="8"/>
  <c r="FN15" i="8" s="1"/>
  <c r="GC16" i="8" s="1"/>
  <c r="FQ14" i="8"/>
  <c r="FU14" i="8"/>
  <c r="GG14" i="8"/>
  <c r="GN14" i="8"/>
  <c r="GP14" i="8"/>
  <c r="GV14" i="8" s="1"/>
  <c r="GQ14" i="8"/>
  <c r="GR14" i="8"/>
  <c r="HH14" i="8"/>
  <c r="HM14" i="8"/>
  <c r="HN14" i="8"/>
  <c r="HO14" i="8"/>
  <c r="HR14" i="8"/>
  <c r="HR15" i="8" s="1"/>
  <c r="II14" i="8"/>
  <c r="IQ14" i="8"/>
  <c r="IQ15" i="8" s="1"/>
  <c r="JF16" i="8" s="1"/>
  <c r="IR14" i="8"/>
  <c r="IX14" i="8" s="1"/>
  <c r="IS14" i="8"/>
  <c r="JJ14" i="8"/>
  <c r="JP14" i="8"/>
  <c r="JQ14" i="8"/>
  <c r="JR14" i="8"/>
  <c r="JR15" i="8" s="1"/>
  <c r="KG16" i="8" s="1"/>
  <c r="JT14" i="8"/>
  <c r="JU14" i="8"/>
  <c r="KK14" i="8"/>
  <c r="KR14" i="8"/>
  <c r="KR15" i="8" s="1"/>
  <c r="KY15" i="8" s="1"/>
  <c r="KT14" i="8"/>
  <c r="KZ14" i="8" s="1"/>
  <c r="KU14" i="8"/>
  <c r="KU15" i="8" s="1"/>
  <c r="LL14" i="8"/>
  <c r="E15" i="8"/>
  <c r="V15" i="8" s="1"/>
  <c r="F15" i="8"/>
  <c r="K15" i="8"/>
  <c r="X15" i="8"/>
  <c r="Y15" i="8"/>
  <c r="AH15" i="8"/>
  <c r="AL15" i="8"/>
  <c r="AZ15" i="8"/>
  <c r="BA15" i="8"/>
  <c r="BJ15" i="8"/>
  <c r="BY16" i="8" s="1"/>
  <c r="CA15" i="8"/>
  <c r="CB15" i="8"/>
  <c r="CN15" i="8"/>
  <c r="DB15" i="8"/>
  <c r="DC15" i="8"/>
  <c r="DO15" i="8"/>
  <c r="EC15" i="8"/>
  <c r="ED15" i="8"/>
  <c r="EO15" i="8"/>
  <c r="FD15" i="8"/>
  <c r="FE15" i="8"/>
  <c r="FM15" i="8"/>
  <c r="GE15" i="8"/>
  <c r="GF15" i="8"/>
  <c r="GR15" i="8"/>
  <c r="HF15" i="8"/>
  <c r="HG15" i="8"/>
  <c r="HO15" i="8"/>
  <c r="HS15" i="8"/>
  <c r="IG15" i="8"/>
  <c r="IH15" i="8"/>
  <c r="JH15" i="8"/>
  <c r="JI15" i="8"/>
  <c r="JT15" i="8"/>
  <c r="KI15" i="8"/>
  <c r="KJ15" i="8"/>
  <c r="LJ15" i="8"/>
  <c r="LK15" i="8"/>
  <c r="M16" i="8"/>
  <c r="N16" i="8"/>
  <c r="AF16" i="8"/>
  <c r="BG16" i="8" s="1"/>
  <c r="CH16" i="8" s="1"/>
  <c r="DJ16" i="8" s="1"/>
  <c r="EL16" i="8" s="1"/>
  <c r="AG16" i="8"/>
  <c r="AH16" i="8"/>
  <c r="AI16" i="8"/>
  <c r="AJ16" i="8"/>
  <c r="BK16" i="8" s="1"/>
  <c r="AK16" i="8"/>
  <c r="BL16" i="8" s="1"/>
  <c r="AL16" i="8"/>
  <c r="AO16" i="8"/>
  <c r="BH16" i="8"/>
  <c r="CI16" i="8" s="1"/>
  <c r="BI16" i="8"/>
  <c r="BJ16" i="8"/>
  <c r="CK16" i="8" s="1"/>
  <c r="DM16" i="8" s="1"/>
  <c r="EO16" i="8" s="1"/>
  <c r="FQ16" i="8" s="1"/>
  <c r="BM16" i="8"/>
  <c r="CN16" i="8" s="1"/>
  <c r="CL16" i="8"/>
  <c r="DN16" i="8" s="1"/>
  <c r="CM16" i="8"/>
  <c r="DI16" i="8"/>
  <c r="EK16" i="8" s="1"/>
  <c r="FM16" i="8" s="1"/>
  <c r="DK16" i="8"/>
  <c r="EM16" i="8" s="1"/>
  <c r="FO16" i="8" s="1"/>
  <c r="GQ16" i="8" s="1"/>
  <c r="DO16" i="8"/>
  <c r="EJ16" i="8"/>
  <c r="FL16" i="8" s="1"/>
  <c r="GN16" i="8" s="1"/>
  <c r="FB16" i="8"/>
  <c r="FK16" i="8"/>
  <c r="GL16" i="8"/>
  <c r="GM16" i="8"/>
  <c r="HM16" i="8"/>
  <c r="IO16" i="8" s="1"/>
  <c r="HN16" i="8"/>
  <c r="IP16" i="8" s="1"/>
  <c r="HO16" i="8"/>
  <c r="HP16" i="8"/>
  <c r="IR16" i="8" s="1"/>
  <c r="JT16" i="8" s="1"/>
  <c r="KV16" i="8" s="1"/>
  <c r="IN16" i="8"/>
  <c r="IQ16" i="8"/>
  <c r="JS16" i="8" s="1"/>
  <c r="KU16" i="8" s="1"/>
  <c r="JO16" i="8"/>
  <c r="JP16" i="8"/>
  <c r="JQ16" i="8"/>
  <c r="JX16" i="8" s="1"/>
  <c r="JY16" i="8" s="1"/>
  <c r="KP16" i="8"/>
  <c r="KQ16" i="8"/>
  <c r="KR16" i="8"/>
  <c r="KY16" i="8" s="1"/>
  <c r="LH16" i="8"/>
  <c r="D17" i="8"/>
  <c r="E17" i="8"/>
  <c r="E8" i="8" s="1"/>
  <c r="F17" i="8"/>
  <c r="F8" i="8" s="1"/>
  <c r="G17" i="8"/>
  <c r="G8" i="8" s="1"/>
  <c r="H17" i="8"/>
  <c r="H8" i="8" s="1"/>
  <c r="I17" i="8"/>
  <c r="I8" i="8" s="1"/>
  <c r="J17" i="8"/>
  <c r="N17" i="8"/>
  <c r="AG17" i="8"/>
  <c r="AF17" i="8" s="1"/>
  <c r="AH17" i="8"/>
  <c r="AI17" i="8"/>
  <c r="AJ17" i="8"/>
  <c r="AK17" i="8"/>
  <c r="AL17" i="8"/>
  <c r="BG17" i="8"/>
  <c r="BH17" i="8"/>
  <c r="BI17" i="8"/>
  <c r="BJ17" i="8"/>
  <c r="BK17" i="8"/>
  <c r="BQ17" i="8" s="1"/>
  <c r="BL17" i="8"/>
  <c r="BL19" i="8" s="1"/>
  <c r="BM17" i="8"/>
  <c r="CI17" i="8"/>
  <c r="CJ17" i="8"/>
  <c r="CK17" i="8"/>
  <c r="CL17" i="8"/>
  <c r="CM17" i="8"/>
  <c r="CN17" i="8"/>
  <c r="CN19" i="8" s="1"/>
  <c r="CR17" i="8"/>
  <c r="DJ17" i="8"/>
  <c r="DI17" i="8" s="1"/>
  <c r="DK17" i="8"/>
  <c r="DL17" i="8"/>
  <c r="DM17" i="8"/>
  <c r="DN17" i="8"/>
  <c r="DO17" i="8"/>
  <c r="EK17" i="8"/>
  <c r="EL17" i="8"/>
  <c r="EM17" i="8"/>
  <c r="EN17" i="8"/>
  <c r="ET17" i="8" s="1"/>
  <c r="EO17" i="8"/>
  <c r="EP17" i="8"/>
  <c r="EP19" i="8" s="1"/>
  <c r="FL17" i="8"/>
  <c r="FK17" i="8" s="1"/>
  <c r="FM17" i="8"/>
  <c r="FN17" i="8"/>
  <c r="FO17" i="8"/>
  <c r="FP17" i="8"/>
  <c r="FP19" i="8" s="1"/>
  <c r="FQ17" i="8"/>
  <c r="FU17" i="8"/>
  <c r="GM17" i="8"/>
  <c r="GL17" i="8" s="1"/>
  <c r="GN17" i="8"/>
  <c r="GN19" i="8" s="1"/>
  <c r="GO17" i="8"/>
  <c r="GO19" i="8" s="1"/>
  <c r="GX17" i="8" s="1"/>
  <c r="GP17" i="8"/>
  <c r="GQ17" i="8"/>
  <c r="GR17" i="8"/>
  <c r="GV17" i="8"/>
  <c r="HM17" i="8"/>
  <c r="HN17" i="8"/>
  <c r="HO17" i="8"/>
  <c r="HP17" i="8"/>
  <c r="HP19" i="8" s="1"/>
  <c r="HY17" i="8" s="1"/>
  <c r="HQ17" i="8"/>
  <c r="HW17" i="8" s="1"/>
  <c r="HR17" i="8"/>
  <c r="HS17" i="8"/>
  <c r="IO17" i="8"/>
  <c r="IP17" i="8"/>
  <c r="IQ17" i="8"/>
  <c r="IR17" i="8"/>
  <c r="IS17" i="8"/>
  <c r="IT17" i="8"/>
  <c r="IX17" i="8"/>
  <c r="JP17" i="8"/>
  <c r="JP19" i="8" s="1"/>
  <c r="JQ17" i="8"/>
  <c r="JR17" i="8"/>
  <c r="JS17" i="8"/>
  <c r="JT17" i="8"/>
  <c r="JU17" i="8"/>
  <c r="KQ17" i="8"/>
  <c r="KR17" i="8"/>
  <c r="KS17" i="8"/>
  <c r="KT17" i="8"/>
  <c r="KZ17" i="8" s="1"/>
  <c r="KU17" i="8"/>
  <c r="KV17" i="8"/>
  <c r="KV19" i="8" s="1"/>
  <c r="E18" i="8"/>
  <c r="D18" i="8" s="1"/>
  <c r="F18" i="8"/>
  <c r="G18" i="8"/>
  <c r="H18" i="8"/>
  <c r="I18" i="8"/>
  <c r="J18" i="8"/>
  <c r="AG18" i="8"/>
  <c r="AH18" i="8"/>
  <c r="AI18" i="8"/>
  <c r="AI19" i="8" s="1"/>
  <c r="AJ18" i="8"/>
  <c r="AJ19" i="8" s="1"/>
  <c r="AK18" i="8"/>
  <c r="AK19" i="8" s="1"/>
  <c r="AL18" i="8"/>
  <c r="BH18" i="8"/>
  <c r="BI18" i="8"/>
  <c r="BJ18" i="8"/>
  <c r="BK18" i="8"/>
  <c r="BL18" i="8"/>
  <c r="BM18" i="8"/>
  <c r="BM19" i="8" s="1"/>
  <c r="CI18" i="8"/>
  <c r="CH18" i="8" s="1"/>
  <c r="CJ18" i="8"/>
  <c r="CK18" i="8"/>
  <c r="CL18" i="8"/>
  <c r="CM18" i="8"/>
  <c r="CN18" i="8"/>
  <c r="DJ18" i="8"/>
  <c r="DI18" i="8" s="1"/>
  <c r="DK18" i="8"/>
  <c r="DL18" i="8"/>
  <c r="DM18" i="8"/>
  <c r="DN18" i="8"/>
  <c r="DO18" i="8"/>
  <c r="EK18" i="8"/>
  <c r="EJ18" i="8" s="1"/>
  <c r="EL18" i="8"/>
  <c r="EM18" i="8"/>
  <c r="EN18" i="8"/>
  <c r="EO18" i="8"/>
  <c r="EP18" i="8"/>
  <c r="FL18" i="8"/>
  <c r="FM18" i="8"/>
  <c r="FN18" i="8"/>
  <c r="FO18" i="8"/>
  <c r="FP18" i="8"/>
  <c r="FQ18" i="8"/>
  <c r="GL18" i="8"/>
  <c r="GM18" i="8"/>
  <c r="GN18" i="8"/>
  <c r="GO18" i="8"/>
  <c r="GP18" i="8"/>
  <c r="GQ18" i="8"/>
  <c r="GR18" i="8"/>
  <c r="HM18" i="8"/>
  <c r="HN18" i="8"/>
  <c r="HN19" i="8" s="1"/>
  <c r="HO18" i="8"/>
  <c r="HP18" i="8"/>
  <c r="HQ18" i="8"/>
  <c r="HR18" i="8"/>
  <c r="HS18" i="8"/>
  <c r="IO18" i="8"/>
  <c r="IP18" i="8"/>
  <c r="IQ18" i="8"/>
  <c r="IR18" i="8"/>
  <c r="IS18" i="8"/>
  <c r="IT18" i="8"/>
  <c r="JP18" i="8"/>
  <c r="JO18" i="8" s="1"/>
  <c r="JQ18" i="8"/>
  <c r="JQ19" i="8" s="1"/>
  <c r="JR18" i="8"/>
  <c r="JR19" i="8" s="1"/>
  <c r="JS18" i="8"/>
  <c r="JT18" i="8"/>
  <c r="JU18" i="8"/>
  <c r="KQ18" i="8"/>
  <c r="KR18" i="8"/>
  <c r="KS18" i="8"/>
  <c r="KP18" i="8" s="1"/>
  <c r="KT18" i="8"/>
  <c r="KT19" i="8" s="1"/>
  <c r="KU18" i="8"/>
  <c r="KV18" i="8"/>
  <c r="E19" i="8"/>
  <c r="F19" i="8"/>
  <c r="G19" i="8"/>
  <c r="I19" i="8"/>
  <c r="M19" i="8" s="1"/>
  <c r="J19" i="8"/>
  <c r="L19" i="8"/>
  <c r="AH19" i="8"/>
  <c r="AL19" i="8"/>
  <c r="AO19" i="8"/>
  <c r="BH19" i="8"/>
  <c r="BI19" i="8"/>
  <c r="BN19" i="8" s="1"/>
  <c r="BJ19" i="8"/>
  <c r="BS17" i="8" s="1"/>
  <c r="BK19" i="8"/>
  <c r="BO19" i="8"/>
  <c r="CI19" i="8"/>
  <c r="CK19" i="8"/>
  <c r="CT17" i="8" s="1"/>
  <c r="CL19" i="8"/>
  <c r="CM19" i="8"/>
  <c r="DJ19" i="8"/>
  <c r="DK19" i="8"/>
  <c r="DP19" i="8" s="1"/>
  <c r="DL19" i="8"/>
  <c r="DN19" i="8"/>
  <c r="DO19" i="8"/>
  <c r="EL19" i="8"/>
  <c r="EN19" i="8"/>
  <c r="EO19" i="8"/>
  <c r="FN19" i="8"/>
  <c r="FO19" i="8"/>
  <c r="FQ19" i="8"/>
  <c r="GM19" i="8"/>
  <c r="GP19" i="8"/>
  <c r="GQ19" i="8"/>
  <c r="GR19" i="8"/>
  <c r="HO19" i="8"/>
  <c r="HT19" i="8" s="1"/>
  <c r="HR19" i="8"/>
  <c r="HV19" i="8" s="1"/>
  <c r="HS19" i="8"/>
  <c r="IO19" i="8"/>
  <c r="IQ19" i="8"/>
  <c r="IZ17" i="8" s="1"/>
  <c r="IR19" i="8"/>
  <c r="IT19" i="8"/>
  <c r="JT19" i="8"/>
  <c r="JU19" i="8"/>
  <c r="KQ19" i="8"/>
  <c r="KR19" i="8"/>
  <c r="KU19" i="8"/>
  <c r="KY19" i="8" s="1"/>
  <c r="KZ19" i="8" s="1"/>
  <c r="KX19" i="8"/>
  <c r="M20" i="8"/>
  <c r="N20" i="8"/>
  <c r="AO20" i="8"/>
  <c r="BP20" i="8"/>
  <c r="BQ20" i="8" s="1"/>
  <c r="CQ20" i="8"/>
  <c r="CR20" i="8"/>
  <c r="DR20" i="8"/>
  <c r="DS20" i="8" s="1"/>
  <c r="ES20" i="8"/>
  <c r="ET20" i="8" s="1"/>
  <c r="FT20" i="8"/>
  <c r="FU20" i="8"/>
  <c r="GU20" i="8"/>
  <c r="GV20" i="8" s="1"/>
  <c r="HV20" i="8"/>
  <c r="HW20" i="8" s="1"/>
  <c r="IW20" i="8"/>
  <c r="IX20" i="8"/>
  <c r="JX20" i="8"/>
  <c r="JY20" i="8" s="1"/>
  <c r="KY20" i="8"/>
  <c r="KZ20" i="8" s="1"/>
  <c r="E21" i="8"/>
  <c r="D21" i="8" s="1"/>
  <c r="F21" i="8"/>
  <c r="G21" i="8"/>
  <c r="H21" i="8"/>
  <c r="I21" i="8"/>
  <c r="J21" i="8"/>
  <c r="AG21" i="8"/>
  <c r="AH21" i="8"/>
  <c r="AI21" i="8"/>
  <c r="AF21" i="8" s="1"/>
  <c r="AJ21" i="8"/>
  <c r="AK21" i="8"/>
  <c r="AL21" i="8"/>
  <c r="BG21" i="8"/>
  <c r="BH21" i="8"/>
  <c r="BI21" i="8"/>
  <c r="BJ21" i="8"/>
  <c r="BK21" i="8"/>
  <c r="BL21" i="8"/>
  <c r="BM21" i="8"/>
  <c r="CI21" i="8"/>
  <c r="CH21" i="8" s="1"/>
  <c r="CJ21" i="8"/>
  <c r="CK21" i="8"/>
  <c r="CL21" i="8"/>
  <c r="CM21" i="8"/>
  <c r="CN21" i="8"/>
  <c r="DJ21" i="8"/>
  <c r="DI21" i="8" s="1"/>
  <c r="DK21" i="8"/>
  <c r="DL21" i="8"/>
  <c r="DM21" i="8"/>
  <c r="DN21" i="8"/>
  <c r="DO21" i="8"/>
  <c r="EK21" i="8"/>
  <c r="EL21" i="8"/>
  <c r="EJ21" i="8" s="1"/>
  <c r="EM21" i="8"/>
  <c r="EN21" i="8"/>
  <c r="EO21" i="8"/>
  <c r="EP21" i="8"/>
  <c r="FL21" i="8"/>
  <c r="FK21" i="8" s="1"/>
  <c r="FM21" i="8"/>
  <c r="FN21" i="8"/>
  <c r="FO21" i="8"/>
  <c r="FO41" i="8" s="1"/>
  <c r="FP21" i="8"/>
  <c r="FQ21" i="8"/>
  <c r="GM21" i="8"/>
  <c r="GL21" i="8" s="1"/>
  <c r="GN21" i="8"/>
  <c r="GO21" i="8"/>
  <c r="GP21" i="8"/>
  <c r="GQ21" i="8"/>
  <c r="GR21" i="8"/>
  <c r="HN21" i="8"/>
  <c r="HO21" i="8"/>
  <c r="HM21" i="8" s="1"/>
  <c r="HP21" i="8"/>
  <c r="HQ21" i="8"/>
  <c r="HR21" i="8"/>
  <c r="HS21" i="8"/>
  <c r="IN21" i="8"/>
  <c r="IO21" i="8"/>
  <c r="IP21" i="8"/>
  <c r="IQ21" i="8"/>
  <c r="IR21" i="8"/>
  <c r="IS21" i="8"/>
  <c r="IT21" i="8"/>
  <c r="JO21" i="8"/>
  <c r="JP21" i="8"/>
  <c r="JQ21" i="8"/>
  <c r="JR21" i="8"/>
  <c r="JS21" i="8"/>
  <c r="JT21" i="8"/>
  <c r="JU21" i="8"/>
  <c r="KQ21" i="8"/>
  <c r="KR21" i="8"/>
  <c r="KS21" i="8"/>
  <c r="KT21" i="8"/>
  <c r="KU21" i="8"/>
  <c r="KV21" i="8"/>
  <c r="E22" i="8"/>
  <c r="D22" i="8" s="1"/>
  <c r="F22" i="8"/>
  <c r="L22" i="8" s="1"/>
  <c r="G22" i="8"/>
  <c r="H22" i="8"/>
  <c r="I22" i="8"/>
  <c r="J22" i="8"/>
  <c r="O22" i="8"/>
  <c r="AG22" i="8"/>
  <c r="AH22" i="8"/>
  <c r="AN22" i="8" s="1"/>
  <c r="AI22" i="8"/>
  <c r="AQ22" i="8" s="1"/>
  <c r="AJ22" i="8"/>
  <c r="AK22" i="8"/>
  <c r="AL22" i="8"/>
  <c r="AO22" i="8"/>
  <c r="BG22" i="8"/>
  <c r="BH22" i="8"/>
  <c r="BR22" i="8" s="1"/>
  <c r="BI22" i="8"/>
  <c r="BO22" i="8" s="1"/>
  <c r="BJ22" i="8"/>
  <c r="BK22" i="8"/>
  <c r="BL22" i="8"/>
  <c r="BM22" i="8"/>
  <c r="CI22" i="8"/>
  <c r="CJ22" i="8"/>
  <c r="CK22" i="8"/>
  <c r="CS22" i="8" s="1"/>
  <c r="CL22" i="8"/>
  <c r="CM22" i="8"/>
  <c r="CN22" i="8"/>
  <c r="DJ22" i="8"/>
  <c r="DK22" i="8"/>
  <c r="DL22" i="8"/>
  <c r="DM22" i="8"/>
  <c r="DN22" i="8"/>
  <c r="DO22" i="8"/>
  <c r="DQ22" i="8"/>
  <c r="DR22" i="8"/>
  <c r="DS22" i="8" s="1"/>
  <c r="EK22" i="8"/>
  <c r="ER22" i="8" s="1"/>
  <c r="EL22" i="8"/>
  <c r="EM22" i="8"/>
  <c r="EN22" i="8"/>
  <c r="EO22" i="8"/>
  <c r="EP22" i="8"/>
  <c r="ES22" i="8"/>
  <c r="FL22" i="8"/>
  <c r="FM22" i="8"/>
  <c r="FS22" i="8" s="1"/>
  <c r="FN22" i="8"/>
  <c r="FO22" i="8"/>
  <c r="FP22" i="8"/>
  <c r="FP41" i="8" s="1"/>
  <c r="FQ22" i="8"/>
  <c r="FV22" i="8"/>
  <c r="GM22" i="8"/>
  <c r="GL22" i="8" s="1"/>
  <c r="GN22" i="8"/>
  <c r="GO22" i="8"/>
  <c r="GP22" i="8"/>
  <c r="GQ22" i="8"/>
  <c r="GR22" i="8"/>
  <c r="GT22" i="8"/>
  <c r="GU22" i="8"/>
  <c r="GV22" i="8"/>
  <c r="GW22" i="8"/>
  <c r="HM22" i="8"/>
  <c r="HN22" i="8"/>
  <c r="HO22" i="8"/>
  <c r="HP22" i="8"/>
  <c r="HQ22" i="8"/>
  <c r="HR22" i="8"/>
  <c r="HS22" i="8"/>
  <c r="HU22" i="8"/>
  <c r="HV22" i="8"/>
  <c r="HW22" i="8" s="1"/>
  <c r="HX22" i="8"/>
  <c r="IO22" i="8"/>
  <c r="IY22" i="8" s="1"/>
  <c r="IP22" i="8"/>
  <c r="IV22" i="8" s="1"/>
  <c r="IQ22" i="8"/>
  <c r="IR22" i="8"/>
  <c r="IS22" i="8"/>
  <c r="IT22" i="8"/>
  <c r="IW22" i="8"/>
  <c r="IX22" i="8" s="1"/>
  <c r="JP22" i="8"/>
  <c r="JO22" i="8" s="1"/>
  <c r="JQ22" i="8"/>
  <c r="JW22" i="8" s="1"/>
  <c r="JR22" i="8"/>
  <c r="JS22" i="8"/>
  <c r="JT22" i="8"/>
  <c r="JU22" i="8"/>
  <c r="KQ22" i="8"/>
  <c r="KP22" i="8" s="1"/>
  <c r="KR22" i="8"/>
  <c r="KX22" i="8" s="1"/>
  <c r="KS22" i="8"/>
  <c r="KT22" i="8"/>
  <c r="KU22" i="8"/>
  <c r="KV22" i="8"/>
  <c r="LA22" i="8"/>
  <c r="E23" i="8"/>
  <c r="F23" i="8"/>
  <c r="D23" i="8" s="1"/>
  <c r="G23" i="8"/>
  <c r="H23" i="8"/>
  <c r="I23" i="8"/>
  <c r="J23" i="8"/>
  <c r="AG23" i="8"/>
  <c r="AH23" i="8"/>
  <c r="AI23" i="8"/>
  <c r="AJ23" i="8"/>
  <c r="AK23" i="8"/>
  <c r="AL23" i="8"/>
  <c r="BG23" i="8"/>
  <c r="BH23" i="8"/>
  <c r="BI23" i="8"/>
  <c r="BJ23" i="8"/>
  <c r="BK23" i="8"/>
  <c r="BL23" i="8"/>
  <c r="BM23" i="8"/>
  <c r="CI23" i="8"/>
  <c r="CJ23" i="8"/>
  <c r="CH23" i="8" s="1"/>
  <c r="CK23" i="8"/>
  <c r="CL23" i="8"/>
  <c r="CM23" i="8"/>
  <c r="CN23" i="8"/>
  <c r="DI23" i="8"/>
  <c r="DJ23" i="8"/>
  <c r="DK23" i="8"/>
  <c r="DL23" i="8"/>
  <c r="DM23" i="8"/>
  <c r="DN23" i="8"/>
  <c r="DO23" i="8"/>
  <c r="EJ23" i="8"/>
  <c r="EK23" i="8"/>
  <c r="EL23" i="8"/>
  <c r="EM23" i="8"/>
  <c r="EN23" i="8"/>
  <c r="EO23" i="8"/>
  <c r="EP23" i="8"/>
  <c r="FL23" i="8"/>
  <c r="FM23" i="8"/>
  <c r="FK23" i="8" s="1"/>
  <c r="FN23" i="8"/>
  <c r="FO23" i="8"/>
  <c r="FP23" i="8"/>
  <c r="FQ23" i="8"/>
  <c r="GM23" i="8"/>
  <c r="GL23" i="8" s="1"/>
  <c r="GN23" i="8"/>
  <c r="GO23" i="8"/>
  <c r="GP23" i="8"/>
  <c r="GQ23" i="8"/>
  <c r="GR23" i="8"/>
  <c r="HN23" i="8"/>
  <c r="HO23" i="8"/>
  <c r="HP23" i="8"/>
  <c r="HM23" i="8" s="1"/>
  <c r="HQ23" i="8"/>
  <c r="HR23" i="8"/>
  <c r="HS23" i="8"/>
  <c r="IO23" i="8"/>
  <c r="IN23" i="8" s="1"/>
  <c r="IP23" i="8"/>
  <c r="IQ23" i="8"/>
  <c r="IR23" i="8"/>
  <c r="IS23" i="8"/>
  <c r="IT23" i="8"/>
  <c r="JP23" i="8"/>
  <c r="JO23" i="8" s="1"/>
  <c r="JQ23" i="8"/>
  <c r="JR23" i="8"/>
  <c r="JS23" i="8"/>
  <c r="JT23" i="8"/>
  <c r="JU23" i="8"/>
  <c r="KQ23" i="8"/>
  <c r="KP23" i="8" s="1"/>
  <c r="KR23" i="8"/>
  <c r="KS23" i="8"/>
  <c r="KT23" i="8"/>
  <c r="KU23" i="8"/>
  <c r="KV23" i="8"/>
  <c r="E24" i="8"/>
  <c r="F24" i="8"/>
  <c r="D24" i="8" s="1"/>
  <c r="G24" i="8"/>
  <c r="H24" i="8"/>
  <c r="I24" i="8"/>
  <c r="J24" i="8"/>
  <c r="AG24" i="8"/>
  <c r="AF24" i="8" s="1"/>
  <c r="AH24" i="8"/>
  <c r="AI24" i="8"/>
  <c r="AJ24" i="8"/>
  <c r="AK24" i="8"/>
  <c r="AL24" i="8"/>
  <c r="BG24" i="8"/>
  <c r="BH24" i="8"/>
  <c r="BI24" i="8"/>
  <c r="BJ24" i="8"/>
  <c r="BK24" i="8"/>
  <c r="BL24" i="8"/>
  <c r="BM24" i="8"/>
  <c r="CI24" i="8"/>
  <c r="CJ24" i="8"/>
  <c r="CH24" i="8" s="1"/>
  <c r="CK24" i="8"/>
  <c r="CL24" i="8"/>
  <c r="CM24" i="8"/>
  <c r="CN24" i="8"/>
  <c r="DI24" i="8"/>
  <c r="DJ24" i="8"/>
  <c r="DK24" i="8"/>
  <c r="DL24" i="8"/>
  <c r="DM24" i="8"/>
  <c r="DN24" i="8"/>
  <c r="DO24" i="8"/>
  <c r="EJ24" i="8"/>
  <c r="EK24" i="8"/>
  <c r="EL24" i="8"/>
  <c r="EM24" i="8"/>
  <c r="EN24" i="8"/>
  <c r="EO24" i="8"/>
  <c r="EP24" i="8"/>
  <c r="FL24" i="8"/>
  <c r="FM24" i="8"/>
  <c r="FN24" i="8"/>
  <c r="FO24" i="8"/>
  <c r="FP24" i="8"/>
  <c r="FQ24" i="8"/>
  <c r="GM24" i="8"/>
  <c r="GL24" i="8" s="1"/>
  <c r="GN24" i="8"/>
  <c r="GO24" i="8"/>
  <c r="GP24" i="8"/>
  <c r="GQ24" i="8"/>
  <c r="GR24" i="8"/>
  <c r="HN24" i="8"/>
  <c r="HO24" i="8"/>
  <c r="HP24" i="8"/>
  <c r="HM24" i="8" s="1"/>
  <c r="HQ24" i="8"/>
  <c r="HR24" i="8"/>
  <c r="HS24" i="8"/>
  <c r="IO24" i="8"/>
  <c r="IN24" i="8" s="1"/>
  <c r="IP24" i="8"/>
  <c r="IQ24" i="8"/>
  <c r="IR24" i="8"/>
  <c r="IS24" i="8"/>
  <c r="IT24" i="8"/>
  <c r="JP24" i="8"/>
  <c r="JO24" i="8" s="1"/>
  <c r="JQ24" i="8"/>
  <c r="JR24" i="8"/>
  <c r="JS24" i="8"/>
  <c r="JT24" i="8"/>
  <c r="JU24" i="8"/>
  <c r="KQ24" i="8"/>
  <c r="KR24" i="8"/>
  <c r="KS24" i="8"/>
  <c r="KT24" i="8"/>
  <c r="KU24" i="8"/>
  <c r="KV24" i="8"/>
  <c r="E25" i="8"/>
  <c r="F25" i="8"/>
  <c r="D25" i="8" s="1"/>
  <c r="G25" i="8"/>
  <c r="H25" i="8"/>
  <c r="I25" i="8"/>
  <c r="J25" i="8"/>
  <c r="AG25" i="8"/>
  <c r="AH25" i="8"/>
  <c r="AI25" i="8"/>
  <c r="AJ25" i="8"/>
  <c r="AK25" i="8"/>
  <c r="AL25" i="8"/>
  <c r="BG25" i="8"/>
  <c r="BH25" i="8"/>
  <c r="BI25" i="8"/>
  <c r="BJ25" i="8"/>
  <c r="BK25" i="8"/>
  <c r="BL25" i="8"/>
  <c r="BM25" i="8"/>
  <c r="CI25" i="8"/>
  <c r="CJ25" i="8"/>
  <c r="CH25" i="8" s="1"/>
  <c r="CK25" i="8"/>
  <c r="CL25" i="8"/>
  <c r="CM25" i="8"/>
  <c r="CN25" i="8"/>
  <c r="DI25" i="8"/>
  <c r="DJ25" i="8"/>
  <c r="DK25" i="8"/>
  <c r="DL25" i="8"/>
  <c r="DM25" i="8"/>
  <c r="DN25" i="8"/>
  <c r="DO25" i="8"/>
  <c r="EJ25" i="8"/>
  <c r="EK25" i="8"/>
  <c r="EL25" i="8"/>
  <c r="EM25" i="8"/>
  <c r="EN25" i="8"/>
  <c r="EO25" i="8"/>
  <c r="EP25" i="8"/>
  <c r="FL25" i="8"/>
  <c r="FM25" i="8"/>
  <c r="FK25" i="8" s="1"/>
  <c r="FN25" i="8"/>
  <c r="FO25" i="8"/>
  <c r="FP25" i="8"/>
  <c r="FQ25" i="8"/>
  <c r="GM25" i="8"/>
  <c r="GL25" i="8" s="1"/>
  <c r="GN25" i="8"/>
  <c r="GO25" i="8"/>
  <c r="GP25" i="8"/>
  <c r="GQ25" i="8"/>
  <c r="GR25" i="8"/>
  <c r="HN25" i="8"/>
  <c r="HO25" i="8"/>
  <c r="HP25" i="8"/>
  <c r="HM25" i="8" s="1"/>
  <c r="HQ25" i="8"/>
  <c r="HR25" i="8"/>
  <c r="HS25" i="8"/>
  <c r="IO25" i="8"/>
  <c r="IN25" i="8" s="1"/>
  <c r="IP25" i="8"/>
  <c r="IQ25" i="8"/>
  <c r="IR25" i="8"/>
  <c r="IS25" i="8"/>
  <c r="IT25" i="8"/>
  <c r="JP25" i="8"/>
  <c r="JO25" i="8" s="1"/>
  <c r="JQ25" i="8"/>
  <c r="JR25" i="8"/>
  <c r="JS25" i="8"/>
  <c r="JT25" i="8"/>
  <c r="JU25" i="8"/>
  <c r="KQ25" i="8"/>
  <c r="KR25" i="8"/>
  <c r="KS25" i="8"/>
  <c r="KT25" i="8"/>
  <c r="KU25" i="8"/>
  <c r="KV25" i="8"/>
  <c r="E26" i="8"/>
  <c r="D26" i="8" s="1"/>
  <c r="F26" i="8"/>
  <c r="G26" i="8"/>
  <c r="H26" i="8"/>
  <c r="I26" i="8"/>
  <c r="J26" i="8"/>
  <c r="AG26" i="8"/>
  <c r="AF26" i="8" s="1"/>
  <c r="AH26" i="8"/>
  <c r="AI26" i="8"/>
  <c r="AJ26" i="8"/>
  <c r="AK26" i="8"/>
  <c r="AL26" i="8"/>
  <c r="BG26" i="8"/>
  <c r="BH26" i="8"/>
  <c r="BI26" i="8"/>
  <c r="BJ26" i="8"/>
  <c r="BK26" i="8"/>
  <c r="BL26" i="8"/>
  <c r="BM26" i="8"/>
  <c r="CI26" i="8"/>
  <c r="CJ26" i="8"/>
  <c r="CH26" i="8" s="1"/>
  <c r="CK26" i="8"/>
  <c r="CL26" i="8"/>
  <c r="CM26" i="8"/>
  <c r="CN26" i="8"/>
  <c r="DI26" i="8"/>
  <c r="DJ26" i="8"/>
  <c r="DK26" i="8"/>
  <c r="DL26" i="8"/>
  <c r="DM26" i="8"/>
  <c r="DN26" i="8"/>
  <c r="DO26" i="8"/>
  <c r="EJ26" i="8"/>
  <c r="EK26" i="8"/>
  <c r="EL26" i="8"/>
  <c r="EM26" i="8"/>
  <c r="EN26" i="8"/>
  <c r="EO26" i="8"/>
  <c r="EP26" i="8"/>
  <c r="FL26" i="8"/>
  <c r="FM26" i="8"/>
  <c r="FN26" i="8"/>
  <c r="FO26" i="8"/>
  <c r="FP26" i="8"/>
  <c r="FQ26" i="8"/>
  <c r="GM26" i="8"/>
  <c r="GL26" i="8" s="1"/>
  <c r="GN26" i="8"/>
  <c r="GO26" i="8"/>
  <c r="GP26" i="8"/>
  <c r="GQ26" i="8"/>
  <c r="GR26" i="8"/>
  <c r="HN26" i="8"/>
  <c r="HO26" i="8"/>
  <c r="HP26" i="8"/>
  <c r="HM26" i="8" s="1"/>
  <c r="HQ26" i="8"/>
  <c r="HR26" i="8"/>
  <c r="HS26" i="8"/>
  <c r="IO26" i="8"/>
  <c r="IN26" i="8" s="1"/>
  <c r="IP26" i="8"/>
  <c r="IQ26" i="8"/>
  <c r="IR26" i="8"/>
  <c r="IS26" i="8"/>
  <c r="IT26" i="8"/>
  <c r="JP26" i="8"/>
  <c r="JO26" i="8" s="1"/>
  <c r="JQ26" i="8"/>
  <c r="JR26" i="8"/>
  <c r="JS26" i="8"/>
  <c r="JT26" i="8"/>
  <c r="JU26" i="8"/>
  <c r="KQ26" i="8"/>
  <c r="KP26" i="8" s="1"/>
  <c r="KR26" i="8"/>
  <c r="KS26" i="8"/>
  <c r="KT26" i="8"/>
  <c r="KU26" i="8"/>
  <c r="KV26" i="8"/>
  <c r="E27" i="8"/>
  <c r="F27" i="8"/>
  <c r="D27" i="8" s="1"/>
  <c r="G27" i="8"/>
  <c r="H27" i="8"/>
  <c r="I27" i="8"/>
  <c r="J27" i="8"/>
  <c r="AG27" i="8"/>
  <c r="AH27" i="8"/>
  <c r="AI27" i="8"/>
  <c r="AJ27" i="8"/>
  <c r="AK27" i="8"/>
  <c r="AL27" i="8"/>
  <c r="BG27" i="8"/>
  <c r="BH27" i="8"/>
  <c r="BI27" i="8"/>
  <c r="BJ27" i="8"/>
  <c r="BK27" i="8"/>
  <c r="BL27" i="8"/>
  <c r="BM27" i="8"/>
  <c r="CI27" i="8"/>
  <c r="CJ27" i="8"/>
  <c r="CH27" i="8" s="1"/>
  <c r="CK27" i="8"/>
  <c r="CL27" i="8"/>
  <c r="CM27" i="8"/>
  <c r="CN27" i="8"/>
  <c r="DI27" i="8"/>
  <c r="DJ27" i="8"/>
  <c r="DK27" i="8"/>
  <c r="DL27" i="8"/>
  <c r="DM27" i="8"/>
  <c r="DN27" i="8"/>
  <c r="DO27" i="8"/>
  <c r="EJ27" i="8"/>
  <c r="EK27" i="8"/>
  <c r="EL27" i="8"/>
  <c r="EM27" i="8"/>
  <c r="EN27" i="8"/>
  <c r="EO27" i="8"/>
  <c r="EP27" i="8"/>
  <c r="FL27" i="8"/>
  <c r="FM27" i="8"/>
  <c r="FN27" i="8"/>
  <c r="FO27" i="8"/>
  <c r="FP27" i="8"/>
  <c r="FQ27" i="8"/>
  <c r="GM27" i="8"/>
  <c r="GL27" i="8" s="1"/>
  <c r="GN27" i="8"/>
  <c r="GO27" i="8"/>
  <c r="GP27" i="8"/>
  <c r="GQ27" i="8"/>
  <c r="GR27" i="8"/>
  <c r="HN27" i="8"/>
  <c r="HO27" i="8"/>
  <c r="HP27" i="8"/>
  <c r="HM27" i="8" s="1"/>
  <c r="HQ27" i="8"/>
  <c r="HR27" i="8"/>
  <c r="HS27" i="8"/>
  <c r="IO27" i="8"/>
  <c r="IN27" i="8" s="1"/>
  <c r="IP27" i="8"/>
  <c r="IQ27" i="8"/>
  <c r="IR27" i="8"/>
  <c r="IS27" i="8"/>
  <c r="IT27" i="8"/>
  <c r="JP27" i="8"/>
  <c r="JO27" i="8" s="1"/>
  <c r="JQ27" i="8"/>
  <c r="JR27" i="8"/>
  <c r="JS27" i="8"/>
  <c r="JT27" i="8"/>
  <c r="JU27" i="8"/>
  <c r="KQ27" i="8"/>
  <c r="KP27" i="8" s="1"/>
  <c r="KR27" i="8"/>
  <c r="KS27" i="8"/>
  <c r="KT27" i="8"/>
  <c r="KU27" i="8"/>
  <c r="KV27" i="8"/>
  <c r="E28" i="8"/>
  <c r="F28" i="8"/>
  <c r="D28" i="8" s="1"/>
  <c r="G28" i="8"/>
  <c r="H28" i="8"/>
  <c r="I28" i="8"/>
  <c r="J28" i="8"/>
  <c r="AG28" i="8"/>
  <c r="AF28" i="8" s="1"/>
  <c r="AH28" i="8"/>
  <c r="AI28" i="8"/>
  <c r="AJ28" i="8"/>
  <c r="AK28" i="8"/>
  <c r="AL28" i="8"/>
  <c r="BG28" i="8"/>
  <c r="BH28" i="8"/>
  <c r="BI28" i="8"/>
  <c r="BJ28" i="8"/>
  <c r="BK28" i="8"/>
  <c r="BL28" i="8"/>
  <c r="BM28" i="8"/>
  <c r="CI28" i="8"/>
  <c r="CH28" i="8" s="1"/>
  <c r="CJ28" i="8"/>
  <c r="CK28" i="8"/>
  <c r="CL28" i="8"/>
  <c r="CM28" i="8"/>
  <c r="CN28" i="8"/>
  <c r="DI28" i="8"/>
  <c r="DJ28" i="8"/>
  <c r="DK28" i="8"/>
  <c r="DL28" i="8"/>
  <c r="DM28" i="8"/>
  <c r="DN28" i="8"/>
  <c r="DO28" i="8"/>
  <c r="EJ28" i="8"/>
  <c r="EK28" i="8"/>
  <c r="EL28" i="8"/>
  <c r="EM28" i="8"/>
  <c r="EN28" i="8"/>
  <c r="EO28" i="8"/>
  <c r="EP28" i="8"/>
  <c r="FL28" i="8"/>
  <c r="FM28" i="8"/>
  <c r="FN28" i="8"/>
  <c r="FO28" i="8"/>
  <c r="FP28" i="8"/>
  <c r="FQ28" i="8"/>
  <c r="GM28" i="8"/>
  <c r="GL28" i="8" s="1"/>
  <c r="GN28" i="8"/>
  <c r="GO28" i="8"/>
  <c r="GP28" i="8"/>
  <c r="GQ28" i="8"/>
  <c r="GR28" i="8"/>
  <c r="HN28" i="8"/>
  <c r="HO28" i="8"/>
  <c r="HP28" i="8"/>
  <c r="HM28" i="8" s="1"/>
  <c r="HQ28" i="8"/>
  <c r="HR28" i="8"/>
  <c r="HS28" i="8"/>
  <c r="IO28" i="8"/>
  <c r="IN28" i="8" s="1"/>
  <c r="IP28" i="8"/>
  <c r="IQ28" i="8"/>
  <c r="IR28" i="8"/>
  <c r="IS28" i="8"/>
  <c r="IT28" i="8"/>
  <c r="JP28" i="8"/>
  <c r="JO28" i="8" s="1"/>
  <c r="JQ28" i="8"/>
  <c r="JR28" i="8"/>
  <c r="JS28" i="8"/>
  <c r="JT28" i="8"/>
  <c r="JU28" i="8"/>
  <c r="KQ28" i="8"/>
  <c r="KR28" i="8"/>
  <c r="KP28" i="8" s="1"/>
  <c r="KS28" i="8"/>
  <c r="KT28" i="8"/>
  <c r="KU28" i="8"/>
  <c r="KV28" i="8"/>
  <c r="E29" i="8"/>
  <c r="F29" i="8"/>
  <c r="D29" i="8" s="1"/>
  <c r="G29" i="8"/>
  <c r="H29" i="8"/>
  <c r="I29" i="8"/>
  <c r="J29" i="8"/>
  <c r="AG29" i="8"/>
  <c r="AH29" i="8"/>
  <c r="AI29" i="8"/>
  <c r="AJ29" i="8"/>
  <c r="AK29" i="8"/>
  <c r="AL29" i="8"/>
  <c r="BG29" i="8"/>
  <c r="BH29" i="8"/>
  <c r="BI29" i="8"/>
  <c r="BJ29" i="8"/>
  <c r="BK29" i="8"/>
  <c r="BL29" i="8"/>
  <c r="BM29" i="8"/>
  <c r="CI29" i="8"/>
  <c r="CJ29" i="8"/>
  <c r="CK29" i="8"/>
  <c r="CL29" i="8"/>
  <c r="CM29" i="8"/>
  <c r="CN29" i="8"/>
  <c r="DI29" i="8"/>
  <c r="DJ29" i="8"/>
  <c r="DK29" i="8"/>
  <c r="DL29" i="8"/>
  <c r="DM29" i="8"/>
  <c r="DN29" i="8"/>
  <c r="DO29" i="8"/>
  <c r="EJ29" i="8"/>
  <c r="EK29" i="8"/>
  <c r="EL29" i="8"/>
  <c r="EM29" i="8"/>
  <c r="EN29" i="8"/>
  <c r="EO29" i="8"/>
  <c r="EP29" i="8"/>
  <c r="FL29" i="8"/>
  <c r="FK29" i="8" s="1"/>
  <c r="FM29" i="8"/>
  <c r="FN29" i="8"/>
  <c r="FO29" i="8"/>
  <c r="FP29" i="8"/>
  <c r="FQ29" i="8"/>
  <c r="GM29" i="8"/>
  <c r="GL29" i="8" s="1"/>
  <c r="GN29" i="8"/>
  <c r="GO29" i="8"/>
  <c r="GP29" i="8"/>
  <c r="GQ29" i="8"/>
  <c r="GR29" i="8"/>
  <c r="HN29" i="8"/>
  <c r="HO29" i="8"/>
  <c r="HP29" i="8"/>
  <c r="HM29" i="8" s="1"/>
  <c r="HQ29" i="8"/>
  <c r="HR29" i="8"/>
  <c r="HS29" i="8"/>
  <c r="IN29" i="8"/>
  <c r="IO29" i="8"/>
  <c r="IP29" i="8"/>
  <c r="IQ29" i="8"/>
  <c r="IR29" i="8"/>
  <c r="IS29" i="8"/>
  <c r="IT29" i="8"/>
  <c r="JP29" i="8"/>
  <c r="JO29" i="8" s="1"/>
  <c r="JQ29" i="8"/>
  <c r="JR29" i="8"/>
  <c r="JS29" i="8"/>
  <c r="JT29" i="8"/>
  <c r="JU29" i="8"/>
  <c r="KQ29" i="8"/>
  <c r="KR29" i="8"/>
  <c r="KS29" i="8"/>
  <c r="KT29" i="8"/>
  <c r="KU29" i="8"/>
  <c r="KV29" i="8"/>
  <c r="E30" i="8"/>
  <c r="D30" i="8" s="1"/>
  <c r="F30" i="8"/>
  <c r="L30" i="8" s="1"/>
  <c r="G30" i="8"/>
  <c r="O30" i="8" s="1"/>
  <c r="H30" i="8"/>
  <c r="I30" i="8"/>
  <c r="J30" i="8"/>
  <c r="M30" i="8"/>
  <c r="N30" i="8" s="1"/>
  <c r="AF30" i="8"/>
  <c r="AG30" i="8"/>
  <c r="AH30" i="8"/>
  <c r="AN30" i="8" s="1"/>
  <c r="AI30" i="8"/>
  <c r="AJ30" i="8"/>
  <c r="AK30" i="8"/>
  <c r="AO30" i="8" s="1"/>
  <c r="AL30" i="8"/>
  <c r="AQ30" i="8"/>
  <c r="BG30" i="8"/>
  <c r="BH30" i="8"/>
  <c r="BI30" i="8"/>
  <c r="BJ30" i="8"/>
  <c r="BK30" i="8"/>
  <c r="BL30" i="8"/>
  <c r="BM30" i="8"/>
  <c r="BR30" i="8"/>
  <c r="CI30" i="8"/>
  <c r="CJ30" i="8"/>
  <c r="CK30" i="8"/>
  <c r="CL30" i="8"/>
  <c r="CM30" i="8"/>
  <c r="CN30" i="8"/>
  <c r="CP30" i="8"/>
  <c r="CQ30" i="8"/>
  <c r="CR30" i="8" s="1"/>
  <c r="DJ30" i="8"/>
  <c r="DQ30" i="8" s="1"/>
  <c r="DK30" i="8"/>
  <c r="DL30" i="8"/>
  <c r="DM30" i="8"/>
  <c r="DM41" i="8" s="1"/>
  <c r="DN30" i="8"/>
  <c r="DO30" i="8"/>
  <c r="DR30" i="8"/>
  <c r="EK30" i="8"/>
  <c r="EL30" i="8"/>
  <c r="ER30" i="8" s="1"/>
  <c r="EM30" i="8"/>
  <c r="EN30" i="8"/>
  <c r="EO30" i="8"/>
  <c r="EO41" i="8" s="1"/>
  <c r="EO49" i="8" s="1"/>
  <c r="ES49" i="8" s="1"/>
  <c r="EP30" i="8"/>
  <c r="EU30" i="8"/>
  <c r="FL30" i="8"/>
  <c r="FM30" i="8"/>
  <c r="FN30" i="8"/>
  <c r="FK30" i="8" s="1"/>
  <c r="FO30" i="8"/>
  <c r="FP30" i="8"/>
  <c r="FQ30" i="8"/>
  <c r="FS30" i="8"/>
  <c r="FT30" i="8"/>
  <c r="FU30" i="8"/>
  <c r="FV30" i="8"/>
  <c r="GL30" i="8"/>
  <c r="GM30" i="8"/>
  <c r="GN30" i="8"/>
  <c r="GO30" i="8"/>
  <c r="GP30" i="8"/>
  <c r="GQ30" i="8"/>
  <c r="GR30" i="8"/>
  <c r="GT30" i="8"/>
  <c r="GU30" i="8"/>
  <c r="GV30" i="8" s="1"/>
  <c r="GW30" i="8"/>
  <c r="HN30" i="8"/>
  <c r="HX30" i="8" s="1"/>
  <c r="HO30" i="8"/>
  <c r="HP30" i="8"/>
  <c r="HQ30" i="8"/>
  <c r="HR30" i="8"/>
  <c r="HS30" i="8"/>
  <c r="HV30" i="8"/>
  <c r="HW30" i="8" s="1"/>
  <c r="IO30" i="8"/>
  <c r="IN30" i="8" s="1"/>
  <c r="IP30" i="8"/>
  <c r="IV30" i="8" s="1"/>
  <c r="IQ30" i="8"/>
  <c r="IR30" i="8"/>
  <c r="IS30" i="8"/>
  <c r="IT30" i="8"/>
  <c r="JP30" i="8"/>
  <c r="JO30" i="8" s="1"/>
  <c r="JQ30" i="8"/>
  <c r="JW30" i="8" s="1"/>
  <c r="JR30" i="8"/>
  <c r="JS30" i="8"/>
  <c r="JT30" i="8"/>
  <c r="JU30" i="8"/>
  <c r="JZ30" i="8"/>
  <c r="KQ30" i="8"/>
  <c r="KR30" i="8"/>
  <c r="KX30" i="8" s="1"/>
  <c r="KS30" i="8"/>
  <c r="LA30" i="8" s="1"/>
  <c r="KT30" i="8"/>
  <c r="KU30" i="8"/>
  <c r="KV30" i="8"/>
  <c r="KY30" i="8"/>
  <c r="KZ30" i="8" s="1"/>
  <c r="D31" i="8"/>
  <c r="E31" i="8"/>
  <c r="F31" i="8"/>
  <c r="G31" i="8"/>
  <c r="O31" i="8" s="1"/>
  <c r="H31" i="8"/>
  <c r="I31" i="8"/>
  <c r="J31" i="8"/>
  <c r="AG31" i="8"/>
  <c r="AQ31" i="8" s="1"/>
  <c r="AH31" i="8"/>
  <c r="AI31" i="8"/>
  <c r="AJ31" i="8"/>
  <c r="AK31" i="8"/>
  <c r="AL31" i="8"/>
  <c r="BG31" i="8"/>
  <c r="BH31" i="8"/>
  <c r="BR31" i="8" s="1"/>
  <c r="BI31" i="8"/>
  <c r="BJ31" i="8"/>
  <c r="BK31" i="8"/>
  <c r="BL31" i="8"/>
  <c r="BM31" i="8"/>
  <c r="CH31" i="8"/>
  <c r="CI31" i="8"/>
  <c r="CJ31" i="8"/>
  <c r="CK31" i="8"/>
  <c r="CS31" i="8" s="1"/>
  <c r="CL31" i="8"/>
  <c r="CM31" i="8"/>
  <c r="CN31" i="8"/>
  <c r="DJ31" i="8"/>
  <c r="DI31" i="8" s="1"/>
  <c r="DK31" i="8"/>
  <c r="DL31" i="8"/>
  <c r="DM31" i="8"/>
  <c r="DN31" i="8"/>
  <c r="DO31" i="8"/>
  <c r="DT31" i="8"/>
  <c r="EJ31" i="8"/>
  <c r="EK31" i="8"/>
  <c r="EU31" i="8" s="1"/>
  <c r="EL31" i="8"/>
  <c r="EM31" i="8"/>
  <c r="EN31" i="8"/>
  <c r="EO31" i="8"/>
  <c r="EP31" i="8"/>
  <c r="FK31" i="8"/>
  <c r="FL31" i="8"/>
  <c r="FM31" i="8"/>
  <c r="FN31" i="8"/>
  <c r="FV31" i="8" s="1"/>
  <c r="FO31" i="8"/>
  <c r="FP31" i="8"/>
  <c r="FQ31" i="8"/>
  <c r="GM31" i="8"/>
  <c r="GN31" i="8"/>
  <c r="GO31" i="8"/>
  <c r="GP31" i="8"/>
  <c r="GQ31" i="8"/>
  <c r="GR31" i="8"/>
  <c r="GW31" i="8"/>
  <c r="HM31" i="8"/>
  <c r="HN31" i="8"/>
  <c r="HX31" i="8" s="1"/>
  <c r="HO31" i="8"/>
  <c r="HP31" i="8"/>
  <c r="HQ31" i="8"/>
  <c r="HR31" i="8"/>
  <c r="HS31" i="8"/>
  <c r="IN31" i="8"/>
  <c r="IO31" i="8"/>
  <c r="IP31" i="8"/>
  <c r="IQ31" i="8"/>
  <c r="IY31" i="8" s="1"/>
  <c r="IR31" i="8"/>
  <c r="IS31" i="8"/>
  <c r="IT31" i="8"/>
  <c r="JP31" i="8"/>
  <c r="JO31" i="8" s="1"/>
  <c r="JQ31" i="8"/>
  <c r="JR31" i="8"/>
  <c r="JS31" i="8"/>
  <c r="JT31" i="8"/>
  <c r="JU31" i="8"/>
  <c r="JZ31" i="8"/>
  <c r="KP31" i="8"/>
  <c r="KQ31" i="8"/>
  <c r="LA31" i="8" s="1"/>
  <c r="KR31" i="8"/>
  <c r="KS31" i="8"/>
  <c r="KT31" i="8"/>
  <c r="KU31" i="8"/>
  <c r="KV31" i="8"/>
  <c r="D32" i="8"/>
  <c r="E32" i="8"/>
  <c r="F32" i="8"/>
  <c r="G32" i="8"/>
  <c r="O32" i="8" s="1"/>
  <c r="H32" i="8"/>
  <c r="I32" i="8"/>
  <c r="J32" i="8"/>
  <c r="AG32" i="8"/>
  <c r="AH32" i="8"/>
  <c r="AI32" i="8"/>
  <c r="AJ32" i="8"/>
  <c r="AK32" i="8"/>
  <c r="AL32" i="8"/>
  <c r="AQ32" i="8"/>
  <c r="BG32" i="8"/>
  <c r="BH32" i="8"/>
  <c r="BR32" i="8" s="1"/>
  <c r="BI32" i="8"/>
  <c r="BJ32" i="8"/>
  <c r="BK32" i="8"/>
  <c r="BL32" i="8"/>
  <c r="BM32" i="8"/>
  <c r="CH32" i="8"/>
  <c r="CI32" i="8"/>
  <c r="CJ32" i="8"/>
  <c r="CK32" i="8"/>
  <c r="CS32" i="8" s="1"/>
  <c r="CL32" i="8"/>
  <c r="CM32" i="8"/>
  <c r="CN32" i="8"/>
  <c r="DJ32" i="8"/>
  <c r="DI32" i="8" s="1"/>
  <c r="DK32" i="8"/>
  <c r="DL32" i="8"/>
  <c r="DM32" i="8"/>
  <c r="DN32" i="8"/>
  <c r="DO32" i="8"/>
  <c r="DT32" i="8"/>
  <c r="EJ32" i="8"/>
  <c r="EK32" i="8"/>
  <c r="EU32" i="8" s="1"/>
  <c r="EL32" i="8"/>
  <c r="EM32" i="8"/>
  <c r="EN32" i="8"/>
  <c r="EO32" i="8"/>
  <c r="EP32" i="8"/>
  <c r="FK32" i="8"/>
  <c r="FL32" i="8"/>
  <c r="FM32" i="8"/>
  <c r="FN32" i="8"/>
  <c r="FV32" i="8" s="1"/>
  <c r="FO32" i="8"/>
  <c r="FP32" i="8"/>
  <c r="FQ32" i="8"/>
  <c r="GM32" i="8"/>
  <c r="GN32" i="8"/>
  <c r="GO32" i="8"/>
  <c r="GP32" i="8"/>
  <c r="GQ32" i="8"/>
  <c r="GR32" i="8"/>
  <c r="GW32" i="8"/>
  <c r="HM32" i="8"/>
  <c r="HN32" i="8"/>
  <c r="HX32" i="8" s="1"/>
  <c r="HO32" i="8"/>
  <c r="HP32" i="8"/>
  <c r="HQ32" i="8"/>
  <c r="HR32" i="8"/>
  <c r="HS32" i="8"/>
  <c r="IN32" i="8"/>
  <c r="IO32" i="8"/>
  <c r="IP32" i="8"/>
  <c r="IQ32" i="8"/>
  <c r="IY32" i="8" s="1"/>
  <c r="IR32" i="8"/>
  <c r="IS32" i="8"/>
  <c r="IT32" i="8"/>
  <c r="JP32" i="8"/>
  <c r="JO32" i="8" s="1"/>
  <c r="JQ32" i="8"/>
  <c r="JR32" i="8"/>
  <c r="JS32" i="8"/>
  <c r="JT32" i="8"/>
  <c r="JU32" i="8"/>
  <c r="JZ32" i="8"/>
  <c r="KP32" i="8"/>
  <c r="KQ32" i="8"/>
  <c r="LA32" i="8" s="1"/>
  <c r="KR32" i="8"/>
  <c r="KS32" i="8"/>
  <c r="KT32" i="8"/>
  <c r="KU32" i="8"/>
  <c r="KV32" i="8"/>
  <c r="D33" i="8"/>
  <c r="E33" i="8"/>
  <c r="F33" i="8"/>
  <c r="G33" i="8"/>
  <c r="O33" i="8" s="1"/>
  <c r="H33" i="8"/>
  <c r="I33" i="8"/>
  <c r="J33" i="8"/>
  <c r="AG33" i="8"/>
  <c r="AH33" i="8"/>
  <c r="AI33" i="8"/>
  <c r="AJ33" i="8"/>
  <c r="AK33" i="8"/>
  <c r="AL33" i="8"/>
  <c r="AQ33" i="8"/>
  <c r="BG33" i="8"/>
  <c r="BH33" i="8"/>
  <c r="BR33" i="8" s="1"/>
  <c r="BI33" i="8"/>
  <c r="BJ33" i="8"/>
  <c r="BK33" i="8"/>
  <c r="BL33" i="8"/>
  <c r="BM33" i="8"/>
  <c r="CH33" i="8"/>
  <c r="CI33" i="8"/>
  <c r="CJ33" i="8"/>
  <c r="CK33" i="8"/>
  <c r="CS33" i="8" s="1"/>
  <c r="CL33" i="8"/>
  <c r="CM33" i="8"/>
  <c r="CN33" i="8"/>
  <c r="DJ33" i="8"/>
  <c r="DI33" i="8" s="1"/>
  <c r="DK33" i="8"/>
  <c r="DL33" i="8"/>
  <c r="DM33" i="8"/>
  <c r="DN33" i="8"/>
  <c r="DO33" i="8"/>
  <c r="DT33" i="8"/>
  <c r="EJ33" i="8"/>
  <c r="EK33" i="8"/>
  <c r="EU33" i="8" s="1"/>
  <c r="EL33" i="8"/>
  <c r="EM33" i="8"/>
  <c r="EN33" i="8"/>
  <c r="EO33" i="8"/>
  <c r="EP33" i="8"/>
  <c r="FK33" i="8"/>
  <c r="FL33" i="8"/>
  <c r="FM33" i="8"/>
  <c r="FN33" i="8"/>
  <c r="FV33" i="8" s="1"/>
  <c r="FO33" i="8"/>
  <c r="FP33" i="8"/>
  <c r="FQ33" i="8"/>
  <c r="GM33" i="8"/>
  <c r="GN33" i="8"/>
  <c r="GO33" i="8"/>
  <c r="GP33" i="8"/>
  <c r="GQ33" i="8"/>
  <c r="GR33" i="8"/>
  <c r="GW33" i="8"/>
  <c r="HM33" i="8"/>
  <c r="HN33" i="8"/>
  <c r="HO33" i="8"/>
  <c r="HP33" i="8"/>
  <c r="HX33" i="8" s="1"/>
  <c r="HQ33" i="8"/>
  <c r="HR33" i="8"/>
  <c r="HS33" i="8"/>
  <c r="IN33" i="8"/>
  <c r="IO33" i="8"/>
  <c r="IP33" i="8"/>
  <c r="IQ33" i="8"/>
  <c r="IY33" i="8" s="1"/>
  <c r="IR33" i="8"/>
  <c r="IS33" i="8"/>
  <c r="IT33" i="8"/>
  <c r="JP33" i="8"/>
  <c r="JO33" i="8" s="1"/>
  <c r="JQ33" i="8"/>
  <c r="JR33" i="8"/>
  <c r="JS33" i="8"/>
  <c r="JT33" i="8"/>
  <c r="JU33" i="8"/>
  <c r="JZ33" i="8"/>
  <c r="KP33" i="8"/>
  <c r="KQ33" i="8"/>
  <c r="KR33" i="8"/>
  <c r="KS33" i="8"/>
  <c r="LA33" i="8" s="1"/>
  <c r="KT33" i="8"/>
  <c r="KU33" i="8"/>
  <c r="KV33" i="8"/>
  <c r="D34" i="8"/>
  <c r="E34" i="8"/>
  <c r="F34" i="8"/>
  <c r="G34" i="8"/>
  <c r="O34" i="8" s="1"/>
  <c r="H34" i="8"/>
  <c r="I34" i="8"/>
  <c r="J34" i="8"/>
  <c r="AG34" i="8"/>
  <c r="AH34" i="8"/>
  <c r="AI34" i="8"/>
  <c r="AJ34" i="8"/>
  <c r="AK34" i="8"/>
  <c r="AL34" i="8"/>
  <c r="AQ34" i="8"/>
  <c r="BG34" i="8"/>
  <c r="BH34" i="8"/>
  <c r="BI34" i="8"/>
  <c r="BJ34" i="8"/>
  <c r="BR34" i="8" s="1"/>
  <c r="BK34" i="8"/>
  <c r="BL34" i="8"/>
  <c r="BM34" i="8"/>
  <c r="CH34" i="8"/>
  <c r="CI34" i="8"/>
  <c r="CJ34" i="8"/>
  <c r="CK34" i="8"/>
  <c r="CS34" i="8" s="1"/>
  <c r="CL34" i="8"/>
  <c r="CM34" i="8"/>
  <c r="CN34" i="8"/>
  <c r="DJ34" i="8"/>
  <c r="DI34" i="8" s="1"/>
  <c r="DK34" i="8"/>
  <c r="DL34" i="8"/>
  <c r="DM34" i="8"/>
  <c r="DN34" i="8"/>
  <c r="DO34" i="8"/>
  <c r="DT34" i="8"/>
  <c r="EJ34" i="8"/>
  <c r="EK34" i="8"/>
  <c r="EL34" i="8"/>
  <c r="EM34" i="8"/>
  <c r="EU34" i="8" s="1"/>
  <c r="EN34" i="8"/>
  <c r="EO34" i="8"/>
  <c r="EP34" i="8"/>
  <c r="FK34" i="8"/>
  <c r="FL34" i="8"/>
  <c r="FM34" i="8"/>
  <c r="FN34" i="8"/>
  <c r="FV34" i="8" s="1"/>
  <c r="FO34" i="8"/>
  <c r="FP34" i="8"/>
  <c r="FQ34" i="8"/>
  <c r="GM34" i="8"/>
  <c r="GN34" i="8"/>
  <c r="GO34" i="8"/>
  <c r="GP34" i="8"/>
  <c r="GQ34" i="8"/>
  <c r="GR34" i="8"/>
  <c r="GW34" i="8"/>
  <c r="HM34" i="8"/>
  <c r="HN34" i="8"/>
  <c r="HX34" i="8" s="1"/>
  <c r="HO34" i="8"/>
  <c r="HP34" i="8"/>
  <c r="HQ34" i="8"/>
  <c r="HR34" i="8"/>
  <c r="HS34" i="8"/>
  <c r="IN34" i="8"/>
  <c r="IO34" i="8"/>
  <c r="IP34" i="8"/>
  <c r="IQ34" i="8"/>
  <c r="IY34" i="8" s="1"/>
  <c r="IR34" i="8"/>
  <c r="IS34" i="8"/>
  <c r="IT34" i="8"/>
  <c r="JP34" i="8"/>
  <c r="JO34" i="8" s="1"/>
  <c r="JQ34" i="8"/>
  <c r="JR34" i="8"/>
  <c r="JS34" i="8"/>
  <c r="JT34" i="8"/>
  <c r="JU34" i="8"/>
  <c r="JZ34" i="8"/>
  <c r="KP34" i="8"/>
  <c r="KQ34" i="8"/>
  <c r="LA34" i="8" s="1"/>
  <c r="KR34" i="8"/>
  <c r="KS34" i="8"/>
  <c r="KT34" i="8"/>
  <c r="KU34" i="8"/>
  <c r="KV34" i="8"/>
  <c r="D35" i="8"/>
  <c r="E35" i="8"/>
  <c r="F35" i="8"/>
  <c r="G35" i="8"/>
  <c r="O35" i="8" s="1"/>
  <c r="H35" i="8"/>
  <c r="I35" i="8"/>
  <c r="J35" i="8"/>
  <c r="AG35" i="8"/>
  <c r="AH35" i="8"/>
  <c r="AI35" i="8"/>
  <c r="AJ35" i="8"/>
  <c r="AK35" i="8"/>
  <c r="AL35" i="8"/>
  <c r="AQ35" i="8"/>
  <c r="BG35" i="8"/>
  <c r="BH35" i="8"/>
  <c r="BR35" i="8" s="1"/>
  <c r="BI35" i="8"/>
  <c r="BJ35" i="8"/>
  <c r="BK35" i="8"/>
  <c r="BL35" i="8"/>
  <c r="BM35" i="8"/>
  <c r="CH35" i="8"/>
  <c r="CI35" i="8"/>
  <c r="CJ35" i="8"/>
  <c r="CK35" i="8"/>
  <c r="CS35" i="8" s="1"/>
  <c r="CL35" i="8"/>
  <c r="CM35" i="8"/>
  <c r="CN35" i="8"/>
  <c r="DJ35" i="8"/>
  <c r="DI35" i="8" s="1"/>
  <c r="DK35" i="8"/>
  <c r="DL35" i="8"/>
  <c r="DM35" i="8"/>
  <c r="DN35" i="8"/>
  <c r="DO35" i="8"/>
  <c r="DT35" i="8"/>
  <c r="EJ35" i="8"/>
  <c r="EK35" i="8"/>
  <c r="EU35" i="8" s="1"/>
  <c r="EL35" i="8"/>
  <c r="EM35" i="8"/>
  <c r="EN35" i="8"/>
  <c r="EO35" i="8"/>
  <c r="EP35" i="8"/>
  <c r="FK35" i="8"/>
  <c r="FL35" i="8"/>
  <c r="FM35" i="8"/>
  <c r="FN35" i="8"/>
  <c r="FV35" i="8" s="1"/>
  <c r="FO35" i="8"/>
  <c r="FP35" i="8"/>
  <c r="FQ35" i="8"/>
  <c r="GM35" i="8"/>
  <c r="GN35" i="8"/>
  <c r="GO35" i="8"/>
  <c r="GP35" i="8"/>
  <c r="GQ35" i="8"/>
  <c r="GR35" i="8"/>
  <c r="GW35" i="8"/>
  <c r="HM35" i="8"/>
  <c r="HN35" i="8"/>
  <c r="HX35" i="8" s="1"/>
  <c r="HO35" i="8"/>
  <c r="HP35" i="8"/>
  <c r="HQ35" i="8"/>
  <c r="HR35" i="8"/>
  <c r="HS35" i="8"/>
  <c r="IN35" i="8"/>
  <c r="IO35" i="8"/>
  <c r="IP35" i="8"/>
  <c r="IQ35" i="8"/>
  <c r="IY35" i="8" s="1"/>
  <c r="IR35" i="8"/>
  <c r="IS35" i="8"/>
  <c r="IT35" i="8"/>
  <c r="JP35" i="8"/>
  <c r="JQ35" i="8"/>
  <c r="JR35" i="8"/>
  <c r="JS35" i="8"/>
  <c r="JO35" i="8" s="1"/>
  <c r="JT35" i="8"/>
  <c r="JU35" i="8"/>
  <c r="JZ35" i="8"/>
  <c r="KP35" i="8"/>
  <c r="KQ35" i="8"/>
  <c r="LA35" i="8" s="1"/>
  <c r="KR35" i="8"/>
  <c r="KS35" i="8"/>
  <c r="KT35" i="8"/>
  <c r="KU35" i="8"/>
  <c r="KV35" i="8"/>
  <c r="D36" i="8"/>
  <c r="E36" i="8"/>
  <c r="F36" i="8"/>
  <c r="G36" i="8"/>
  <c r="O36" i="8" s="1"/>
  <c r="H36" i="8"/>
  <c r="I36" i="8"/>
  <c r="J36" i="8"/>
  <c r="AG36" i="8"/>
  <c r="AH36" i="8"/>
  <c r="AI36" i="8"/>
  <c r="AJ36" i="8"/>
  <c r="AF36" i="8" s="1"/>
  <c r="AK36" i="8"/>
  <c r="AL36" i="8"/>
  <c r="AQ36" i="8"/>
  <c r="BG36" i="8"/>
  <c r="BH36" i="8"/>
  <c r="BR36" i="8" s="1"/>
  <c r="BI36" i="8"/>
  <c r="BJ36" i="8"/>
  <c r="BK36" i="8"/>
  <c r="BL36" i="8"/>
  <c r="BM36" i="8"/>
  <c r="CH36" i="8"/>
  <c r="CI36" i="8"/>
  <c r="CJ36" i="8"/>
  <c r="CK36" i="8"/>
  <c r="CS36" i="8" s="1"/>
  <c r="CL36" i="8"/>
  <c r="CM36" i="8"/>
  <c r="CN36" i="8"/>
  <c r="DJ36" i="8"/>
  <c r="DK36" i="8"/>
  <c r="DL36" i="8"/>
  <c r="DM36" i="8"/>
  <c r="DI36" i="8" s="1"/>
  <c r="DN36" i="8"/>
  <c r="DO36" i="8"/>
  <c r="DT36" i="8"/>
  <c r="EJ36" i="8"/>
  <c r="EK36" i="8"/>
  <c r="EU36" i="8" s="1"/>
  <c r="EL36" i="8"/>
  <c r="EM36" i="8"/>
  <c r="EN36" i="8"/>
  <c r="EO36" i="8"/>
  <c r="EP36" i="8"/>
  <c r="FK36" i="8"/>
  <c r="FL36" i="8"/>
  <c r="FM36" i="8"/>
  <c r="FN36" i="8"/>
  <c r="FV36" i="8" s="1"/>
  <c r="FO36" i="8"/>
  <c r="FP36" i="8"/>
  <c r="FQ36" i="8"/>
  <c r="GM36" i="8"/>
  <c r="GN36" i="8"/>
  <c r="GO36" i="8"/>
  <c r="GP36" i="8"/>
  <c r="GL36" i="8" s="1"/>
  <c r="GQ36" i="8"/>
  <c r="GR36" i="8"/>
  <c r="GW36" i="8"/>
  <c r="HM36" i="8"/>
  <c r="HN36" i="8"/>
  <c r="HX36" i="8" s="1"/>
  <c r="HO36" i="8"/>
  <c r="HP36" i="8"/>
  <c r="HQ36" i="8"/>
  <c r="HR36" i="8"/>
  <c r="HS36" i="8"/>
  <c r="IN36" i="8"/>
  <c r="IO36" i="8"/>
  <c r="IP36" i="8"/>
  <c r="IQ36" i="8"/>
  <c r="IY36" i="8" s="1"/>
  <c r="IR36" i="8"/>
  <c r="IS36" i="8"/>
  <c r="IT36" i="8"/>
  <c r="JP36" i="8"/>
  <c r="JQ36" i="8"/>
  <c r="JR36" i="8"/>
  <c r="JS36" i="8"/>
  <c r="JO36" i="8" s="1"/>
  <c r="JT36" i="8"/>
  <c r="JU36" i="8"/>
  <c r="JZ36" i="8"/>
  <c r="KP36" i="8"/>
  <c r="KQ36" i="8"/>
  <c r="LA36" i="8" s="1"/>
  <c r="KR36" i="8"/>
  <c r="KS36" i="8"/>
  <c r="KT36" i="8"/>
  <c r="KU36" i="8"/>
  <c r="KV36" i="8"/>
  <c r="D37" i="8"/>
  <c r="E37" i="8"/>
  <c r="F37" i="8"/>
  <c r="G37" i="8"/>
  <c r="O37" i="8" s="1"/>
  <c r="H37" i="8"/>
  <c r="I37" i="8"/>
  <c r="J37" i="8"/>
  <c r="AG37" i="8"/>
  <c r="AH37" i="8"/>
  <c r="AI37" i="8"/>
  <c r="AJ37" i="8"/>
  <c r="AK37" i="8"/>
  <c r="AL37" i="8"/>
  <c r="AQ37" i="8"/>
  <c r="BG37" i="8"/>
  <c r="BH37" i="8"/>
  <c r="BR37" i="8" s="1"/>
  <c r="BI37" i="8"/>
  <c r="BJ37" i="8"/>
  <c r="BK37" i="8"/>
  <c r="BL37" i="8"/>
  <c r="BM37" i="8"/>
  <c r="CH37" i="8"/>
  <c r="CI37" i="8"/>
  <c r="CJ37" i="8"/>
  <c r="CK37" i="8"/>
  <c r="CS37" i="8" s="1"/>
  <c r="CL37" i="8"/>
  <c r="CM37" i="8"/>
  <c r="CN37" i="8"/>
  <c r="DJ37" i="8"/>
  <c r="DK37" i="8"/>
  <c r="DL37" i="8"/>
  <c r="DM37" i="8"/>
  <c r="DI37" i="8" s="1"/>
  <c r="DN37" i="8"/>
  <c r="DO37" i="8"/>
  <c r="DT37" i="8"/>
  <c r="EJ37" i="8"/>
  <c r="EK37" i="8"/>
  <c r="EU37" i="8" s="1"/>
  <c r="EL37" i="8"/>
  <c r="EM37" i="8"/>
  <c r="EN37" i="8"/>
  <c r="EO37" i="8"/>
  <c r="EP37" i="8"/>
  <c r="FK37" i="8"/>
  <c r="FL37" i="8"/>
  <c r="FM37" i="8"/>
  <c r="FN37" i="8"/>
  <c r="FV37" i="8" s="1"/>
  <c r="FO37" i="8"/>
  <c r="FP37" i="8"/>
  <c r="FQ37" i="8"/>
  <c r="GM37" i="8"/>
  <c r="GN37" i="8"/>
  <c r="GO37" i="8"/>
  <c r="GP37" i="8"/>
  <c r="GL37" i="8" s="1"/>
  <c r="GQ37" i="8"/>
  <c r="GR37" i="8"/>
  <c r="GW37" i="8"/>
  <c r="HM37" i="8"/>
  <c r="HN37" i="8"/>
  <c r="HO37" i="8"/>
  <c r="HP37" i="8"/>
  <c r="HQ37" i="8"/>
  <c r="HR37" i="8"/>
  <c r="HS37" i="8"/>
  <c r="HX37" i="8"/>
  <c r="IN37" i="8"/>
  <c r="IO37" i="8"/>
  <c r="IP37" i="8"/>
  <c r="IQ37" i="8"/>
  <c r="IY37" i="8" s="1"/>
  <c r="IR37" i="8"/>
  <c r="IS37" i="8"/>
  <c r="IT37" i="8"/>
  <c r="JP37" i="8"/>
  <c r="JQ37" i="8"/>
  <c r="JR37" i="8"/>
  <c r="JO37" i="8" s="1"/>
  <c r="JS37" i="8"/>
  <c r="JT37" i="8"/>
  <c r="JU37" i="8"/>
  <c r="JZ37" i="8"/>
  <c r="KP37" i="8"/>
  <c r="KQ37" i="8"/>
  <c r="KR37" i="8"/>
  <c r="KS37" i="8"/>
  <c r="KT37" i="8"/>
  <c r="KU37" i="8"/>
  <c r="KV37" i="8"/>
  <c r="LA37" i="8"/>
  <c r="D38" i="8"/>
  <c r="E38" i="8"/>
  <c r="F38" i="8"/>
  <c r="G38" i="8"/>
  <c r="H38" i="8"/>
  <c r="I38" i="8"/>
  <c r="J38" i="8"/>
  <c r="L38" i="8"/>
  <c r="M38" i="8"/>
  <c r="N38" i="8" s="1"/>
  <c r="O38" i="8"/>
  <c r="AG38" i="8"/>
  <c r="AH38" i="8"/>
  <c r="AN38" i="8" s="1"/>
  <c r="AI38" i="8"/>
  <c r="AJ38" i="8"/>
  <c r="AK38" i="8"/>
  <c r="AO38" i="8" s="1"/>
  <c r="AL38" i="8"/>
  <c r="BG38" i="8"/>
  <c r="BH38" i="8"/>
  <c r="BI38" i="8"/>
  <c r="BP38" i="8" s="1"/>
  <c r="BQ38" i="8" s="1"/>
  <c r="BJ38" i="8"/>
  <c r="BR38" i="8" s="1"/>
  <c r="BK38" i="8"/>
  <c r="BL38" i="8"/>
  <c r="BM38" i="8"/>
  <c r="BO38" i="8"/>
  <c r="CI38" i="8"/>
  <c r="CJ38" i="8"/>
  <c r="CP38" i="8" s="1"/>
  <c r="CK38" i="8"/>
  <c r="CS38" i="8" s="1"/>
  <c r="CL38" i="8"/>
  <c r="CM38" i="8"/>
  <c r="CN38" i="8"/>
  <c r="CQ38" i="8"/>
  <c r="CR38" i="8" s="1"/>
  <c r="DJ38" i="8"/>
  <c r="DK38" i="8"/>
  <c r="DQ38" i="8" s="1"/>
  <c r="DL38" i="8"/>
  <c r="DM38" i="8"/>
  <c r="DN38" i="8"/>
  <c r="DR38" i="8" s="1"/>
  <c r="DS38" i="8" s="1"/>
  <c r="DO38" i="8"/>
  <c r="DT38" i="8"/>
  <c r="EK38" i="8"/>
  <c r="EJ38" i="8" s="1"/>
  <c r="EL38" i="8"/>
  <c r="EM38" i="8"/>
  <c r="EN38" i="8"/>
  <c r="EO38" i="8"/>
  <c r="ES38" i="8" s="1"/>
  <c r="ET38" i="8" s="1"/>
  <c r="EP38" i="8"/>
  <c r="ER38" i="8"/>
  <c r="EU38" i="8"/>
  <c r="FL38" i="8"/>
  <c r="FM38" i="8"/>
  <c r="FK38" i="8" s="1"/>
  <c r="FN38" i="8"/>
  <c r="FO38" i="8"/>
  <c r="FP38" i="8"/>
  <c r="FQ38" i="8"/>
  <c r="FS38" i="8"/>
  <c r="FT38" i="8"/>
  <c r="FU38" i="8" s="1"/>
  <c r="FV38" i="8"/>
  <c r="GM38" i="8"/>
  <c r="GL38" i="8" s="1"/>
  <c r="GN38" i="8"/>
  <c r="GO38" i="8"/>
  <c r="GP38" i="8"/>
  <c r="GQ38" i="8"/>
  <c r="GR38" i="8"/>
  <c r="GT38" i="8"/>
  <c r="GU38" i="8"/>
  <c r="GV38" i="8" s="1"/>
  <c r="GW38" i="8"/>
  <c r="HN38" i="8"/>
  <c r="HM38" i="8" s="1"/>
  <c r="HO38" i="8"/>
  <c r="HU38" i="8" s="1"/>
  <c r="HP38" i="8"/>
  <c r="HQ38" i="8"/>
  <c r="HR38" i="8"/>
  <c r="HS38" i="8"/>
  <c r="HX38" i="8"/>
  <c r="IO38" i="8"/>
  <c r="IN38" i="8" s="1"/>
  <c r="IP38" i="8"/>
  <c r="IV38" i="8" s="1"/>
  <c r="IQ38" i="8"/>
  <c r="IR38" i="8"/>
  <c r="IS38" i="8"/>
  <c r="IT38" i="8"/>
  <c r="IY38" i="8"/>
  <c r="JP38" i="8"/>
  <c r="JQ38" i="8"/>
  <c r="JW38" i="8" s="1"/>
  <c r="JR38" i="8"/>
  <c r="JZ38" i="8" s="1"/>
  <c r="JS38" i="8"/>
  <c r="JT38" i="8"/>
  <c r="JU38" i="8"/>
  <c r="KP38" i="8"/>
  <c r="KQ38" i="8"/>
  <c r="KR38" i="8"/>
  <c r="KX38" i="8" s="1"/>
  <c r="KS38" i="8"/>
  <c r="LA38" i="8" s="1"/>
  <c r="KT38" i="8"/>
  <c r="KU38" i="8"/>
  <c r="KV38" i="8"/>
  <c r="E39" i="8"/>
  <c r="F39" i="8"/>
  <c r="G39" i="8"/>
  <c r="H39" i="8"/>
  <c r="I39" i="8"/>
  <c r="J39" i="8"/>
  <c r="AG39" i="8"/>
  <c r="AF39" i="8" s="1"/>
  <c r="AH39" i="8"/>
  <c r="AI39" i="8"/>
  <c r="AQ39" i="8" s="1"/>
  <c r="AJ39" i="8"/>
  <c r="AK39" i="8"/>
  <c r="AL39" i="8"/>
  <c r="BG39" i="8"/>
  <c r="BH39" i="8"/>
  <c r="BI39" i="8"/>
  <c r="BO39" i="8" s="1"/>
  <c r="BJ39" i="8"/>
  <c r="BR39" i="8" s="1"/>
  <c r="BK39" i="8"/>
  <c r="BL39" i="8"/>
  <c r="BP39" i="8" s="1"/>
  <c r="BQ39" i="8" s="1"/>
  <c r="BM39" i="8"/>
  <c r="CI39" i="8"/>
  <c r="CJ39" i="8"/>
  <c r="CP39" i="8" s="1"/>
  <c r="CK39" i="8"/>
  <c r="CL39" i="8"/>
  <c r="CM39" i="8"/>
  <c r="CN39" i="8"/>
  <c r="CS39" i="8"/>
  <c r="DJ39" i="8"/>
  <c r="DI39" i="8" s="1"/>
  <c r="DK39" i="8"/>
  <c r="DL39" i="8"/>
  <c r="DM39" i="8"/>
  <c r="DN39" i="8"/>
  <c r="DO39" i="8"/>
  <c r="DQ39" i="8"/>
  <c r="DR39" i="8"/>
  <c r="DS39" i="8" s="1"/>
  <c r="DT39" i="8"/>
  <c r="EJ39" i="8"/>
  <c r="EK39" i="8"/>
  <c r="EL39" i="8"/>
  <c r="EM39" i="8"/>
  <c r="EN39" i="8"/>
  <c r="EO39" i="8"/>
  <c r="EP39" i="8"/>
  <c r="ER39" i="8"/>
  <c r="ES39" i="8"/>
  <c r="ET39" i="8" s="1"/>
  <c r="EU39" i="8"/>
  <c r="FK39" i="8"/>
  <c r="FL39" i="8"/>
  <c r="FM39" i="8"/>
  <c r="FS39" i="8" s="1"/>
  <c r="FN39" i="8"/>
  <c r="FO39" i="8"/>
  <c r="FP39" i="8"/>
  <c r="FQ39" i="8"/>
  <c r="FT39" i="8"/>
  <c r="FU39" i="8" s="1"/>
  <c r="FV39" i="8"/>
  <c r="GM39" i="8"/>
  <c r="GL39" i="8" s="1"/>
  <c r="GN39" i="8"/>
  <c r="GO39" i="8"/>
  <c r="GW39" i="8" s="1"/>
  <c r="GP39" i="8"/>
  <c r="GQ39" i="8"/>
  <c r="GR39" i="8"/>
  <c r="GT39" i="8"/>
  <c r="GU39" i="8"/>
  <c r="GV39" i="8"/>
  <c r="HN39" i="8"/>
  <c r="HO39" i="8"/>
  <c r="HM39" i="8" s="1"/>
  <c r="HP39" i="8"/>
  <c r="HQ39" i="8"/>
  <c r="HR39" i="8"/>
  <c r="HS39" i="8"/>
  <c r="HV39" i="8"/>
  <c r="HW39" i="8" s="1"/>
  <c r="HX39" i="8"/>
  <c r="IO39" i="8"/>
  <c r="IV39" i="8" s="1"/>
  <c r="IP39" i="8"/>
  <c r="IQ39" i="8"/>
  <c r="IR39" i="8"/>
  <c r="IS39" i="8"/>
  <c r="IW39" i="8" s="1"/>
  <c r="IX39" i="8" s="1"/>
  <c r="IT39" i="8"/>
  <c r="IY39" i="8"/>
  <c r="JO39" i="8"/>
  <c r="JP39" i="8"/>
  <c r="JQ39" i="8"/>
  <c r="JR39" i="8"/>
  <c r="JS39" i="8"/>
  <c r="JT39" i="8"/>
  <c r="JU39" i="8"/>
  <c r="JW39" i="8"/>
  <c r="JX39" i="8"/>
  <c r="JY39" i="8" s="1"/>
  <c r="JZ39" i="8"/>
  <c r="KQ39" i="8"/>
  <c r="KR39" i="8"/>
  <c r="KX39" i="8" s="1"/>
  <c r="KS39" i="8"/>
  <c r="KT39" i="8"/>
  <c r="KU39" i="8"/>
  <c r="KV39" i="8"/>
  <c r="KY39" i="8"/>
  <c r="KZ39" i="8"/>
  <c r="E40" i="8"/>
  <c r="F40" i="8"/>
  <c r="M40" i="8" s="1"/>
  <c r="N40" i="8" s="1"/>
  <c r="G40" i="8"/>
  <c r="H40" i="8"/>
  <c r="H41" i="8" s="1"/>
  <c r="H49" i="8" s="1"/>
  <c r="I40" i="8"/>
  <c r="J40" i="8"/>
  <c r="J41" i="8" s="1"/>
  <c r="J49" i="8" s="1"/>
  <c r="AG40" i="8"/>
  <c r="AH40" i="8"/>
  <c r="AI40" i="8"/>
  <c r="AQ40" i="8" s="1"/>
  <c r="AJ40" i="8"/>
  <c r="AK40" i="8"/>
  <c r="AL40" i="8"/>
  <c r="BG40" i="8"/>
  <c r="BH40" i="8"/>
  <c r="BI40" i="8"/>
  <c r="BJ40" i="8"/>
  <c r="BK40" i="8"/>
  <c r="BL40" i="8"/>
  <c r="BM40" i="8"/>
  <c r="BO40" i="8"/>
  <c r="BP40" i="8"/>
  <c r="BR40" i="8"/>
  <c r="CI40" i="8"/>
  <c r="CJ40" i="8"/>
  <c r="CK40" i="8"/>
  <c r="CL40" i="8"/>
  <c r="CL41" i="8" s="1"/>
  <c r="CL49" i="8" s="1"/>
  <c r="CM40" i="8"/>
  <c r="CN40" i="8"/>
  <c r="CP40" i="8"/>
  <c r="CS40" i="8"/>
  <c r="DJ40" i="8"/>
  <c r="DK40" i="8"/>
  <c r="DQ40" i="8" s="1"/>
  <c r="DL40" i="8"/>
  <c r="DM40" i="8"/>
  <c r="DN40" i="8"/>
  <c r="DR40" i="8" s="1"/>
  <c r="DS40" i="8" s="1"/>
  <c r="DO40" i="8"/>
  <c r="DT40" i="8"/>
  <c r="EK40" i="8"/>
  <c r="EU40" i="8" s="1"/>
  <c r="EL40" i="8"/>
  <c r="EM40" i="8"/>
  <c r="EN40" i="8"/>
  <c r="EN41" i="8" s="1"/>
  <c r="EO40" i="8"/>
  <c r="ES40" i="8" s="1"/>
  <c r="ET40" i="8" s="1"/>
  <c r="EP40" i="8"/>
  <c r="ER40" i="8"/>
  <c r="FL40" i="8"/>
  <c r="FV40" i="8" s="1"/>
  <c r="FM40" i="8"/>
  <c r="FS40" i="8" s="1"/>
  <c r="FN40" i="8"/>
  <c r="FO40" i="8"/>
  <c r="FP40" i="8"/>
  <c r="FQ40" i="8"/>
  <c r="FT40" i="8"/>
  <c r="FU40" i="8" s="1"/>
  <c r="GM40" i="8"/>
  <c r="GM41" i="8" s="1"/>
  <c r="GN40" i="8"/>
  <c r="GL40" i="8" s="1"/>
  <c r="GO40" i="8"/>
  <c r="GW40" i="8" s="1"/>
  <c r="GP40" i="8"/>
  <c r="GQ40" i="8"/>
  <c r="GR40" i="8"/>
  <c r="HN40" i="8"/>
  <c r="HM40" i="8" s="1"/>
  <c r="HO40" i="8"/>
  <c r="HU40" i="8" s="1"/>
  <c r="HP40" i="8"/>
  <c r="HQ40" i="8"/>
  <c r="HQ41" i="8" s="1"/>
  <c r="HQ49" i="8" s="1"/>
  <c r="HW49" i="8" s="1"/>
  <c r="HR40" i="8"/>
  <c r="HS40" i="8"/>
  <c r="HX40" i="8"/>
  <c r="IO40" i="8"/>
  <c r="IN40" i="8" s="1"/>
  <c r="IP40" i="8"/>
  <c r="IV40" i="8" s="1"/>
  <c r="IQ40" i="8"/>
  <c r="IY40" i="8" s="1"/>
  <c r="IR40" i="8"/>
  <c r="IR41" i="8" s="1"/>
  <c r="IS40" i="8"/>
  <c r="IS41" i="8" s="1"/>
  <c r="IT40" i="8"/>
  <c r="JO40" i="8"/>
  <c r="JP40" i="8"/>
  <c r="JQ40" i="8"/>
  <c r="JW40" i="8" s="1"/>
  <c r="JR40" i="8"/>
  <c r="JZ40" i="8" s="1"/>
  <c r="JS40" i="8"/>
  <c r="JS41" i="8" s="1"/>
  <c r="JT40" i="8"/>
  <c r="JT41" i="8" s="1"/>
  <c r="JU40" i="8"/>
  <c r="JU41" i="8" s="1"/>
  <c r="JU49" i="8" s="1"/>
  <c r="KQ40" i="8"/>
  <c r="KR40" i="8"/>
  <c r="KY40" i="8" s="1"/>
  <c r="KZ40" i="8" s="1"/>
  <c r="KS40" i="8"/>
  <c r="LA40" i="8" s="1"/>
  <c r="KT40" i="8"/>
  <c r="KT41" i="8" s="1"/>
  <c r="KT49" i="8" s="1"/>
  <c r="KU40" i="8"/>
  <c r="KV40" i="8"/>
  <c r="F41" i="8"/>
  <c r="G41" i="8"/>
  <c r="I41" i="8"/>
  <c r="I49" i="8" s="1"/>
  <c r="M49" i="8" s="1"/>
  <c r="N49" i="8" s="1"/>
  <c r="AG41" i="8"/>
  <c r="AQ41" i="8" s="1"/>
  <c r="AI41" i="8"/>
  <c r="AK41" i="8"/>
  <c r="AL41" i="8"/>
  <c r="BI41" i="8"/>
  <c r="BJ41" i="8"/>
  <c r="BL41" i="8"/>
  <c r="BM41" i="8"/>
  <c r="BP41" i="8"/>
  <c r="CK41" i="8"/>
  <c r="CN41" i="8"/>
  <c r="CN43" i="8" s="1"/>
  <c r="DJ41" i="8"/>
  <c r="DK41" i="8"/>
  <c r="DL41" i="8"/>
  <c r="DT41" i="8" s="1"/>
  <c r="DN41" i="8"/>
  <c r="DP41" i="8"/>
  <c r="DQ41" i="8"/>
  <c r="DR41" i="8"/>
  <c r="DS41" i="8" s="1"/>
  <c r="EL41" i="8"/>
  <c r="EM41" i="8"/>
  <c r="EP41" i="8"/>
  <c r="FN41" i="8"/>
  <c r="FQ41" i="8"/>
  <c r="FQ49" i="8" s="1"/>
  <c r="GO41" i="8"/>
  <c r="GQ41" i="8"/>
  <c r="GR41" i="8"/>
  <c r="HP41" i="8"/>
  <c r="HR41" i="8"/>
  <c r="HS41" i="8"/>
  <c r="IO41" i="8"/>
  <c r="IQ41" i="8"/>
  <c r="IT41" i="8"/>
  <c r="JP41" i="8"/>
  <c r="JO41" i="8" s="1"/>
  <c r="JQ41" i="8"/>
  <c r="JR41" i="8"/>
  <c r="JV41" i="8"/>
  <c r="JW41" i="8"/>
  <c r="KR41" i="8"/>
  <c r="KS41" i="8"/>
  <c r="KV41" i="8"/>
  <c r="KV43" i="8" s="1"/>
  <c r="M42" i="8"/>
  <c r="N42" i="8" s="1"/>
  <c r="AO42" i="8"/>
  <c r="BP42" i="8"/>
  <c r="BQ42" i="8" s="1"/>
  <c r="CQ42" i="8"/>
  <c r="CR42" i="8"/>
  <c r="DR42" i="8"/>
  <c r="DS42" i="8"/>
  <c r="ES42" i="8"/>
  <c r="ET42" i="8" s="1"/>
  <c r="FT42" i="8"/>
  <c r="FU42" i="8"/>
  <c r="GU42" i="8"/>
  <c r="GV42" i="8"/>
  <c r="HV42" i="8"/>
  <c r="HW42" i="8" s="1"/>
  <c r="IW42" i="8"/>
  <c r="IX42" i="8"/>
  <c r="JX42" i="8"/>
  <c r="JY42" i="8"/>
  <c r="KY42" i="8"/>
  <c r="KZ42" i="8" s="1"/>
  <c r="Q43" i="8"/>
  <c r="AL43" i="8"/>
  <c r="AS43" i="8"/>
  <c r="BT43" i="8"/>
  <c r="CU43" i="8"/>
  <c r="DJ43" i="8"/>
  <c r="DK43" i="8"/>
  <c r="DV43" i="8"/>
  <c r="EL43" i="8"/>
  <c r="EW43" i="8"/>
  <c r="FX43" i="8"/>
  <c r="GR43" i="8"/>
  <c r="GY43" i="8"/>
  <c r="HR43" i="8"/>
  <c r="HZ43" i="8"/>
  <c r="JA43" i="8"/>
  <c r="JQ43" i="8"/>
  <c r="KB43" i="8"/>
  <c r="KR43" i="8"/>
  <c r="LC43" i="8"/>
  <c r="M44" i="8"/>
  <c r="N44" i="8"/>
  <c r="AO44" i="8"/>
  <c r="BP44" i="8"/>
  <c r="BQ44" i="8"/>
  <c r="CQ44" i="8"/>
  <c r="CR44" i="8"/>
  <c r="DR44" i="8"/>
  <c r="DS44" i="8" s="1"/>
  <c r="ES44" i="8"/>
  <c r="ET44" i="8"/>
  <c r="FT44" i="8"/>
  <c r="FU44" i="8"/>
  <c r="GU44" i="8"/>
  <c r="GV44" i="8" s="1"/>
  <c r="HV44" i="8"/>
  <c r="HW44" i="8"/>
  <c r="IW44" i="8"/>
  <c r="IX44" i="8"/>
  <c r="JX44" i="8"/>
  <c r="JY44" i="8" s="1"/>
  <c r="KY44" i="8"/>
  <c r="KZ44" i="8"/>
  <c r="M45" i="8"/>
  <c r="N45" i="8" s="1"/>
  <c r="AO45" i="8"/>
  <c r="BP45" i="8"/>
  <c r="BQ45" i="8"/>
  <c r="CQ45" i="8"/>
  <c r="CR45" i="8" s="1"/>
  <c r="DR45" i="8"/>
  <c r="DS45" i="8"/>
  <c r="ES45" i="8"/>
  <c r="ET45" i="8"/>
  <c r="FT45" i="8"/>
  <c r="FU45" i="8" s="1"/>
  <c r="GU45" i="8"/>
  <c r="GV45" i="8"/>
  <c r="HV45" i="8"/>
  <c r="HW45" i="8"/>
  <c r="IW45" i="8"/>
  <c r="IX45" i="8" s="1"/>
  <c r="JX45" i="8"/>
  <c r="JY45" i="8"/>
  <c r="KY45" i="8"/>
  <c r="KZ45" i="8"/>
  <c r="E46" i="8"/>
  <c r="I46" i="8"/>
  <c r="M46" i="8" s="1"/>
  <c r="J46" i="8"/>
  <c r="AG46" i="8"/>
  <c r="AH46" i="8"/>
  <c r="AJ46" i="8"/>
  <c r="AK46" i="8"/>
  <c r="AL46" i="8"/>
  <c r="AO46" i="8"/>
  <c r="BI46" i="8"/>
  <c r="BJ46" i="8"/>
  <c r="BK46" i="8"/>
  <c r="CJ46" i="8"/>
  <c r="CK46" i="8"/>
  <c r="CN46" i="8"/>
  <c r="DJ46" i="8"/>
  <c r="DK46" i="8"/>
  <c r="DN46" i="8"/>
  <c r="DO46" i="8"/>
  <c r="DR46" i="8"/>
  <c r="EL46" i="8"/>
  <c r="EO46" i="8"/>
  <c r="ES46" i="8"/>
  <c r="FM46" i="8"/>
  <c r="FN46" i="8"/>
  <c r="FQ46" i="8"/>
  <c r="GN46" i="8"/>
  <c r="GO46" i="8"/>
  <c r="GQ46" i="8"/>
  <c r="GR46" i="8"/>
  <c r="GU46" i="8"/>
  <c r="HO46" i="8"/>
  <c r="HR46" i="8"/>
  <c r="HV46" i="8"/>
  <c r="IO46" i="8"/>
  <c r="IP46" i="8"/>
  <c r="IS46" i="8"/>
  <c r="IW46" i="8"/>
  <c r="JQ46" i="8"/>
  <c r="JR46" i="8"/>
  <c r="JT46" i="8"/>
  <c r="JU46" i="8"/>
  <c r="JX46" i="8"/>
  <c r="KR46" i="8"/>
  <c r="KU46" i="8"/>
  <c r="KV46" i="8"/>
  <c r="KY46" i="8"/>
  <c r="E47" i="8"/>
  <c r="AH47" i="8"/>
  <c r="AJ47" i="8"/>
  <c r="AL47" i="8"/>
  <c r="BJ47" i="8"/>
  <c r="CK47" i="8"/>
  <c r="CN47" i="8"/>
  <c r="DJ47" i="8"/>
  <c r="DK47" i="8"/>
  <c r="DO47" i="8"/>
  <c r="EL47" i="8"/>
  <c r="EL50" i="8" s="1"/>
  <c r="EO47" i="8"/>
  <c r="ES47" i="8" s="1"/>
  <c r="FM47" i="8"/>
  <c r="FN47" i="8"/>
  <c r="GR47" i="8"/>
  <c r="HO47" i="8"/>
  <c r="HR47" i="8"/>
  <c r="HV47" i="8"/>
  <c r="IP47" i="8"/>
  <c r="JQ47" i="8"/>
  <c r="JQ50" i="8" s="1"/>
  <c r="JR47" i="8"/>
  <c r="JT47" i="8"/>
  <c r="JX47" i="8"/>
  <c r="KR47" i="8"/>
  <c r="KU47" i="8"/>
  <c r="KV47" i="8"/>
  <c r="E48" i="8"/>
  <c r="I48" i="8"/>
  <c r="J48" i="8"/>
  <c r="M48" i="8"/>
  <c r="AH48" i="8"/>
  <c r="AJ48" i="8"/>
  <c r="AK48" i="8"/>
  <c r="AO48" i="8" s="1"/>
  <c r="AL48" i="8"/>
  <c r="BI48" i="8"/>
  <c r="BJ48" i="8"/>
  <c r="BK48" i="8"/>
  <c r="CK48" i="8"/>
  <c r="CL48" i="8"/>
  <c r="CM48" i="8"/>
  <c r="CQ48" i="8" s="1"/>
  <c r="CR48" i="8" s="1"/>
  <c r="CN48" i="8"/>
  <c r="CN50" i="8" s="1"/>
  <c r="DJ48" i="8"/>
  <c r="DK48" i="8"/>
  <c r="DL48" i="8"/>
  <c r="DN48" i="8"/>
  <c r="DO48" i="8"/>
  <c r="DR48" i="8"/>
  <c r="EL48" i="8"/>
  <c r="EO48" i="8"/>
  <c r="ES48" i="8" s="1"/>
  <c r="EP48" i="8"/>
  <c r="FN48" i="8"/>
  <c r="FQ48" i="8"/>
  <c r="GN48" i="8"/>
  <c r="GO48" i="8"/>
  <c r="GP48" i="8"/>
  <c r="GQ48" i="8"/>
  <c r="GU48" i="8" s="1"/>
  <c r="GV48" i="8" s="1"/>
  <c r="GR48" i="8"/>
  <c r="GR50" i="8" s="1"/>
  <c r="HN48" i="8"/>
  <c r="HO48" i="8"/>
  <c r="HP48" i="8"/>
  <c r="HR48" i="8"/>
  <c r="HV48" i="8"/>
  <c r="IO48" i="8"/>
  <c r="IT48" i="8"/>
  <c r="JQ48" i="8"/>
  <c r="JR48" i="8"/>
  <c r="JT48" i="8"/>
  <c r="JU48" i="8"/>
  <c r="JX48" i="8"/>
  <c r="KQ48" i="8"/>
  <c r="KR48" i="8"/>
  <c r="KT48" i="8"/>
  <c r="KU48" i="8"/>
  <c r="KY48" i="8" s="1"/>
  <c r="KZ48" i="8" s="1"/>
  <c r="KV48" i="8"/>
  <c r="AG49" i="8"/>
  <c r="AK49" i="8"/>
  <c r="AO49" i="8" s="1"/>
  <c r="AL49" i="8"/>
  <c r="AL50" i="8" s="1"/>
  <c r="BI49" i="8"/>
  <c r="CN49" i="8"/>
  <c r="DJ49" i="8"/>
  <c r="DK49" i="8"/>
  <c r="DL49" i="8"/>
  <c r="DN49" i="8"/>
  <c r="DR49" i="8"/>
  <c r="EL49" i="8"/>
  <c r="EP49" i="8"/>
  <c r="GQ49" i="8"/>
  <c r="GR49" i="8"/>
  <c r="GU49" i="8"/>
  <c r="HP49" i="8"/>
  <c r="HR49" i="8"/>
  <c r="HV49" i="8"/>
  <c r="IO49" i="8"/>
  <c r="IS49" i="8"/>
  <c r="IW49" i="8" s="1"/>
  <c r="IT49" i="8"/>
  <c r="JQ49" i="8"/>
  <c r="KR49" i="8"/>
  <c r="HR50" i="8"/>
  <c r="HV50" i="8" s="1"/>
  <c r="KR50" i="8"/>
  <c r="M51" i="8"/>
  <c r="N51" i="8"/>
  <c r="AO51" i="8"/>
  <c r="BP51" i="8"/>
  <c r="BQ51" i="8" s="1"/>
  <c r="CQ51" i="8"/>
  <c r="CR51" i="8" s="1"/>
  <c r="DR51" i="8"/>
  <c r="DS51" i="8"/>
  <c r="ES51" i="8"/>
  <c r="ET51" i="8" s="1"/>
  <c r="FT51" i="8"/>
  <c r="FU51" i="8" s="1"/>
  <c r="GU51" i="8"/>
  <c r="GV51" i="8"/>
  <c r="HV51" i="8"/>
  <c r="HW51" i="8"/>
  <c r="IW51" i="8"/>
  <c r="IX51" i="8" s="1"/>
  <c r="JX51" i="8"/>
  <c r="JY51" i="8"/>
  <c r="KY51" i="8"/>
  <c r="KZ51" i="8" s="1"/>
  <c r="M52" i="8"/>
  <c r="N52" i="8" s="1"/>
  <c r="AO52" i="8"/>
  <c r="BP52" i="8"/>
  <c r="BQ52" i="8" s="1"/>
  <c r="CQ52" i="8"/>
  <c r="CR52" i="8" s="1"/>
  <c r="DR52" i="8"/>
  <c r="DS52" i="8" s="1"/>
  <c r="ES52" i="8"/>
  <c r="ET52" i="8"/>
  <c r="FT52" i="8"/>
  <c r="FU52" i="8"/>
  <c r="GU52" i="8"/>
  <c r="GV52" i="8"/>
  <c r="HV52" i="8"/>
  <c r="HW52" i="8"/>
  <c r="IW52" i="8"/>
  <c r="IX52" i="8" s="1"/>
  <c r="JX52" i="8"/>
  <c r="JY52" i="8" s="1"/>
  <c r="KY52" i="8"/>
  <c r="KZ52" i="8"/>
  <c r="E53" i="8"/>
  <c r="D53" i="8" s="1"/>
  <c r="F53" i="8"/>
  <c r="G53" i="8"/>
  <c r="H53" i="8"/>
  <c r="H55" i="8" s="1"/>
  <c r="I53" i="8"/>
  <c r="M53" i="8" s="1"/>
  <c r="J53" i="8"/>
  <c r="AG53" i="8"/>
  <c r="AH53" i="8"/>
  <c r="AI53" i="8"/>
  <c r="AJ53" i="8"/>
  <c r="AK53" i="8"/>
  <c r="AL53" i="8"/>
  <c r="AL55" i="8" s="1"/>
  <c r="AN53" i="8"/>
  <c r="AO53" i="8"/>
  <c r="BG53" i="8"/>
  <c r="BH53" i="8"/>
  <c r="BO53" i="8" s="1"/>
  <c r="BI53" i="8"/>
  <c r="BJ53" i="8"/>
  <c r="BK53" i="8"/>
  <c r="BL53" i="8"/>
  <c r="BP53" i="8" s="1"/>
  <c r="BM53" i="8"/>
  <c r="BQ53" i="8"/>
  <c r="CH53" i="8"/>
  <c r="CI53" i="8"/>
  <c r="CI55" i="8" s="1"/>
  <c r="CJ53" i="8"/>
  <c r="CJ55" i="8" s="1"/>
  <c r="CK53" i="8"/>
  <c r="CL53" i="8"/>
  <c r="CM53" i="8"/>
  <c r="CN53" i="8"/>
  <c r="CQ53" i="8"/>
  <c r="CR53" i="8" s="1"/>
  <c r="DJ53" i="8"/>
  <c r="DI53" i="8" s="1"/>
  <c r="DK53" i="8"/>
  <c r="DL53" i="8"/>
  <c r="DM53" i="8"/>
  <c r="DN53" i="8"/>
  <c r="DO53" i="8"/>
  <c r="EK53" i="8"/>
  <c r="EL53" i="8"/>
  <c r="ER53" i="8" s="1"/>
  <c r="EM53" i="8"/>
  <c r="EN53" i="8"/>
  <c r="EO53" i="8"/>
  <c r="EJ53" i="8" s="1"/>
  <c r="EP53" i="8"/>
  <c r="FL53" i="8"/>
  <c r="FM53" i="8"/>
  <c r="FN53" i="8"/>
  <c r="FO53" i="8"/>
  <c r="FP53" i="8"/>
  <c r="FT53" i="8" s="1"/>
  <c r="FU53" i="8" s="1"/>
  <c r="FQ53" i="8"/>
  <c r="FS53" i="8"/>
  <c r="GM53" i="8"/>
  <c r="GN53" i="8"/>
  <c r="GO53" i="8"/>
  <c r="GP53" i="8"/>
  <c r="GQ53" i="8"/>
  <c r="GR53" i="8"/>
  <c r="GT53" i="8"/>
  <c r="GU53" i="8"/>
  <c r="GV53" i="8" s="1"/>
  <c r="HM53" i="8"/>
  <c r="HN53" i="8"/>
  <c r="HU53" i="8" s="1"/>
  <c r="HO53" i="8"/>
  <c r="HP53" i="8"/>
  <c r="HQ53" i="8"/>
  <c r="HR53" i="8"/>
  <c r="HV53" i="8" s="1"/>
  <c r="HW53" i="8" s="1"/>
  <c r="HS53" i="8"/>
  <c r="HS55" i="8" s="1"/>
  <c r="IO53" i="8"/>
  <c r="IP53" i="8"/>
  <c r="IQ53" i="8"/>
  <c r="IR53" i="8"/>
  <c r="IS53" i="8"/>
  <c r="IT53" i="8"/>
  <c r="JP53" i="8"/>
  <c r="JQ53" i="8"/>
  <c r="JR53" i="8"/>
  <c r="JR55" i="8" s="1"/>
  <c r="JS53" i="8"/>
  <c r="JT53" i="8"/>
  <c r="JU53" i="8"/>
  <c r="KP53" i="8"/>
  <c r="KQ53" i="8"/>
  <c r="KR53" i="8"/>
  <c r="KX53" i="8" s="1"/>
  <c r="KS53" i="8"/>
  <c r="KT53" i="8"/>
  <c r="KT55" i="8" s="1"/>
  <c r="KU53" i="8"/>
  <c r="KV53" i="8"/>
  <c r="E54" i="8"/>
  <c r="F54" i="8"/>
  <c r="F55" i="8" s="1"/>
  <c r="G54" i="8"/>
  <c r="H54" i="8"/>
  <c r="I54" i="8"/>
  <c r="J54" i="8"/>
  <c r="J55" i="8" s="1"/>
  <c r="N54" i="8"/>
  <c r="AF54" i="8"/>
  <c r="AG54" i="8"/>
  <c r="AH54" i="8"/>
  <c r="AI54" i="8"/>
  <c r="AJ54" i="8"/>
  <c r="AK54" i="8"/>
  <c r="AK55" i="8" s="1"/>
  <c r="AL54" i="8"/>
  <c r="BH54" i="8"/>
  <c r="BH55" i="8" s="1"/>
  <c r="BI54" i="8"/>
  <c r="BI55" i="8" s="1"/>
  <c r="BJ54" i="8"/>
  <c r="BK54" i="8"/>
  <c r="BL54" i="8"/>
  <c r="BL55" i="8" s="1"/>
  <c r="BM54" i="8"/>
  <c r="CI54" i="8"/>
  <c r="CJ54" i="8"/>
  <c r="CK54" i="8"/>
  <c r="CL54" i="8"/>
  <c r="CM54" i="8"/>
  <c r="CM55" i="8" s="1"/>
  <c r="CN54" i="8"/>
  <c r="CN55" i="8" s="1"/>
  <c r="CR54" i="8"/>
  <c r="DJ54" i="8"/>
  <c r="DI54" i="8" s="1"/>
  <c r="DI55" i="8" s="1"/>
  <c r="DK54" i="8"/>
  <c r="DL54" i="8"/>
  <c r="DM54" i="8"/>
  <c r="DS54" i="8" s="1"/>
  <c r="DN54" i="8"/>
  <c r="DO54" i="8"/>
  <c r="EK54" i="8"/>
  <c r="EL54" i="8"/>
  <c r="EL55" i="8" s="1"/>
  <c r="EM54" i="8"/>
  <c r="EM55" i="8" s="1"/>
  <c r="EN54" i="8"/>
  <c r="ET54" i="8" s="1"/>
  <c r="EO54" i="8"/>
  <c r="EP54" i="8"/>
  <c r="FK54" i="8"/>
  <c r="FL54" i="8"/>
  <c r="FL55" i="8" s="1"/>
  <c r="FM54" i="8"/>
  <c r="FM55" i="8" s="1"/>
  <c r="FN54" i="8"/>
  <c r="FO54" i="8"/>
  <c r="FP54" i="8"/>
  <c r="FQ54" i="8"/>
  <c r="FU54" i="8"/>
  <c r="GM54" i="8"/>
  <c r="GN54" i="8"/>
  <c r="GO54" i="8"/>
  <c r="GP54" i="8"/>
  <c r="GQ54" i="8"/>
  <c r="GQ55" i="8" s="1"/>
  <c r="GR54" i="8"/>
  <c r="GR55" i="8" s="1"/>
  <c r="HN54" i="8"/>
  <c r="HN55" i="8" s="1"/>
  <c r="HO54" i="8"/>
  <c r="HP54" i="8"/>
  <c r="HQ54" i="8"/>
  <c r="HW54" i="8" s="1"/>
  <c r="HR54" i="8"/>
  <c r="HR55" i="8" s="1"/>
  <c r="HS54" i="8"/>
  <c r="IO54" i="8"/>
  <c r="IN54" i="8" s="1"/>
  <c r="IP54" i="8"/>
  <c r="IQ54" i="8"/>
  <c r="IQ55" i="8" s="1"/>
  <c r="IR54" i="8"/>
  <c r="IS54" i="8"/>
  <c r="IT54" i="8"/>
  <c r="IT55" i="8" s="1"/>
  <c r="IT69" i="8" s="1"/>
  <c r="IX54" i="8"/>
  <c r="JP54" i="8"/>
  <c r="JP55" i="8" s="1"/>
  <c r="JQ54" i="8"/>
  <c r="JR54" i="8"/>
  <c r="JS54" i="8"/>
  <c r="JT54" i="8"/>
  <c r="JU54" i="8"/>
  <c r="JU55" i="8" s="1"/>
  <c r="JY54" i="8"/>
  <c r="KQ54" i="8"/>
  <c r="KR54" i="8"/>
  <c r="KS54" i="8"/>
  <c r="KT54" i="8"/>
  <c r="KZ54" i="8" s="1"/>
  <c r="KU54" i="8"/>
  <c r="KV54" i="8"/>
  <c r="G55" i="8"/>
  <c r="I55" i="8"/>
  <c r="AG55" i="8"/>
  <c r="AH55" i="8"/>
  <c r="AM55" i="8" s="1"/>
  <c r="AI55" i="8"/>
  <c r="AJ55" i="8"/>
  <c r="AN55" i="8"/>
  <c r="AO55" i="8"/>
  <c r="BJ55" i="8"/>
  <c r="BM55" i="8"/>
  <c r="BO55" i="8"/>
  <c r="CK55" i="8"/>
  <c r="CL55" i="8"/>
  <c r="DK55" i="8"/>
  <c r="DL55" i="8"/>
  <c r="DM55" i="8"/>
  <c r="DN55" i="8"/>
  <c r="DO55" i="8"/>
  <c r="EK55" i="8"/>
  <c r="EN55" i="8"/>
  <c r="EO55" i="8"/>
  <c r="EP55" i="8"/>
  <c r="EP69" i="8" s="1"/>
  <c r="FN55" i="8"/>
  <c r="FO55" i="8"/>
  <c r="FQ55" i="8"/>
  <c r="GM55" i="8"/>
  <c r="GN55" i="8"/>
  <c r="GO55" i="8"/>
  <c r="GS55" i="8"/>
  <c r="GT55" i="8"/>
  <c r="HO55" i="8"/>
  <c r="HP55" i="8"/>
  <c r="HU55" i="8"/>
  <c r="HV55" i="8"/>
  <c r="IO55" i="8"/>
  <c r="IR55" i="8"/>
  <c r="IS55" i="8"/>
  <c r="JS55" i="8"/>
  <c r="JT55" i="8"/>
  <c r="KQ55" i="8"/>
  <c r="KW55" i="8" s="1"/>
  <c r="KR55" i="8"/>
  <c r="KX55" i="8" s="1"/>
  <c r="KS55" i="8"/>
  <c r="KU55" i="8"/>
  <c r="KV55" i="8"/>
  <c r="M56" i="8"/>
  <c r="N56" i="8" s="1"/>
  <c r="AO56" i="8"/>
  <c r="BP56" i="8"/>
  <c r="BQ56" i="8"/>
  <c r="CQ56" i="8"/>
  <c r="CR56" i="8"/>
  <c r="DR56" i="8"/>
  <c r="DS56" i="8" s="1"/>
  <c r="ES56" i="8"/>
  <c r="ET56" i="8" s="1"/>
  <c r="FT56" i="8"/>
  <c r="FU56" i="8"/>
  <c r="GU56" i="8"/>
  <c r="GV56" i="8" s="1"/>
  <c r="HV56" i="8"/>
  <c r="HW56" i="8"/>
  <c r="IW56" i="8"/>
  <c r="IX56" i="8"/>
  <c r="JX56" i="8"/>
  <c r="JY56" i="8" s="1"/>
  <c r="KY56" i="8"/>
  <c r="KZ56" i="8" s="1"/>
  <c r="E57" i="8"/>
  <c r="F57" i="8"/>
  <c r="F59" i="8" s="1"/>
  <c r="F63" i="8" s="1"/>
  <c r="G57" i="8"/>
  <c r="H57" i="8"/>
  <c r="N57" i="8" s="1"/>
  <c r="I57" i="8"/>
  <c r="J57" i="8"/>
  <c r="AG57" i="8"/>
  <c r="AG59" i="8" s="1"/>
  <c r="AH57" i="8"/>
  <c r="AI57" i="8"/>
  <c r="AJ57" i="8"/>
  <c r="AK57" i="8"/>
  <c r="AL57" i="8"/>
  <c r="BH57" i="8"/>
  <c r="BI57" i="8"/>
  <c r="BJ57" i="8"/>
  <c r="BK57" i="8"/>
  <c r="BL57" i="8"/>
  <c r="BG57" i="8" s="1"/>
  <c r="BM57" i="8"/>
  <c r="BM59" i="8" s="1"/>
  <c r="BQ57" i="8"/>
  <c r="CI57" i="8"/>
  <c r="CJ57" i="8"/>
  <c r="CJ59" i="8" s="1"/>
  <c r="CK57" i="8"/>
  <c r="CL57" i="8"/>
  <c r="CR57" i="8" s="1"/>
  <c r="CM57" i="8"/>
  <c r="CN57" i="8"/>
  <c r="DJ57" i="8"/>
  <c r="DJ59" i="8" s="1"/>
  <c r="DJ63" i="8" s="1"/>
  <c r="DJ73" i="8" s="1"/>
  <c r="DK57" i="8"/>
  <c r="DK59" i="8" s="1"/>
  <c r="DK63" i="8" s="1"/>
  <c r="DL57" i="8"/>
  <c r="DM57" i="8"/>
  <c r="DN57" i="8"/>
  <c r="DO57" i="8"/>
  <c r="DO59" i="8" s="1"/>
  <c r="DO63" i="8" s="1"/>
  <c r="DS57" i="8"/>
  <c r="EK57" i="8"/>
  <c r="EL57" i="8"/>
  <c r="EM57" i="8"/>
  <c r="EN57" i="8"/>
  <c r="EO57" i="8"/>
  <c r="EJ57" i="8" s="1"/>
  <c r="EP57" i="8"/>
  <c r="EP59" i="8" s="1"/>
  <c r="EP63" i="8" s="1"/>
  <c r="ET57" i="8"/>
  <c r="FL57" i="8"/>
  <c r="FM57" i="8"/>
  <c r="FM59" i="8" s="1"/>
  <c r="FN57" i="8"/>
  <c r="FO57" i="8"/>
  <c r="FU57" i="8" s="1"/>
  <c r="FP57" i="8"/>
  <c r="FQ57" i="8"/>
  <c r="GM57" i="8"/>
  <c r="GM59" i="8" s="1"/>
  <c r="GM63" i="8" s="1"/>
  <c r="GN57" i="8"/>
  <c r="GN59" i="8" s="1"/>
  <c r="GO57" i="8"/>
  <c r="GP57" i="8"/>
  <c r="GQ57" i="8"/>
  <c r="GR57" i="8"/>
  <c r="GV57" i="8"/>
  <c r="HN57" i="8"/>
  <c r="HO57" i="8"/>
  <c r="HP57" i="8"/>
  <c r="HQ57" i="8"/>
  <c r="HR57" i="8"/>
  <c r="HM57" i="8" s="1"/>
  <c r="HM59" i="8" s="1"/>
  <c r="HS57" i="8"/>
  <c r="HS59" i="8" s="1"/>
  <c r="HW57" i="8"/>
  <c r="IO57" i="8"/>
  <c r="IP57" i="8"/>
  <c r="IP59" i="8" s="1"/>
  <c r="IQ57" i="8"/>
  <c r="IQ59" i="8" s="1"/>
  <c r="IQ63" i="8" s="1"/>
  <c r="IQ73" i="8" s="1"/>
  <c r="IR57" i="8"/>
  <c r="IX57" i="8" s="1"/>
  <c r="IS57" i="8"/>
  <c r="IT57" i="8"/>
  <c r="JP57" i="8"/>
  <c r="JP59" i="8" s="1"/>
  <c r="JQ57" i="8"/>
  <c r="JQ59" i="8" s="1"/>
  <c r="JQ63" i="8" s="1"/>
  <c r="JQ73" i="8" s="1"/>
  <c r="JR57" i="8"/>
  <c r="JS57" i="8"/>
  <c r="JT57" i="8"/>
  <c r="JU57" i="8"/>
  <c r="JU59" i="8" s="1"/>
  <c r="JY57" i="8"/>
  <c r="KQ57" i="8"/>
  <c r="KR57" i="8"/>
  <c r="KS57" i="8"/>
  <c r="KT57" i="8"/>
  <c r="KU57" i="8"/>
  <c r="KP57" i="8" s="1"/>
  <c r="KV57" i="8"/>
  <c r="KV59" i="8" s="1"/>
  <c r="KZ57" i="8"/>
  <c r="E58" i="8"/>
  <c r="F58" i="8"/>
  <c r="G58" i="8"/>
  <c r="H58" i="8"/>
  <c r="N58" i="8" s="1"/>
  <c r="I58" i="8"/>
  <c r="J58" i="8"/>
  <c r="J59" i="8" s="1"/>
  <c r="AG58" i="8"/>
  <c r="AF58" i="8" s="1"/>
  <c r="AH58" i="8"/>
  <c r="AI58" i="8"/>
  <c r="AJ58" i="8"/>
  <c r="AK58" i="8"/>
  <c r="AL58" i="8"/>
  <c r="BG58" i="8"/>
  <c r="BH58" i="8"/>
  <c r="BI58" i="8"/>
  <c r="BJ58" i="8"/>
  <c r="BJ59" i="8" s="1"/>
  <c r="BK58" i="8"/>
  <c r="BL58" i="8"/>
  <c r="BM58" i="8"/>
  <c r="BQ58" i="8"/>
  <c r="CI58" i="8"/>
  <c r="CJ58" i="8"/>
  <c r="CK58" i="8"/>
  <c r="CL58" i="8"/>
  <c r="CR58" i="8" s="1"/>
  <c r="CM58" i="8"/>
  <c r="CN58" i="8"/>
  <c r="DJ58" i="8"/>
  <c r="DI58" i="8" s="1"/>
  <c r="DK58" i="8"/>
  <c r="DL58" i="8"/>
  <c r="DM58" i="8"/>
  <c r="DN58" i="8"/>
  <c r="DO58" i="8"/>
  <c r="DS58" i="8"/>
  <c r="EJ58" i="8"/>
  <c r="EK58" i="8"/>
  <c r="EL58" i="8"/>
  <c r="EM58" i="8"/>
  <c r="EM59" i="8" s="1"/>
  <c r="EN58" i="8"/>
  <c r="EO58" i="8"/>
  <c r="EP58" i="8"/>
  <c r="ET58" i="8"/>
  <c r="FL58" i="8"/>
  <c r="FM58" i="8"/>
  <c r="FN58" i="8"/>
  <c r="FN81" i="8" s="1"/>
  <c r="FO58" i="8"/>
  <c r="FU58" i="8" s="1"/>
  <c r="FP58" i="8"/>
  <c r="FQ58" i="8"/>
  <c r="GM58" i="8"/>
  <c r="GL58" i="8" s="1"/>
  <c r="GN58" i="8"/>
  <c r="GO58" i="8"/>
  <c r="GP58" i="8"/>
  <c r="GQ58" i="8"/>
  <c r="GR58" i="8"/>
  <c r="GV58" i="8"/>
  <c r="HM58" i="8"/>
  <c r="HN58" i="8"/>
  <c r="HO58" i="8"/>
  <c r="HP58" i="8"/>
  <c r="HP59" i="8" s="1"/>
  <c r="HQ58" i="8"/>
  <c r="HR58" i="8"/>
  <c r="HS58" i="8"/>
  <c r="HW58" i="8"/>
  <c r="IO58" i="8"/>
  <c r="IP58" i="8"/>
  <c r="IQ58" i="8"/>
  <c r="IR58" i="8"/>
  <c r="IX58" i="8" s="1"/>
  <c r="IS58" i="8"/>
  <c r="IT58" i="8"/>
  <c r="JP58" i="8"/>
  <c r="JO58" i="8" s="1"/>
  <c r="JQ58" i="8"/>
  <c r="JR58" i="8"/>
  <c r="JS58" i="8"/>
  <c r="JT58" i="8"/>
  <c r="JU58" i="8"/>
  <c r="JY58" i="8"/>
  <c r="KP58" i="8"/>
  <c r="KQ58" i="8"/>
  <c r="KR58" i="8"/>
  <c r="KS58" i="8"/>
  <c r="KS59" i="8" s="1"/>
  <c r="KS63" i="8" s="1"/>
  <c r="KS69" i="8" s="1"/>
  <c r="KT58" i="8"/>
  <c r="KU58" i="8"/>
  <c r="KV58" i="8"/>
  <c r="KZ58" i="8"/>
  <c r="G59" i="8"/>
  <c r="G63" i="8" s="1"/>
  <c r="G69" i="8" s="1"/>
  <c r="H59" i="8"/>
  <c r="I59" i="8"/>
  <c r="AH59" i="8"/>
  <c r="AH63" i="8" s="1"/>
  <c r="AI59" i="8"/>
  <c r="AJ59" i="8"/>
  <c r="BG59" i="8"/>
  <c r="BH59" i="8"/>
  <c r="BI59" i="8"/>
  <c r="BK59" i="8"/>
  <c r="BQ59" i="8"/>
  <c r="CI59" i="8"/>
  <c r="CL59" i="8"/>
  <c r="CM59" i="8"/>
  <c r="CN59" i="8"/>
  <c r="DL59" i="8"/>
  <c r="DL63" i="8" s="1"/>
  <c r="DM59" i="8"/>
  <c r="DS59" i="8" s="1"/>
  <c r="DN59" i="8"/>
  <c r="EJ59" i="8"/>
  <c r="EK59" i="8"/>
  <c r="EL59" i="8"/>
  <c r="EN59" i="8"/>
  <c r="EN63" i="8" s="1"/>
  <c r="ET59" i="8"/>
  <c r="FL59" i="8"/>
  <c r="FO59" i="8"/>
  <c r="FP59" i="8"/>
  <c r="FQ59" i="8"/>
  <c r="GO59" i="8"/>
  <c r="GP59" i="8"/>
  <c r="GV59" i="8" s="1"/>
  <c r="GQ59" i="8"/>
  <c r="HN59" i="8"/>
  <c r="HO59" i="8"/>
  <c r="HQ59" i="8"/>
  <c r="HW59" i="8"/>
  <c r="IO59" i="8"/>
  <c r="IR59" i="8"/>
  <c r="IS59" i="8"/>
  <c r="IT59" i="8"/>
  <c r="JR59" i="8"/>
  <c r="JR63" i="8" s="1"/>
  <c r="JS59" i="8"/>
  <c r="JY59" i="8" s="1"/>
  <c r="JT59" i="8"/>
  <c r="KP59" i="8"/>
  <c r="KQ59" i="8"/>
  <c r="KR59" i="8"/>
  <c r="KT59" i="8"/>
  <c r="KT63" i="8" s="1"/>
  <c r="KZ59" i="8"/>
  <c r="E60" i="8"/>
  <c r="F60" i="8"/>
  <c r="G60" i="8"/>
  <c r="H60" i="8"/>
  <c r="I60" i="8"/>
  <c r="J60" i="8"/>
  <c r="AG60" i="8"/>
  <c r="AH60" i="8"/>
  <c r="AI60" i="8"/>
  <c r="AF60" i="8" s="1"/>
  <c r="AJ60" i="8"/>
  <c r="AJ62" i="8" s="1"/>
  <c r="AJ63" i="8" s="1"/>
  <c r="AJ69" i="8" s="1"/>
  <c r="AK60" i="8"/>
  <c r="AL60" i="8"/>
  <c r="BH60" i="8"/>
  <c r="BI60" i="8"/>
  <c r="BI62" i="8" s="1"/>
  <c r="BI63" i="8" s="1"/>
  <c r="BJ60" i="8"/>
  <c r="BK60" i="8"/>
  <c r="BQ60" i="8" s="1"/>
  <c r="BL60" i="8"/>
  <c r="BM60" i="8"/>
  <c r="CI60" i="8"/>
  <c r="CJ60" i="8"/>
  <c r="CK60" i="8"/>
  <c r="CL60" i="8"/>
  <c r="CM60" i="8"/>
  <c r="CN60" i="8"/>
  <c r="CR60" i="8"/>
  <c r="DJ60" i="8"/>
  <c r="DI60" i="8" s="1"/>
  <c r="DK60" i="8"/>
  <c r="DL60" i="8"/>
  <c r="DM60" i="8"/>
  <c r="DM62" i="8" s="1"/>
  <c r="DN60" i="8"/>
  <c r="DO60" i="8"/>
  <c r="EK60" i="8"/>
  <c r="EL60" i="8"/>
  <c r="EL62" i="8" s="1"/>
  <c r="EM60" i="8"/>
  <c r="EN60" i="8"/>
  <c r="ET60" i="8" s="1"/>
  <c r="EO60" i="8"/>
  <c r="EP60" i="8"/>
  <c r="FL60" i="8"/>
  <c r="FL62" i="8" s="1"/>
  <c r="FL63" i="8" s="1"/>
  <c r="FM60" i="8"/>
  <c r="FN60" i="8"/>
  <c r="FO60" i="8"/>
  <c r="FP60" i="8"/>
  <c r="FQ60" i="8"/>
  <c r="FU60" i="8"/>
  <c r="GM60" i="8"/>
  <c r="GL60" i="8" s="1"/>
  <c r="GL62" i="8" s="1"/>
  <c r="GN60" i="8"/>
  <c r="GO60" i="8"/>
  <c r="GP60" i="8"/>
  <c r="GP62" i="8" s="1"/>
  <c r="GV62" i="8" s="1"/>
  <c r="GQ60" i="8"/>
  <c r="GQ62" i="8" s="1"/>
  <c r="GQ63" i="8" s="1"/>
  <c r="GR60" i="8"/>
  <c r="HN60" i="8"/>
  <c r="HO60" i="8"/>
  <c r="HP60" i="8"/>
  <c r="HQ60" i="8"/>
  <c r="HW60" i="8" s="1"/>
  <c r="HR60" i="8"/>
  <c r="HS60" i="8"/>
  <c r="IO60" i="8"/>
  <c r="IO62" i="8" s="1"/>
  <c r="IO63" i="8" s="1"/>
  <c r="IO69" i="8" s="1"/>
  <c r="IP60" i="8"/>
  <c r="IQ60" i="8"/>
  <c r="IR60" i="8"/>
  <c r="IS60" i="8"/>
  <c r="IT60" i="8"/>
  <c r="IT62" i="8" s="1"/>
  <c r="IX60" i="8"/>
  <c r="JP60" i="8"/>
  <c r="JO60" i="8" s="1"/>
  <c r="JO62" i="8" s="1"/>
  <c r="JQ60" i="8"/>
  <c r="JR60" i="8"/>
  <c r="JS60" i="8"/>
  <c r="JS62" i="8" s="1"/>
  <c r="JT60" i="8"/>
  <c r="JU60" i="8"/>
  <c r="KQ60" i="8"/>
  <c r="KR60" i="8"/>
  <c r="KR62" i="8" s="1"/>
  <c r="KS60" i="8"/>
  <c r="KT60" i="8"/>
  <c r="KZ60" i="8" s="1"/>
  <c r="KU60" i="8"/>
  <c r="KV60" i="8"/>
  <c r="E61" i="8"/>
  <c r="F61" i="8"/>
  <c r="G61" i="8"/>
  <c r="H61" i="8"/>
  <c r="I61" i="8"/>
  <c r="J61" i="8"/>
  <c r="J62" i="8" s="1"/>
  <c r="N61" i="8"/>
  <c r="AG61" i="8"/>
  <c r="AH61" i="8"/>
  <c r="AI61" i="8"/>
  <c r="AJ61" i="8"/>
  <c r="AK61" i="8"/>
  <c r="AL61" i="8"/>
  <c r="BH61" i="8"/>
  <c r="BG61" i="8" s="1"/>
  <c r="BI61" i="8"/>
  <c r="BJ61" i="8"/>
  <c r="BK61" i="8"/>
  <c r="BQ61" i="8" s="1"/>
  <c r="BL61" i="8"/>
  <c r="BM61" i="8"/>
  <c r="BM62" i="8" s="1"/>
  <c r="CI61" i="8"/>
  <c r="CJ61" i="8"/>
  <c r="CK61" i="8"/>
  <c r="CL61" i="8"/>
  <c r="CM61" i="8"/>
  <c r="CN61" i="8"/>
  <c r="CR61" i="8"/>
  <c r="DJ61" i="8"/>
  <c r="DK61" i="8"/>
  <c r="DK62" i="8" s="1"/>
  <c r="DL61" i="8"/>
  <c r="DM61" i="8"/>
  <c r="DN61" i="8"/>
  <c r="DO61" i="8"/>
  <c r="DS61" i="8"/>
  <c r="EK61" i="8"/>
  <c r="EL61" i="8"/>
  <c r="EM61" i="8"/>
  <c r="EN61" i="8"/>
  <c r="ET61" i="8" s="1"/>
  <c r="EO61" i="8"/>
  <c r="EP61" i="8"/>
  <c r="EP62" i="8" s="1"/>
  <c r="FL61" i="8"/>
  <c r="FM61" i="8"/>
  <c r="FN61" i="8"/>
  <c r="FO61" i="8"/>
  <c r="FP61" i="8"/>
  <c r="FQ61" i="8"/>
  <c r="FU61" i="8"/>
  <c r="GM61" i="8"/>
  <c r="GN61" i="8"/>
  <c r="GN62" i="8" s="1"/>
  <c r="GO61" i="8"/>
  <c r="GP61" i="8"/>
  <c r="GQ61" i="8"/>
  <c r="GL61" i="8" s="1"/>
  <c r="GR61" i="8"/>
  <c r="GV61" i="8"/>
  <c r="HN61" i="8"/>
  <c r="HO61" i="8"/>
  <c r="HO84" i="8" s="1"/>
  <c r="HP61" i="8"/>
  <c r="HP62" i="8" s="1"/>
  <c r="HQ61" i="8"/>
  <c r="HW61" i="8" s="1"/>
  <c r="HR61" i="8"/>
  <c r="HS61" i="8"/>
  <c r="HS62" i="8" s="1"/>
  <c r="IO61" i="8"/>
  <c r="IP61" i="8"/>
  <c r="IQ61" i="8"/>
  <c r="IR61" i="8"/>
  <c r="IS61" i="8"/>
  <c r="IT61" i="8"/>
  <c r="IX61" i="8"/>
  <c r="JP61" i="8"/>
  <c r="JQ61" i="8"/>
  <c r="JQ62" i="8" s="1"/>
  <c r="JR61" i="8"/>
  <c r="JS61" i="8"/>
  <c r="JT61" i="8"/>
  <c r="JO61" i="8" s="1"/>
  <c r="JU61" i="8"/>
  <c r="JY61" i="8"/>
  <c r="KQ61" i="8"/>
  <c r="KR61" i="8"/>
  <c r="KS61" i="8"/>
  <c r="KT61" i="8"/>
  <c r="KZ61" i="8" s="1"/>
  <c r="KU61" i="8"/>
  <c r="KV61" i="8"/>
  <c r="KV62" i="8" s="1"/>
  <c r="E62" i="8"/>
  <c r="F62" i="8"/>
  <c r="G62" i="8"/>
  <c r="AH62" i="8"/>
  <c r="AK62" i="8"/>
  <c r="AL62" i="8"/>
  <c r="BJ62" i="8"/>
  <c r="BK62" i="8"/>
  <c r="BQ62" i="8" s="1"/>
  <c r="BL62" i="8"/>
  <c r="CJ62" i="8"/>
  <c r="CK62" i="8"/>
  <c r="CL62" i="8"/>
  <c r="CR62" i="8"/>
  <c r="DJ62" i="8"/>
  <c r="DL62" i="8"/>
  <c r="DO62" i="8"/>
  <c r="EM62" i="8"/>
  <c r="EN62" i="8"/>
  <c r="ET62" i="8" s="1"/>
  <c r="EO62" i="8"/>
  <c r="FM62" i="8"/>
  <c r="FM63" i="8" s="1"/>
  <c r="FN62" i="8"/>
  <c r="FO62" i="8"/>
  <c r="FU62" i="8"/>
  <c r="GM62" i="8"/>
  <c r="GO62" i="8"/>
  <c r="GR62" i="8"/>
  <c r="HQ62" i="8"/>
  <c r="HW62" i="8" s="1"/>
  <c r="HR62" i="8"/>
  <c r="IP62" i="8"/>
  <c r="IQ62" i="8"/>
  <c r="IR62" i="8"/>
  <c r="IX62" i="8"/>
  <c r="JP62" i="8"/>
  <c r="JR62" i="8"/>
  <c r="JU62" i="8"/>
  <c r="KS62" i="8"/>
  <c r="KT62" i="8"/>
  <c r="KZ62" i="8" s="1"/>
  <c r="KU62" i="8"/>
  <c r="EL63" i="8"/>
  <c r="GO63" i="8"/>
  <c r="HQ63" i="8"/>
  <c r="IT63" i="8"/>
  <c r="JP63" i="8"/>
  <c r="JU63" i="8"/>
  <c r="KR63" i="8"/>
  <c r="M64" i="8"/>
  <c r="N64" i="8" s="1"/>
  <c r="AO64" i="8"/>
  <c r="BP64" i="8"/>
  <c r="BQ64" i="8" s="1"/>
  <c r="CQ64" i="8"/>
  <c r="CR64" i="8" s="1"/>
  <c r="DR64" i="8"/>
  <c r="DS64" i="8"/>
  <c r="ES64" i="8"/>
  <c r="ET64" i="8" s="1"/>
  <c r="FT64" i="8"/>
  <c r="FU64" i="8"/>
  <c r="GU64" i="8"/>
  <c r="GV64" i="8"/>
  <c r="HV64" i="8"/>
  <c r="HW64" i="8" s="1"/>
  <c r="IW64" i="8"/>
  <c r="IX64" i="8" s="1"/>
  <c r="JX64" i="8"/>
  <c r="JY64" i="8"/>
  <c r="KY64" i="8"/>
  <c r="KZ64" i="8" s="1"/>
  <c r="E65" i="8"/>
  <c r="F65" i="8"/>
  <c r="G65" i="8"/>
  <c r="H65" i="8"/>
  <c r="H67" i="8" s="1"/>
  <c r="N67" i="8" s="1"/>
  <c r="I65" i="8"/>
  <c r="J65" i="8"/>
  <c r="AG65" i="8"/>
  <c r="AH65" i="8"/>
  <c r="AI65" i="8"/>
  <c r="AI67" i="8" s="1"/>
  <c r="AJ65" i="8"/>
  <c r="AJ67" i="8" s="1"/>
  <c r="AK65" i="8"/>
  <c r="AL65" i="8"/>
  <c r="AL67" i="8" s="1"/>
  <c r="BH65" i="8"/>
  <c r="BI65" i="8"/>
  <c r="BI67" i="8" s="1"/>
  <c r="BJ65" i="8"/>
  <c r="BK65" i="8"/>
  <c r="BL65" i="8"/>
  <c r="BM65" i="8"/>
  <c r="CI65" i="8"/>
  <c r="CJ65" i="8"/>
  <c r="CK65" i="8"/>
  <c r="CL65" i="8"/>
  <c r="CL67" i="8" s="1"/>
  <c r="CM65" i="8"/>
  <c r="CN65" i="8"/>
  <c r="DJ65" i="8"/>
  <c r="DK65" i="8"/>
  <c r="DL65" i="8"/>
  <c r="DM65" i="8"/>
  <c r="DN65" i="8"/>
  <c r="DN67" i="8" s="1"/>
  <c r="DO65" i="8"/>
  <c r="EK65" i="8"/>
  <c r="EL65" i="8"/>
  <c r="EL67" i="8" s="1"/>
  <c r="EM65" i="8"/>
  <c r="EN65" i="8"/>
  <c r="EO65" i="8"/>
  <c r="EO67" i="8" s="1"/>
  <c r="EP65" i="8"/>
  <c r="FL65" i="8"/>
  <c r="FM65" i="8"/>
  <c r="FN65" i="8"/>
  <c r="FN67" i="8" s="1"/>
  <c r="FO65" i="8"/>
  <c r="FO67" i="8" s="1"/>
  <c r="FP65" i="8"/>
  <c r="FQ65" i="8"/>
  <c r="GM65" i="8"/>
  <c r="GN65" i="8"/>
  <c r="GO65" i="8"/>
  <c r="GP65" i="8"/>
  <c r="GQ65" i="8"/>
  <c r="GR65" i="8"/>
  <c r="HN65" i="8"/>
  <c r="HN67" i="8" s="1"/>
  <c r="HO65" i="8"/>
  <c r="HP65" i="8"/>
  <c r="HP67" i="8" s="1"/>
  <c r="HQ65" i="8"/>
  <c r="HR65" i="8"/>
  <c r="HR67" i="8" s="1"/>
  <c r="HS65" i="8"/>
  <c r="IO65" i="8"/>
  <c r="IO67" i="8" s="1"/>
  <c r="IP65" i="8"/>
  <c r="IQ65" i="8"/>
  <c r="IR65" i="8"/>
  <c r="IS65" i="8"/>
  <c r="IT65" i="8"/>
  <c r="IT67" i="8" s="1"/>
  <c r="JP65" i="8"/>
  <c r="JP67" i="8" s="1"/>
  <c r="JQ65" i="8"/>
  <c r="JR65" i="8"/>
  <c r="JS65" i="8"/>
  <c r="JT65" i="8"/>
  <c r="JU65" i="8"/>
  <c r="JU67" i="8" s="1"/>
  <c r="KQ65" i="8"/>
  <c r="KR65" i="8"/>
  <c r="KS65" i="8"/>
  <c r="KT65" i="8"/>
  <c r="KU65" i="8"/>
  <c r="KU67" i="8" s="1"/>
  <c r="KY67" i="8" s="1"/>
  <c r="KZ67" i="8" s="1"/>
  <c r="KV65" i="8"/>
  <c r="KV67" i="8" s="1"/>
  <c r="E66" i="8"/>
  <c r="F66" i="8"/>
  <c r="G66" i="8"/>
  <c r="H66" i="8"/>
  <c r="I66" i="8"/>
  <c r="J66" i="8"/>
  <c r="AG66" i="8"/>
  <c r="AH66" i="8"/>
  <c r="AI66" i="8"/>
  <c r="AJ66" i="8"/>
  <c r="AK66" i="8"/>
  <c r="AL66" i="8"/>
  <c r="BH66" i="8"/>
  <c r="BI66" i="8"/>
  <c r="BJ66" i="8"/>
  <c r="BK66" i="8"/>
  <c r="BL66" i="8"/>
  <c r="BM66" i="8"/>
  <c r="BM67" i="8" s="1"/>
  <c r="CI66" i="8"/>
  <c r="CH66" i="8" s="1"/>
  <c r="CH65" i="8" s="1"/>
  <c r="CJ66" i="8"/>
  <c r="CK66" i="8"/>
  <c r="CL66" i="8"/>
  <c r="CM66" i="8"/>
  <c r="CN66" i="8"/>
  <c r="DI66" i="8"/>
  <c r="DJ66" i="8"/>
  <c r="DK66" i="8"/>
  <c r="DL66" i="8"/>
  <c r="DM66" i="8"/>
  <c r="DN66" i="8"/>
  <c r="DO66" i="8"/>
  <c r="EK66" i="8"/>
  <c r="EL66" i="8"/>
  <c r="EM66" i="8"/>
  <c r="EN66" i="8"/>
  <c r="EO66" i="8"/>
  <c r="EJ66" i="8" s="1"/>
  <c r="EP66" i="8"/>
  <c r="FL66" i="8"/>
  <c r="FM66" i="8"/>
  <c r="FK66" i="8" s="1"/>
  <c r="FN66" i="8"/>
  <c r="FO66" i="8"/>
  <c r="FP66" i="8"/>
  <c r="FQ66" i="8"/>
  <c r="GM66" i="8"/>
  <c r="GN66" i="8"/>
  <c r="GO66" i="8"/>
  <c r="GL66" i="8" s="1"/>
  <c r="GP66" i="8"/>
  <c r="GQ66" i="8"/>
  <c r="GR66" i="8"/>
  <c r="HN66" i="8"/>
  <c r="HO66" i="8"/>
  <c r="HP66" i="8"/>
  <c r="HQ66" i="8"/>
  <c r="HR66" i="8"/>
  <c r="HS66" i="8"/>
  <c r="IO66" i="8"/>
  <c r="IP66" i="8"/>
  <c r="IQ66" i="8"/>
  <c r="IR66" i="8"/>
  <c r="IS66" i="8"/>
  <c r="IT66" i="8"/>
  <c r="JO66" i="8"/>
  <c r="JP66" i="8"/>
  <c r="JQ66" i="8"/>
  <c r="JR66" i="8"/>
  <c r="JS66" i="8"/>
  <c r="JT66" i="8"/>
  <c r="JU66" i="8"/>
  <c r="KQ66" i="8"/>
  <c r="KR66" i="8"/>
  <c r="KS66" i="8"/>
  <c r="KP66" i="8" s="1"/>
  <c r="KT66" i="8"/>
  <c r="KU66" i="8"/>
  <c r="KV66" i="8"/>
  <c r="E67" i="8"/>
  <c r="F67" i="8"/>
  <c r="K67" i="8" s="1"/>
  <c r="G67" i="8"/>
  <c r="I67" i="8"/>
  <c r="J67" i="8"/>
  <c r="M67" i="8"/>
  <c r="AG67" i="8"/>
  <c r="AK67" i="8"/>
  <c r="BH67" i="8"/>
  <c r="BG67" i="8" s="1"/>
  <c r="BJ67" i="8"/>
  <c r="BK67" i="8"/>
  <c r="BL67" i="8"/>
  <c r="CI67" i="8"/>
  <c r="CH67" i="8" s="1"/>
  <c r="CJ67" i="8"/>
  <c r="CK67" i="8"/>
  <c r="CM67" i="8"/>
  <c r="CN67" i="8"/>
  <c r="CP67" i="8"/>
  <c r="DJ67" i="8"/>
  <c r="DK67" i="8"/>
  <c r="DR67" i="8" s="1"/>
  <c r="DS67" i="8" s="1"/>
  <c r="DL67" i="8"/>
  <c r="DL69" i="8" s="1"/>
  <c r="DM67" i="8"/>
  <c r="EK67" i="8"/>
  <c r="EM67" i="8"/>
  <c r="EN67" i="8"/>
  <c r="EP67" i="8"/>
  <c r="FL67" i="8"/>
  <c r="FP67" i="8"/>
  <c r="FQ67" i="8"/>
  <c r="GM67" i="8"/>
  <c r="GN67" i="8"/>
  <c r="GT67" i="8" s="1"/>
  <c r="GP67" i="8"/>
  <c r="GQ67" i="8"/>
  <c r="GU67" i="8" s="1"/>
  <c r="GV67" i="8" s="1"/>
  <c r="GR67" i="8"/>
  <c r="GS67" i="8"/>
  <c r="HQ67" i="8"/>
  <c r="HS67" i="8"/>
  <c r="IP67" i="8"/>
  <c r="IW67" i="8" s="1"/>
  <c r="IX67" i="8" s="1"/>
  <c r="IQ67" i="8"/>
  <c r="IR67" i="8"/>
  <c r="IS67" i="8"/>
  <c r="JQ67" i="8"/>
  <c r="JR67" i="8"/>
  <c r="JS67" i="8"/>
  <c r="JT67" i="8"/>
  <c r="JW67" i="8"/>
  <c r="JX67" i="8"/>
  <c r="JY67" i="8" s="1"/>
  <c r="KQ67" i="8"/>
  <c r="KR67" i="8"/>
  <c r="KS67" i="8"/>
  <c r="KT67" i="8"/>
  <c r="EN69" i="8"/>
  <c r="GM69" i="8"/>
  <c r="KR69" i="8"/>
  <c r="M70" i="8"/>
  <c r="N70" i="8"/>
  <c r="AO70" i="8"/>
  <c r="BP70" i="8"/>
  <c r="BQ70" i="8" s="1"/>
  <c r="CQ70" i="8"/>
  <c r="CR70" i="8"/>
  <c r="DR70" i="8"/>
  <c r="DS70" i="8" s="1"/>
  <c r="ES70" i="8"/>
  <c r="ET70" i="8"/>
  <c r="FT70" i="8"/>
  <c r="FU70" i="8" s="1"/>
  <c r="GU70" i="8"/>
  <c r="GV70" i="8" s="1"/>
  <c r="HV70" i="8"/>
  <c r="HW70" i="8" s="1"/>
  <c r="IW70" i="8"/>
  <c r="IX70" i="8"/>
  <c r="JX70" i="8"/>
  <c r="JY70" i="8" s="1"/>
  <c r="KY70" i="8"/>
  <c r="KZ70" i="8"/>
  <c r="M71" i="8"/>
  <c r="N71" i="8" s="1"/>
  <c r="AO71" i="8"/>
  <c r="BP71" i="8"/>
  <c r="BQ71" i="8"/>
  <c r="CQ71" i="8"/>
  <c r="CR71" i="8" s="1"/>
  <c r="DR71" i="8"/>
  <c r="DS71" i="8" s="1"/>
  <c r="ES71" i="8"/>
  <c r="ET71" i="8" s="1"/>
  <c r="FT71" i="8"/>
  <c r="FU71" i="8"/>
  <c r="GU71" i="8"/>
  <c r="GV71" i="8" s="1"/>
  <c r="HV71" i="8"/>
  <c r="HW71" i="8"/>
  <c r="IW71" i="8"/>
  <c r="IX71" i="8" s="1"/>
  <c r="JX71" i="8"/>
  <c r="JY71" i="8" s="1"/>
  <c r="KY71" i="8"/>
  <c r="KZ71" i="8" s="1"/>
  <c r="E72" i="8"/>
  <c r="F72" i="8"/>
  <c r="G72" i="8"/>
  <c r="H72" i="8"/>
  <c r="I72" i="8"/>
  <c r="M72" i="8" s="1"/>
  <c r="N72" i="8" s="1"/>
  <c r="J72" i="8"/>
  <c r="AG72" i="8"/>
  <c r="AH72" i="8"/>
  <c r="AI72" i="8"/>
  <c r="AJ72" i="8"/>
  <c r="AK72" i="8"/>
  <c r="AO72" i="8" s="1"/>
  <c r="AL72" i="8"/>
  <c r="BH72" i="8"/>
  <c r="BI72" i="8"/>
  <c r="BJ72" i="8"/>
  <c r="BK72" i="8"/>
  <c r="BL72" i="8"/>
  <c r="BM72" i="8"/>
  <c r="BP72" i="8"/>
  <c r="BQ72" i="8"/>
  <c r="CI72" i="8"/>
  <c r="CJ72" i="8"/>
  <c r="CK72" i="8"/>
  <c r="CL72" i="8"/>
  <c r="CM72" i="8"/>
  <c r="CN72" i="8"/>
  <c r="CQ72" i="8"/>
  <c r="CR72" i="8" s="1"/>
  <c r="DI72" i="8"/>
  <c r="DJ72" i="8"/>
  <c r="DK72" i="8"/>
  <c r="DL72" i="8"/>
  <c r="DM72" i="8"/>
  <c r="DN72" i="8"/>
  <c r="DO72" i="8"/>
  <c r="DR72" i="8"/>
  <c r="EK72" i="8"/>
  <c r="EL72" i="8"/>
  <c r="EM72" i="8"/>
  <c r="EN72" i="8"/>
  <c r="EO72" i="8"/>
  <c r="ES72" i="8" s="1"/>
  <c r="ET72" i="8" s="1"/>
  <c r="EP72" i="8"/>
  <c r="FL72" i="8"/>
  <c r="FM72" i="8"/>
  <c r="FN72" i="8"/>
  <c r="FO72" i="8"/>
  <c r="FQ72" i="8"/>
  <c r="GM72" i="8"/>
  <c r="GN72" i="8"/>
  <c r="GO72" i="8"/>
  <c r="GP72" i="8"/>
  <c r="GQ72" i="8"/>
  <c r="GR72" i="8"/>
  <c r="GU72" i="8"/>
  <c r="GV72" i="8" s="1"/>
  <c r="HM72" i="8"/>
  <c r="HN72" i="8"/>
  <c r="HO72" i="8"/>
  <c r="HP72" i="8"/>
  <c r="HQ72" i="8"/>
  <c r="HR72" i="8"/>
  <c r="HS72" i="8"/>
  <c r="HV72" i="8"/>
  <c r="HW72" i="8" s="1"/>
  <c r="IO72" i="8"/>
  <c r="IQ72" i="8"/>
  <c r="IR72" i="8"/>
  <c r="IS72" i="8"/>
  <c r="IT72" i="8"/>
  <c r="IW72" i="8"/>
  <c r="IX72" i="8" s="1"/>
  <c r="JP72" i="8"/>
  <c r="JQ72" i="8"/>
  <c r="JR72" i="8"/>
  <c r="JS72" i="8"/>
  <c r="JT72" i="8"/>
  <c r="JU72" i="8"/>
  <c r="JX72" i="8"/>
  <c r="JY72" i="8"/>
  <c r="KP72" i="8"/>
  <c r="KQ72" i="8"/>
  <c r="KR72" i="8"/>
  <c r="KS72" i="8"/>
  <c r="KT72" i="8"/>
  <c r="KU72" i="8"/>
  <c r="KV72" i="8"/>
  <c r="KY72" i="8"/>
  <c r="KZ72" i="8" s="1"/>
  <c r="JR73" i="8"/>
  <c r="KS73" i="8"/>
  <c r="M74" i="8"/>
  <c r="N74" i="8" s="1"/>
  <c r="AO74" i="8"/>
  <c r="BP74" i="8"/>
  <c r="BQ74" i="8" s="1"/>
  <c r="CQ74" i="8"/>
  <c r="CR74" i="8"/>
  <c r="DR74" i="8"/>
  <c r="DS74" i="8"/>
  <c r="ES74" i="8"/>
  <c r="ET74" i="8"/>
  <c r="FT74" i="8"/>
  <c r="FU74" i="8" s="1"/>
  <c r="GU74" i="8"/>
  <c r="GV74" i="8" s="1"/>
  <c r="HV74" i="8"/>
  <c r="HW74" i="8" s="1"/>
  <c r="IW74" i="8"/>
  <c r="IX74" i="8"/>
  <c r="JX74" i="8"/>
  <c r="JY74" i="8"/>
  <c r="KY74" i="8"/>
  <c r="KZ74" i="8"/>
  <c r="M75" i="8"/>
  <c r="N75" i="8"/>
  <c r="AK75" i="8"/>
  <c r="AO75" i="8" s="1"/>
  <c r="BP75" i="8"/>
  <c r="BQ75" i="8"/>
  <c r="CQ75" i="8"/>
  <c r="CR75" i="8"/>
  <c r="DR75" i="8"/>
  <c r="DS75" i="8" s="1"/>
  <c r="ES75" i="8"/>
  <c r="ET75" i="8" s="1"/>
  <c r="FT75" i="8"/>
  <c r="FU75" i="8"/>
  <c r="GU75" i="8"/>
  <c r="GV75" i="8"/>
  <c r="HV75" i="8"/>
  <c r="HW75" i="8"/>
  <c r="IW75" i="8"/>
  <c r="IX75" i="8" s="1"/>
  <c r="JX75" i="8"/>
  <c r="JY75" i="8" s="1"/>
  <c r="KY75" i="8"/>
  <c r="KZ75" i="8" s="1"/>
  <c r="E76" i="8"/>
  <c r="L76" i="8" s="1"/>
  <c r="F76" i="8"/>
  <c r="G76" i="8"/>
  <c r="H76" i="8"/>
  <c r="I76" i="8"/>
  <c r="M76" i="8" s="1"/>
  <c r="N76" i="8" s="1"/>
  <c r="J76" i="8"/>
  <c r="J78" i="8" s="1"/>
  <c r="AG76" i="8"/>
  <c r="AN76" i="8" s="1"/>
  <c r="AH76" i="8"/>
  <c r="AI76" i="8"/>
  <c r="AJ76" i="8"/>
  <c r="AK76" i="8"/>
  <c r="AO76" i="8" s="1"/>
  <c r="AL76" i="8"/>
  <c r="BH76" i="8"/>
  <c r="BI76" i="8"/>
  <c r="BP76" i="8" s="1"/>
  <c r="BQ76" i="8" s="1"/>
  <c r="BJ76" i="8"/>
  <c r="BK76" i="8"/>
  <c r="BL76" i="8"/>
  <c r="BM76" i="8"/>
  <c r="BO76" i="8"/>
  <c r="CI76" i="8"/>
  <c r="CJ76" i="8"/>
  <c r="CQ76" i="8" s="1"/>
  <c r="CR76" i="8" s="1"/>
  <c r="CK76" i="8"/>
  <c r="CL76" i="8"/>
  <c r="CM76" i="8"/>
  <c r="CN76" i="8"/>
  <c r="CP76" i="8"/>
  <c r="DI76" i="8"/>
  <c r="DJ76" i="8"/>
  <c r="DK76" i="8"/>
  <c r="DR76" i="8" s="1"/>
  <c r="DS76" i="8" s="1"/>
  <c r="DL76" i="8"/>
  <c r="DM76" i="8"/>
  <c r="DN76" i="8"/>
  <c r="DO76" i="8"/>
  <c r="DP76" i="8"/>
  <c r="DZ76" i="8"/>
  <c r="EK76" i="8"/>
  <c r="EL76" i="8"/>
  <c r="ES76" i="8" s="1"/>
  <c r="ET76" i="8" s="1"/>
  <c r="EM76" i="8"/>
  <c r="EN76" i="8"/>
  <c r="EO76" i="8"/>
  <c r="EP76" i="8"/>
  <c r="FL76" i="8"/>
  <c r="FM76" i="8"/>
  <c r="FT76" i="8" s="1"/>
  <c r="FU76" i="8" s="1"/>
  <c r="FN76" i="8"/>
  <c r="FO76" i="8"/>
  <c r="FP76" i="8"/>
  <c r="FQ76" i="8"/>
  <c r="GM76" i="8"/>
  <c r="GN76" i="8"/>
  <c r="GU76" i="8" s="1"/>
  <c r="GV76" i="8" s="1"/>
  <c r="GO76" i="8"/>
  <c r="GP76" i="8"/>
  <c r="GQ76" i="8"/>
  <c r="GR76" i="8"/>
  <c r="GS76" i="8"/>
  <c r="GT76" i="8"/>
  <c r="HM76" i="8"/>
  <c r="HN76" i="8"/>
  <c r="HO76" i="8"/>
  <c r="HV76" i="8" s="1"/>
  <c r="HW76" i="8" s="1"/>
  <c r="HP76" i="8"/>
  <c r="HQ76" i="8"/>
  <c r="HR76" i="8"/>
  <c r="HS76" i="8"/>
  <c r="HU76" i="8"/>
  <c r="ID76" i="8"/>
  <c r="IO76" i="8"/>
  <c r="IP76" i="8"/>
  <c r="IW76" i="8" s="1"/>
  <c r="IX76" i="8" s="1"/>
  <c r="IQ76" i="8"/>
  <c r="IR76" i="8"/>
  <c r="IS76" i="8"/>
  <c r="IT76" i="8"/>
  <c r="IV76" i="8"/>
  <c r="JP76" i="8"/>
  <c r="JQ76" i="8"/>
  <c r="JX76" i="8" s="1"/>
  <c r="JY76" i="8" s="1"/>
  <c r="JR76" i="8"/>
  <c r="JS76" i="8"/>
  <c r="JT76" i="8"/>
  <c r="JU76" i="8"/>
  <c r="JV76" i="8"/>
  <c r="KP76" i="8"/>
  <c r="KQ76" i="8"/>
  <c r="KR76" i="8"/>
  <c r="KY76" i="8" s="1"/>
  <c r="KZ76" i="8" s="1"/>
  <c r="KS76" i="8"/>
  <c r="KT76" i="8"/>
  <c r="KU76" i="8"/>
  <c r="KV76" i="8"/>
  <c r="LG76" i="8"/>
  <c r="E77" i="8"/>
  <c r="F77" i="8"/>
  <c r="F78" i="8" s="1"/>
  <c r="G77" i="8"/>
  <c r="H77" i="8"/>
  <c r="I77" i="8"/>
  <c r="J77" i="8"/>
  <c r="N77" i="8"/>
  <c r="AF77" i="8"/>
  <c r="AG77" i="8"/>
  <c r="AH77" i="8"/>
  <c r="AH78" i="8" s="1"/>
  <c r="AO78" i="8" s="1"/>
  <c r="AI77" i="8"/>
  <c r="AI78" i="8" s="1"/>
  <c r="AJ77" i="8"/>
  <c r="AJ78" i="8" s="1"/>
  <c r="AK77" i="8"/>
  <c r="AL77" i="8"/>
  <c r="BH77" i="8"/>
  <c r="BI77" i="8"/>
  <c r="BJ77" i="8"/>
  <c r="BJ78" i="8" s="1"/>
  <c r="BK77" i="8"/>
  <c r="BQ77" i="8" s="1"/>
  <c r="BL77" i="8"/>
  <c r="BL78" i="8" s="1"/>
  <c r="BM77" i="8"/>
  <c r="BM78" i="8" s="1"/>
  <c r="CI77" i="8"/>
  <c r="CI78" i="8" s="1"/>
  <c r="DF78" i="8" s="1"/>
  <c r="CJ77" i="8"/>
  <c r="CK77" i="8"/>
  <c r="CK78" i="8" s="1"/>
  <c r="CL77" i="8"/>
  <c r="CM77" i="8"/>
  <c r="CN77" i="8"/>
  <c r="CR77" i="8"/>
  <c r="DJ77" i="8"/>
  <c r="DK77" i="8"/>
  <c r="DL77" i="8"/>
  <c r="DL78" i="8" s="1"/>
  <c r="DM77" i="8"/>
  <c r="DS77" i="8" s="1"/>
  <c r="DN77" i="8"/>
  <c r="DN78" i="8" s="1"/>
  <c r="DO77" i="8"/>
  <c r="EK77" i="8"/>
  <c r="EL77" i="8"/>
  <c r="EM77" i="8"/>
  <c r="EM78" i="8" s="1"/>
  <c r="EN77" i="8"/>
  <c r="ET77" i="8" s="1"/>
  <c r="EO77" i="8"/>
  <c r="EO78" i="8" s="1"/>
  <c r="EP77" i="8"/>
  <c r="EP78" i="8" s="1"/>
  <c r="FK77" i="8"/>
  <c r="FL77" i="8"/>
  <c r="FL78" i="8" s="1"/>
  <c r="FM77" i="8"/>
  <c r="FN77" i="8"/>
  <c r="FN78" i="8" s="1"/>
  <c r="FO77" i="8"/>
  <c r="FP77" i="8"/>
  <c r="FQ77" i="8"/>
  <c r="FU77" i="8"/>
  <c r="GM77" i="8"/>
  <c r="GN77" i="8"/>
  <c r="GO77" i="8"/>
  <c r="GO78" i="8" s="1"/>
  <c r="GP77" i="8"/>
  <c r="GP78" i="8" s="1"/>
  <c r="GQ77" i="8"/>
  <c r="GQ78" i="8" s="1"/>
  <c r="GR77" i="8"/>
  <c r="GV77" i="8"/>
  <c r="HN77" i="8"/>
  <c r="HO77" i="8"/>
  <c r="HP77" i="8"/>
  <c r="HP78" i="8" s="1"/>
  <c r="HQ77" i="8"/>
  <c r="HW77" i="8" s="1"/>
  <c r="HR77" i="8"/>
  <c r="HR78" i="8" s="1"/>
  <c r="HS77" i="8"/>
  <c r="HS78" i="8" s="1"/>
  <c r="IO77" i="8"/>
  <c r="IP77" i="8"/>
  <c r="IQ77" i="8"/>
  <c r="IQ78" i="8" s="1"/>
  <c r="IR77" i="8"/>
  <c r="IS77" i="8"/>
  <c r="IT77" i="8"/>
  <c r="IX77" i="8"/>
  <c r="JP77" i="8"/>
  <c r="JQ77" i="8"/>
  <c r="JR77" i="8"/>
  <c r="JR78" i="8" s="1"/>
  <c r="JS77" i="8"/>
  <c r="JT77" i="8"/>
  <c r="JT78" i="8" s="1"/>
  <c r="JU77" i="8"/>
  <c r="KQ77" i="8"/>
  <c r="KR77" i="8"/>
  <c r="KS77" i="8"/>
  <c r="KS78" i="8" s="1"/>
  <c r="KT77" i="8"/>
  <c r="KZ77" i="8" s="1"/>
  <c r="KU77" i="8"/>
  <c r="KU78" i="8" s="1"/>
  <c r="KV77" i="8"/>
  <c r="KV78" i="8" s="1"/>
  <c r="E78" i="8"/>
  <c r="G78" i="8"/>
  <c r="H78" i="8"/>
  <c r="I78" i="8"/>
  <c r="AG78" i="8"/>
  <c r="AN78" i="8" s="1"/>
  <c r="AK78" i="8"/>
  <c r="BH78" i="8"/>
  <c r="BI78" i="8"/>
  <c r="BK78" i="8"/>
  <c r="CJ78" i="8"/>
  <c r="CL78" i="8"/>
  <c r="CM78" i="8"/>
  <c r="CN78" i="8"/>
  <c r="CQ78" i="8"/>
  <c r="CR78" i="8" s="1"/>
  <c r="DJ78" i="8"/>
  <c r="DK78" i="8"/>
  <c r="DO78" i="8"/>
  <c r="EK78" i="8"/>
  <c r="EL78" i="8"/>
  <c r="FM78" i="8"/>
  <c r="FO78" i="8"/>
  <c r="FP78" i="8"/>
  <c r="FQ78" i="8"/>
  <c r="GM78" i="8"/>
  <c r="GN78" i="8"/>
  <c r="GU78" i="8" s="1"/>
  <c r="GV78" i="8" s="1"/>
  <c r="GR78" i="8"/>
  <c r="HN78" i="8"/>
  <c r="HO78" i="8"/>
  <c r="IO78" i="8"/>
  <c r="IP78" i="8"/>
  <c r="IW78" i="8" s="1"/>
  <c r="IX78" i="8" s="1"/>
  <c r="IR78" i="8"/>
  <c r="IS78" i="8"/>
  <c r="IT78" i="8"/>
  <c r="JP78" i="8"/>
  <c r="JQ78" i="8"/>
  <c r="JU78" i="8"/>
  <c r="KQ78" i="8"/>
  <c r="KR78" i="8"/>
  <c r="KY78" i="8" s="1"/>
  <c r="KZ78" i="8" s="1"/>
  <c r="KT78" i="8"/>
  <c r="L79" i="8"/>
  <c r="M79" i="8"/>
  <c r="N79" i="8"/>
  <c r="AN79" i="8"/>
  <c r="AO79" i="8"/>
  <c r="BO79" i="8"/>
  <c r="BP79" i="8"/>
  <c r="BQ79" i="8" s="1"/>
  <c r="CP79" i="8"/>
  <c r="CQ79" i="8"/>
  <c r="CR79" i="8" s="1"/>
  <c r="DQ79" i="8"/>
  <c r="DR79" i="8"/>
  <c r="DS79" i="8"/>
  <c r="ER79" i="8"/>
  <c r="ES79" i="8"/>
  <c r="ET79" i="8"/>
  <c r="FS79" i="8"/>
  <c r="FT79" i="8"/>
  <c r="FU79" i="8" s="1"/>
  <c r="GT79" i="8"/>
  <c r="GU79" i="8"/>
  <c r="GV79" i="8"/>
  <c r="HU79" i="8"/>
  <c r="HV79" i="8"/>
  <c r="HW79" i="8"/>
  <c r="IV79" i="8"/>
  <c r="IW79" i="8"/>
  <c r="IX79" i="8"/>
  <c r="JW79" i="8"/>
  <c r="JX79" i="8"/>
  <c r="JY79" i="8" s="1"/>
  <c r="KX79" i="8"/>
  <c r="KY79" i="8"/>
  <c r="KZ79" i="8"/>
  <c r="E80" i="8"/>
  <c r="F80" i="8"/>
  <c r="F82" i="8" s="1"/>
  <c r="G80" i="8"/>
  <c r="H80" i="8"/>
  <c r="I80" i="8"/>
  <c r="J80" i="8"/>
  <c r="N80" i="8"/>
  <c r="AG80" i="8"/>
  <c r="AG82" i="8" s="1"/>
  <c r="AH80" i="8"/>
  <c r="AH82" i="8" s="1"/>
  <c r="AH86" i="8" s="1"/>
  <c r="AO86" i="8" s="1"/>
  <c r="AI80" i="8"/>
  <c r="AI82" i="8" s="1"/>
  <c r="AJ80" i="8"/>
  <c r="AK80" i="8"/>
  <c r="AL80" i="8"/>
  <c r="AL82" i="8" s="1"/>
  <c r="BG80" i="8"/>
  <c r="BH80" i="8"/>
  <c r="BI80" i="8"/>
  <c r="BJ80" i="8"/>
  <c r="BK80" i="8"/>
  <c r="BL80" i="8"/>
  <c r="BM80" i="8"/>
  <c r="BQ80" i="8"/>
  <c r="CI80" i="8"/>
  <c r="CJ80" i="8"/>
  <c r="CK80" i="8"/>
  <c r="CL80" i="8"/>
  <c r="CM80" i="8"/>
  <c r="CN80" i="8"/>
  <c r="CN82" i="8" s="1"/>
  <c r="DJ80" i="8"/>
  <c r="DK80" i="8"/>
  <c r="DL80" i="8"/>
  <c r="DL82" i="8" s="1"/>
  <c r="DL86" i="8" s="1"/>
  <c r="DM80" i="8"/>
  <c r="DN80" i="8"/>
  <c r="DO80" i="8"/>
  <c r="DS80" i="8"/>
  <c r="EJ80" i="8"/>
  <c r="EK80" i="8"/>
  <c r="EL80" i="8"/>
  <c r="EL82" i="8" s="1"/>
  <c r="EM80" i="8"/>
  <c r="EN80" i="8"/>
  <c r="EO80" i="8"/>
  <c r="EP80" i="8"/>
  <c r="ET80" i="8"/>
  <c r="FL80" i="8"/>
  <c r="FM80" i="8"/>
  <c r="FN80" i="8"/>
  <c r="FN82" i="8" s="1"/>
  <c r="FO80" i="8"/>
  <c r="FP80" i="8"/>
  <c r="FQ80" i="8"/>
  <c r="FQ82" i="8" s="1"/>
  <c r="GM80" i="8"/>
  <c r="GN80" i="8"/>
  <c r="GO80" i="8"/>
  <c r="GP80" i="8"/>
  <c r="GP82" i="8" s="1"/>
  <c r="GV82" i="8" s="1"/>
  <c r="GQ80" i="8"/>
  <c r="HN80" i="8"/>
  <c r="HO80" i="8"/>
  <c r="HO82" i="8" s="1"/>
  <c r="IK82" i="8" s="1"/>
  <c r="HP80" i="8"/>
  <c r="HQ80" i="8"/>
  <c r="HR80" i="8"/>
  <c r="HS80" i="8"/>
  <c r="HW80" i="8"/>
  <c r="IO80" i="8"/>
  <c r="IP80" i="8"/>
  <c r="IP82" i="8" s="1"/>
  <c r="IQ80" i="8"/>
  <c r="IQ82" i="8" s="1"/>
  <c r="IR80" i="8"/>
  <c r="IX80" i="8" s="1"/>
  <c r="IS80" i="8"/>
  <c r="IT80" i="8"/>
  <c r="IT82" i="8" s="1"/>
  <c r="JP80" i="8"/>
  <c r="JQ80" i="8"/>
  <c r="JR80" i="8"/>
  <c r="JR82" i="8" s="1"/>
  <c r="JS80" i="8"/>
  <c r="JT80" i="8"/>
  <c r="JT82" i="8" s="1"/>
  <c r="JT86" i="8" s="1"/>
  <c r="JU80" i="8"/>
  <c r="JY80" i="8"/>
  <c r="KQ80" i="8"/>
  <c r="KR80" i="8"/>
  <c r="KS80" i="8"/>
  <c r="KT80" i="8"/>
  <c r="KU80" i="8"/>
  <c r="KV80" i="8"/>
  <c r="KZ80" i="8"/>
  <c r="E81" i="8"/>
  <c r="F81" i="8"/>
  <c r="G81" i="8"/>
  <c r="H81" i="8"/>
  <c r="I81" i="8"/>
  <c r="J81" i="8"/>
  <c r="J82" i="8" s="1"/>
  <c r="AF81" i="8"/>
  <c r="AG81" i="8"/>
  <c r="AH81" i="8"/>
  <c r="AI81" i="8"/>
  <c r="AJ81" i="8"/>
  <c r="AJ82" i="8" s="1"/>
  <c r="AJ86" i="8" s="1"/>
  <c r="AK81" i="8"/>
  <c r="AL81" i="8"/>
  <c r="BG81" i="8"/>
  <c r="BH81" i="8"/>
  <c r="BH82" i="8" s="1"/>
  <c r="BH86" i="8" s="1"/>
  <c r="BI81" i="8"/>
  <c r="BJ81" i="8"/>
  <c r="BJ82" i="8" s="1"/>
  <c r="BK81" i="8"/>
  <c r="BL81" i="8"/>
  <c r="BL82" i="8" s="1"/>
  <c r="BM81" i="8"/>
  <c r="BQ81" i="8"/>
  <c r="CI81" i="8"/>
  <c r="CI82" i="8" s="1"/>
  <c r="CJ81" i="8"/>
  <c r="CK81" i="8"/>
  <c r="CL81" i="8"/>
  <c r="CR81" i="8" s="1"/>
  <c r="CM81" i="8"/>
  <c r="CM82" i="8" s="1"/>
  <c r="CN81" i="8"/>
  <c r="DI81" i="8"/>
  <c r="DJ81" i="8"/>
  <c r="DK81" i="8"/>
  <c r="DL81" i="8"/>
  <c r="DM81" i="8"/>
  <c r="DS81" i="8" s="1"/>
  <c r="DN81" i="8"/>
  <c r="DO81" i="8"/>
  <c r="EK81" i="8"/>
  <c r="EK82" i="8" s="1"/>
  <c r="EK86" i="8" s="1"/>
  <c r="EL81" i="8"/>
  <c r="EM81" i="8"/>
  <c r="EM82" i="8" s="1"/>
  <c r="EN81" i="8"/>
  <c r="EO81" i="8"/>
  <c r="EP81" i="8"/>
  <c r="ET81" i="8"/>
  <c r="FL81" i="8"/>
  <c r="FM81" i="8"/>
  <c r="FO81" i="8"/>
  <c r="FP81" i="8"/>
  <c r="FP82" i="8" s="1"/>
  <c r="FP86" i="8" s="1"/>
  <c r="FQ81" i="8"/>
  <c r="FU81" i="8"/>
  <c r="GL81" i="8"/>
  <c r="GM81" i="8"/>
  <c r="GN81" i="8"/>
  <c r="GO81" i="8"/>
  <c r="GP81" i="8"/>
  <c r="GV81" i="8" s="1"/>
  <c r="GQ81" i="8"/>
  <c r="GR81" i="8"/>
  <c r="HN81" i="8"/>
  <c r="HO81" i="8"/>
  <c r="HP81" i="8"/>
  <c r="HP82" i="8" s="1"/>
  <c r="HQ81" i="8"/>
  <c r="HR81" i="8"/>
  <c r="HS81" i="8"/>
  <c r="HW81" i="8"/>
  <c r="IO81" i="8"/>
  <c r="IO82" i="8" s="1"/>
  <c r="IO86" i="8" s="1"/>
  <c r="IP81" i="8"/>
  <c r="IQ81" i="8"/>
  <c r="IR81" i="8"/>
  <c r="IS81" i="8"/>
  <c r="IT81" i="8"/>
  <c r="IX81" i="8"/>
  <c r="JO81" i="8"/>
  <c r="JP81" i="8"/>
  <c r="JP82" i="8" s="1"/>
  <c r="JQ81" i="8"/>
  <c r="JR81" i="8"/>
  <c r="JS81" i="8"/>
  <c r="JY81" i="8" s="1"/>
  <c r="JT81" i="8"/>
  <c r="JU81" i="8"/>
  <c r="KP81" i="8"/>
  <c r="KQ81" i="8"/>
  <c r="KQ82" i="8" s="1"/>
  <c r="KR81" i="8"/>
  <c r="KS81" i="8"/>
  <c r="KS82" i="8" s="1"/>
  <c r="KS86" i="8" s="1"/>
  <c r="KT81" i="8"/>
  <c r="KT82" i="8" s="1"/>
  <c r="KZ82" i="8" s="1"/>
  <c r="KU81" i="8"/>
  <c r="KV81" i="8"/>
  <c r="KZ81" i="8"/>
  <c r="E82" i="8"/>
  <c r="I82" i="8"/>
  <c r="I86" i="8" s="1"/>
  <c r="AK82" i="8"/>
  <c r="BG82" i="8"/>
  <c r="BI82" i="8"/>
  <c r="BI86" i="8" s="1"/>
  <c r="BK82" i="8"/>
  <c r="BM82" i="8"/>
  <c r="BQ82" i="8"/>
  <c r="CJ82" i="8"/>
  <c r="CK82" i="8"/>
  <c r="CK86" i="8" s="1"/>
  <c r="DJ82" i="8"/>
  <c r="DK82" i="8"/>
  <c r="DK86" i="8" s="1"/>
  <c r="DN82" i="8"/>
  <c r="DO82" i="8"/>
  <c r="EN82" i="8"/>
  <c r="EO82" i="8"/>
  <c r="EP82" i="8"/>
  <c r="FM82" i="8"/>
  <c r="GM82" i="8"/>
  <c r="GN82" i="8"/>
  <c r="GO82" i="8"/>
  <c r="GO86" i="8" s="1"/>
  <c r="GQ82" i="8"/>
  <c r="GQ86" i="8" s="1"/>
  <c r="HN82" i="8"/>
  <c r="HQ82" i="8"/>
  <c r="HW82" i="8" s="1"/>
  <c r="HR82" i="8"/>
  <c r="HS82" i="8"/>
  <c r="IS82" i="8"/>
  <c r="JQ82" i="8"/>
  <c r="JU82" i="8"/>
  <c r="KR82" i="8"/>
  <c r="KR86" i="8" s="1"/>
  <c r="KU82" i="8"/>
  <c r="KV82" i="8"/>
  <c r="E83" i="8"/>
  <c r="E85" i="8" s="1"/>
  <c r="F83" i="8"/>
  <c r="G83" i="8"/>
  <c r="H83" i="8"/>
  <c r="N83" i="8" s="1"/>
  <c r="I83" i="8"/>
  <c r="I85" i="8" s="1"/>
  <c r="AC84" i="8" s="1"/>
  <c r="J83" i="8"/>
  <c r="AF83" i="8"/>
  <c r="AG83" i="8"/>
  <c r="AH83" i="8"/>
  <c r="AI83" i="8"/>
  <c r="AJ83" i="8"/>
  <c r="AK83" i="8"/>
  <c r="AK85" i="8" s="1"/>
  <c r="BE84" i="8" s="1"/>
  <c r="AL83" i="8"/>
  <c r="BH83" i="8"/>
  <c r="BI83" i="8"/>
  <c r="BJ83" i="8"/>
  <c r="BJ85" i="8" s="1"/>
  <c r="BK83" i="8"/>
  <c r="BL83" i="8"/>
  <c r="BL85" i="8" s="1"/>
  <c r="CF84" i="8" s="1"/>
  <c r="BM83" i="8"/>
  <c r="BQ83" i="8"/>
  <c r="CI83" i="8"/>
  <c r="CJ83" i="8"/>
  <c r="CK83" i="8"/>
  <c r="CK85" i="8" s="1"/>
  <c r="CL83" i="8"/>
  <c r="CM83" i="8"/>
  <c r="CN83" i="8"/>
  <c r="CR83" i="8"/>
  <c r="DI83" i="8"/>
  <c r="DJ83" i="8"/>
  <c r="DJ85" i="8" s="1"/>
  <c r="DK83" i="8"/>
  <c r="DL83" i="8"/>
  <c r="DM83" i="8"/>
  <c r="DN83" i="8"/>
  <c r="DO83" i="8"/>
  <c r="DO85" i="8" s="1"/>
  <c r="DS83" i="8"/>
  <c r="EK83" i="8"/>
  <c r="EL83" i="8"/>
  <c r="EL85" i="8" s="1"/>
  <c r="EL86" i="8" s="1"/>
  <c r="EM83" i="8"/>
  <c r="EM85" i="8" s="1"/>
  <c r="EN83" i="8"/>
  <c r="EO83" i="8"/>
  <c r="EO85" i="8" s="1"/>
  <c r="FI84" i="8" s="1"/>
  <c r="EP83" i="8"/>
  <c r="ET83" i="8"/>
  <c r="FL83" i="8"/>
  <c r="FM83" i="8"/>
  <c r="FN83" i="8"/>
  <c r="FN85" i="8" s="1"/>
  <c r="FO83" i="8"/>
  <c r="FP83" i="8"/>
  <c r="FQ83" i="8"/>
  <c r="FQ85" i="8" s="1"/>
  <c r="FU83" i="8"/>
  <c r="GM83" i="8"/>
  <c r="GN83" i="8"/>
  <c r="GO83" i="8"/>
  <c r="GP83" i="8"/>
  <c r="GQ83" i="8"/>
  <c r="GR83" i="8"/>
  <c r="GR85" i="8" s="1"/>
  <c r="GV83" i="8"/>
  <c r="HN83" i="8"/>
  <c r="HO83" i="8"/>
  <c r="HO85" i="8" s="1"/>
  <c r="HP83" i="8"/>
  <c r="HQ83" i="8"/>
  <c r="HR83" i="8"/>
  <c r="HS83" i="8"/>
  <c r="HW83" i="8"/>
  <c r="IO83" i="8"/>
  <c r="IP83" i="8"/>
  <c r="IP85" i="8" s="1"/>
  <c r="IQ83" i="8"/>
  <c r="IQ85" i="8" s="1"/>
  <c r="IQ86" i="8" s="1"/>
  <c r="IR83" i="8"/>
  <c r="IS83" i="8"/>
  <c r="IT83" i="8"/>
  <c r="IX83" i="8"/>
  <c r="JO83" i="8"/>
  <c r="JP83" i="8"/>
  <c r="JP85" i="8" s="1"/>
  <c r="JQ83" i="8"/>
  <c r="JR83" i="8"/>
  <c r="JS83" i="8"/>
  <c r="JT83" i="8"/>
  <c r="JU83" i="8"/>
  <c r="JU85" i="8" s="1"/>
  <c r="JY83" i="8"/>
  <c r="KR83" i="8"/>
  <c r="KS83" i="8"/>
  <c r="KS85" i="8" s="1"/>
  <c r="KT83" i="8"/>
  <c r="KU83" i="8"/>
  <c r="KU85" i="8" s="1"/>
  <c r="LO84" i="8" s="1"/>
  <c r="KV83" i="8"/>
  <c r="KZ83" i="8"/>
  <c r="E84" i="8"/>
  <c r="F84" i="8"/>
  <c r="G84" i="8"/>
  <c r="H84" i="8"/>
  <c r="I84" i="8"/>
  <c r="J84" i="8"/>
  <c r="N84" i="8"/>
  <c r="AG84" i="8"/>
  <c r="AH84" i="8"/>
  <c r="AI84" i="8"/>
  <c r="AJ84" i="8"/>
  <c r="AJ85" i="8" s="1"/>
  <c r="AK84" i="8"/>
  <c r="AL84" i="8"/>
  <c r="BG84" i="8"/>
  <c r="BH84" i="8"/>
  <c r="BH85" i="8" s="1"/>
  <c r="BI84" i="8"/>
  <c r="BJ84" i="8"/>
  <c r="BK84" i="8"/>
  <c r="BL84" i="8"/>
  <c r="BM84" i="8"/>
  <c r="CI84" i="8"/>
  <c r="CJ84" i="8"/>
  <c r="CK84" i="8"/>
  <c r="CL84" i="8"/>
  <c r="CL85" i="8" s="1"/>
  <c r="CR85" i="8" s="1"/>
  <c r="CM84" i="8"/>
  <c r="CM85" i="8" s="1"/>
  <c r="DG84" i="8" s="1"/>
  <c r="CN84" i="8"/>
  <c r="CR84" i="8"/>
  <c r="DJ84" i="8"/>
  <c r="DK84" i="8"/>
  <c r="DK85" i="8" s="1"/>
  <c r="DL84" i="8"/>
  <c r="DL85" i="8" s="1"/>
  <c r="DM84" i="8"/>
  <c r="DO84" i="8"/>
  <c r="DS84" i="8"/>
  <c r="EK84" i="8"/>
  <c r="EK85" i="8" s="1"/>
  <c r="EL84" i="8"/>
  <c r="EM84" i="8"/>
  <c r="EN84" i="8"/>
  <c r="EO84" i="8"/>
  <c r="EP84" i="8"/>
  <c r="EP85" i="8" s="1"/>
  <c r="ET84" i="8"/>
  <c r="FL84" i="8"/>
  <c r="FL85" i="8" s="1"/>
  <c r="FM84" i="8"/>
  <c r="FN84" i="8"/>
  <c r="FO84" i="8"/>
  <c r="FU84" i="8" s="1"/>
  <c r="FP84" i="8"/>
  <c r="FQ84" i="8"/>
  <c r="GL84" i="8"/>
  <c r="GM84" i="8"/>
  <c r="GN84" i="8"/>
  <c r="GO84" i="8"/>
  <c r="GP84" i="8"/>
  <c r="GQ84" i="8"/>
  <c r="GR84" i="8"/>
  <c r="HN84" i="8"/>
  <c r="HP84" i="8"/>
  <c r="HQ84" i="8"/>
  <c r="HW84" i="8" s="1"/>
  <c r="HR84" i="8"/>
  <c r="HS84" i="8"/>
  <c r="IO84" i="8"/>
  <c r="IO85" i="8" s="1"/>
  <c r="IP84" i="8"/>
  <c r="IQ84" i="8"/>
  <c r="IR84" i="8"/>
  <c r="IS84" i="8"/>
  <c r="IS85" i="8" s="1"/>
  <c r="JM84" i="8" s="1"/>
  <c r="IT84" i="8"/>
  <c r="IX84" i="8"/>
  <c r="JO84" i="8"/>
  <c r="JP84" i="8"/>
  <c r="JQ84" i="8"/>
  <c r="JR84" i="8"/>
  <c r="JS84" i="8"/>
  <c r="JT84" i="8"/>
  <c r="JU84" i="8"/>
  <c r="KQ84" i="8"/>
  <c r="KR84" i="8"/>
  <c r="KS84" i="8"/>
  <c r="KT84" i="8"/>
  <c r="KT85" i="8" s="1"/>
  <c r="KZ85" i="8" s="1"/>
  <c r="KU84" i="8"/>
  <c r="KV84" i="8"/>
  <c r="G85" i="8"/>
  <c r="H85" i="8"/>
  <c r="N85" i="8"/>
  <c r="S85" i="8"/>
  <c r="AG85" i="8"/>
  <c r="AH85" i="8"/>
  <c r="AI85" i="8"/>
  <c r="AL85" i="8"/>
  <c r="AU85" i="8"/>
  <c r="BI85" i="8"/>
  <c r="BM85" i="8"/>
  <c r="BV85" i="8"/>
  <c r="CI85" i="8"/>
  <c r="CI86" i="8" s="1"/>
  <c r="CJ85" i="8"/>
  <c r="CN85" i="8"/>
  <c r="CW85" i="8"/>
  <c r="DM85" i="8"/>
  <c r="DS85" i="8" s="1"/>
  <c r="DX85" i="8"/>
  <c r="EN85" i="8"/>
  <c r="ET85" i="8"/>
  <c r="EY85" i="8"/>
  <c r="FM85" i="8"/>
  <c r="FP85" i="8"/>
  <c r="GJ84" i="8" s="1"/>
  <c r="FZ85" i="8"/>
  <c r="GM85" i="8"/>
  <c r="GN85" i="8"/>
  <c r="GO85" i="8"/>
  <c r="GQ85" i="8"/>
  <c r="HK84" i="8" s="1"/>
  <c r="HA85" i="8"/>
  <c r="HN85" i="8"/>
  <c r="HQ85" i="8"/>
  <c r="HW85" i="8" s="1"/>
  <c r="HR85" i="8"/>
  <c r="HS85" i="8"/>
  <c r="IB85" i="8"/>
  <c r="IR85" i="8"/>
  <c r="IX85" i="8"/>
  <c r="JC85" i="8"/>
  <c r="JO85" i="8"/>
  <c r="JQ85" i="8"/>
  <c r="JR85" i="8"/>
  <c r="JT85" i="8"/>
  <c r="KN84" i="8" s="1"/>
  <c r="KD85" i="8"/>
  <c r="KR85" i="8"/>
  <c r="KV85" i="8"/>
  <c r="LE85" i="8"/>
  <c r="AK86" i="8"/>
  <c r="DJ86" i="8"/>
  <c r="DO86" i="8"/>
  <c r="EO86" i="8"/>
  <c r="GM86" i="8"/>
  <c r="GN86" i="8"/>
  <c r="GT86" i="8" s="1"/>
  <c r="HN86" i="8"/>
  <c r="HO86" i="8"/>
  <c r="IS86" i="8"/>
  <c r="JQ86" i="8"/>
  <c r="JR86" i="8"/>
  <c r="L87" i="8"/>
  <c r="M87" i="8"/>
  <c r="N87" i="8"/>
  <c r="AN87" i="8"/>
  <c r="AO87" i="8"/>
  <c r="BO87" i="8"/>
  <c r="BP87" i="8"/>
  <c r="BQ87" i="8"/>
  <c r="CP87" i="8"/>
  <c r="CQ87" i="8"/>
  <c r="CR87" i="8"/>
  <c r="DQ87" i="8"/>
  <c r="DR87" i="8"/>
  <c r="DS87" i="8" s="1"/>
  <c r="ER87" i="8"/>
  <c r="ES87" i="8"/>
  <c r="ET87" i="8"/>
  <c r="FS87" i="8"/>
  <c r="FT87" i="8"/>
  <c r="FU87" i="8"/>
  <c r="GT87" i="8"/>
  <c r="GU87" i="8"/>
  <c r="GV87" i="8"/>
  <c r="HU87" i="8"/>
  <c r="HV87" i="8"/>
  <c r="HW87" i="8" s="1"/>
  <c r="IV87" i="8"/>
  <c r="IW87" i="8"/>
  <c r="IX87" i="8"/>
  <c r="JW87" i="8"/>
  <c r="JX87" i="8"/>
  <c r="JY87" i="8" s="1"/>
  <c r="KX87" i="8"/>
  <c r="KY87" i="8"/>
  <c r="KZ87" i="8"/>
  <c r="E90" i="8"/>
  <c r="K90" i="8" s="1"/>
  <c r="F90" i="8"/>
  <c r="G90" i="8"/>
  <c r="I90" i="8"/>
  <c r="J90" i="8"/>
  <c r="L90" i="8"/>
  <c r="M90" i="8"/>
  <c r="AI90" i="8"/>
  <c r="AJ90" i="8"/>
  <c r="AJ75" i="8" s="1"/>
  <c r="AK90" i="8"/>
  <c r="AL90" i="8"/>
  <c r="BH90" i="8"/>
  <c r="BO90" i="8" s="1"/>
  <c r="BI90" i="8"/>
  <c r="BJ90" i="8"/>
  <c r="BK90" i="8"/>
  <c r="BL90" i="8"/>
  <c r="BP90" i="8" s="1"/>
  <c r="BQ90" i="8" s="1"/>
  <c r="BM90" i="8"/>
  <c r="CI90" i="8"/>
  <c r="CK90" i="8"/>
  <c r="CL90" i="8"/>
  <c r="CM90" i="8"/>
  <c r="CN90" i="8"/>
  <c r="DJ90" i="8"/>
  <c r="DK90" i="8"/>
  <c r="DR90" i="8" s="1"/>
  <c r="DL90" i="8"/>
  <c r="DN90" i="8"/>
  <c r="EL90" i="8"/>
  <c r="EN90" i="8"/>
  <c r="EO90" i="8"/>
  <c r="EP90" i="8"/>
  <c r="ES90" i="8"/>
  <c r="FN90" i="8"/>
  <c r="FO90" i="8"/>
  <c r="FP90" i="8"/>
  <c r="FQ90" i="8"/>
  <c r="GM90" i="8"/>
  <c r="GN90" i="8"/>
  <c r="GS90" i="8" s="1"/>
  <c r="GP90" i="8"/>
  <c r="GQ90" i="8"/>
  <c r="GR90" i="8"/>
  <c r="GT90" i="8"/>
  <c r="HN90" i="8"/>
  <c r="HP90" i="8"/>
  <c r="HR90" i="8"/>
  <c r="HS90" i="8"/>
  <c r="IO90" i="8"/>
  <c r="IQ90" i="8"/>
  <c r="IR90" i="8"/>
  <c r="IT90" i="8"/>
  <c r="JP90" i="8"/>
  <c r="JQ90" i="8"/>
  <c r="JR90" i="8"/>
  <c r="JT90" i="8"/>
  <c r="JU90" i="8"/>
  <c r="KQ90" i="8"/>
  <c r="KR90" i="8"/>
  <c r="KW90" i="8" s="1"/>
  <c r="KT90" i="8"/>
  <c r="KU90" i="8"/>
  <c r="KV90" i="8"/>
  <c r="KX90" i="8"/>
  <c r="KY90" i="8"/>
  <c r="KZ90" i="8" s="1"/>
  <c r="L91" i="8"/>
  <c r="M91" i="8"/>
  <c r="N91" i="8" s="1"/>
  <c r="AN91" i="8"/>
  <c r="AO91" i="8"/>
  <c r="BO91" i="8"/>
  <c r="BP91" i="8"/>
  <c r="BQ91" i="8"/>
  <c r="CP91" i="8"/>
  <c r="CQ91" i="8"/>
  <c r="CR91" i="8"/>
  <c r="DQ91" i="8"/>
  <c r="DR91" i="8"/>
  <c r="DS91" i="8"/>
  <c r="ER91" i="8"/>
  <c r="ES91" i="8"/>
  <c r="ET91" i="8"/>
  <c r="FS91" i="8"/>
  <c r="FT91" i="8"/>
  <c r="FU91" i="8"/>
  <c r="GT91" i="8"/>
  <c r="GU91" i="8"/>
  <c r="GV91" i="8"/>
  <c r="HU91" i="8"/>
  <c r="HV91" i="8"/>
  <c r="HW91" i="8"/>
  <c r="IV91" i="8"/>
  <c r="IW91" i="8"/>
  <c r="IX91" i="8"/>
  <c r="JW91" i="8"/>
  <c r="JX91" i="8"/>
  <c r="JY91" i="8"/>
  <c r="KX91" i="8"/>
  <c r="KY91" i="8"/>
  <c r="KZ91" i="8"/>
  <c r="D92" i="8"/>
  <c r="E92" i="8"/>
  <c r="F92" i="8"/>
  <c r="G92" i="8"/>
  <c r="H92" i="8"/>
  <c r="I92" i="8"/>
  <c r="M92" i="8" s="1"/>
  <c r="N92" i="8" s="1"/>
  <c r="J92" i="8"/>
  <c r="O92" i="8"/>
  <c r="P92" i="8"/>
  <c r="AF92" i="8"/>
  <c r="AG92" i="8"/>
  <c r="AH92" i="8"/>
  <c r="AI92" i="8"/>
  <c r="AQ92" i="8" s="1"/>
  <c r="AJ92" i="8"/>
  <c r="AK92" i="8"/>
  <c r="AO92" i="8" s="1"/>
  <c r="AL92" i="8"/>
  <c r="BG92" i="8"/>
  <c r="BH92" i="8"/>
  <c r="BI92" i="8"/>
  <c r="BS92" i="8" s="1"/>
  <c r="BJ92" i="8"/>
  <c r="BR92" i="8" s="1"/>
  <c r="BK92" i="8"/>
  <c r="BL92" i="8"/>
  <c r="BM92" i="8"/>
  <c r="BP92" i="8"/>
  <c r="BQ92" i="8"/>
  <c r="CH92" i="8"/>
  <c r="CI92" i="8"/>
  <c r="CJ92" i="8"/>
  <c r="CK92" i="8"/>
  <c r="CT92" i="8" s="1"/>
  <c r="CL92" i="8"/>
  <c r="CM92" i="8"/>
  <c r="CN92" i="8"/>
  <c r="CQ92" i="8"/>
  <c r="CR92" i="8"/>
  <c r="CS92" i="8"/>
  <c r="DI92" i="8"/>
  <c r="DJ92" i="8"/>
  <c r="DK92" i="8"/>
  <c r="DL92" i="8"/>
  <c r="DM92" i="8"/>
  <c r="DN92" i="8"/>
  <c r="DO92" i="8"/>
  <c r="DR92" i="8"/>
  <c r="DS92" i="8" s="1"/>
  <c r="DT92" i="8"/>
  <c r="DU92" i="8"/>
  <c r="EJ92" i="8"/>
  <c r="EK92" i="8"/>
  <c r="EL92" i="8"/>
  <c r="EM92" i="8"/>
  <c r="EU92" i="8" s="1"/>
  <c r="EN92" i="8"/>
  <c r="EO92" i="8"/>
  <c r="ES92" i="8" s="1"/>
  <c r="ET92" i="8" s="1"/>
  <c r="EP92" i="8"/>
  <c r="EV92" i="8"/>
  <c r="FK92" i="8"/>
  <c r="FL92" i="8"/>
  <c r="FM92" i="8"/>
  <c r="FN92" i="8"/>
  <c r="FW92" i="8" s="1"/>
  <c r="FO92" i="8"/>
  <c r="FP92" i="8"/>
  <c r="FT92" i="8" s="1"/>
  <c r="FU92" i="8" s="1"/>
  <c r="FQ92" i="8"/>
  <c r="FV92" i="8"/>
  <c r="GL92" i="8"/>
  <c r="GM92" i="8"/>
  <c r="GN92" i="8"/>
  <c r="GO92" i="8"/>
  <c r="GW92" i="8" s="1"/>
  <c r="GP92" i="8"/>
  <c r="GQ92" i="8"/>
  <c r="GR92" i="8"/>
  <c r="GU92" i="8"/>
  <c r="GV92" i="8" s="1"/>
  <c r="GX92" i="8"/>
  <c r="HM92" i="8"/>
  <c r="HN92" i="8"/>
  <c r="HX92" i="8" s="1"/>
  <c r="HO92" i="8"/>
  <c r="HP92" i="8"/>
  <c r="HY92" i="8" s="1"/>
  <c r="HQ92" i="8"/>
  <c r="HR92" i="8"/>
  <c r="HS92" i="8"/>
  <c r="HV92" i="8"/>
  <c r="HW92" i="8"/>
  <c r="IN92" i="8"/>
  <c r="IO92" i="8"/>
  <c r="IP92" i="8"/>
  <c r="IQ92" i="8"/>
  <c r="IR92" i="8"/>
  <c r="IS92" i="8"/>
  <c r="IT92" i="8"/>
  <c r="IW92" i="8"/>
  <c r="IX92" i="8"/>
  <c r="JO92" i="8"/>
  <c r="JP92" i="8"/>
  <c r="JQ92" i="8"/>
  <c r="JR92" i="8"/>
  <c r="JS92" i="8"/>
  <c r="JY92" i="8" s="1"/>
  <c r="JT92" i="8"/>
  <c r="JU92" i="8"/>
  <c r="JX92" i="8"/>
  <c r="JZ92" i="8"/>
  <c r="KA92" i="8"/>
  <c r="KQ92" i="8"/>
  <c r="KR92" i="8"/>
  <c r="KS92" i="8"/>
  <c r="KT92" i="8"/>
  <c r="KU92" i="8"/>
  <c r="KY92" i="8" s="1"/>
  <c r="KZ92" i="8" s="1"/>
  <c r="KV92" i="8"/>
  <c r="LA92" i="8"/>
  <c r="LB92" i="8"/>
  <c r="D93" i="8"/>
  <c r="E93" i="8"/>
  <c r="F93" i="8"/>
  <c r="G93" i="8"/>
  <c r="O93" i="8" s="1"/>
  <c r="H93" i="8"/>
  <c r="I93" i="8"/>
  <c r="M93" i="8" s="1"/>
  <c r="N93" i="8" s="1"/>
  <c r="J93" i="8"/>
  <c r="P93" i="8"/>
  <c r="AG93" i="8"/>
  <c r="AQ93" i="8" s="1"/>
  <c r="AH93" i="8"/>
  <c r="AI93" i="8"/>
  <c r="AJ93" i="8"/>
  <c r="AK93" i="8"/>
  <c r="AL93" i="8"/>
  <c r="AO93" i="8"/>
  <c r="AR93" i="8"/>
  <c r="BG93" i="8"/>
  <c r="BH93" i="8"/>
  <c r="BI93" i="8"/>
  <c r="BJ93" i="8"/>
  <c r="BS93" i="8" s="1"/>
  <c r="BK93" i="8"/>
  <c r="BL93" i="8"/>
  <c r="BM93" i="8"/>
  <c r="BP93" i="8"/>
  <c r="BQ93" i="8"/>
  <c r="BR93" i="8"/>
  <c r="CI93" i="8"/>
  <c r="CJ93" i="8"/>
  <c r="CK93" i="8"/>
  <c r="CS93" i="8" s="1"/>
  <c r="CL93" i="8"/>
  <c r="CM93" i="8"/>
  <c r="CN93" i="8"/>
  <c r="CQ93" i="8"/>
  <c r="CR93" i="8" s="1"/>
  <c r="CT93" i="8"/>
  <c r="DJ93" i="8"/>
  <c r="DK93" i="8"/>
  <c r="DL93" i="8"/>
  <c r="DT93" i="8" s="1"/>
  <c r="DM93" i="8"/>
  <c r="DN93" i="8"/>
  <c r="DR93" i="8" s="1"/>
  <c r="DS93" i="8" s="1"/>
  <c r="DO93" i="8"/>
  <c r="DU93" i="8"/>
  <c r="EK93" i="8"/>
  <c r="EL93" i="8"/>
  <c r="EM93" i="8"/>
  <c r="EV93" i="8" s="1"/>
  <c r="EN93" i="8"/>
  <c r="EO93" i="8"/>
  <c r="ES93" i="8" s="1"/>
  <c r="ET93" i="8" s="1"/>
  <c r="EP93" i="8"/>
  <c r="EU93" i="8"/>
  <c r="FL93" i="8"/>
  <c r="FM93" i="8"/>
  <c r="FN93" i="8"/>
  <c r="FV93" i="8" s="1"/>
  <c r="FO93" i="8"/>
  <c r="FP93" i="8"/>
  <c r="FQ93" i="8"/>
  <c r="FT93" i="8"/>
  <c r="FU93" i="8" s="1"/>
  <c r="FW93" i="8"/>
  <c r="GL93" i="8"/>
  <c r="GM93" i="8"/>
  <c r="GW93" i="8" s="1"/>
  <c r="GN93" i="8"/>
  <c r="GO93" i="8"/>
  <c r="GP93" i="8"/>
  <c r="GQ93" i="8"/>
  <c r="GR93" i="8"/>
  <c r="GU93" i="8"/>
  <c r="GV93" i="8" s="1"/>
  <c r="HM93" i="8"/>
  <c r="HN93" i="8"/>
  <c r="HO93" i="8"/>
  <c r="HP93" i="8"/>
  <c r="HQ93" i="8"/>
  <c r="HR93" i="8"/>
  <c r="HS93" i="8"/>
  <c r="HV93" i="8"/>
  <c r="HW93" i="8"/>
  <c r="IO93" i="8"/>
  <c r="IP93" i="8"/>
  <c r="IQ93" i="8"/>
  <c r="IR93" i="8"/>
  <c r="IX93" i="8" s="1"/>
  <c r="IS93" i="8"/>
  <c r="IT93" i="8"/>
  <c r="IW93" i="8"/>
  <c r="IY93" i="8"/>
  <c r="IZ93" i="8"/>
  <c r="JO93" i="8"/>
  <c r="JP93" i="8"/>
  <c r="JQ93" i="8"/>
  <c r="JR93" i="8"/>
  <c r="JS93" i="8"/>
  <c r="JT93" i="8"/>
  <c r="JX93" i="8" s="1"/>
  <c r="JY93" i="8" s="1"/>
  <c r="JU93" i="8"/>
  <c r="JZ93" i="8"/>
  <c r="KA93" i="8"/>
  <c r="KP93" i="8"/>
  <c r="KQ93" i="8"/>
  <c r="KR93" i="8"/>
  <c r="KS93" i="8"/>
  <c r="LA93" i="8" s="1"/>
  <c r="KT93" i="8"/>
  <c r="KU93" i="8"/>
  <c r="KY93" i="8" s="1"/>
  <c r="KZ93" i="8" s="1"/>
  <c r="KV93" i="8"/>
  <c r="LB93" i="8"/>
  <c r="D94" i="8"/>
  <c r="E94" i="8"/>
  <c r="F94" i="8"/>
  <c r="G94" i="8"/>
  <c r="H94" i="8"/>
  <c r="I94" i="8"/>
  <c r="J94" i="8"/>
  <c r="AG94" i="8"/>
  <c r="AH94" i="8"/>
  <c r="AI94" i="8"/>
  <c r="AJ94" i="8"/>
  <c r="AK94" i="8"/>
  <c r="AL94" i="8"/>
  <c r="BG94" i="8"/>
  <c r="BH94" i="8"/>
  <c r="BI94" i="8"/>
  <c r="BJ94" i="8"/>
  <c r="BK94" i="8"/>
  <c r="BL94" i="8"/>
  <c r="BM94" i="8"/>
  <c r="CH94" i="8"/>
  <c r="CI94" i="8"/>
  <c r="CJ94" i="8"/>
  <c r="CK94" i="8"/>
  <c r="CL94" i="8"/>
  <c r="CM94" i="8"/>
  <c r="CN94" i="8"/>
  <c r="DI94" i="8"/>
  <c r="DJ94" i="8"/>
  <c r="DK94" i="8"/>
  <c r="DL94" i="8"/>
  <c r="DM94" i="8"/>
  <c r="DN94" i="8"/>
  <c r="DO94" i="8"/>
  <c r="EJ94" i="8"/>
  <c r="EK94" i="8"/>
  <c r="EL94" i="8"/>
  <c r="EM94" i="8"/>
  <c r="EN94" i="8"/>
  <c r="EO94" i="8"/>
  <c r="EP94" i="8"/>
  <c r="FK94" i="8"/>
  <c r="FL94" i="8"/>
  <c r="FM94" i="8"/>
  <c r="FN94" i="8"/>
  <c r="FO94" i="8"/>
  <c r="FP94" i="8"/>
  <c r="FQ94" i="8"/>
  <c r="GL94" i="8"/>
  <c r="GM94" i="8"/>
  <c r="GN94" i="8"/>
  <c r="GO94" i="8"/>
  <c r="GP94" i="8"/>
  <c r="GQ94" i="8"/>
  <c r="GR94" i="8"/>
  <c r="HM94" i="8"/>
  <c r="HN94" i="8"/>
  <c r="HO94" i="8"/>
  <c r="HP94" i="8"/>
  <c r="HQ94" i="8"/>
  <c r="HR94" i="8"/>
  <c r="HS94" i="8"/>
  <c r="IN94" i="8"/>
  <c r="IO94" i="8"/>
  <c r="IP94" i="8"/>
  <c r="IQ94" i="8"/>
  <c r="IR94" i="8"/>
  <c r="IS94" i="8"/>
  <c r="IT94" i="8"/>
  <c r="JO94" i="8"/>
  <c r="JP94" i="8"/>
  <c r="JQ94" i="8"/>
  <c r="JR94" i="8"/>
  <c r="JS94" i="8"/>
  <c r="JT94" i="8"/>
  <c r="JU94" i="8"/>
  <c r="KP94" i="8"/>
  <c r="KQ94" i="8"/>
  <c r="KR94" i="8"/>
  <c r="KS94" i="8"/>
  <c r="KT94" i="8"/>
  <c r="KU94" i="8"/>
  <c r="KV94" i="8"/>
  <c r="D95" i="8"/>
  <c r="E95" i="8"/>
  <c r="F95" i="8"/>
  <c r="G95" i="8"/>
  <c r="H95" i="8"/>
  <c r="I95" i="8"/>
  <c r="J95" i="8"/>
  <c r="AF95" i="8"/>
  <c r="AG95" i="8"/>
  <c r="AH95" i="8"/>
  <c r="AI95" i="8"/>
  <c r="AJ95" i="8"/>
  <c r="AK95" i="8"/>
  <c r="AL95" i="8"/>
  <c r="BG95" i="8"/>
  <c r="BH95" i="8"/>
  <c r="BI95" i="8"/>
  <c r="BJ95" i="8"/>
  <c r="BK95" i="8"/>
  <c r="BL95" i="8"/>
  <c r="BM95" i="8"/>
  <c r="CH95" i="8"/>
  <c r="CI95" i="8"/>
  <c r="CJ95" i="8"/>
  <c r="CK95" i="8"/>
  <c r="CL95" i="8"/>
  <c r="CM95" i="8"/>
  <c r="CN95" i="8"/>
  <c r="DI95" i="8"/>
  <c r="DJ95" i="8"/>
  <c r="DK95" i="8"/>
  <c r="DL95" i="8"/>
  <c r="DM95" i="8"/>
  <c r="DN95" i="8"/>
  <c r="DO95" i="8"/>
  <c r="EJ95" i="8"/>
  <c r="EK95" i="8"/>
  <c r="EL95" i="8"/>
  <c r="EM95" i="8"/>
  <c r="EN95" i="8"/>
  <c r="EO95" i="8"/>
  <c r="EP95" i="8"/>
  <c r="FL95" i="8"/>
  <c r="FM95" i="8"/>
  <c r="FN95" i="8"/>
  <c r="FO95" i="8"/>
  <c r="FP95" i="8"/>
  <c r="FQ95" i="8"/>
  <c r="GL95" i="8"/>
  <c r="GM95" i="8"/>
  <c r="GN95" i="8"/>
  <c r="GO95" i="8"/>
  <c r="GP95" i="8"/>
  <c r="GQ95" i="8"/>
  <c r="GR95" i="8"/>
  <c r="HM95" i="8"/>
  <c r="HN95" i="8"/>
  <c r="HO95" i="8"/>
  <c r="HP95" i="8"/>
  <c r="HQ95" i="8"/>
  <c r="HR95" i="8"/>
  <c r="HS95" i="8"/>
  <c r="IN95" i="8"/>
  <c r="IO95" i="8"/>
  <c r="IP95" i="8"/>
  <c r="IQ95" i="8"/>
  <c r="IR95" i="8"/>
  <c r="IS95" i="8"/>
  <c r="IT95" i="8"/>
  <c r="JO95" i="8"/>
  <c r="JP95" i="8"/>
  <c r="JQ95" i="8"/>
  <c r="JR95" i="8"/>
  <c r="JS95" i="8"/>
  <c r="JT95" i="8"/>
  <c r="JU95" i="8"/>
  <c r="KQ95" i="8"/>
  <c r="KR95" i="8"/>
  <c r="KS95" i="8"/>
  <c r="KT95" i="8"/>
  <c r="KU95" i="8"/>
  <c r="KV95" i="8"/>
  <c r="D96" i="8"/>
  <c r="E96" i="8"/>
  <c r="F96" i="8"/>
  <c r="G96" i="8"/>
  <c r="H96" i="8"/>
  <c r="I96" i="8"/>
  <c r="J96" i="8"/>
  <c r="AG96" i="8"/>
  <c r="AH96" i="8"/>
  <c r="AI96" i="8"/>
  <c r="AJ96" i="8"/>
  <c r="AK96" i="8"/>
  <c r="AL96" i="8"/>
  <c r="BG96" i="8"/>
  <c r="BH96" i="8"/>
  <c r="BI96" i="8"/>
  <c r="BJ96" i="8"/>
  <c r="BK96" i="8"/>
  <c r="BL96" i="8"/>
  <c r="BM96" i="8"/>
  <c r="CH96" i="8"/>
  <c r="CI96" i="8"/>
  <c r="CJ96" i="8"/>
  <c r="CK96" i="8"/>
  <c r="CL96" i="8"/>
  <c r="CM96" i="8"/>
  <c r="CN96" i="8"/>
  <c r="DI96" i="8"/>
  <c r="DJ96" i="8"/>
  <c r="DK96" i="8"/>
  <c r="DL96" i="8"/>
  <c r="DM96" i="8"/>
  <c r="DN96" i="8"/>
  <c r="DO96" i="8"/>
  <c r="EJ96" i="8"/>
  <c r="EK96" i="8"/>
  <c r="EL96" i="8"/>
  <c r="EM96" i="8"/>
  <c r="EN96" i="8"/>
  <c r="EO96" i="8"/>
  <c r="EP96" i="8"/>
  <c r="FK96" i="8"/>
  <c r="FL96" i="8"/>
  <c r="FM96" i="8"/>
  <c r="FN96" i="8"/>
  <c r="FO96" i="8"/>
  <c r="FP96" i="8"/>
  <c r="FQ96" i="8"/>
  <c r="GL96" i="8"/>
  <c r="GM96" i="8"/>
  <c r="GN96" i="8"/>
  <c r="GO96" i="8"/>
  <c r="GP96" i="8"/>
  <c r="GQ96" i="8"/>
  <c r="GR96" i="8"/>
  <c r="HM96" i="8"/>
  <c r="HN96" i="8"/>
  <c r="HO96" i="8"/>
  <c r="HP96" i="8"/>
  <c r="HQ96" i="8"/>
  <c r="HR96" i="8"/>
  <c r="HS96" i="8"/>
  <c r="IN96" i="8"/>
  <c r="IO96" i="8"/>
  <c r="IP96" i="8"/>
  <c r="IQ96" i="8"/>
  <c r="IR96" i="8"/>
  <c r="IS96" i="8"/>
  <c r="IT96" i="8"/>
  <c r="JO96" i="8"/>
  <c r="JP96" i="8"/>
  <c r="JQ96" i="8"/>
  <c r="JR96" i="8"/>
  <c r="JS96" i="8"/>
  <c r="JT96" i="8"/>
  <c r="JU96" i="8"/>
  <c r="KQ96" i="8"/>
  <c r="KR96" i="8"/>
  <c r="KS96" i="8"/>
  <c r="KT96" i="8"/>
  <c r="KU96" i="8"/>
  <c r="KV96" i="8"/>
  <c r="D97" i="8"/>
  <c r="E97" i="8"/>
  <c r="F97" i="8"/>
  <c r="G97" i="8"/>
  <c r="H97" i="8"/>
  <c r="I97" i="8"/>
  <c r="J97" i="8"/>
  <c r="AF97" i="8"/>
  <c r="AG97" i="8"/>
  <c r="AH97" i="8"/>
  <c r="AI97" i="8"/>
  <c r="AJ97" i="8"/>
  <c r="AK97" i="8"/>
  <c r="AL97" i="8"/>
  <c r="BG97" i="8"/>
  <c r="BH97" i="8"/>
  <c r="BI97" i="8"/>
  <c r="BJ97" i="8"/>
  <c r="BK97" i="8"/>
  <c r="BL97" i="8"/>
  <c r="BM97" i="8"/>
  <c r="CH97" i="8"/>
  <c r="CI97" i="8"/>
  <c r="CJ97" i="8"/>
  <c r="CK97" i="8"/>
  <c r="CL97" i="8"/>
  <c r="CM97" i="8"/>
  <c r="CN97" i="8"/>
  <c r="DI97" i="8"/>
  <c r="DJ97" i="8"/>
  <c r="DK97" i="8"/>
  <c r="DL97" i="8"/>
  <c r="DM97" i="8"/>
  <c r="DN97" i="8"/>
  <c r="DO97" i="8"/>
  <c r="EJ97" i="8"/>
  <c r="EK97" i="8"/>
  <c r="EL97" i="8"/>
  <c r="EM97" i="8"/>
  <c r="EN97" i="8"/>
  <c r="EO97" i="8"/>
  <c r="EP97" i="8"/>
  <c r="FL97" i="8"/>
  <c r="FM97" i="8"/>
  <c r="FN97" i="8"/>
  <c r="FO97" i="8"/>
  <c r="FP97" i="8"/>
  <c r="FQ97" i="8"/>
  <c r="GL97" i="8"/>
  <c r="GM97" i="8"/>
  <c r="GN97" i="8"/>
  <c r="GO97" i="8"/>
  <c r="GP97" i="8"/>
  <c r="GQ97" i="8"/>
  <c r="GR97" i="8"/>
  <c r="HM97" i="8"/>
  <c r="HN97" i="8"/>
  <c r="HO97" i="8"/>
  <c r="HP97" i="8"/>
  <c r="HQ97" i="8"/>
  <c r="HR97" i="8"/>
  <c r="HS97" i="8"/>
  <c r="IN97" i="8"/>
  <c r="IO97" i="8"/>
  <c r="IP97" i="8"/>
  <c r="IQ97" i="8"/>
  <c r="IR97" i="8"/>
  <c r="IS97" i="8"/>
  <c r="IT97" i="8"/>
  <c r="JO97" i="8"/>
  <c r="JP97" i="8"/>
  <c r="JQ97" i="8"/>
  <c r="JR97" i="8"/>
  <c r="JS97" i="8"/>
  <c r="JT97" i="8"/>
  <c r="JU97" i="8"/>
  <c r="KP97" i="8"/>
  <c r="KQ97" i="8"/>
  <c r="KR97" i="8"/>
  <c r="KS97" i="8"/>
  <c r="KT97" i="8"/>
  <c r="KU97" i="8"/>
  <c r="KV97" i="8"/>
  <c r="D98" i="8"/>
  <c r="E98" i="8"/>
  <c r="F98" i="8"/>
  <c r="G98" i="8"/>
  <c r="H98" i="8"/>
  <c r="I98" i="8"/>
  <c r="J98" i="8"/>
  <c r="AG98" i="8"/>
  <c r="AH98" i="8"/>
  <c r="AI98" i="8"/>
  <c r="AJ98" i="8"/>
  <c r="AK98" i="8"/>
  <c r="AL98" i="8"/>
  <c r="BG98" i="8"/>
  <c r="BH98" i="8"/>
  <c r="BI98" i="8"/>
  <c r="BJ98" i="8"/>
  <c r="BK98" i="8"/>
  <c r="BL98" i="8"/>
  <c r="BM98" i="8"/>
  <c r="CH98" i="8"/>
  <c r="CI98" i="8"/>
  <c r="CJ98" i="8"/>
  <c r="CK98" i="8"/>
  <c r="CL98" i="8"/>
  <c r="CM98" i="8"/>
  <c r="CN98" i="8"/>
  <c r="DI98" i="8"/>
  <c r="DJ98" i="8"/>
  <c r="DK98" i="8"/>
  <c r="DL98" i="8"/>
  <c r="DM98" i="8"/>
  <c r="DN98" i="8"/>
  <c r="DO98" i="8"/>
  <c r="EJ98" i="8"/>
  <c r="EK98" i="8"/>
  <c r="EL98" i="8"/>
  <c r="EM98" i="8"/>
  <c r="EN98" i="8"/>
  <c r="EO98" i="8"/>
  <c r="EP98" i="8"/>
  <c r="FL98" i="8"/>
  <c r="FM98" i="8"/>
  <c r="FN98" i="8"/>
  <c r="FO98" i="8"/>
  <c r="FP98" i="8"/>
  <c r="FQ98" i="8"/>
  <c r="GL98" i="8"/>
  <c r="GM98" i="8"/>
  <c r="GN98" i="8"/>
  <c r="GO98" i="8"/>
  <c r="GP98" i="8"/>
  <c r="GQ98" i="8"/>
  <c r="GR98" i="8"/>
  <c r="HM98" i="8"/>
  <c r="HN98" i="8"/>
  <c r="HO98" i="8"/>
  <c r="HP98" i="8"/>
  <c r="HQ98" i="8"/>
  <c r="HR98" i="8"/>
  <c r="HS98" i="8"/>
  <c r="IN98" i="8"/>
  <c r="IO98" i="8"/>
  <c r="IP98" i="8"/>
  <c r="IQ98" i="8"/>
  <c r="IR98" i="8"/>
  <c r="IS98" i="8"/>
  <c r="IT98" i="8"/>
  <c r="JO98" i="8"/>
  <c r="JP98" i="8"/>
  <c r="JQ98" i="8"/>
  <c r="JR98" i="8"/>
  <c r="JS98" i="8"/>
  <c r="JT98" i="8"/>
  <c r="JU98" i="8"/>
  <c r="KP98" i="8"/>
  <c r="KQ98" i="8"/>
  <c r="KR98" i="8"/>
  <c r="KS98" i="8"/>
  <c r="KT98" i="8"/>
  <c r="KU98" i="8"/>
  <c r="KV98" i="8"/>
  <c r="D99" i="8"/>
  <c r="E99" i="8"/>
  <c r="F99" i="8"/>
  <c r="G99" i="8"/>
  <c r="H99" i="8"/>
  <c r="I99" i="8"/>
  <c r="J99" i="8"/>
  <c r="AF99" i="8"/>
  <c r="AG99" i="8"/>
  <c r="AH99" i="8"/>
  <c r="AI99" i="8"/>
  <c r="AJ99" i="8"/>
  <c r="AK99" i="8"/>
  <c r="AL99" i="8"/>
  <c r="BG99" i="8"/>
  <c r="BH99" i="8"/>
  <c r="BI99" i="8"/>
  <c r="BJ99" i="8"/>
  <c r="BK99" i="8"/>
  <c r="BL99" i="8"/>
  <c r="BM99" i="8"/>
  <c r="CH99" i="8"/>
  <c r="CI99" i="8"/>
  <c r="CJ99" i="8"/>
  <c r="CK99" i="8"/>
  <c r="CL99" i="8"/>
  <c r="CM99" i="8"/>
  <c r="CN99" i="8"/>
  <c r="DI99" i="8"/>
  <c r="DJ99" i="8"/>
  <c r="DK99" i="8"/>
  <c r="DL99" i="8"/>
  <c r="DM99" i="8"/>
  <c r="DN99" i="8"/>
  <c r="DO99" i="8"/>
  <c r="EJ99" i="8"/>
  <c r="EK99" i="8"/>
  <c r="EL99" i="8"/>
  <c r="EM99" i="8"/>
  <c r="EN99" i="8"/>
  <c r="EO99" i="8"/>
  <c r="EP99" i="8"/>
  <c r="FL99" i="8"/>
  <c r="FM99" i="8"/>
  <c r="FN99" i="8"/>
  <c r="FO99" i="8"/>
  <c r="FP99" i="8"/>
  <c r="FQ99" i="8"/>
  <c r="GL99" i="8"/>
  <c r="GM99" i="8"/>
  <c r="GN99" i="8"/>
  <c r="GO99" i="8"/>
  <c r="GP99" i="8"/>
  <c r="GQ99" i="8"/>
  <c r="GR99" i="8"/>
  <c r="HM99" i="8"/>
  <c r="HN99" i="8"/>
  <c r="HO99" i="8"/>
  <c r="HP99" i="8"/>
  <c r="HQ99" i="8"/>
  <c r="HR99" i="8"/>
  <c r="HS99" i="8"/>
  <c r="IN99" i="8"/>
  <c r="IO99" i="8"/>
  <c r="IP99" i="8"/>
  <c r="IQ99" i="8"/>
  <c r="IR99" i="8"/>
  <c r="IS99" i="8"/>
  <c r="IT99" i="8"/>
  <c r="JO99" i="8"/>
  <c r="JP99" i="8"/>
  <c r="JQ99" i="8"/>
  <c r="JR99" i="8"/>
  <c r="JS99" i="8"/>
  <c r="JT99" i="8"/>
  <c r="JU99" i="8"/>
  <c r="KP99" i="8"/>
  <c r="KQ99" i="8"/>
  <c r="KR99" i="8"/>
  <c r="KS99" i="8"/>
  <c r="KT99" i="8"/>
  <c r="KU99" i="8"/>
  <c r="KV99" i="8"/>
  <c r="D100" i="8"/>
  <c r="E100" i="8"/>
  <c r="F100" i="8"/>
  <c r="G100" i="8"/>
  <c r="H100" i="8"/>
  <c r="I100" i="8"/>
  <c r="J100" i="8"/>
  <c r="AG100" i="8"/>
  <c r="AH100" i="8"/>
  <c r="AI100" i="8"/>
  <c r="AJ100" i="8"/>
  <c r="AK100" i="8"/>
  <c r="AL100" i="8"/>
  <c r="BG100" i="8"/>
  <c r="BH100" i="8"/>
  <c r="BI100" i="8"/>
  <c r="BJ100" i="8"/>
  <c r="BK100" i="8"/>
  <c r="BL100" i="8"/>
  <c r="BM100" i="8"/>
  <c r="CI100" i="8"/>
  <c r="CJ100" i="8"/>
  <c r="CK100" i="8"/>
  <c r="CL100" i="8"/>
  <c r="CM100" i="8"/>
  <c r="CN100" i="8"/>
  <c r="DI100" i="8"/>
  <c r="DJ100" i="8"/>
  <c r="DK100" i="8"/>
  <c r="DL100" i="8"/>
  <c r="DM100" i="8"/>
  <c r="DN100" i="8"/>
  <c r="DO100" i="8"/>
  <c r="EJ100" i="8"/>
  <c r="EK100" i="8"/>
  <c r="EL100" i="8"/>
  <c r="EM100" i="8"/>
  <c r="EN100" i="8"/>
  <c r="EO100" i="8"/>
  <c r="EP100" i="8"/>
  <c r="FK100" i="8"/>
  <c r="FL100" i="8"/>
  <c r="FM100" i="8"/>
  <c r="FN100" i="8"/>
  <c r="FO100" i="8"/>
  <c r="FP100" i="8"/>
  <c r="FQ100" i="8"/>
  <c r="GL100" i="8"/>
  <c r="GM100" i="8"/>
  <c r="GN100" i="8"/>
  <c r="GO100" i="8"/>
  <c r="GP100" i="8"/>
  <c r="GQ100" i="8"/>
  <c r="GR100" i="8"/>
  <c r="HM100" i="8"/>
  <c r="HN100" i="8"/>
  <c r="HO100" i="8"/>
  <c r="HP100" i="8"/>
  <c r="HQ100" i="8"/>
  <c r="HR100" i="8"/>
  <c r="HS100" i="8"/>
  <c r="IN100" i="8"/>
  <c r="IO100" i="8"/>
  <c r="IP100" i="8"/>
  <c r="IQ100" i="8"/>
  <c r="IR100" i="8"/>
  <c r="IS100" i="8"/>
  <c r="IT100" i="8"/>
  <c r="JO100" i="8"/>
  <c r="JP100" i="8"/>
  <c r="JQ100" i="8"/>
  <c r="JR100" i="8"/>
  <c r="JS100" i="8"/>
  <c r="JT100" i="8"/>
  <c r="JU100" i="8"/>
  <c r="KQ100" i="8"/>
  <c r="KR100" i="8"/>
  <c r="KS100" i="8"/>
  <c r="KT100" i="8"/>
  <c r="KU100" i="8"/>
  <c r="KV100" i="8"/>
  <c r="D101" i="8"/>
  <c r="E101" i="8"/>
  <c r="O101" i="8" s="1"/>
  <c r="F101" i="8"/>
  <c r="G101" i="8"/>
  <c r="H101" i="8"/>
  <c r="I101" i="8"/>
  <c r="J101" i="8"/>
  <c r="M101" i="8"/>
  <c r="N101" i="8" s="1"/>
  <c r="P101" i="8"/>
  <c r="AF101" i="8"/>
  <c r="AG101" i="8"/>
  <c r="AQ101" i="8" s="1"/>
  <c r="AH101" i="8"/>
  <c r="AI101" i="8"/>
  <c r="AR101" i="8" s="1"/>
  <c r="AJ101" i="8"/>
  <c r="AK101" i="8"/>
  <c r="AL101" i="8"/>
  <c r="AO101" i="8"/>
  <c r="BG101" i="8"/>
  <c r="BH101" i="8"/>
  <c r="BI101" i="8"/>
  <c r="BJ101" i="8"/>
  <c r="BR101" i="8" s="1"/>
  <c r="BK101" i="8"/>
  <c r="BL101" i="8"/>
  <c r="BM101" i="8"/>
  <c r="BP101" i="8"/>
  <c r="CI101" i="8"/>
  <c r="CJ101" i="8"/>
  <c r="CK101" i="8"/>
  <c r="CS101" i="8" s="1"/>
  <c r="CL101" i="8"/>
  <c r="CM101" i="8"/>
  <c r="CQ101" i="8" s="1"/>
  <c r="CN101" i="8"/>
  <c r="CT101" i="8"/>
  <c r="DJ101" i="8"/>
  <c r="DK101" i="8"/>
  <c r="DL101" i="8"/>
  <c r="DU101" i="8" s="1"/>
  <c r="DM101" i="8"/>
  <c r="DN101" i="8"/>
  <c r="DR101" i="8" s="1"/>
  <c r="DS101" i="8" s="1"/>
  <c r="DO101" i="8"/>
  <c r="DT101" i="8"/>
  <c r="EK101" i="8"/>
  <c r="EL101" i="8"/>
  <c r="EM101" i="8"/>
  <c r="EU101" i="8" s="1"/>
  <c r="EN101" i="8"/>
  <c r="EO101" i="8"/>
  <c r="ES101" i="8" s="1"/>
  <c r="ET101" i="8" s="1"/>
  <c r="EP101" i="8"/>
  <c r="EV101" i="8"/>
  <c r="FK101" i="8"/>
  <c r="FL101" i="8"/>
  <c r="FV101" i="8" s="1"/>
  <c r="FM101" i="8"/>
  <c r="FW101" i="8" s="1"/>
  <c r="FN101" i="8"/>
  <c r="FO101" i="8"/>
  <c r="FP101" i="8"/>
  <c r="FQ101" i="8"/>
  <c r="FT101" i="8"/>
  <c r="FU101" i="8"/>
  <c r="GL101" i="8"/>
  <c r="GM101" i="8"/>
  <c r="GN101" i="8"/>
  <c r="GO101" i="8"/>
  <c r="GX101" i="8" s="1"/>
  <c r="GP101" i="8"/>
  <c r="GQ101" i="8"/>
  <c r="GR101" i="8"/>
  <c r="GU101" i="8"/>
  <c r="GV101" i="8"/>
  <c r="GW101" i="8"/>
  <c r="HN101" i="8"/>
  <c r="HO101" i="8"/>
  <c r="HP101" i="8"/>
  <c r="HQ101" i="8"/>
  <c r="HW101" i="8" s="1"/>
  <c r="HR101" i="8"/>
  <c r="HS101" i="8"/>
  <c r="HV101" i="8"/>
  <c r="HX101" i="8"/>
  <c r="HY101" i="8"/>
  <c r="IN101" i="8"/>
  <c r="IO101" i="8"/>
  <c r="IP101" i="8"/>
  <c r="IZ101" i="8" s="1"/>
  <c r="IQ101" i="8"/>
  <c r="IR101" i="8"/>
  <c r="IS101" i="8"/>
  <c r="IW101" i="8" s="1"/>
  <c r="IX101" i="8" s="1"/>
  <c r="IT101" i="8"/>
  <c r="IY101" i="8"/>
  <c r="JO101" i="8"/>
  <c r="JP101" i="8"/>
  <c r="JQ101" i="8"/>
  <c r="JR101" i="8"/>
  <c r="JZ101" i="8" s="1"/>
  <c r="JS101" i="8"/>
  <c r="JT101" i="8"/>
  <c r="JX101" i="8" s="1"/>
  <c r="JY101" i="8" s="1"/>
  <c r="JU101" i="8"/>
  <c r="KQ101" i="8"/>
  <c r="LA101" i="8" s="1"/>
  <c r="KR101" i="8"/>
  <c r="KS101" i="8"/>
  <c r="KT101" i="8"/>
  <c r="KU101" i="8"/>
  <c r="KV101" i="8"/>
  <c r="KY101" i="8"/>
  <c r="KZ101" i="8" s="1"/>
  <c r="LB101" i="8"/>
  <c r="D102" i="8"/>
  <c r="E102" i="8"/>
  <c r="O102" i="8" s="1"/>
  <c r="F102" i="8"/>
  <c r="G102" i="8"/>
  <c r="H102" i="8"/>
  <c r="I102" i="8"/>
  <c r="J102" i="8"/>
  <c r="P102" i="8"/>
  <c r="AG102" i="8"/>
  <c r="AH102" i="8"/>
  <c r="AI102" i="8"/>
  <c r="AQ102" i="8" s="1"/>
  <c r="AJ102" i="8"/>
  <c r="AK102" i="8"/>
  <c r="AL102" i="8"/>
  <c r="BG102" i="8"/>
  <c r="BH102" i="8"/>
  <c r="BI102" i="8"/>
  <c r="BJ102" i="8"/>
  <c r="BK102" i="8"/>
  <c r="BL102" i="8"/>
  <c r="BM102" i="8"/>
  <c r="BR102" i="8"/>
  <c r="BS102" i="8"/>
  <c r="CH102" i="8"/>
  <c r="CI102" i="8"/>
  <c r="CJ102" i="8"/>
  <c r="CT102" i="8" s="1"/>
  <c r="CK102" i="8"/>
  <c r="CL102" i="8"/>
  <c r="CM102" i="8"/>
  <c r="CN102" i="8"/>
  <c r="CS102" i="8"/>
  <c r="DI102" i="8"/>
  <c r="DJ102" i="8"/>
  <c r="DT102" i="8" s="1"/>
  <c r="DK102" i="8"/>
  <c r="DU102" i="8" s="1"/>
  <c r="DL102" i="8"/>
  <c r="DM102" i="8"/>
  <c r="DN102" i="8"/>
  <c r="DO102" i="8"/>
  <c r="EJ102" i="8"/>
  <c r="EK102" i="8"/>
  <c r="EL102" i="8"/>
  <c r="EM102" i="8"/>
  <c r="EU102" i="8" s="1"/>
  <c r="EN102" i="8"/>
  <c r="EO102" i="8"/>
  <c r="EP102" i="8"/>
  <c r="FK102" i="8"/>
  <c r="FL102" i="8"/>
  <c r="FM102" i="8"/>
  <c r="FN102" i="8"/>
  <c r="FO102" i="8"/>
  <c r="FP102" i="8"/>
  <c r="FQ102" i="8"/>
  <c r="FV102" i="8"/>
  <c r="FW102" i="8"/>
  <c r="GM102" i="8"/>
  <c r="GN102" i="8"/>
  <c r="GX102" i="8" s="1"/>
  <c r="GO102" i="8"/>
  <c r="GP102" i="8"/>
  <c r="GQ102" i="8"/>
  <c r="GR102" i="8"/>
  <c r="GW102" i="8"/>
  <c r="HM102" i="8"/>
  <c r="HN102" i="8"/>
  <c r="HO102" i="8"/>
  <c r="HY102" i="8" s="1"/>
  <c r="HP102" i="8"/>
  <c r="HQ102" i="8"/>
  <c r="HR102" i="8"/>
  <c r="HS102" i="8"/>
  <c r="HX102" i="8"/>
  <c r="IN102" i="8"/>
  <c r="IO102" i="8"/>
  <c r="IP102" i="8"/>
  <c r="IQ102" i="8"/>
  <c r="IR102" i="8"/>
  <c r="IS102" i="8"/>
  <c r="IT102" i="8"/>
  <c r="JO102" i="8"/>
  <c r="JP102" i="8"/>
  <c r="JQ102" i="8"/>
  <c r="JR102" i="8"/>
  <c r="JS102" i="8"/>
  <c r="JT102" i="8"/>
  <c r="JU102" i="8"/>
  <c r="JZ102" i="8"/>
  <c r="KA102" i="8"/>
  <c r="KP102" i="8"/>
  <c r="KQ102" i="8"/>
  <c r="KR102" i="8"/>
  <c r="LB102" i="8" s="1"/>
  <c r="KS102" i="8"/>
  <c r="KT102" i="8"/>
  <c r="KU102" i="8"/>
  <c r="KV102" i="8"/>
  <c r="LA102" i="8"/>
  <c r="D103" i="8"/>
  <c r="E103" i="8"/>
  <c r="O103" i="8" s="1"/>
  <c r="F103" i="8"/>
  <c r="P103" i="8" s="1"/>
  <c r="G103" i="8"/>
  <c r="H103" i="8"/>
  <c r="I103" i="8"/>
  <c r="J103" i="8"/>
  <c r="AG103" i="8"/>
  <c r="AH103" i="8"/>
  <c r="AI103" i="8"/>
  <c r="AQ103" i="8" s="1"/>
  <c r="AJ103" i="8"/>
  <c r="AK103" i="8"/>
  <c r="AL103" i="8"/>
  <c r="BG103" i="8"/>
  <c r="BH103" i="8"/>
  <c r="BR103" i="8" s="1"/>
  <c r="BI103" i="8"/>
  <c r="BS103" i="8" s="1"/>
  <c r="BJ103" i="8"/>
  <c r="BK103" i="8"/>
  <c r="BL103" i="8"/>
  <c r="BM103" i="8"/>
  <c r="CH103" i="8"/>
  <c r="CI103" i="8"/>
  <c r="CJ103" i="8"/>
  <c r="CT103" i="8" s="1"/>
  <c r="CK103" i="8"/>
  <c r="CL103" i="8"/>
  <c r="CM103" i="8"/>
  <c r="CN103" i="8"/>
  <c r="CS103" i="8"/>
  <c r="DI103" i="8"/>
  <c r="DJ103" i="8"/>
  <c r="DK103" i="8"/>
  <c r="DL103" i="8"/>
  <c r="DM103" i="8"/>
  <c r="DN103" i="8"/>
  <c r="DO103" i="8"/>
  <c r="DT103" i="8"/>
  <c r="DU103" i="8"/>
  <c r="EJ103" i="8"/>
  <c r="EK103" i="8"/>
  <c r="EL103" i="8"/>
  <c r="EM103" i="8"/>
  <c r="EU103" i="8" s="1"/>
  <c r="EN103" i="8"/>
  <c r="EO103" i="8"/>
  <c r="EP103" i="8"/>
  <c r="FK103" i="8"/>
  <c r="FL103" i="8"/>
  <c r="FV103" i="8" s="1"/>
  <c r="FM103" i="8"/>
  <c r="FW103" i="8" s="1"/>
  <c r="FN103" i="8"/>
  <c r="FO103" i="8"/>
  <c r="FP103" i="8"/>
  <c r="FQ103" i="8"/>
  <c r="GM103" i="8"/>
  <c r="GN103" i="8"/>
  <c r="GX103" i="8" s="1"/>
  <c r="GO103" i="8"/>
  <c r="GP103" i="8"/>
  <c r="GQ103" i="8"/>
  <c r="GR103" i="8"/>
  <c r="GW103" i="8"/>
  <c r="HM103" i="8"/>
  <c r="HN103" i="8"/>
  <c r="HO103" i="8"/>
  <c r="HP103" i="8"/>
  <c r="HQ103" i="8"/>
  <c r="HR103" i="8"/>
  <c r="HS103" i="8"/>
  <c r="HX103" i="8"/>
  <c r="HY103" i="8"/>
  <c r="IN103" i="8"/>
  <c r="IO103" i="8"/>
  <c r="IP103" i="8"/>
  <c r="IQ103" i="8"/>
  <c r="IY103" i="8" s="1"/>
  <c r="IR103" i="8"/>
  <c r="IS103" i="8"/>
  <c r="IT103" i="8"/>
  <c r="JO103" i="8"/>
  <c r="JP103" i="8"/>
  <c r="JQ103" i="8"/>
  <c r="KA103" i="8" s="1"/>
  <c r="JR103" i="8"/>
  <c r="JS103" i="8"/>
  <c r="JT103" i="8"/>
  <c r="JU103" i="8"/>
  <c r="JZ103" i="8"/>
  <c r="KP103" i="8"/>
  <c r="KQ103" i="8"/>
  <c r="KR103" i="8"/>
  <c r="KS103" i="8"/>
  <c r="KT103" i="8"/>
  <c r="KU103" i="8"/>
  <c r="KV103" i="8"/>
  <c r="LA103" i="8"/>
  <c r="LB103" i="8"/>
  <c r="D104" i="8"/>
  <c r="E104" i="8"/>
  <c r="O104" i="8" s="1"/>
  <c r="F104" i="8"/>
  <c r="G104" i="8"/>
  <c r="H104" i="8"/>
  <c r="I104" i="8"/>
  <c r="J104" i="8"/>
  <c r="P104" i="8"/>
  <c r="AG104" i="8"/>
  <c r="AH104" i="8"/>
  <c r="AI104" i="8"/>
  <c r="AQ104" i="8" s="1"/>
  <c r="AJ104" i="8"/>
  <c r="AK104" i="8"/>
  <c r="AL104" i="8"/>
  <c r="BG104" i="8"/>
  <c r="BH104" i="8"/>
  <c r="BI104" i="8"/>
  <c r="BS104" i="8" s="1"/>
  <c r="BJ104" i="8"/>
  <c r="BK104" i="8"/>
  <c r="BL104" i="8"/>
  <c r="BM104" i="8"/>
  <c r="BR104" i="8"/>
  <c r="CH104" i="8"/>
  <c r="CI104" i="8"/>
  <c r="CJ104" i="8"/>
  <c r="CK104" i="8"/>
  <c r="CL104" i="8"/>
  <c r="CM104" i="8"/>
  <c r="CN104" i="8"/>
  <c r="CS104" i="8"/>
  <c r="CT104" i="8"/>
  <c r="DI104" i="8"/>
  <c r="DJ104" i="8"/>
  <c r="DT104" i="8" s="1"/>
  <c r="DK104" i="8"/>
  <c r="DL104" i="8"/>
  <c r="DM104" i="8"/>
  <c r="DN104" i="8"/>
  <c r="DO104" i="8"/>
  <c r="DU104" i="8"/>
  <c r="EJ104" i="8"/>
  <c r="EK104" i="8"/>
  <c r="EL104" i="8"/>
  <c r="EM104" i="8"/>
  <c r="EU104" i="8" s="1"/>
  <c r="EN104" i="8"/>
  <c r="EO104" i="8"/>
  <c r="EP104" i="8"/>
  <c r="FK104" i="8"/>
  <c r="FL104" i="8"/>
  <c r="FM104" i="8"/>
  <c r="FN104" i="8"/>
  <c r="FO104" i="8"/>
  <c r="FP104" i="8"/>
  <c r="FQ104" i="8"/>
  <c r="FV104" i="8"/>
  <c r="FW104" i="8"/>
  <c r="GM104" i="8"/>
  <c r="GN104" i="8"/>
  <c r="GX104" i="8" s="1"/>
  <c r="GO104" i="8"/>
  <c r="GP104" i="8"/>
  <c r="GQ104" i="8"/>
  <c r="GR104" i="8"/>
  <c r="GW104" i="8"/>
  <c r="HM104" i="8"/>
  <c r="HN104" i="8"/>
  <c r="HX104" i="8" s="1"/>
  <c r="HO104" i="8"/>
  <c r="HY104" i="8" s="1"/>
  <c r="HP104" i="8"/>
  <c r="HQ104" i="8"/>
  <c r="HR104" i="8"/>
  <c r="HS104" i="8"/>
  <c r="IN104" i="8"/>
  <c r="IO104" i="8"/>
  <c r="IP104" i="8"/>
  <c r="IQ104" i="8"/>
  <c r="IY104" i="8" s="1"/>
  <c r="IR104" i="8"/>
  <c r="IS104" i="8"/>
  <c r="IT104" i="8"/>
  <c r="JO104" i="8"/>
  <c r="JP104" i="8"/>
  <c r="JQ104" i="8"/>
  <c r="JR104" i="8"/>
  <c r="JS104" i="8"/>
  <c r="JT104" i="8"/>
  <c r="JU104" i="8"/>
  <c r="JZ104" i="8"/>
  <c r="KA104" i="8"/>
  <c r="KP104" i="8"/>
  <c r="KQ104" i="8"/>
  <c r="KR104" i="8"/>
  <c r="KS104" i="8"/>
  <c r="KT104" i="8"/>
  <c r="KU104" i="8"/>
  <c r="KV104" i="8"/>
  <c r="LA104" i="8"/>
  <c r="LB104" i="8"/>
  <c r="D105" i="8"/>
  <c r="E105" i="8"/>
  <c r="O105" i="8" s="1"/>
  <c r="F105" i="8"/>
  <c r="P105" i="8" s="1"/>
  <c r="G105" i="8"/>
  <c r="H105" i="8"/>
  <c r="I105" i="8"/>
  <c r="J105" i="8"/>
  <c r="AG105" i="8"/>
  <c r="AH105" i="8"/>
  <c r="AI105" i="8"/>
  <c r="AJ105" i="8"/>
  <c r="AK105" i="8"/>
  <c r="AL105" i="8"/>
  <c r="BG105" i="8"/>
  <c r="BH105" i="8"/>
  <c r="BI105" i="8"/>
  <c r="BS105" i="8" s="1"/>
  <c r="BJ105" i="8"/>
  <c r="BK105" i="8"/>
  <c r="BL105" i="8"/>
  <c r="BM105" i="8"/>
  <c r="BR105" i="8"/>
  <c r="CH105" i="8"/>
  <c r="CI105" i="8"/>
  <c r="CJ105" i="8"/>
  <c r="CT105" i="8" s="1"/>
  <c r="CK105" i="8"/>
  <c r="CL105" i="8"/>
  <c r="CM105" i="8"/>
  <c r="CN105" i="8"/>
  <c r="CS105" i="8"/>
  <c r="DI105" i="8"/>
  <c r="DJ105" i="8"/>
  <c r="DT105" i="8" s="1"/>
  <c r="DK105" i="8"/>
  <c r="DL105" i="8"/>
  <c r="DM105" i="8"/>
  <c r="DN105" i="8"/>
  <c r="DO105" i="8"/>
  <c r="DU105" i="8"/>
  <c r="EJ105" i="8"/>
  <c r="EK105" i="8"/>
  <c r="EL105" i="8"/>
  <c r="EM105" i="8"/>
  <c r="EU105" i="8" s="1"/>
  <c r="EN105" i="8"/>
  <c r="EO105" i="8"/>
  <c r="EP105" i="8"/>
  <c r="EV105" i="8"/>
  <c r="FK105" i="8"/>
  <c r="FL105" i="8"/>
  <c r="FV105" i="8" s="1"/>
  <c r="FM105" i="8"/>
  <c r="FN105" i="8"/>
  <c r="FO105" i="8"/>
  <c r="FP105" i="8"/>
  <c r="FQ105" i="8"/>
  <c r="FW105" i="8"/>
  <c r="GM105" i="8"/>
  <c r="GN105" i="8"/>
  <c r="GX105" i="8" s="1"/>
  <c r="GO105" i="8"/>
  <c r="GP105" i="8"/>
  <c r="GQ105" i="8"/>
  <c r="GR105" i="8"/>
  <c r="GW105" i="8"/>
  <c r="HM105" i="8"/>
  <c r="HN105" i="8"/>
  <c r="HO105" i="8"/>
  <c r="HP105" i="8"/>
  <c r="HQ105" i="8"/>
  <c r="HR105" i="8"/>
  <c r="HS105" i="8"/>
  <c r="HX105" i="8"/>
  <c r="HY105" i="8"/>
  <c r="IN105" i="8"/>
  <c r="IO105" i="8"/>
  <c r="IP105" i="8"/>
  <c r="IQ105" i="8"/>
  <c r="IY105" i="8" s="1"/>
  <c r="IR105" i="8"/>
  <c r="IS105" i="8"/>
  <c r="IT105" i="8"/>
  <c r="JO105" i="8"/>
  <c r="JP105" i="8"/>
  <c r="JZ105" i="8" s="1"/>
  <c r="JQ105" i="8"/>
  <c r="KA105" i="8" s="1"/>
  <c r="JR105" i="8"/>
  <c r="JS105" i="8"/>
  <c r="JT105" i="8"/>
  <c r="JU105" i="8"/>
  <c r="KP105" i="8"/>
  <c r="KQ105" i="8"/>
  <c r="KR105" i="8"/>
  <c r="LB105" i="8" s="1"/>
  <c r="KS105" i="8"/>
  <c r="KT105" i="8"/>
  <c r="KU105" i="8"/>
  <c r="KV105" i="8"/>
  <c r="LA105" i="8"/>
  <c r="D106" i="8"/>
  <c r="E106" i="8"/>
  <c r="F106" i="8"/>
  <c r="G106" i="8"/>
  <c r="H106" i="8"/>
  <c r="I106" i="8"/>
  <c r="J106" i="8"/>
  <c r="O106" i="8"/>
  <c r="P106" i="8"/>
  <c r="AG106" i="8"/>
  <c r="AH106" i="8"/>
  <c r="AI106" i="8"/>
  <c r="AR106" i="8" s="1"/>
  <c r="AJ106" i="8"/>
  <c r="AK106" i="8"/>
  <c r="AL106" i="8"/>
  <c r="BG106" i="8"/>
  <c r="BH106" i="8"/>
  <c r="BI106" i="8"/>
  <c r="BS106" i="8" s="1"/>
  <c r="BJ106" i="8"/>
  <c r="BK106" i="8"/>
  <c r="BL106" i="8"/>
  <c r="BM106" i="8"/>
  <c r="BR106" i="8"/>
  <c r="CH106" i="8"/>
  <c r="CI106" i="8"/>
  <c r="CJ106" i="8"/>
  <c r="CK106" i="8"/>
  <c r="CL106" i="8"/>
  <c r="CM106" i="8"/>
  <c r="CN106" i="8"/>
  <c r="CS106" i="8"/>
  <c r="CT106" i="8"/>
  <c r="DI106" i="8"/>
  <c r="DJ106" i="8"/>
  <c r="DT106" i="8" s="1"/>
  <c r="DK106" i="8"/>
  <c r="DL106" i="8"/>
  <c r="DM106" i="8"/>
  <c r="DN106" i="8"/>
  <c r="DO106" i="8"/>
  <c r="DU106" i="8"/>
  <c r="EJ106" i="8"/>
  <c r="EK106" i="8"/>
  <c r="EL106" i="8"/>
  <c r="EV106" i="8" s="1"/>
  <c r="EM106" i="8"/>
  <c r="EN106" i="8"/>
  <c r="EO106" i="8"/>
  <c r="EP106" i="8"/>
  <c r="FK106" i="8"/>
  <c r="FL106" i="8"/>
  <c r="FV106" i="8" s="1"/>
  <c r="FM106" i="8"/>
  <c r="FN106" i="8"/>
  <c r="FO106" i="8"/>
  <c r="FP106" i="8"/>
  <c r="FQ106" i="8"/>
  <c r="FW106" i="8"/>
  <c r="GM106" i="8"/>
  <c r="GN106" i="8"/>
  <c r="GO106" i="8"/>
  <c r="GP106" i="8"/>
  <c r="GQ106" i="8"/>
  <c r="GR106" i="8"/>
  <c r="GW106" i="8"/>
  <c r="GX106" i="8"/>
  <c r="HM106" i="8"/>
  <c r="HN106" i="8"/>
  <c r="HX106" i="8" s="1"/>
  <c r="HO106" i="8"/>
  <c r="HP106" i="8"/>
  <c r="HQ106" i="8"/>
  <c r="HR106" i="8"/>
  <c r="HS106" i="8"/>
  <c r="HY106" i="8"/>
  <c r="IN106" i="8"/>
  <c r="IO106" i="8"/>
  <c r="IP106" i="8"/>
  <c r="IQ106" i="8"/>
  <c r="IY106" i="8" s="1"/>
  <c r="IR106" i="8"/>
  <c r="IS106" i="8"/>
  <c r="IT106" i="8"/>
  <c r="JO106" i="8"/>
  <c r="JP106" i="8"/>
  <c r="JQ106" i="8"/>
  <c r="JR106" i="8"/>
  <c r="JS106" i="8"/>
  <c r="JT106" i="8"/>
  <c r="JU106" i="8"/>
  <c r="JZ106" i="8"/>
  <c r="KA106" i="8"/>
  <c r="KP106" i="8"/>
  <c r="KQ106" i="8"/>
  <c r="KR106" i="8"/>
  <c r="KS106" i="8"/>
  <c r="LA106" i="8" s="1"/>
  <c r="KT106" i="8"/>
  <c r="KU106" i="8"/>
  <c r="KV106" i="8"/>
  <c r="LB106" i="8"/>
  <c r="D107" i="8"/>
  <c r="E107" i="8"/>
  <c r="O107" i="8" s="1"/>
  <c r="F107" i="8"/>
  <c r="P107" i="8" s="1"/>
  <c r="G107" i="8"/>
  <c r="H107" i="8"/>
  <c r="I107" i="8"/>
  <c r="J107" i="8"/>
  <c r="AF107" i="8"/>
  <c r="AG107" i="8"/>
  <c r="AH107" i="8"/>
  <c r="AI107" i="8"/>
  <c r="AQ107" i="8" s="1"/>
  <c r="AJ107" i="8"/>
  <c r="AK107" i="8"/>
  <c r="AL107" i="8"/>
  <c r="BG107" i="8"/>
  <c r="BH107" i="8"/>
  <c r="BI107" i="8"/>
  <c r="BJ107" i="8"/>
  <c r="BK107" i="8"/>
  <c r="BL107" i="8"/>
  <c r="BM107" i="8"/>
  <c r="BR107" i="8"/>
  <c r="BS107" i="8"/>
  <c r="CH107" i="8"/>
  <c r="CI107" i="8"/>
  <c r="CJ107" i="8"/>
  <c r="CK107" i="8"/>
  <c r="CL107" i="8"/>
  <c r="CM107" i="8"/>
  <c r="CN107" i="8"/>
  <c r="CS107" i="8"/>
  <c r="CT107" i="8"/>
  <c r="DI107" i="8"/>
  <c r="DJ107" i="8"/>
  <c r="DT107" i="8" s="1"/>
  <c r="DK107" i="8"/>
  <c r="DU107" i="8" s="1"/>
  <c r="DL107" i="8"/>
  <c r="DM107" i="8"/>
  <c r="DN107" i="8"/>
  <c r="DO107" i="8"/>
  <c r="EJ107" i="8"/>
  <c r="EK107" i="8"/>
  <c r="EL107" i="8"/>
  <c r="EM107" i="8"/>
  <c r="EV107" i="8" s="1"/>
  <c r="EN107" i="8"/>
  <c r="EO107" i="8"/>
  <c r="EP107" i="8"/>
  <c r="FK107" i="8"/>
  <c r="FL107" i="8"/>
  <c r="FM107" i="8"/>
  <c r="FN107" i="8"/>
  <c r="FO107" i="8"/>
  <c r="FP107" i="8"/>
  <c r="FQ107" i="8"/>
  <c r="FV107" i="8"/>
  <c r="FW107" i="8"/>
  <c r="GL107" i="8"/>
  <c r="GM107" i="8"/>
  <c r="GN107" i="8"/>
  <c r="GO107" i="8"/>
  <c r="GW107" i="8" s="1"/>
  <c r="GP107" i="8"/>
  <c r="GQ107" i="8"/>
  <c r="GR107" i="8"/>
  <c r="GX107" i="8"/>
  <c r="HM107" i="8"/>
  <c r="HN107" i="8"/>
  <c r="HX107" i="8" s="1"/>
  <c r="HO107" i="8"/>
  <c r="HY107" i="8" s="1"/>
  <c r="HP107" i="8"/>
  <c r="HQ107" i="8"/>
  <c r="HR107" i="8"/>
  <c r="HS107" i="8"/>
  <c r="IN107" i="8"/>
  <c r="IO107" i="8"/>
  <c r="IP107" i="8"/>
  <c r="IQ107" i="8"/>
  <c r="IY107" i="8" s="1"/>
  <c r="IR107" i="8"/>
  <c r="IS107" i="8"/>
  <c r="IT107" i="8"/>
  <c r="IZ107" i="8"/>
  <c r="JO107" i="8"/>
  <c r="JP107" i="8"/>
  <c r="JQ107" i="8"/>
  <c r="JR107" i="8"/>
  <c r="JS107" i="8"/>
  <c r="JT107" i="8"/>
  <c r="JU107" i="8"/>
  <c r="JZ107" i="8"/>
  <c r="KA107" i="8"/>
  <c r="KP107" i="8"/>
  <c r="KQ107" i="8"/>
  <c r="KR107" i="8"/>
  <c r="LB107" i="8" s="1"/>
  <c r="KS107" i="8"/>
  <c r="KT107" i="8"/>
  <c r="KU107" i="8"/>
  <c r="KV107" i="8"/>
  <c r="LA107" i="8"/>
  <c r="D108" i="8"/>
  <c r="E108" i="8"/>
  <c r="O108" i="8" s="1"/>
  <c r="F108" i="8"/>
  <c r="P108" i="8" s="1"/>
  <c r="G108" i="8"/>
  <c r="H108" i="8"/>
  <c r="I108" i="8"/>
  <c r="J108" i="8"/>
  <c r="AG108" i="8"/>
  <c r="AH108" i="8"/>
  <c r="AI108" i="8"/>
  <c r="AJ108" i="8"/>
  <c r="AK108" i="8"/>
  <c r="AL108" i="8"/>
  <c r="AR108" i="8"/>
  <c r="BG108" i="8"/>
  <c r="BH108" i="8"/>
  <c r="BR108" i="8" s="1"/>
  <c r="BI108" i="8"/>
  <c r="BJ108" i="8"/>
  <c r="BK108" i="8"/>
  <c r="BL108" i="8"/>
  <c r="BM108" i="8"/>
  <c r="BS108" i="8"/>
  <c r="CH108" i="8"/>
  <c r="CI108" i="8"/>
  <c r="CJ108" i="8"/>
  <c r="CK108" i="8"/>
  <c r="CL108" i="8"/>
  <c r="CM108" i="8"/>
  <c r="CN108" i="8"/>
  <c r="DI108" i="8"/>
  <c r="DJ108" i="8"/>
  <c r="DK108" i="8"/>
  <c r="DU108" i="8" s="1"/>
  <c r="DL108" i="8"/>
  <c r="DM108" i="8"/>
  <c r="DN108" i="8"/>
  <c r="DO108" i="8"/>
  <c r="DT108" i="8"/>
  <c r="EJ108" i="8"/>
  <c r="EK108" i="8"/>
  <c r="EL108" i="8"/>
  <c r="EM108" i="8"/>
  <c r="EU108" i="8" s="1"/>
  <c r="EN108" i="8"/>
  <c r="EO108" i="8"/>
  <c r="EP108" i="8"/>
  <c r="EV108" i="8"/>
  <c r="FK108" i="8"/>
  <c r="FL108" i="8"/>
  <c r="FV108" i="8" s="1"/>
  <c r="FM108" i="8"/>
  <c r="FW108" i="8" s="1"/>
  <c r="FN108" i="8"/>
  <c r="FO108" i="8"/>
  <c r="FP108" i="8"/>
  <c r="FQ108" i="8"/>
  <c r="GL108" i="8"/>
  <c r="GM108" i="8"/>
  <c r="GN108" i="8"/>
  <c r="GO108" i="8"/>
  <c r="GP108" i="8"/>
  <c r="GQ108" i="8"/>
  <c r="GR108" i="8"/>
  <c r="HM108" i="8"/>
  <c r="HN108" i="8"/>
  <c r="HX108" i="8" s="1"/>
  <c r="HO108" i="8"/>
  <c r="HP108" i="8"/>
  <c r="HQ108" i="8"/>
  <c r="HR108" i="8"/>
  <c r="HS108" i="8"/>
  <c r="HY108" i="8"/>
  <c r="IN108" i="8"/>
  <c r="IO108" i="8"/>
  <c r="IP108" i="8"/>
  <c r="IQ108" i="8"/>
  <c r="IY108" i="8" s="1"/>
  <c r="IR108" i="8"/>
  <c r="IS108" i="8"/>
  <c r="IT108" i="8"/>
  <c r="JO108" i="8"/>
  <c r="JP108" i="8"/>
  <c r="JZ108" i="8" s="1"/>
  <c r="JQ108" i="8"/>
  <c r="KA108" i="8" s="1"/>
  <c r="JR108" i="8"/>
  <c r="JS108" i="8"/>
  <c r="JT108" i="8"/>
  <c r="JU108" i="8"/>
  <c r="KP108" i="8"/>
  <c r="KQ108" i="8"/>
  <c r="KR108" i="8"/>
  <c r="KS108" i="8"/>
  <c r="KT108" i="8"/>
  <c r="KU108" i="8"/>
  <c r="KV108" i="8"/>
  <c r="D109" i="8"/>
  <c r="E109" i="8"/>
  <c r="F109" i="8"/>
  <c r="G109" i="8"/>
  <c r="H109" i="8"/>
  <c r="I109" i="8"/>
  <c r="J109" i="8"/>
  <c r="M109" i="8"/>
  <c r="N109" i="8"/>
  <c r="P109" i="8"/>
  <c r="AG109" i="8"/>
  <c r="AH109" i="8"/>
  <c r="AI109" i="8"/>
  <c r="AJ109" i="8"/>
  <c r="AK109" i="8"/>
  <c r="AL109" i="8"/>
  <c r="AO109" i="8"/>
  <c r="AQ109" i="8"/>
  <c r="AR109" i="8"/>
  <c r="BG109" i="8"/>
  <c r="BH109" i="8"/>
  <c r="BR109" i="8" s="1"/>
  <c r="BI109" i="8"/>
  <c r="BJ109" i="8"/>
  <c r="BK109" i="8"/>
  <c r="BL109" i="8"/>
  <c r="BP109" i="8" s="1"/>
  <c r="BQ109" i="8" s="1"/>
  <c r="BM109" i="8"/>
  <c r="BS109" i="8"/>
  <c r="CI109" i="8"/>
  <c r="CJ109" i="8"/>
  <c r="CK109" i="8"/>
  <c r="CS109" i="8" s="1"/>
  <c r="CL109" i="8"/>
  <c r="CM109" i="8"/>
  <c r="CQ109" i="8" s="1"/>
  <c r="CR109" i="8" s="1"/>
  <c r="CN109" i="8"/>
  <c r="CT109" i="8"/>
  <c r="DJ109" i="8"/>
  <c r="DK109" i="8"/>
  <c r="DL109" i="8"/>
  <c r="DM109" i="8"/>
  <c r="DN109" i="8"/>
  <c r="DR109" i="8" s="1"/>
  <c r="DO109" i="8"/>
  <c r="EJ109" i="8"/>
  <c r="EK109" i="8"/>
  <c r="EU109" i="8" s="1"/>
  <c r="EL109" i="8"/>
  <c r="EV109" i="8" s="1"/>
  <c r="EM109" i="8"/>
  <c r="EN109" i="8"/>
  <c r="EO109" i="8"/>
  <c r="EP109" i="8"/>
  <c r="ES109" i="8"/>
  <c r="ET109" i="8"/>
  <c r="FK109" i="8"/>
  <c r="FL109" i="8"/>
  <c r="FM109" i="8"/>
  <c r="FN109" i="8"/>
  <c r="FO109" i="8"/>
  <c r="FP109" i="8"/>
  <c r="FT109" i="8" s="1"/>
  <c r="FU109" i="8" s="1"/>
  <c r="FQ109" i="8"/>
  <c r="FV109" i="8"/>
  <c r="GL109" i="8"/>
  <c r="GM109" i="8"/>
  <c r="GN109" i="8"/>
  <c r="GX109" i="8" s="1"/>
  <c r="GO109" i="8"/>
  <c r="GP109" i="8"/>
  <c r="GQ109" i="8"/>
  <c r="GR109" i="8"/>
  <c r="GU109" i="8"/>
  <c r="GV109" i="8" s="1"/>
  <c r="GW109" i="8"/>
  <c r="HM109" i="8"/>
  <c r="HN109" i="8"/>
  <c r="HO109" i="8"/>
  <c r="HY109" i="8" s="1"/>
  <c r="HP109" i="8"/>
  <c r="HX109" i="8" s="1"/>
  <c r="HQ109" i="8"/>
  <c r="HR109" i="8"/>
  <c r="HS109" i="8"/>
  <c r="HV109" i="8"/>
  <c r="HW109" i="8"/>
  <c r="IN109" i="8"/>
  <c r="IO109" i="8"/>
  <c r="IP109" i="8"/>
  <c r="IQ109" i="8"/>
  <c r="IR109" i="8"/>
  <c r="IX109" i="8" s="1"/>
  <c r="IS109" i="8"/>
  <c r="IW109" i="8" s="1"/>
  <c r="IT109" i="8"/>
  <c r="IY109" i="8"/>
  <c r="IZ109" i="8"/>
  <c r="JP109" i="8"/>
  <c r="JZ109" i="8" s="1"/>
  <c r="JQ109" i="8"/>
  <c r="JR109" i="8"/>
  <c r="JS109" i="8"/>
  <c r="JT109" i="8"/>
  <c r="JX109" i="8" s="1"/>
  <c r="JY109" i="8" s="1"/>
  <c r="JU109" i="8"/>
  <c r="KA109" i="8"/>
  <c r="KP109" i="8"/>
  <c r="KQ109" i="8"/>
  <c r="KR109" i="8"/>
  <c r="LB109" i="8" s="1"/>
  <c r="KS109" i="8"/>
  <c r="LA109" i="8" s="1"/>
  <c r="KT109" i="8"/>
  <c r="KU109" i="8"/>
  <c r="KV109" i="8"/>
  <c r="KY109" i="8"/>
  <c r="KZ109" i="8" s="1"/>
  <c r="E110" i="8"/>
  <c r="F110" i="8"/>
  <c r="G110" i="8"/>
  <c r="H110" i="8"/>
  <c r="I110" i="8"/>
  <c r="J110" i="8"/>
  <c r="M110" i="8"/>
  <c r="N110" i="8"/>
  <c r="AF110" i="8"/>
  <c r="AG110" i="8"/>
  <c r="AH110" i="8"/>
  <c r="AI110" i="8"/>
  <c r="AJ110" i="8"/>
  <c r="AK110" i="8"/>
  <c r="AL110" i="8"/>
  <c r="AO110" i="8"/>
  <c r="AQ110" i="8"/>
  <c r="AR110" i="8"/>
  <c r="BG110" i="8"/>
  <c r="BH110" i="8"/>
  <c r="BI110" i="8"/>
  <c r="BS110" i="8" s="1"/>
  <c r="BJ110" i="8"/>
  <c r="BK110" i="8"/>
  <c r="BL110" i="8"/>
  <c r="BP110" i="8" s="1"/>
  <c r="BM110" i="8"/>
  <c r="BR110" i="8"/>
  <c r="CI110" i="8"/>
  <c r="CJ110" i="8"/>
  <c r="CK110" i="8"/>
  <c r="CL110" i="8"/>
  <c r="CM110" i="8"/>
  <c r="CQ110" i="8" s="1"/>
  <c r="CN110" i="8"/>
  <c r="DI110" i="8"/>
  <c r="DJ110" i="8"/>
  <c r="DT110" i="8" s="1"/>
  <c r="DK110" i="8"/>
  <c r="DU110" i="8" s="1"/>
  <c r="DL110" i="8"/>
  <c r="DM110" i="8"/>
  <c r="DN110" i="8"/>
  <c r="DR110" i="8" s="1"/>
  <c r="DS110" i="8" s="1"/>
  <c r="DO110" i="8"/>
  <c r="EJ110" i="8"/>
  <c r="EK110" i="8"/>
  <c r="EL110" i="8"/>
  <c r="EM110" i="8"/>
  <c r="EV110" i="8" s="1"/>
  <c r="EN110" i="8"/>
  <c r="EO110" i="8"/>
  <c r="EP110" i="8"/>
  <c r="ES110" i="8"/>
  <c r="ET110" i="8"/>
  <c r="FK110" i="8"/>
  <c r="FL110" i="8"/>
  <c r="FM110" i="8"/>
  <c r="FN110" i="8"/>
  <c r="FO110" i="8"/>
  <c r="FP110" i="8"/>
  <c r="FQ110" i="8"/>
  <c r="FT110" i="8"/>
  <c r="FU110" i="8"/>
  <c r="FW110" i="8"/>
  <c r="GL110" i="8"/>
  <c r="GM110" i="8"/>
  <c r="GN110" i="8"/>
  <c r="GX110" i="8" s="1"/>
  <c r="GO110" i="8"/>
  <c r="GP110" i="8"/>
  <c r="GQ110" i="8"/>
  <c r="GR110" i="8"/>
  <c r="GU110" i="8"/>
  <c r="GV110" i="8" s="1"/>
  <c r="GW110" i="8"/>
  <c r="HM110" i="8"/>
  <c r="HN110" i="8"/>
  <c r="HO110" i="8"/>
  <c r="HP110" i="8"/>
  <c r="HQ110" i="8"/>
  <c r="HR110" i="8"/>
  <c r="HV110" i="8" s="1"/>
  <c r="HS110" i="8"/>
  <c r="HW110" i="8"/>
  <c r="IO110" i="8"/>
  <c r="IY110" i="8" s="1"/>
  <c r="IP110" i="8"/>
  <c r="IQ110" i="8"/>
  <c r="IR110" i="8"/>
  <c r="IS110" i="8"/>
  <c r="IT110" i="8"/>
  <c r="IW110" i="8"/>
  <c r="IX110" i="8" s="1"/>
  <c r="IZ110" i="8"/>
  <c r="JO110" i="8"/>
  <c r="JP110" i="8"/>
  <c r="JQ110" i="8"/>
  <c r="JR110" i="8"/>
  <c r="JZ110" i="8" s="1"/>
  <c r="JS110" i="8"/>
  <c r="JT110" i="8"/>
  <c r="JU110" i="8"/>
  <c r="JX110" i="8"/>
  <c r="JY110" i="8" s="1"/>
  <c r="KA110" i="8"/>
  <c r="KQ110" i="8"/>
  <c r="LA110" i="8" s="1"/>
  <c r="KR110" i="8"/>
  <c r="KS110" i="8"/>
  <c r="KT110" i="8"/>
  <c r="KU110" i="8"/>
  <c r="KV110" i="8"/>
  <c r="KY110" i="8"/>
  <c r="KZ110" i="8"/>
  <c r="E111" i="8"/>
  <c r="F111" i="8"/>
  <c r="G111" i="8"/>
  <c r="O111" i="8" s="1"/>
  <c r="H111" i="8"/>
  <c r="N111" i="8" s="1"/>
  <c r="I111" i="8"/>
  <c r="J111" i="8"/>
  <c r="M111" i="8"/>
  <c r="AG111" i="8"/>
  <c r="AH111" i="8"/>
  <c r="AI111" i="8"/>
  <c r="AQ111" i="8" s="1"/>
  <c r="AJ111" i="8"/>
  <c r="AK111" i="8"/>
  <c r="AO111" i="8" s="1"/>
  <c r="AL111" i="8"/>
  <c r="BG111" i="8"/>
  <c r="BH111" i="8"/>
  <c r="BI111" i="8"/>
  <c r="BJ111" i="8"/>
  <c r="BK111" i="8"/>
  <c r="BL111" i="8"/>
  <c r="BM111" i="8"/>
  <c r="BP111" i="8"/>
  <c r="BS111" i="8"/>
  <c r="CI111" i="8"/>
  <c r="CS111" i="8" s="1"/>
  <c r="CJ111" i="8"/>
  <c r="CK111" i="8"/>
  <c r="CL111" i="8"/>
  <c r="CM111" i="8"/>
  <c r="CQ111" i="8" s="1"/>
  <c r="CR111" i="8" s="1"/>
  <c r="CN111" i="8"/>
  <c r="DJ111" i="8"/>
  <c r="DK111" i="8"/>
  <c r="DL111" i="8"/>
  <c r="DM111" i="8"/>
  <c r="DN111" i="8"/>
  <c r="DR111" i="8" s="1"/>
  <c r="DS111" i="8" s="1"/>
  <c r="DO111" i="8"/>
  <c r="DT111" i="8"/>
  <c r="EK111" i="8"/>
  <c r="EL111" i="8"/>
  <c r="EM111" i="8"/>
  <c r="EU111" i="8" s="1"/>
  <c r="EN111" i="8"/>
  <c r="EO111" i="8"/>
  <c r="EP111" i="8"/>
  <c r="ES111" i="8"/>
  <c r="ET111" i="8"/>
  <c r="FL111" i="8"/>
  <c r="FM111" i="8"/>
  <c r="FW111" i="8" s="1"/>
  <c r="FN111" i="8"/>
  <c r="FV111" i="8" s="1"/>
  <c r="FO111" i="8"/>
  <c r="FP111" i="8"/>
  <c r="FQ111" i="8"/>
  <c r="FT111" i="8"/>
  <c r="FU111" i="8" s="1"/>
  <c r="GL111" i="8"/>
  <c r="GM111" i="8"/>
  <c r="GN111" i="8"/>
  <c r="GO111" i="8"/>
  <c r="GX111" i="8" s="1"/>
  <c r="GP111" i="8"/>
  <c r="GV111" i="8" s="1"/>
  <c r="GQ111" i="8"/>
  <c r="GU111" i="8" s="1"/>
  <c r="GR111" i="8"/>
  <c r="GW111" i="8"/>
  <c r="HM111" i="8"/>
  <c r="HN111" i="8"/>
  <c r="HO111" i="8"/>
  <c r="HP111" i="8"/>
  <c r="HQ111" i="8"/>
  <c r="HR111" i="8"/>
  <c r="HV111" i="8" s="1"/>
  <c r="HS111" i="8"/>
  <c r="HX111" i="8"/>
  <c r="HY111" i="8"/>
  <c r="IN111" i="8"/>
  <c r="IO111" i="8"/>
  <c r="IP111" i="8"/>
  <c r="IZ111" i="8" s="1"/>
  <c r="IQ111" i="8"/>
  <c r="IY111" i="8" s="1"/>
  <c r="IR111" i="8"/>
  <c r="IS111" i="8"/>
  <c r="IT111" i="8"/>
  <c r="IW111" i="8"/>
  <c r="IX111" i="8" s="1"/>
  <c r="JO111" i="8"/>
  <c r="JP111" i="8"/>
  <c r="JQ111" i="8"/>
  <c r="JR111" i="8"/>
  <c r="KA111" i="8" s="1"/>
  <c r="JS111" i="8"/>
  <c r="JT111" i="8"/>
  <c r="JU111" i="8"/>
  <c r="JX111" i="8"/>
  <c r="JY111" i="8" s="1"/>
  <c r="JZ111" i="8"/>
  <c r="KQ111" i="8"/>
  <c r="KR111" i="8"/>
  <c r="LB111" i="8" s="1"/>
  <c r="KS111" i="8"/>
  <c r="KT111" i="8"/>
  <c r="KU111" i="8"/>
  <c r="KV111" i="8"/>
  <c r="KY111" i="8"/>
  <c r="KZ111" i="8"/>
  <c r="LA111" i="8"/>
  <c r="F112" i="8"/>
  <c r="V114" i="8" s="1"/>
  <c r="V115" i="8" s="1"/>
  <c r="G112" i="8"/>
  <c r="H112" i="8"/>
  <c r="I112" i="8"/>
  <c r="J112" i="8"/>
  <c r="AG112" i="8"/>
  <c r="AI112" i="8"/>
  <c r="AK112" i="8"/>
  <c r="AL112" i="8"/>
  <c r="BI112" i="8"/>
  <c r="BJ112" i="8"/>
  <c r="BJ120" i="8" s="1"/>
  <c r="BL112" i="8"/>
  <c r="BM112" i="8"/>
  <c r="CK112" i="8"/>
  <c r="CL112" i="8"/>
  <c r="CN112" i="8"/>
  <c r="DJ112" i="8"/>
  <c r="DK112" i="8"/>
  <c r="DQ112" i="8" s="1"/>
  <c r="DL112" i="8"/>
  <c r="DM112" i="8"/>
  <c r="DN112" i="8"/>
  <c r="DP112" i="8"/>
  <c r="DT112" i="8"/>
  <c r="DU112" i="8"/>
  <c r="EL112" i="8"/>
  <c r="EM112" i="8"/>
  <c r="EV112" i="8" s="1"/>
  <c r="EN112" i="8"/>
  <c r="EO112" i="8"/>
  <c r="EP112" i="8"/>
  <c r="EP120" i="8" s="1"/>
  <c r="ES112" i="8"/>
  <c r="ET112" i="8"/>
  <c r="FN112" i="8"/>
  <c r="FO112" i="8"/>
  <c r="FO120" i="8" s="1"/>
  <c r="FP112" i="8"/>
  <c r="FQ112" i="8"/>
  <c r="GM112" i="8"/>
  <c r="GO112" i="8"/>
  <c r="GO120" i="8" s="1"/>
  <c r="GQ112" i="8"/>
  <c r="GR112" i="8"/>
  <c r="GR120" i="8" s="1"/>
  <c r="HP112" i="8"/>
  <c r="HQ112" i="8"/>
  <c r="HR112" i="8"/>
  <c r="HS112" i="8"/>
  <c r="IO112" i="8"/>
  <c r="IQ112" i="8"/>
  <c r="IR112" i="8"/>
  <c r="IS112" i="8"/>
  <c r="IT112" i="8"/>
  <c r="IT120" i="8" s="1"/>
  <c r="JP112" i="8"/>
  <c r="JW112" i="8" s="1"/>
  <c r="JQ112" i="8"/>
  <c r="JR112" i="8"/>
  <c r="JS112" i="8"/>
  <c r="JT112" i="8"/>
  <c r="JT114" i="8" s="1"/>
  <c r="JU112" i="8"/>
  <c r="JU120" i="8" s="1"/>
  <c r="JV112" i="8"/>
  <c r="KR112" i="8"/>
  <c r="KS112" i="8"/>
  <c r="KT112" i="8"/>
  <c r="KV112" i="8"/>
  <c r="LB112" i="8"/>
  <c r="L113" i="8"/>
  <c r="M113" i="8"/>
  <c r="N113" i="8" s="1"/>
  <c r="AN113" i="8"/>
  <c r="AO113" i="8"/>
  <c r="BO113" i="8"/>
  <c r="BP113" i="8"/>
  <c r="BQ113" i="8" s="1"/>
  <c r="CP113" i="8"/>
  <c r="CQ113" i="8"/>
  <c r="CR113" i="8" s="1"/>
  <c r="DQ113" i="8"/>
  <c r="DR113" i="8"/>
  <c r="DS113" i="8"/>
  <c r="ER113" i="8"/>
  <c r="ES113" i="8"/>
  <c r="ET113" i="8"/>
  <c r="FS113" i="8"/>
  <c r="FT113" i="8"/>
  <c r="FU113" i="8" s="1"/>
  <c r="GT113" i="8"/>
  <c r="GU113" i="8"/>
  <c r="GV113" i="8"/>
  <c r="HU113" i="8"/>
  <c r="HV113" i="8"/>
  <c r="HW113" i="8"/>
  <c r="IV113" i="8"/>
  <c r="IW113" i="8"/>
  <c r="IX113" i="8" s="1"/>
  <c r="JW113" i="8"/>
  <c r="JX113" i="8"/>
  <c r="JY113" i="8" s="1"/>
  <c r="KX113" i="8"/>
  <c r="KY113" i="8"/>
  <c r="KZ113" i="8" s="1"/>
  <c r="I114" i="8"/>
  <c r="AK114" i="8"/>
  <c r="BY114" i="8"/>
  <c r="CK114" i="8"/>
  <c r="DJ114" i="8"/>
  <c r="DL114" i="8"/>
  <c r="EA114" i="8"/>
  <c r="EO114" i="8"/>
  <c r="FB114" i="8"/>
  <c r="FP114" i="8"/>
  <c r="GM114" i="8"/>
  <c r="GQ114" i="8"/>
  <c r="IQ114" i="8"/>
  <c r="KG114" i="8"/>
  <c r="KR114" i="8"/>
  <c r="LH114" i="8"/>
  <c r="M115" i="8"/>
  <c r="N115" i="8"/>
  <c r="AO115" i="8"/>
  <c r="BP115" i="8"/>
  <c r="BQ115" i="8"/>
  <c r="BY115" i="8"/>
  <c r="CQ115" i="8"/>
  <c r="CR115" i="8"/>
  <c r="DR115" i="8"/>
  <c r="DS115" i="8" s="1"/>
  <c r="EA115" i="8"/>
  <c r="ES115" i="8"/>
  <c r="ET115" i="8" s="1"/>
  <c r="FB115" i="8"/>
  <c r="FT115" i="8"/>
  <c r="FU115" i="8"/>
  <c r="GU115" i="8"/>
  <c r="GV115" i="8"/>
  <c r="HV115" i="8"/>
  <c r="HW115" i="8"/>
  <c r="IW115" i="8"/>
  <c r="IX115" i="8" s="1"/>
  <c r="JX115" i="8"/>
  <c r="JY115" i="8"/>
  <c r="KG115" i="8"/>
  <c r="KY115" i="8"/>
  <c r="KZ115" i="8"/>
  <c r="LH115" i="8"/>
  <c r="E116" i="8"/>
  <c r="G116" i="8"/>
  <c r="H116" i="8"/>
  <c r="I116" i="8"/>
  <c r="M116" i="8" s="1"/>
  <c r="N116" i="8"/>
  <c r="AG116" i="8"/>
  <c r="AH116" i="8"/>
  <c r="AI116" i="8"/>
  <c r="AJ116" i="8"/>
  <c r="AK116" i="8"/>
  <c r="AO116" i="8" s="1"/>
  <c r="BH116" i="8"/>
  <c r="BI116" i="8"/>
  <c r="BJ116" i="8"/>
  <c r="BL116" i="8"/>
  <c r="BM116" i="8"/>
  <c r="BP116" i="8"/>
  <c r="CI116" i="8"/>
  <c r="CJ116" i="8"/>
  <c r="CK116" i="8"/>
  <c r="CL116" i="8"/>
  <c r="CM116" i="8"/>
  <c r="CQ116" i="8" s="1"/>
  <c r="CN116" i="8"/>
  <c r="CR116" i="8"/>
  <c r="DJ116" i="8"/>
  <c r="DK116" i="8"/>
  <c r="DL116" i="8"/>
  <c r="DO116" i="8"/>
  <c r="EK116" i="8"/>
  <c r="EL116" i="8"/>
  <c r="EM116" i="8"/>
  <c r="EO116" i="8"/>
  <c r="EP116" i="8"/>
  <c r="ES116" i="8"/>
  <c r="FL116" i="8"/>
  <c r="FM116" i="8"/>
  <c r="FN116" i="8"/>
  <c r="FP116" i="8"/>
  <c r="FQ116" i="8"/>
  <c r="FT116" i="8"/>
  <c r="GM116" i="8"/>
  <c r="GN116" i="8"/>
  <c r="GO116" i="8"/>
  <c r="GQ116" i="8"/>
  <c r="GU116" i="8" s="1"/>
  <c r="GR116" i="8"/>
  <c r="HN116" i="8"/>
  <c r="HO116" i="8"/>
  <c r="HR116" i="8"/>
  <c r="HS116" i="8"/>
  <c r="HV116" i="8"/>
  <c r="IO116" i="8"/>
  <c r="IP116" i="8"/>
  <c r="IQ116" i="8"/>
  <c r="IR116" i="8"/>
  <c r="IS116" i="8"/>
  <c r="IW116" i="8"/>
  <c r="IX116" i="8" s="1"/>
  <c r="JP116" i="8"/>
  <c r="JQ116" i="8"/>
  <c r="JR116" i="8"/>
  <c r="JT116" i="8"/>
  <c r="JU116" i="8"/>
  <c r="JX116" i="8"/>
  <c r="KR116" i="8"/>
  <c r="KS116" i="8"/>
  <c r="KT116" i="8"/>
  <c r="KU116" i="8"/>
  <c r="KY116" i="8" s="1"/>
  <c r="KV116" i="8"/>
  <c r="KZ116" i="8"/>
  <c r="E117" i="8"/>
  <c r="F117" i="8"/>
  <c r="I117" i="8"/>
  <c r="J117" i="8"/>
  <c r="M117" i="8"/>
  <c r="AG117" i="8"/>
  <c r="AH117" i="8"/>
  <c r="AI117" i="8"/>
  <c r="AJ117" i="8"/>
  <c r="AK117" i="8"/>
  <c r="AO117" i="8" s="1"/>
  <c r="BH117" i="8"/>
  <c r="BI117" i="8"/>
  <c r="BJ117" i="8"/>
  <c r="BK117" i="8"/>
  <c r="BL117" i="8"/>
  <c r="BP117" i="8" s="1"/>
  <c r="BQ117" i="8" s="1"/>
  <c r="BM117" i="8"/>
  <c r="CI117" i="8"/>
  <c r="CJ117" i="8"/>
  <c r="CK117" i="8"/>
  <c r="CM117" i="8"/>
  <c r="CN117" i="8"/>
  <c r="CQ117" i="8"/>
  <c r="DJ117" i="8"/>
  <c r="DK117" i="8"/>
  <c r="DL117" i="8"/>
  <c r="DN117" i="8"/>
  <c r="DO117" i="8"/>
  <c r="DR117" i="8"/>
  <c r="EK117" i="8"/>
  <c r="EL117" i="8"/>
  <c r="EM117" i="8"/>
  <c r="EO117" i="8"/>
  <c r="EP117" i="8"/>
  <c r="ES117" i="8"/>
  <c r="FM117" i="8"/>
  <c r="FN117" i="8"/>
  <c r="FP117" i="8"/>
  <c r="FT117" i="8" s="1"/>
  <c r="FQ117" i="8"/>
  <c r="GM117" i="8"/>
  <c r="GN117" i="8"/>
  <c r="GO117" i="8"/>
  <c r="GP117" i="8"/>
  <c r="GQ117" i="8"/>
  <c r="GU117" i="8"/>
  <c r="GV117" i="8" s="1"/>
  <c r="HN117" i="8"/>
  <c r="HO117" i="8"/>
  <c r="HP117" i="8"/>
  <c r="HR117" i="8"/>
  <c r="HS117" i="8"/>
  <c r="HV117" i="8"/>
  <c r="IO117" i="8"/>
  <c r="IP117" i="8"/>
  <c r="IQ117" i="8"/>
  <c r="IS117" i="8"/>
  <c r="IW117" i="8" s="1"/>
  <c r="IT117" i="8"/>
  <c r="JP117" i="8"/>
  <c r="JQ117" i="8"/>
  <c r="JR117" i="8"/>
  <c r="JT117" i="8"/>
  <c r="JU117" i="8"/>
  <c r="JX117" i="8"/>
  <c r="KQ117" i="8"/>
  <c r="KR117" i="8"/>
  <c r="KS117" i="8"/>
  <c r="KT117" i="8"/>
  <c r="KZ117" i="8" s="1"/>
  <c r="KU117" i="8"/>
  <c r="KV117" i="8"/>
  <c r="KY117" i="8"/>
  <c r="I118" i="8"/>
  <c r="M118" i="8" s="1"/>
  <c r="AH118" i="8"/>
  <c r="AJ118" i="8"/>
  <c r="AK118" i="8"/>
  <c r="AK121" i="8" s="1"/>
  <c r="AO121" i="8" s="1"/>
  <c r="AO118" i="8"/>
  <c r="BH118" i="8"/>
  <c r="BI118" i="8"/>
  <c r="CI118" i="8"/>
  <c r="CK118" i="8"/>
  <c r="CK121" i="8" s="1"/>
  <c r="DJ118" i="8"/>
  <c r="DK118" i="8"/>
  <c r="DL118" i="8"/>
  <c r="DO118" i="8"/>
  <c r="EK118" i="8"/>
  <c r="EL118" i="8"/>
  <c r="EO118" i="8"/>
  <c r="ES118" i="8"/>
  <c r="FP118" i="8"/>
  <c r="GM118" i="8"/>
  <c r="GN118" i="8"/>
  <c r="GO118" i="8"/>
  <c r="GQ118" i="8"/>
  <c r="GU118" i="8"/>
  <c r="HN118" i="8"/>
  <c r="HO118" i="8"/>
  <c r="IO118" i="8"/>
  <c r="IQ118" i="8"/>
  <c r="IS118" i="8"/>
  <c r="IW118" i="8"/>
  <c r="JQ118" i="8"/>
  <c r="JR118" i="8"/>
  <c r="JT118" i="8"/>
  <c r="KR118" i="8"/>
  <c r="KS118" i="8"/>
  <c r="E119" i="8"/>
  <c r="F119" i="8"/>
  <c r="G119" i="8"/>
  <c r="I119" i="8"/>
  <c r="M119" i="8" s="1"/>
  <c r="J119" i="8"/>
  <c r="AI119" i="8"/>
  <c r="AJ119" i="8"/>
  <c r="AK119" i="8"/>
  <c r="AO119" i="8"/>
  <c r="BH119" i="8"/>
  <c r="BI119" i="8"/>
  <c r="BJ119" i="8"/>
  <c r="BK119" i="8"/>
  <c r="BL119" i="8"/>
  <c r="BM119" i="8"/>
  <c r="BP119" i="8"/>
  <c r="CI119" i="8"/>
  <c r="CK119" i="8"/>
  <c r="CL119" i="8"/>
  <c r="CM119" i="8"/>
  <c r="CQ119" i="8" s="1"/>
  <c r="CR119" i="8" s="1"/>
  <c r="CN119" i="8"/>
  <c r="DJ119" i="8"/>
  <c r="DJ121" i="8" s="1"/>
  <c r="DK119" i="8"/>
  <c r="DL119" i="8"/>
  <c r="DN119" i="8"/>
  <c r="DR119" i="8"/>
  <c r="EL119" i="8"/>
  <c r="EO119" i="8"/>
  <c r="EP119" i="8"/>
  <c r="ES119" i="8"/>
  <c r="FN119" i="8"/>
  <c r="FO119" i="8"/>
  <c r="FP119" i="8"/>
  <c r="FQ119" i="8"/>
  <c r="FT119" i="8"/>
  <c r="GM119" i="8"/>
  <c r="GN119" i="8"/>
  <c r="GP119" i="8"/>
  <c r="GQ119" i="8"/>
  <c r="GQ121" i="8" s="1"/>
  <c r="GU121" i="8" s="1"/>
  <c r="GR119" i="8"/>
  <c r="HN119" i="8"/>
  <c r="HP119" i="8"/>
  <c r="HR119" i="8"/>
  <c r="HV119" i="8" s="1"/>
  <c r="HS119" i="8"/>
  <c r="IO119" i="8"/>
  <c r="IQ119" i="8"/>
  <c r="IQ121" i="8" s="1"/>
  <c r="IR119" i="8"/>
  <c r="IT119" i="8"/>
  <c r="JP119" i="8"/>
  <c r="JQ119" i="8"/>
  <c r="JQ121" i="8" s="1"/>
  <c r="JR119" i="8"/>
  <c r="JT119" i="8"/>
  <c r="JU119" i="8"/>
  <c r="JX119" i="8"/>
  <c r="KQ119" i="8"/>
  <c r="KR119" i="8"/>
  <c r="KR121" i="8" s="1"/>
  <c r="KT119" i="8"/>
  <c r="KU119" i="8"/>
  <c r="KY119" i="8" s="1"/>
  <c r="KZ119" i="8" s="1"/>
  <c r="KV119" i="8"/>
  <c r="G120" i="8"/>
  <c r="H120" i="8"/>
  <c r="I120" i="8"/>
  <c r="J120" i="8"/>
  <c r="M120" i="8"/>
  <c r="N120" i="8" s="1"/>
  <c r="AG120" i="8"/>
  <c r="AK120" i="8"/>
  <c r="AO120" i="8"/>
  <c r="BI120" i="8"/>
  <c r="BL120" i="8"/>
  <c r="BP120" i="8" s="1"/>
  <c r="BM120" i="8"/>
  <c r="CK120" i="8"/>
  <c r="CL120" i="8"/>
  <c r="CN120" i="8"/>
  <c r="DJ120" i="8"/>
  <c r="DK120" i="8"/>
  <c r="DL120" i="8"/>
  <c r="DN120" i="8"/>
  <c r="DR120" i="8" s="1"/>
  <c r="EL120" i="8"/>
  <c r="EO120" i="8"/>
  <c r="EO121" i="8" s="1"/>
  <c r="ES121" i="8" s="1"/>
  <c r="FP120" i="8"/>
  <c r="FQ120" i="8"/>
  <c r="FT120" i="8"/>
  <c r="FU120" i="8" s="1"/>
  <c r="GM120" i="8"/>
  <c r="GQ120" i="8"/>
  <c r="GU120" i="8" s="1"/>
  <c r="HR120" i="8"/>
  <c r="HS120" i="8"/>
  <c r="HV120" i="8"/>
  <c r="IQ120" i="8"/>
  <c r="IR120" i="8"/>
  <c r="IS120" i="8"/>
  <c r="IW120" i="8"/>
  <c r="IX120" i="8" s="1"/>
  <c r="JP120" i="8"/>
  <c r="JQ120" i="8"/>
  <c r="JT120" i="8"/>
  <c r="JX120" i="8" s="1"/>
  <c r="KR120" i="8"/>
  <c r="KS120" i="8"/>
  <c r="KT120" i="8"/>
  <c r="KV120" i="8"/>
  <c r="BI121" i="8"/>
  <c r="DL121" i="8"/>
  <c r="GM121" i="8"/>
  <c r="M122" i="8"/>
  <c r="N122" i="8" s="1"/>
  <c r="AO122" i="8"/>
  <c r="BP122" i="8"/>
  <c r="BQ122" i="8" s="1"/>
  <c r="CQ122" i="8"/>
  <c r="CR122" i="8"/>
  <c r="DR122" i="8"/>
  <c r="DS122" i="8"/>
  <c r="ES122" i="8"/>
  <c r="ET122" i="8" s="1"/>
  <c r="FT122" i="8"/>
  <c r="FU122" i="8"/>
  <c r="GU122" i="8"/>
  <c r="GV122" i="8"/>
  <c r="HV122" i="8"/>
  <c r="HW122" i="8" s="1"/>
  <c r="IW122" i="8"/>
  <c r="IX122" i="8"/>
  <c r="JX122" i="8"/>
  <c r="JY122" i="8"/>
  <c r="KY122" i="8"/>
  <c r="KZ122" i="8" s="1"/>
  <c r="E123" i="8"/>
  <c r="F123" i="8"/>
  <c r="G123" i="8"/>
  <c r="H123" i="8"/>
  <c r="I123" i="8"/>
  <c r="M123" i="8" s="1"/>
  <c r="N123" i="8" s="1"/>
  <c r="J123" i="8"/>
  <c r="AG123" i="8"/>
  <c r="AH123" i="8"/>
  <c r="AI123" i="8"/>
  <c r="AJ123" i="8"/>
  <c r="AK123" i="8"/>
  <c r="AO123" i="8" s="1"/>
  <c r="AL123" i="8"/>
  <c r="BH123" i="8"/>
  <c r="BI123" i="8"/>
  <c r="BJ123" i="8"/>
  <c r="BK123" i="8"/>
  <c r="BL123" i="8"/>
  <c r="BM123" i="8"/>
  <c r="BP123" i="8"/>
  <c r="BQ123" i="8" s="1"/>
  <c r="DJ123" i="8"/>
  <c r="DK123" i="8"/>
  <c r="DL123" i="8"/>
  <c r="DM123" i="8"/>
  <c r="DN123" i="8"/>
  <c r="DO123" i="8"/>
  <c r="DR123" i="8"/>
  <c r="DS123" i="8" s="1"/>
  <c r="GM123" i="8"/>
  <c r="GN123" i="8"/>
  <c r="GO123" i="8"/>
  <c r="GP123" i="8"/>
  <c r="GQ123" i="8"/>
  <c r="GR123" i="8"/>
  <c r="GU123" i="8"/>
  <c r="GV123" i="8" s="1"/>
  <c r="HN123" i="8"/>
  <c r="HO123" i="8"/>
  <c r="HP123" i="8"/>
  <c r="HQ123" i="8"/>
  <c r="HR123" i="8"/>
  <c r="HS123" i="8"/>
  <c r="HV123" i="8"/>
  <c r="HW123" i="8" s="1"/>
  <c r="KQ123" i="8"/>
  <c r="KR123" i="8"/>
  <c r="KS123" i="8"/>
  <c r="KT123" i="8"/>
  <c r="KU123" i="8"/>
  <c r="KV123" i="8"/>
  <c r="KY123" i="8"/>
  <c r="KZ123" i="8" s="1"/>
  <c r="E124" i="8"/>
  <c r="E135" i="8" s="1"/>
  <c r="F124" i="8"/>
  <c r="G124" i="8"/>
  <c r="H124" i="8"/>
  <c r="N124" i="8" s="1"/>
  <c r="I124" i="8"/>
  <c r="I135" i="8" s="1"/>
  <c r="V135" i="8" s="1"/>
  <c r="J124" i="8"/>
  <c r="AA124" i="8"/>
  <c r="AF124" i="8"/>
  <c r="AG124" i="8"/>
  <c r="AG135" i="8" s="1"/>
  <c r="AH124" i="8"/>
  <c r="AI124" i="8"/>
  <c r="AJ124" i="8"/>
  <c r="AJ135" i="8" s="1"/>
  <c r="AK124" i="8"/>
  <c r="AL124" i="8"/>
  <c r="AM124" i="8"/>
  <c r="AN124" i="8"/>
  <c r="AO124" i="8"/>
  <c r="AQ124" i="8"/>
  <c r="AR124" i="8"/>
  <c r="AS124" i="8"/>
  <c r="AT124" i="8"/>
  <c r="AU124" i="8"/>
  <c r="AV124" i="8"/>
  <c r="AW124" i="8"/>
  <c r="AX124" i="8"/>
  <c r="AY124" i="8"/>
  <c r="AZ124" i="8"/>
  <c r="BA124" i="8"/>
  <c r="BB124" i="8"/>
  <c r="BC124" i="8"/>
  <c r="BD124" i="8"/>
  <c r="BE124" i="8"/>
  <c r="BF124" i="8"/>
  <c r="BG124" i="8"/>
  <c r="BH124" i="8"/>
  <c r="BI124" i="8"/>
  <c r="BI135" i="8" s="1"/>
  <c r="BJ124" i="8"/>
  <c r="BK124" i="8"/>
  <c r="BQ124" i="8" s="1"/>
  <c r="BL124" i="8"/>
  <c r="BM124" i="8"/>
  <c r="BM135" i="8" s="1"/>
  <c r="CD124" i="8"/>
  <c r="CI124" i="8"/>
  <c r="CJ124" i="8"/>
  <c r="CK124" i="8"/>
  <c r="CL124" i="8"/>
  <c r="CM124" i="8"/>
  <c r="CM135" i="8" s="1"/>
  <c r="CZ135" i="8" s="1"/>
  <c r="CN124" i="8"/>
  <c r="CR124" i="8"/>
  <c r="DE124" i="8"/>
  <c r="DI124" i="8"/>
  <c r="DJ124" i="8"/>
  <c r="DK124" i="8"/>
  <c r="DL124" i="8"/>
  <c r="DM124" i="8"/>
  <c r="DS124" i="8" s="1"/>
  <c r="DN124" i="8"/>
  <c r="DN135" i="8" s="1"/>
  <c r="EA135" i="8" s="1"/>
  <c r="DO124" i="8"/>
  <c r="EF124" i="8"/>
  <c r="EK124" i="8"/>
  <c r="EL124" i="8"/>
  <c r="EM124" i="8"/>
  <c r="EN124" i="8"/>
  <c r="EO124" i="8"/>
  <c r="EP124" i="8"/>
  <c r="ET124" i="8"/>
  <c r="FG124" i="8"/>
  <c r="FL124" i="8"/>
  <c r="FM124" i="8"/>
  <c r="FM135" i="8" s="1"/>
  <c r="FN124" i="8"/>
  <c r="FO124" i="8"/>
  <c r="FU124" i="8" s="1"/>
  <c r="FP124" i="8"/>
  <c r="FQ124" i="8"/>
  <c r="FQ135" i="8" s="1"/>
  <c r="GH124" i="8"/>
  <c r="GL124" i="8"/>
  <c r="GM124" i="8"/>
  <c r="GN124" i="8"/>
  <c r="GN135" i="8" s="1"/>
  <c r="GO124" i="8"/>
  <c r="GP124" i="8"/>
  <c r="GQ124" i="8"/>
  <c r="GQ135" i="8" s="1"/>
  <c r="HD135" i="8" s="1"/>
  <c r="GR124" i="8"/>
  <c r="GV124" i="8"/>
  <c r="HI124" i="8"/>
  <c r="HN124" i="8"/>
  <c r="HO124" i="8"/>
  <c r="HP124" i="8"/>
  <c r="HQ124" i="8"/>
  <c r="HW124" i="8" s="1"/>
  <c r="HR124" i="8"/>
  <c r="HR135" i="8" s="1"/>
  <c r="IE135" i="8" s="1"/>
  <c r="HS124" i="8"/>
  <c r="IJ124" i="8"/>
  <c r="IO124" i="8"/>
  <c r="IP124" i="8"/>
  <c r="IQ124" i="8"/>
  <c r="IR124" i="8"/>
  <c r="IS124" i="8"/>
  <c r="IT124" i="8"/>
  <c r="IX124" i="8"/>
  <c r="JK124" i="8"/>
  <c r="JO124" i="8"/>
  <c r="JP124" i="8"/>
  <c r="JQ124" i="8"/>
  <c r="JQ135" i="8" s="1"/>
  <c r="JR124" i="8"/>
  <c r="JS124" i="8"/>
  <c r="JY124" i="8" s="1"/>
  <c r="JT124" i="8"/>
  <c r="JU124" i="8"/>
  <c r="JU135" i="8" s="1"/>
  <c r="KL124" i="8"/>
  <c r="KQ124" i="8"/>
  <c r="KR124" i="8"/>
  <c r="KS124" i="8"/>
  <c r="KT124" i="8"/>
  <c r="KU124" i="8"/>
  <c r="KU135" i="8" s="1"/>
  <c r="LH135" i="8" s="1"/>
  <c r="KV124" i="8"/>
  <c r="KZ124" i="8"/>
  <c r="LM124" i="8"/>
  <c r="D125" i="8"/>
  <c r="D124" i="8" s="1"/>
  <c r="AF125" i="8"/>
  <c r="BG125" i="8"/>
  <c r="CH125" i="8"/>
  <c r="CH124" i="8" s="1"/>
  <c r="DI125" i="8"/>
  <c r="EJ125" i="8"/>
  <c r="EJ124" i="8" s="1"/>
  <c r="FK125" i="8"/>
  <c r="FK124" i="8" s="1"/>
  <c r="GL125" i="8"/>
  <c r="HM125" i="8"/>
  <c r="IN125" i="8"/>
  <c r="IN124" i="8" s="1"/>
  <c r="JO125" i="8"/>
  <c r="KP125" i="8"/>
  <c r="KP124" i="8" s="1"/>
  <c r="D126" i="8"/>
  <c r="AF126" i="8"/>
  <c r="BG126" i="8"/>
  <c r="CH126" i="8"/>
  <c r="DI126" i="8"/>
  <c r="EJ126" i="8"/>
  <c r="FK126" i="8"/>
  <c r="GL126" i="8"/>
  <c r="HM126" i="8"/>
  <c r="IN126" i="8"/>
  <c r="JO126" i="8"/>
  <c r="KP126" i="8"/>
  <c r="D127" i="8"/>
  <c r="AF127" i="8"/>
  <c r="BG127" i="8"/>
  <c r="CH127" i="8"/>
  <c r="DI127" i="8"/>
  <c r="EJ127" i="8"/>
  <c r="FK127" i="8"/>
  <c r="GL127" i="8"/>
  <c r="HM127" i="8"/>
  <c r="IN127" i="8"/>
  <c r="JO127" i="8"/>
  <c r="KP127" i="8"/>
  <c r="D128" i="8"/>
  <c r="AF128" i="8"/>
  <c r="BG128" i="8"/>
  <c r="CH128" i="8"/>
  <c r="DI128" i="8"/>
  <c r="EJ128" i="8"/>
  <c r="FK128" i="8"/>
  <c r="GL128" i="8"/>
  <c r="HM128" i="8"/>
  <c r="IN128" i="8"/>
  <c r="JO128" i="8"/>
  <c r="KP128" i="8"/>
  <c r="D129" i="8"/>
  <c r="AF129" i="8"/>
  <c r="BG129" i="8"/>
  <c r="CH129" i="8"/>
  <c r="DI129" i="8"/>
  <c r="EJ129" i="8"/>
  <c r="FK129" i="8"/>
  <c r="GL129" i="8"/>
  <c r="HM129" i="8"/>
  <c r="IN129" i="8"/>
  <c r="JO129" i="8"/>
  <c r="KP129" i="8"/>
  <c r="D130" i="8"/>
  <c r="AF130" i="8"/>
  <c r="BG130" i="8"/>
  <c r="CH130" i="8"/>
  <c r="DI130" i="8"/>
  <c r="DI134" i="8" s="1"/>
  <c r="EJ130" i="8"/>
  <c r="EJ134" i="8" s="1"/>
  <c r="FK130" i="8"/>
  <c r="GL130" i="8"/>
  <c r="HM130" i="8"/>
  <c r="IN130" i="8"/>
  <c r="JO130" i="8"/>
  <c r="JO134" i="8" s="1"/>
  <c r="KP130" i="8"/>
  <c r="KP134" i="8" s="1"/>
  <c r="D131" i="8"/>
  <c r="AF131" i="8"/>
  <c r="BG131" i="8"/>
  <c r="CH131" i="8"/>
  <c r="DI131" i="8"/>
  <c r="EJ131" i="8"/>
  <c r="FK131" i="8"/>
  <c r="GL131" i="8"/>
  <c r="HM131" i="8"/>
  <c r="IN131" i="8"/>
  <c r="JO131" i="8"/>
  <c r="KP131" i="8"/>
  <c r="D132" i="8"/>
  <c r="AF132" i="8"/>
  <c r="BG132" i="8"/>
  <c r="CH132" i="8"/>
  <c r="DI132" i="8"/>
  <c r="EJ132" i="8"/>
  <c r="FK132" i="8"/>
  <c r="GL132" i="8"/>
  <c r="HM132" i="8"/>
  <c r="IN132" i="8"/>
  <c r="JO132" i="8"/>
  <c r="KP132" i="8"/>
  <c r="D133" i="8"/>
  <c r="AF133" i="8"/>
  <c r="BG133" i="8"/>
  <c r="CH133" i="8"/>
  <c r="DI133" i="8"/>
  <c r="EJ133" i="8"/>
  <c r="FK133" i="8"/>
  <c r="GL133" i="8"/>
  <c r="HM133" i="8"/>
  <c r="IN133" i="8"/>
  <c r="JO133" i="8"/>
  <c r="KP133" i="8"/>
  <c r="D134" i="8"/>
  <c r="E134" i="8"/>
  <c r="F134" i="8"/>
  <c r="G134" i="8"/>
  <c r="H134" i="8"/>
  <c r="N134" i="8" s="1"/>
  <c r="I134" i="8"/>
  <c r="J134" i="8"/>
  <c r="AF134" i="8"/>
  <c r="AG134" i="8"/>
  <c r="AH134" i="8"/>
  <c r="AI134" i="8"/>
  <c r="AJ134" i="8"/>
  <c r="AK134" i="8"/>
  <c r="AL134" i="8"/>
  <c r="AM134" i="8"/>
  <c r="AN134" i="8"/>
  <c r="AO134" i="8"/>
  <c r="AQ134" i="8"/>
  <c r="AR134" i="8"/>
  <c r="AS134" i="8"/>
  <c r="AT134" i="8"/>
  <c r="AU134" i="8"/>
  <c r="AV134" i="8"/>
  <c r="AW134" i="8"/>
  <c r="AX134" i="8"/>
  <c r="AY134" i="8"/>
  <c r="AZ134" i="8"/>
  <c r="BA134" i="8"/>
  <c r="BB134" i="8"/>
  <c r="BC134" i="8"/>
  <c r="BD134" i="8"/>
  <c r="BE134" i="8"/>
  <c r="BF134" i="8"/>
  <c r="BG134" i="8"/>
  <c r="BH134" i="8"/>
  <c r="BI134" i="8"/>
  <c r="BJ134" i="8"/>
  <c r="BK134" i="8"/>
  <c r="BL134" i="8"/>
  <c r="BM134" i="8"/>
  <c r="BQ134" i="8"/>
  <c r="CH134" i="8"/>
  <c r="CI134" i="8"/>
  <c r="CJ134" i="8"/>
  <c r="CK134" i="8"/>
  <c r="CL134" i="8"/>
  <c r="CR134" i="8" s="1"/>
  <c r="CM134" i="8"/>
  <c r="CN134" i="8"/>
  <c r="CN135" i="8" s="1"/>
  <c r="DJ134" i="8"/>
  <c r="DK134" i="8"/>
  <c r="DK135" i="8" s="1"/>
  <c r="DI135" i="8" s="1"/>
  <c r="DL134" i="8"/>
  <c r="DM134" i="8"/>
  <c r="DS134" i="8" s="1"/>
  <c r="DN134" i="8"/>
  <c r="DO134" i="8"/>
  <c r="DO135" i="8" s="1"/>
  <c r="EK134" i="8"/>
  <c r="EL134" i="8"/>
  <c r="EL135" i="8" s="1"/>
  <c r="EM134" i="8"/>
  <c r="EN134" i="8"/>
  <c r="EO134" i="8"/>
  <c r="EP134" i="8"/>
  <c r="ET134" i="8"/>
  <c r="FK134" i="8"/>
  <c r="FL134" i="8"/>
  <c r="FM134" i="8"/>
  <c r="FN134" i="8"/>
  <c r="FO134" i="8"/>
  <c r="FU134" i="8" s="1"/>
  <c r="FP134" i="8"/>
  <c r="FP135" i="8" s="1"/>
  <c r="GC135" i="8" s="1"/>
  <c r="FQ134" i="8"/>
  <c r="GL134" i="8"/>
  <c r="GM134" i="8"/>
  <c r="GN134" i="8"/>
  <c r="GO134" i="8"/>
  <c r="GP134" i="8"/>
  <c r="GV134" i="8" s="1"/>
  <c r="GQ134" i="8"/>
  <c r="GR134" i="8"/>
  <c r="GR135" i="8" s="1"/>
  <c r="HN134" i="8"/>
  <c r="HO134" i="8"/>
  <c r="HO135" i="8" s="1"/>
  <c r="HP134" i="8"/>
  <c r="HQ134" i="8"/>
  <c r="HR134" i="8"/>
  <c r="HS134" i="8"/>
  <c r="HW134" i="8"/>
  <c r="IN134" i="8"/>
  <c r="IO134" i="8"/>
  <c r="IP134" i="8"/>
  <c r="IP135" i="8" s="1"/>
  <c r="IQ134" i="8"/>
  <c r="IR134" i="8"/>
  <c r="IX134" i="8" s="1"/>
  <c r="IS134" i="8"/>
  <c r="IS135" i="8" s="1"/>
  <c r="JF135" i="8" s="1"/>
  <c r="IT134" i="8"/>
  <c r="IT135" i="8" s="1"/>
  <c r="JP134" i="8"/>
  <c r="JQ134" i="8"/>
  <c r="JR134" i="8"/>
  <c r="JS134" i="8"/>
  <c r="JY134" i="8" s="1"/>
  <c r="JT134" i="8"/>
  <c r="JU134" i="8"/>
  <c r="KQ134" i="8"/>
  <c r="KR134" i="8"/>
  <c r="KS134" i="8"/>
  <c r="KT134" i="8"/>
  <c r="KU134" i="8"/>
  <c r="KV134" i="8"/>
  <c r="KZ134" i="8"/>
  <c r="F135" i="8"/>
  <c r="G135" i="8"/>
  <c r="H135" i="8"/>
  <c r="J135" i="8"/>
  <c r="AH135" i="8"/>
  <c r="AI135" i="8"/>
  <c r="AK135" i="8"/>
  <c r="AX135" i="8" s="1"/>
  <c r="AL135" i="8"/>
  <c r="BH135" i="8"/>
  <c r="BJ135" i="8"/>
  <c r="BK135" i="8"/>
  <c r="BL135" i="8"/>
  <c r="BY135" i="8" s="1"/>
  <c r="CI135" i="8"/>
  <c r="CK135" i="8"/>
  <c r="CL135" i="8"/>
  <c r="DJ135" i="8"/>
  <c r="DL135" i="8"/>
  <c r="DM135" i="8"/>
  <c r="EK135" i="8"/>
  <c r="EM135" i="8"/>
  <c r="EN135" i="8"/>
  <c r="EO135" i="8"/>
  <c r="FB135" i="8" s="1"/>
  <c r="EP135" i="8"/>
  <c r="FK135" i="8"/>
  <c r="FL135" i="8"/>
  <c r="FN135" i="8"/>
  <c r="FO135" i="8"/>
  <c r="GM135" i="8"/>
  <c r="GO135" i="8"/>
  <c r="GL135" i="8" s="1"/>
  <c r="GP135" i="8"/>
  <c r="HN135" i="8"/>
  <c r="HP135" i="8"/>
  <c r="HM135" i="8" s="1"/>
  <c r="HQ135" i="8"/>
  <c r="HS135" i="8"/>
  <c r="IO135" i="8"/>
  <c r="IQ135" i="8"/>
  <c r="IN135" i="8" s="1"/>
  <c r="IR135" i="8"/>
  <c r="JP135" i="8"/>
  <c r="JR135" i="8"/>
  <c r="JO135" i="8" s="1"/>
  <c r="JS135" i="8"/>
  <c r="JT135" i="8"/>
  <c r="KG135" i="8" s="1"/>
  <c r="KQ135" i="8"/>
  <c r="KS135" i="8"/>
  <c r="KT135" i="8"/>
  <c r="KV135" i="8"/>
  <c r="M136" i="8"/>
  <c r="N136" i="8" s="1"/>
  <c r="AO136" i="8"/>
  <c r="BP136" i="8"/>
  <c r="BQ136" i="8" s="1"/>
  <c r="CQ136" i="8"/>
  <c r="CR136" i="8"/>
  <c r="DR136" i="8"/>
  <c r="DS136" i="8" s="1"/>
  <c r="ES136" i="8"/>
  <c r="ET136" i="8"/>
  <c r="FT136" i="8"/>
  <c r="FU136" i="8"/>
  <c r="GU136" i="8"/>
  <c r="GV136" i="8" s="1"/>
  <c r="HV136" i="8"/>
  <c r="HW136" i="8" s="1"/>
  <c r="IW136" i="8"/>
  <c r="IX136" i="8"/>
  <c r="JX136" i="8"/>
  <c r="JY136" i="8" s="1"/>
  <c r="KY136" i="8"/>
  <c r="KZ136" i="8"/>
  <c r="D137" i="8"/>
  <c r="AF137" i="8"/>
  <c r="BG137" i="8"/>
  <c r="CH137" i="8"/>
  <c r="DI137" i="8"/>
  <c r="EJ137" i="8"/>
  <c r="FK137" i="8"/>
  <c r="GL137" i="8"/>
  <c r="HM137" i="8"/>
  <c r="IN137" i="8"/>
  <c r="JO137" i="8"/>
  <c r="KP137" i="8"/>
  <c r="D139" i="8"/>
  <c r="M139" i="8"/>
  <c r="N139" i="8" s="1"/>
  <c r="AF139" i="8"/>
  <c r="AO139" i="8"/>
  <c r="BG139" i="8"/>
  <c r="BP139" i="8"/>
  <c r="BQ139" i="8"/>
  <c r="CH139" i="8"/>
  <c r="CQ139" i="8"/>
  <c r="CR139" i="8"/>
  <c r="DI139" i="8"/>
  <c r="DR139" i="8"/>
  <c r="DS139" i="8"/>
  <c r="EJ139" i="8"/>
  <c r="ES139" i="8"/>
  <c r="ET139" i="8"/>
  <c r="FK139" i="8"/>
  <c r="FT139" i="8"/>
  <c r="FU139" i="8"/>
  <c r="GL139" i="8"/>
  <c r="GU139" i="8"/>
  <c r="GV139" i="8" s="1"/>
  <c r="HM139" i="8"/>
  <c r="HV139" i="8"/>
  <c r="HW139" i="8"/>
  <c r="IN139" i="8"/>
  <c r="IW139" i="8"/>
  <c r="IX139" i="8"/>
  <c r="JO139" i="8"/>
  <c r="JX139" i="8"/>
  <c r="JY139" i="8"/>
  <c r="KP139" i="8"/>
  <c r="KY139" i="8"/>
  <c r="KZ139" i="8" s="1"/>
  <c r="D140" i="8"/>
  <c r="AF140" i="8"/>
  <c r="BG140" i="8"/>
  <c r="CH140" i="8"/>
  <c r="DI140" i="8"/>
  <c r="EJ140" i="8"/>
  <c r="FK140" i="8"/>
  <c r="GL140" i="8"/>
  <c r="HM140" i="8"/>
  <c r="IN140" i="8"/>
  <c r="JO140" i="8"/>
  <c r="KP140" i="8"/>
  <c r="D141" i="8"/>
  <c r="M141" i="8"/>
  <c r="N141" i="8"/>
  <c r="AG141" i="8"/>
  <c r="AH141" i="8"/>
  <c r="AI141" i="8"/>
  <c r="AJ141" i="8"/>
  <c r="AK141" i="8"/>
  <c r="AO141" i="8" s="1"/>
  <c r="AL141" i="8"/>
  <c r="AL143" i="8" s="1"/>
  <c r="BH141" i="8"/>
  <c r="BG141" i="8" s="1"/>
  <c r="BI141" i="8"/>
  <c r="BJ141" i="8"/>
  <c r="BJ143" i="8" s="1"/>
  <c r="BK141" i="8"/>
  <c r="BL141" i="8"/>
  <c r="BM141" i="8"/>
  <c r="BM143" i="8" s="1"/>
  <c r="BP141" i="8"/>
  <c r="BQ141" i="8" s="1"/>
  <c r="CI141" i="8"/>
  <c r="CJ141" i="8"/>
  <c r="CK141" i="8"/>
  <c r="CL141" i="8"/>
  <c r="CM141" i="8"/>
  <c r="CN141" i="8"/>
  <c r="CN143" i="8" s="1"/>
  <c r="CQ141" i="8"/>
  <c r="CR141" i="8" s="1"/>
  <c r="DI141" i="8"/>
  <c r="DJ141" i="8"/>
  <c r="DJ143" i="8" s="1"/>
  <c r="DK141" i="8"/>
  <c r="DL141" i="8"/>
  <c r="DM141" i="8"/>
  <c r="DN141" i="8"/>
  <c r="DO141" i="8"/>
  <c r="DR141" i="8"/>
  <c r="DS141" i="8" s="1"/>
  <c r="EJ141" i="8"/>
  <c r="EK141" i="8"/>
  <c r="EK143" i="8" s="1"/>
  <c r="EL141" i="8"/>
  <c r="EM141" i="8"/>
  <c r="EM143" i="8" s="1"/>
  <c r="EN141" i="8"/>
  <c r="EO141" i="8"/>
  <c r="EP141" i="8"/>
  <c r="EP143" i="8" s="1"/>
  <c r="ES141" i="8"/>
  <c r="ET141" i="8" s="1"/>
  <c r="FL141" i="8"/>
  <c r="FM141" i="8"/>
  <c r="FN141" i="8"/>
  <c r="FN143" i="8" s="1"/>
  <c r="FO141" i="8"/>
  <c r="FO143" i="8" s="1"/>
  <c r="FP141" i="8"/>
  <c r="FQ141" i="8"/>
  <c r="FQ143" i="8" s="1"/>
  <c r="FT141" i="8"/>
  <c r="FU141" i="8" s="1"/>
  <c r="GM141" i="8"/>
  <c r="GL141" i="8" s="1"/>
  <c r="GN141" i="8"/>
  <c r="GO141" i="8"/>
  <c r="GP141" i="8"/>
  <c r="GQ141" i="8"/>
  <c r="GR141" i="8"/>
  <c r="GU141" i="8"/>
  <c r="GV141" i="8" s="1"/>
  <c r="HN141" i="8"/>
  <c r="HO141" i="8"/>
  <c r="HP141" i="8"/>
  <c r="HP143" i="8" s="1"/>
  <c r="HQ141" i="8"/>
  <c r="HQ143" i="8" s="1"/>
  <c r="HR141" i="8"/>
  <c r="HS141" i="8"/>
  <c r="HV141" i="8"/>
  <c r="IN141" i="8"/>
  <c r="IO141" i="8"/>
  <c r="IO143" i="8" s="1"/>
  <c r="IP141" i="8"/>
  <c r="IQ141" i="8"/>
  <c r="IR141" i="8"/>
  <c r="IR143" i="8" s="1"/>
  <c r="IS141" i="8"/>
  <c r="IT141" i="8"/>
  <c r="IT143" i="8" s="1"/>
  <c r="IW141" i="8"/>
  <c r="IX141" i="8" s="1"/>
  <c r="JP141" i="8"/>
  <c r="JO141" i="8" s="1"/>
  <c r="JQ141" i="8"/>
  <c r="JR141" i="8"/>
  <c r="JR143" i="8" s="1"/>
  <c r="JS141" i="8"/>
  <c r="JT141" i="8"/>
  <c r="JU141" i="8"/>
  <c r="JU143" i="8" s="1"/>
  <c r="JX141" i="8"/>
  <c r="JY141" i="8" s="1"/>
  <c r="KQ141" i="8"/>
  <c r="KR141" i="8"/>
  <c r="KS141" i="8"/>
  <c r="KT141" i="8"/>
  <c r="KU141" i="8"/>
  <c r="KV141" i="8"/>
  <c r="KV143" i="8" s="1"/>
  <c r="KY141" i="8"/>
  <c r="KZ141" i="8" s="1"/>
  <c r="M142" i="8"/>
  <c r="N142" i="8" s="1"/>
  <c r="AO142" i="8"/>
  <c r="BP142" i="8"/>
  <c r="BQ142" i="8"/>
  <c r="CQ142" i="8"/>
  <c r="CR142" i="8" s="1"/>
  <c r="DR142" i="8"/>
  <c r="DS142" i="8" s="1"/>
  <c r="ES142" i="8"/>
  <c r="ET142" i="8" s="1"/>
  <c r="FT142" i="8"/>
  <c r="FU142" i="8"/>
  <c r="GU142" i="8"/>
  <c r="GV142" i="8" s="1"/>
  <c r="HV142" i="8"/>
  <c r="HW142" i="8" s="1"/>
  <c r="IW142" i="8"/>
  <c r="IX142" i="8" s="1"/>
  <c r="JX142" i="8"/>
  <c r="JY142" i="8" s="1"/>
  <c r="KY142" i="8"/>
  <c r="KZ142" i="8" s="1"/>
  <c r="E143" i="8"/>
  <c r="D143" i="8" s="1"/>
  <c r="F143" i="8"/>
  <c r="G143" i="8"/>
  <c r="H143" i="8"/>
  <c r="I143" i="8"/>
  <c r="J143" i="8"/>
  <c r="AG143" i="8"/>
  <c r="AH143" i="8"/>
  <c r="AI143" i="8"/>
  <c r="AJ143" i="8"/>
  <c r="AK143" i="8"/>
  <c r="AK148" i="8" s="1"/>
  <c r="BH143" i="8"/>
  <c r="BI143" i="8"/>
  <c r="BK143" i="8"/>
  <c r="BL143" i="8"/>
  <c r="BO143" i="8"/>
  <c r="BN143" i="8" s="1"/>
  <c r="CJ143" i="8"/>
  <c r="CK143" i="8"/>
  <c r="CK148" i="8" s="1"/>
  <c r="CL143" i="8"/>
  <c r="CM143" i="8"/>
  <c r="CQ143" i="8" s="1"/>
  <c r="CR143" i="8" s="1"/>
  <c r="DK143" i="8"/>
  <c r="DL143" i="8"/>
  <c r="DL148" i="8" s="1"/>
  <c r="DM143" i="8"/>
  <c r="DN143" i="8"/>
  <c r="DO143" i="8"/>
  <c r="DR143" i="8"/>
  <c r="EL143" i="8"/>
  <c r="ES143" i="8" s="1"/>
  <c r="ET143" i="8" s="1"/>
  <c r="EN143" i="8"/>
  <c r="EO143" i="8"/>
  <c r="FL143" i="8"/>
  <c r="FM143" i="8"/>
  <c r="FP143" i="8"/>
  <c r="FS143" i="8"/>
  <c r="FR143" i="8" s="1"/>
  <c r="FT143" i="8"/>
  <c r="FU143" i="8" s="1"/>
  <c r="GM143" i="8"/>
  <c r="GT143" i="8" s="1"/>
  <c r="GN143" i="8"/>
  <c r="GO143" i="8"/>
  <c r="GP143" i="8"/>
  <c r="GQ143" i="8"/>
  <c r="GR143" i="8"/>
  <c r="GL143" i="8" s="1"/>
  <c r="GS143" i="8"/>
  <c r="GU143" i="8"/>
  <c r="GV143" i="8"/>
  <c r="HN143" i="8"/>
  <c r="HO143" i="8"/>
  <c r="HV143" i="8" s="1"/>
  <c r="HW143" i="8" s="1"/>
  <c r="HR143" i="8"/>
  <c r="HS143" i="8"/>
  <c r="IP143" i="8"/>
  <c r="IV143" i="8" s="1"/>
  <c r="IU143" i="8" s="1"/>
  <c r="IQ143" i="8"/>
  <c r="IS143" i="8"/>
  <c r="JP143" i="8"/>
  <c r="JQ143" i="8"/>
  <c r="JS143" i="8"/>
  <c r="JT143" i="8"/>
  <c r="JX143" i="8"/>
  <c r="JY143" i="8"/>
  <c r="KQ143" i="8"/>
  <c r="KR143" i="8"/>
  <c r="KS143" i="8"/>
  <c r="KT143" i="8"/>
  <c r="KU143" i="8"/>
  <c r="M145" i="8"/>
  <c r="N145" i="8"/>
  <c r="AO145" i="8"/>
  <c r="BP145" i="8"/>
  <c r="BQ145" i="8" s="1"/>
  <c r="CQ145" i="8"/>
  <c r="CR145" i="8"/>
  <c r="DR145" i="8"/>
  <c r="DS145" i="8" s="1"/>
  <c r="ES145" i="8"/>
  <c r="ET145" i="8" s="1"/>
  <c r="FT145" i="8"/>
  <c r="FU145" i="8"/>
  <c r="GU145" i="8"/>
  <c r="GV145" i="8"/>
  <c r="HV145" i="8"/>
  <c r="HW145" i="8"/>
  <c r="IW145" i="8"/>
  <c r="IX145" i="8"/>
  <c r="JX145" i="8"/>
  <c r="JY145" i="8"/>
  <c r="KY145" i="8"/>
  <c r="KZ145" i="8" s="1"/>
  <c r="I148" i="8"/>
  <c r="DJ148" i="8"/>
  <c r="EO148" i="8"/>
  <c r="FP148" i="8"/>
  <c r="GM148" i="8"/>
  <c r="GQ148" i="8"/>
  <c r="IQ148" i="8"/>
  <c r="JT148" i="8"/>
  <c r="E149" i="8"/>
  <c r="D149" i="8" s="1"/>
  <c r="F149" i="8"/>
  <c r="G149" i="8"/>
  <c r="H149" i="8"/>
  <c r="I149" i="8"/>
  <c r="J149" i="8"/>
  <c r="AG149" i="8"/>
  <c r="AF149" i="8" s="1"/>
  <c r="AH149" i="8"/>
  <c r="AI149" i="8"/>
  <c r="AJ149" i="8"/>
  <c r="AK149" i="8"/>
  <c r="AL149" i="8"/>
  <c r="BH149" i="8"/>
  <c r="BG149" i="8" s="1"/>
  <c r="BI149" i="8"/>
  <c r="BJ149" i="8"/>
  <c r="BK149" i="8"/>
  <c r="BL149" i="8"/>
  <c r="BM149" i="8"/>
  <c r="CI149" i="8"/>
  <c r="CH149" i="8" s="1"/>
  <c r="CJ149" i="8"/>
  <c r="CK149" i="8"/>
  <c r="CL149" i="8"/>
  <c r="CM149" i="8"/>
  <c r="CN149" i="8"/>
  <c r="DJ149" i="8"/>
  <c r="DI149" i="8" s="1"/>
  <c r="DK149" i="8"/>
  <c r="DL149" i="8"/>
  <c r="DM149" i="8"/>
  <c r="DN149" i="8"/>
  <c r="DO149" i="8"/>
  <c r="EK149" i="8"/>
  <c r="EL149" i="8"/>
  <c r="EM149" i="8"/>
  <c r="EN149" i="8"/>
  <c r="EO149" i="8"/>
  <c r="EJ149" i="8" s="1"/>
  <c r="EP149" i="8"/>
  <c r="FK149" i="8"/>
  <c r="FL149" i="8"/>
  <c r="FM149" i="8"/>
  <c r="FN149" i="8"/>
  <c r="FO149" i="8"/>
  <c r="FP149" i="8"/>
  <c r="FQ149" i="8"/>
  <c r="GM149" i="8"/>
  <c r="GL149" i="8" s="1"/>
  <c r="GN149" i="8"/>
  <c r="GO149" i="8"/>
  <c r="GP149" i="8"/>
  <c r="GQ149" i="8"/>
  <c r="GR149" i="8"/>
  <c r="HN149" i="8"/>
  <c r="HM149" i="8" s="1"/>
  <c r="HO149" i="8"/>
  <c r="HP149" i="8"/>
  <c r="HQ149" i="8"/>
  <c r="HR149" i="8"/>
  <c r="HS149" i="8"/>
  <c r="IO149" i="8"/>
  <c r="IN149" i="8" s="1"/>
  <c r="IP149" i="8"/>
  <c r="IQ149" i="8"/>
  <c r="IR149" i="8"/>
  <c r="IS149" i="8"/>
  <c r="IT149" i="8"/>
  <c r="JO149" i="8"/>
  <c r="JP149" i="8"/>
  <c r="JQ149" i="8"/>
  <c r="JR149" i="8"/>
  <c r="JS149" i="8"/>
  <c r="JT149" i="8"/>
  <c r="JU149" i="8"/>
  <c r="KQ149" i="8"/>
  <c r="KP149" i="8" s="1"/>
  <c r="KR149" i="8"/>
  <c r="KS149" i="8"/>
  <c r="KT149" i="8"/>
  <c r="KU149" i="8"/>
  <c r="KV149" i="8"/>
  <c r="I150" i="8"/>
  <c r="DJ150" i="8"/>
  <c r="EO150" i="8"/>
  <c r="FP150" i="8"/>
  <c r="GM150" i="8"/>
  <c r="GQ150" i="8"/>
  <c r="IQ150" i="8"/>
  <c r="JT150" i="8"/>
  <c r="M156" i="8"/>
  <c r="AO156" i="8"/>
  <c r="BP156" i="8"/>
  <c r="CQ156" i="8"/>
  <c r="DR156" i="8"/>
  <c r="ES156" i="8"/>
  <c r="ES157" i="8" s="1"/>
  <c r="ES160" i="8" s="1"/>
  <c r="FT156" i="8"/>
  <c r="GU156" i="8"/>
  <c r="HV156" i="8"/>
  <c r="IW156" i="8"/>
  <c r="IW157" i="8" s="1"/>
  <c r="IW160" i="8" s="1"/>
  <c r="JX156" i="8"/>
  <c r="JX157" i="8" s="1"/>
  <c r="JX160" i="8" s="1"/>
  <c r="KY156" i="8"/>
  <c r="M157" i="8"/>
  <c r="AO157" i="8"/>
  <c r="BP157" i="8"/>
  <c r="BP160" i="8" s="1"/>
  <c r="CQ157" i="8"/>
  <c r="DR157" i="8"/>
  <c r="DR160" i="8" s="1"/>
  <c r="FT157" i="8"/>
  <c r="GU157" i="8"/>
  <c r="GU160" i="8" s="1"/>
  <c r="HV157" i="8"/>
  <c r="HV160" i="8" s="1"/>
  <c r="KY157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M160" i="8"/>
  <c r="AN160" i="8"/>
  <c r="AO160" i="8"/>
  <c r="AQ160" i="8"/>
  <c r="AR160" i="8"/>
  <c r="AS160" i="8"/>
  <c r="AT160" i="8"/>
  <c r="AU160" i="8"/>
  <c r="AV160" i="8"/>
  <c r="AW160" i="8"/>
  <c r="AX160" i="8"/>
  <c r="AY160" i="8"/>
  <c r="AZ160" i="8"/>
  <c r="BA160" i="8"/>
  <c r="BB160" i="8"/>
  <c r="BN160" i="8"/>
  <c r="BO160" i="8"/>
  <c r="BQ160" i="8"/>
  <c r="BR160" i="8"/>
  <c r="BS160" i="8"/>
  <c r="BT160" i="8"/>
  <c r="BU160" i="8"/>
  <c r="BV160" i="8"/>
  <c r="BW160" i="8"/>
  <c r="BX160" i="8"/>
  <c r="BY160" i="8"/>
  <c r="BZ160" i="8"/>
  <c r="CA160" i="8"/>
  <c r="CB160" i="8"/>
  <c r="CC160" i="8"/>
  <c r="CO160" i="8"/>
  <c r="CP160" i="8"/>
  <c r="CQ160" i="8"/>
  <c r="CR160" i="8"/>
  <c r="CS160" i="8"/>
  <c r="CT160" i="8"/>
  <c r="CU160" i="8"/>
  <c r="CV160" i="8"/>
  <c r="CW160" i="8"/>
  <c r="CX160" i="8"/>
  <c r="CY160" i="8"/>
  <c r="CZ160" i="8"/>
  <c r="DA160" i="8"/>
  <c r="DB160" i="8"/>
  <c r="DC160" i="8"/>
  <c r="DD160" i="8"/>
  <c r="DP160" i="8"/>
  <c r="DQ160" i="8"/>
  <c r="DS160" i="8"/>
  <c r="DT160" i="8"/>
  <c r="DU160" i="8"/>
  <c r="DV160" i="8"/>
  <c r="DW160" i="8"/>
  <c r="DX160" i="8"/>
  <c r="DY160" i="8"/>
  <c r="DZ160" i="8"/>
  <c r="EA160" i="8"/>
  <c r="EB160" i="8"/>
  <c r="EC160" i="8"/>
  <c r="ED160" i="8"/>
  <c r="EE160" i="8"/>
  <c r="EQ160" i="8"/>
  <c r="ER160" i="8"/>
  <c r="ET160" i="8"/>
  <c r="EU160" i="8"/>
  <c r="EV160" i="8"/>
  <c r="EW160" i="8"/>
  <c r="EX160" i="8"/>
  <c r="EY160" i="8"/>
  <c r="EZ160" i="8"/>
  <c r="FA160" i="8"/>
  <c r="FB160" i="8"/>
  <c r="FC160" i="8"/>
  <c r="FD160" i="8"/>
  <c r="FE160" i="8"/>
  <c r="FF160" i="8"/>
  <c r="FR160" i="8"/>
  <c r="FS160" i="8"/>
  <c r="FT160" i="8"/>
  <c r="FU160" i="8"/>
  <c r="FV160" i="8"/>
  <c r="FW160" i="8"/>
  <c r="FX160" i="8"/>
  <c r="FY160" i="8"/>
  <c r="FZ160" i="8"/>
  <c r="GA160" i="8"/>
  <c r="GB160" i="8"/>
  <c r="GC160" i="8"/>
  <c r="GD160" i="8"/>
  <c r="GE160" i="8"/>
  <c r="GF160" i="8"/>
  <c r="GG160" i="8"/>
  <c r="GS160" i="8"/>
  <c r="GT160" i="8"/>
  <c r="GV160" i="8"/>
  <c r="GW160" i="8"/>
  <c r="GX160" i="8"/>
  <c r="GY160" i="8"/>
  <c r="GZ160" i="8"/>
  <c r="HA160" i="8"/>
  <c r="HB160" i="8"/>
  <c r="HC160" i="8"/>
  <c r="HD160" i="8"/>
  <c r="HE160" i="8"/>
  <c r="HF160" i="8"/>
  <c r="HG160" i="8"/>
  <c r="HH160" i="8"/>
  <c r="HT160" i="8"/>
  <c r="HU160" i="8"/>
  <c r="HW160" i="8"/>
  <c r="HX160" i="8"/>
  <c r="HY160" i="8"/>
  <c r="HZ160" i="8"/>
  <c r="IA160" i="8"/>
  <c r="IB160" i="8"/>
  <c r="IC160" i="8"/>
  <c r="ID160" i="8"/>
  <c r="IE160" i="8"/>
  <c r="IF160" i="8"/>
  <c r="IG160" i="8"/>
  <c r="IH160" i="8"/>
  <c r="II160" i="8"/>
  <c r="IU160" i="8"/>
  <c r="IV160" i="8"/>
  <c r="IX160" i="8"/>
  <c r="IY160" i="8"/>
  <c r="IZ160" i="8"/>
  <c r="JA160" i="8"/>
  <c r="JB160" i="8"/>
  <c r="JC160" i="8"/>
  <c r="JD160" i="8"/>
  <c r="JE160" i="8"/>
  <c r="JF160" i="8"/>
  <c r="JG160" i="8"/>
  <c r="JH160" i="8"/>
  <c r="JI160" i="8"/>
  <c r="JJ160" i="8"/>
  <c r="JV160" i="8"/>
  <c r="JW160" i="8"/>
  <c r="JY160" i="8"/>
  <c r="JZ160" i="8"/>
  <c r="KA160" i="8"/>
  <c r="KB160" i="8"/>
  <c r="KC160" i="8"/>
  <c r="KD160" i="8"/>
  <c r="KE160" i="8"/>
  <c r="KF160" i="8"/>
  <c r="KG160" i="8"/>
  <c r="KH160" i="8"/>
  <c r="KI160" i="8"/>
  <c r="KJ160" i="8"/>
  <c r="KK160" i="8"/>
  <c r="KW160" i="8"/>
  <c r="KX160" i="8"/>
  <c r="KY160" i="8"/>
  <c r="KZ160" i="8"/>
  <c r="LA160" i="8"/>
  <c r="LB160" i="8"/>
  <c r="LC160" i="8"/>
  <c r="LD160" i="8"/>
  <c r="LE160" i="8"/>
  <c r="LF160" i="8"/>
  <c r="LG160" i="8"/>
  <c r="LH160" i="8"/>
  <c r="LI160" i="8"/>
  <c r="LJ160" i="8"/>
  <c r="LK160" i="8"/>
  <c r="LL160" i="8"/>
  <c r="Q161" i="8"/>
  <c r="AS161" i="8"/>
  <c r="BT161" i="8"/>
  <c r="BT162" i="8" s="1"/>
  <c r="CU161" i="8"/>
  <c r="CU162" i="8" s="1"/>
  <c r="DV161" i="8"/>
  <c r="DV162" i="8" s="1"/>
  <c r="EW161" i="8"/>
  <c r="FX161" i="8"/>
  <c r="GY161" i="8"/>
  <c r="HZ161" i="8"/>
  <c r="HZ162" i="8" s="1"/>
  <c r="JA161" i="8"/>
  <c r="JA162" i="8" s="1"/>
  <c r="KB161" i="8"/>
  <c r="LC161" i="8"/>
  <c r="O162" i="8"/>
  <c r="Q162" i="8"/>
  <c r="AQ162" i="8"/>
  <c r="AS162" i="8"/>
  <c r="BR162" i="8"/>
  <c r="CS162" i="8"/>
  <c r="DT162" i="8"/>
  <c r="EU162" i="8"/>
  <c r="EW162" i="8"/>
  <c r="FV162" i="8"/>
  <c r="FX162" i="8"/>
  <c r="GW162" i="8"/>
  <c r="GY162" i="8"/>
  <c r="HX162" i="8"/>
  <c r="IY162" i="8"/>
  <c r="JZ162" i="8"/>
  <c r="KB162" i="8"/>
  <c r="LA162" i="8"/>
  <c r="LC162" i="8"/>
  <c r="M164" i="8"/>
  <c r="AO164" i="8"/>
  <c r="BP164" i="8"/>
  <c r="CQ164" i="8"/>
  <c r="DR164" i="8"/>
  <c r="ES164" i="8"/>
  <c r="FT164" i="8"/>
  <c r="GU164" i="8"/>
  <c r="HV164" i="8"/>
  <c r="IW164" i="8"/>
  <c r="JX164" i="8"/>
  <c r="KY164" i="8"/>
  <c r="G166" i="8"/>
  <c r="H166" i="8"/>
  <c r="G167" i="8"/>
  <c r="H167" i="8"/>
  <c r="I167" i="8"/>
  <c r="J167" i="8"/>
  <c r="K167" i="8"/>
  <c r="L167" i="8"/>
  <c r="M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Q167" i="8"/>
  <c r="BR167" i="8"/>
  <c r="CS167" i="8"/>
  <c r="DT167" i="8"/>
  <c r="EU167" i="8"/>
  <c r="FV167" i="8"/>
  <c r="GW167" i="8"/>
  <c r="HX167" i="8"/>
  <c r="IY167" i="8"/>
  <c r="JZ167" i="8"/>
  <c r="LA167" i="8"/>
  <c r="O168" i="8"/>
  <c r="AQ168" i="8"/>
  <c r="BR168" i="8"/>
  <c r="CS168" i="8"/>
  <c r="DT168" i="8"/>
  <c r="EU168" i="8"/>
  <c r="FV168" i="8"/>
  <c r="GW168" i="8"/>
  <c r="HX168" i="8"/>
  <c r="IY168" i="8"/>
  <c r="JZ168" i="8"/>
  <c r="LA168" i="8"/>
  <c r="Q169" i="8"/>
  <c r="AS169" i="8"/>
  <c r="BT169" i="8"/>
  <c r="CU169" i="8"/>
  <c r="DV169" i="8"/>
  <c r="EW169" i="8"/>
  <c r="FX169" i="8"/>
  <c r="GY169" i="8"/>
  <c r="HZ169" i="8"/>
  <c r="JA169" i="8"/>
  <c r="KB169" i="8"/>
  <c r="LC169" i="8"/>
  <c r="O172" i="8"/>
  <c r="Q172" i="8"/>
  <c r="AQ172" i="8"/>
  <c r="AS172" i="8"/>
  <c r="BR172" i="8"/>
  <c r="BT172" i="8"/>
  <c r="CS172" i="8"/>
  <c r="CU172" i="8"/>
  <c r="DT172" i="8"/>
  <c r="DV172" i="8"/>
  <c r="EU172" i="8"/>
  <c r="EW172" i="8"/>
  <c r="FV172" i="8"/>
  <c r="FX172" i="8"/>
  <c r="GW172" i="8"/>
  <c r="GY172" i="8"/>
  <c r="HX172" i="8"/>
  <c r="HZ172" i="8"/>
  <c r="IY172" i="8"/>
  <c r="JA172" i="8"/>
  <c r="JZ172" i="8"/>
  <c r="KB172" i="8"/>
  <c r="LA172" i="8"/>
  <c r="LC172" i="8"/>
  <c r="M174" i="8"/>
  <c r="AO174" i="8"/>
  <c r="BP174" i="8"/>
  <c r="CQ174" i="8"/>
  <c r="DR174" i="8"/>
  <c r="ES174" i="8"/>
  <c r="FT174" i="8"/>
  <c r="GU174" i="8"/>
  <c r="HV174" i="8"/>
  <c r="IW174" i="8"/>
  <c r="JX174" i="8"/>
  <c r="KY174" i="8"/>
  <c r="M175" i="8"/>
  <c r="AO175" i="8"/>
  <c r="BP175" i="8"/>
  <c r="CQ175" i="8"/>
  <c r="DR175" i="8"/>
  <c r="ES175" i="8"/>
  <c r="FT175" i="8"/>
  <c r="GU175" i="8"/>
  <c r="HV175" i="8"/>
  <c r="IW175" i="8"/>
  <c r="JX175" i="8"/>
  <c r="KY175" i="8"/>
  <c r="M178" i="8"/>
  <c r="AO178" i="8"/>
  <c r="BP178" i="8"/>
  <c r="CQ178" i="8"/>
  <c r="DR178" i="8"/>
  <c r="ES178" i="8"/>
  <c r="FT178" i="8"/>
  <c r="GU178" i="8"/>
  <c r="HV178" i="8"/>
  <c r="IW178" i="8"/>
  <c r="JX178" i="8"/>
  <c r="KY178" i="8"/>
  <c r="M195" i="8"/>
  <c r="AO195" i="8"/>
  <c r="BP195" i="8"/>
  <c r="CQ195" i="8"/>
  <c r="DR195" i="8"/>
  <c r="ES195" i="8"/>
  <c r="FT195" i="8"/>
  <c r="GU195" i="8"/>
  <c r="HV195" i="8"/>
  <c r="IW195" i="8"/>
  <c r="JX195" i="8"/>
  <c r="KY195" i="8"/>
  <c r="M203" i="8"/>
  <c r="AO203" i="8"/>
  <c r="BP203" i="8"/>
  <c r="CQ203" i="8"/>
  <c r="DR203" i="8"/>
  <c r="ES203" i="8"/>
  <c r="FT203" i="8"/>
  <c r="GU203" i="8"/>
  <c r="HV203" i="8"/>
  <c r="IW203" i="8"/>
  <c r="JX203" i="8"/>
  <c r="KY203" i="8"/>
  <c r="M211" i="8"/>
  <c r="N211" i="8"/>
  <c r="AO211" i="8"/>
  <c r="BP211" i="8"/>
  <c r="BQ211" i="8"/>
  <c r="CQ211" i="8"/>
  <c r="CR211" i="8"/>
  <c r="DR211" i="8"/>
  <c r="DS211" i="8"/>
  <c r="ES211" i="8"/>
  <c r="ET211" i="8" s="1"/>
  <c r="FT211" i="8"/>
  <c r="FU211" i="8"/>
  <c r="GU211" i="8"/>
  <c r="GV211" i="8"/>
  <c r="HV211" i="8"/>
  <c r="HW211" i="8"/>
  <c r="IW211" i="8"/>
  <c r="IX211" i="8"/>
  <c r="JX211" i="8"/>
  <c r="JY211" i="8"/>
  <c r="KY211" i="8"/>
  <c r="KZ211" i="8" s="1"/>
  <c r="M212" i="8"/>
  <c r="N212" i="8"/>
  <c r="AO212" i="8"/>
  <c r="BP212" i="8"/>
  <c r="BQ212" i="8"/>
  <c r="CQ212" i="8"/>
  <c r="CR212" i="8" s="1"/>
  <c r="DR212" i="8"/>
  <c r="DS212" i="8"/>
  <c r="ES212" i="8"/>
  <c r="ET212" i="8" s="1"/>
  <c r="FT212" i="8"/>
  <c r="FU212" i="8"/>
  <c r="GU212" i="8"/>
  <c r="GV212" i="8"/>
  <c r="HV212" i="8"/>
  <c r="HW212" i="8"/>
  <c r="IW212" i="8"/>
  <c r="IX212" i="8" s="1"/>
  <c r="JX212" i="8"/>
  <c r="JY212" i="8"/>
  <c r="KY212" i="8"/>
  <c r="KZ212" i="8" s="1"/>
  <c r="E1" i="7"/>
  <c r="B7" i="7"/>
  <c r="C7" i="7"/>
  <c r="D7" i="7"/>
  <c r="D12" i="7" s="1"/>
  <c r="E7" i="7"/>
  <c r="F7" i="7"/>
  <c r="F12" i="7" s="1"/>
  <c r="G7" i="7"/>
  <c r="H7" i="7"/>
  <c r="I7" i="7"/>
  <c r="O7" i="7"/>
  <c r="P7" i="7"/>
  <c r="Q7" i="7"/>
  <c r="W7" i="7" s="1"/>
  <c r="R7" i="7"/>
  <c r="S7" i="7"/>
  <c r="T7" i="7"/>
  <c r="U7" i="7"/>
  <c r="V7" i="7"/>
  <c r="AA7" i="7"/>
  <c r="AB7" i="7"/>
  <c r="AC7" i="7"/>
  <c r="AD7" i="7"/>
  <c r="AE7" i="7"/>
  <c r="AF7" i="7"/>
  <c r="AG7" i="7"/>
  <c r="AH7" i="7"/>
  <c r="AN7" i="7"/>
  <c r="AO7" i="7"/>
  <c r="AP7" i="7"/>
  <c r="AQ7" i="7"/>
  <c r="AR7" i="7"/>
  <c r="AS7" i="7"/>
  <c r="AT7" i="7"/>
  <c r="AU7" i="7"/>
  <c r="BA7" i="7"/>
  <c r="BB7" i="7"/>
  <c r="BC7" i="7"/>
  <c r="BD7" i="7"/>
  <c r="BE7" i="7"/>
  <c r="BF7" i="7"/>
  <c r="BG7" i="7"/>
  <c r="BH7" i="7"/>
  <c r="BN7" i="7"/>
  <c r="BO7" i="7"/>
  <c r="BP7" i="7"/>
  <c r="BQ7" i="7"/>
  <c r="BR7" i="7"/>
  <c r="BS7" i="7"/>
  <c r="BT7" i="7"/>
  <c r="BU7" i="7"/>
  <c r="CA7" i="7"/>
  <c r="CB7" i="7"/>
  <c r="CC7" i="7"/>
  <c r="CD7" i="7"/>
  <c r="CE7" i="7"/>
  <c r="CF7" i="7"/>
  <c r="CG7" i="7"/>
  <c r="CH7" i="7"/>
  <c r="CN7" i="7"/>
  <c r="CO7" i="7"/>
  <c r="CP7" i="7"/>
  <c r="CV7" i="7" s="1"/>
  <c r="CQ7" i="7"/>
  <c r="CR7" i="7"/>
  <c r="CS7" i="7"/>
  <c r="CT7" i="7"/>
  <c r="CU7" i="7"/>
  <c r="DA7" i="7"/>
  <c r="DB7" i="7"/>
  <c r="DC7" i="7"/>
  <c r="DD7" i="7"/>
  <c r="DE7" i="7"/>
  <c r="DF7" i="7"/>
  <c r="DG7" i="7"/>
  <c r="DH7" i="7"/>
  <c r="DN7" i="7"/>
  <c r="DO7" i="7"/>
  <c r="DP7" i="7"/>
  <c r="DQ7" i="7"/>
  <c r="DV7" i="7" s="1"/>
  <c r="DR7" i="7"/>
  <c r="DS7" i="7"/>
  <c r="DT7" i="7"/>
  <c r="DU7" i="7"/>
  <c r="EA7" i="7"/>
  <c r="EB7" i="7"/>
  <c r="EC7" i="7"/>
  <c r="ED7" i="7"/>
  <c r="EE7" i="7"/>
  <c r="EF7" i="7"/>
  <c r="EG7" i="7"/>
  <c r="EH7" i="7"/>
  <c r="EN7" i="7"/>
  <c r="EO7" i="7"/>
  <c r="EP7" i="7"/>
  <c r="EQ7" i="7"/>
  <c r="ER7" i="7"/>
  <c r="ES7" i="7"/>
  <c r="ET7" i="7"/>
  <c r="EU7" i="7"/>
  <c r="J8" i="7"/>
  <c r="K8" i="7" s="1"/>
  <c r="J9" i="7"/>
  <c r="K9" i="7"/>
  <c r="J10" i="7"/>
  <c r="K10" i="7"/>
  <c r="J11" i="7"/>
  <c r="K11" i="7"/>
  <c r="B12" i="7"/>
  <c r="C12" i="7"/>
  <c r="E12" i="7"/>
  <c r="G12" i="7"/>
  <c r="H12" i="7"/>
  <c r="I12" i="7"/>
  <c r="B14" i="7"/>
  <c r="C14" i="7"/>
  <c r="D14" i="7"/>
  <c r="E14" i="7"/>
  <c r="J14" i="7" s="1"/>
  <c r="F14" i="7"/>
  <c r="G14" i="7"/>
  <c r="H14" i="7"/>
  <c r="I14" i="7"/>
  <c r="O14" i="7"/>
  <c r="AA14" i="7"/>
  <c r="AB14" i="7"/>
  <c r="AC14" i="7"/>
  <c r="AD14" i="7"/>
  <c r="AE14" i="7"/>
  <c r="AF14" i="7"/>
  <c r="AG14" i="7"/>
  <c r="AH14" i="7"/>
  <c r="AN14" i="7"/>
  <c r="AO14" i="7"/>
  <c r="AP14" i="7"/>
  <c r="AQ14" i="7"/>
  <c r="AR14" i="7"/>
  <c r="AS14" i="7"/>
  <c r="AT14" i="7"/>
  <c r="AU14" i="7"/>
  <c r="BA14" i="7"/>
  <c r="BB14" i="7"/>
  <c r="BC14" i="7"/>
  <c r="BD14" i="7"/>
  <c r="BE14" i="7"/>
  <c r="BF14" i="7"/>
  <c r="BG14" i="7"/>
  <c r="BH14" i="7"/>
  <c r="BN14" i="7"/>
  <c r="BO14" i="7"/>
  <c r="BP14" i="7"/>
  <c r="BQ14" i="7"/>
  <c r="BR14" i="7"/>
  <c r="BS14" i="7"/>
  <c r="BT14" i="7"/>
  <c r="BU14" i="7"/>
  <c r="CA14" i="7"/>
  <c r="CB14" i="7"/>
  <c r="CC14" i="7"/>
  <c r="CD14" i="7"/>
  <c r="CI14" i="7" s="1"/>
  <c r="CE14" i="7"/>
  <c r="CF14" i="7"/>
  <c r="CG14" i="7"/>
  <c r="CH14" i="7"/>
  <c r="CN14" i="7"/>
  <c r="CO14" i="7"/>
  <c r="CP14" i="7"/>
  <c r="CQ14" i="7"/>
  <c r="CR14" i="7"/>
  <c r="CS14" i="7"/>
  <c r="CT14" i="7"/>
  <c r="CU14" i="7"/>
  <c r="DA14" i="7"/>
  <c r="DB14" i="7"/>
  <c r="DC14" i="7"/>
  <c r="DD14" i="7"/>
  <c r="DE14" i="7"/>
  <c r="DF14" i="7"/>
  <c r="DG14" i="7"/>
  <c r="DH14" i="7"/>
  <c r="DN14" i="7"/>
  <c r="DO14" i="7"/>
  <c r="DP14" i="7"/>
  <c r="DQ14" i="7"/>
  <c r="DR14" i="7"/>
  <c r="DS14" i="7"/>
  <c r="DT14" i="7"/>
  <c r="DU14" i="7"/>
  <c r="EA14" i="7"/>
  <c r="EB14" i="7"/>
  <c r="EC14" i="7"/>
  <c r="ED14" i="7"/>
  <c r="EI14" i="7" s="1"/>
  <c r="EE14" i="7"/>
  <c r="EF14" i="7"/>
  <c r="EG14" i="7"/>
  <c r="EH14" i="7"/>
  <c r="EJ14" i="7"/>
  <c r="EN14" i="7"/>
  <c r="EO14" i="7"/>
  <c r="EP14" i="7"/>
  <c r="EQ14" i="7"/>
  <c r="ER14" i="7"/>
  <c r="ES14" i="7"/>
  <c r="ET14" i="7"/>
  <c r="EU14" i="7"/>
  <c r="B15" i="7"/>
  <c r="C15" i="7"/>
  <c r="D15" i="7"/>
  <c r="E15" i="7"/>
  <c r="F15" i="7"/>
  <c r="G15" i="7"/>
  <c r="H15" i="7"/>
  <c r="I15" i="7"/>
  <c r="I16" i="7" s="1"/>
  <c r="AQ15" i="7"/>
  <c r="AQ16" i="7" s="1"/>
  <c r="D16" i="7"/>
  <c r="E16" i="7"/>
  <c r="F16" i="7"/>
  <c r="H16" i="7"/>
  <c r="B18" i="7"/>
  <c r="C18" i="7"/>
  <c r="D18" i="7"/>
  <c r="E18" i="7"/>
  <c r="F18" i="7"/>
  <c r="G18" i="7"/>
  <c r="H18" i="7"/>
  <c r="I18" i="7"/>
  <c r="O18" i="7"/>
  <c r="P18" i="7"/>
  <c r="Q18" i="7"/>
  <c r="R18" i="7"/>
  <c r="S18" i="7"/>
  <c r="T18" i="7"/>
  <c r="U18" i="7"/>
  <c r="V18" i="7"/>
  <c r="AA18" i="7"/>
  <c r="AB18" i="7"/>
  <c r="AC18" i="7"/>
  <c r="AD18" i="7"/>
  <c r="AE18" i="7"/>
  <c r="AF18" i="7"/>
  <c r="AG18" i="7"/>
  <c r="AH18" i="7"/>
  <c r="AN18" i="7"/>
  <c r="AO18" i="7"/>
  <c r="AP18" i="7"/>
  <c r="AQ18" i="7"/>
  <c r="AR18" i="7"/>
  <c r="AS18" i="7"/>
  <c r="AT18" i="7"/>
  <c r="AU18" i="7"/>
  <c r="BA18" i="7"/>
  <c r="BB18" i="7"/>
  <c r="BC18" i="7"/>
  <c r="BD18" i="7"/>
  <c r="BE18" i="7"/>
  <c r="BF18" i="7"/>
  <c r="BG18" i="7"/>
  <c r="BH18" i="7"/>
  <c r="BI18" i="7"/>
  <c r="BJ18" i="7"/>
  <c r="BN18" i="7"/>
  <c r="BO18" i="7"/>
  <c r="BP18" i="7"/>
  <c r="BQ18" i="7"/>
  <c r="BV18" i="7" s="1"/>
  <c r="BR18" i="7"/>
  <c r="BS18" i="7"/>
  <c r="BT18" i="7"/>
  <c r="BU18" i="7"/>
  <c r="CA18" i="7"/>
  <c r="CB18" i="7"/>
  <c r="CC18" i="7"/>
  <c r="CD18" i="7"/>
  <c r="CE18" i="7"/>
  <c r="CF18" i="7"/>
  <c r="CG18" i="7"/>
  <c r="CH18" i="7"/>
  <c r="CN18" i="7"/>
  <c r="CO18" i="7"/>
  <c r="CP18" i="7"/>
  <c r="CQ18" i="7"/>
  <c r="CR18" i="7"/>
  <c r="CS18" i="7"/>
  <c r="CT18" i="7"/>
  <c r="CU18" i="7"/>
  <c r="DA18" i="7"/>
  <c r="DB18" i="7"/>
  <c r="DC18" i="7"/>
  <c r="DD18" i="7"/>
  <c r="DE18" i="7"/>
  <c r="DF18" i="7"/>
  <c r="DG18" i="7"/>
  <c r="DH18" i="7"/>
  <c r="DN18" i="7"/>
  <c r="DO18" i="7"/>
  <c r="DP18" i="7"/>
  <c r="DQ18" i="7"/>
  <c r="DR18" i="7"/>
  <c r="DS18" i="7"/>
  <c r="DT18" i="7"/>
  <c r="DU18" i="7"/>
  <c r="EA18" i="7"/>
  <c r="EB18" i="7"/>
  <c r="EC18" i="7"/>
  <c r="ED18" i="7"/>
  <c r="EE18" i="7"/>
  <c r="EF18" i="7"/>
  <c r="EI18" i="7" s="1"/>
  <c r="EG18" i="7"/>
  <c r="EH18" i="7"/>
  <c r="EN18" i="7"/>
  <c r="EO18" i="7"/>
  <c r="EP18" i="7"/>
  <c r="EQ18" i="7"/>
  <c r="EV18" i="7" s="1"/>
  <c r="ER18" i="7"/>
  <c r="ES18" i="7"/>
  <c r="ET18" i="7"/>
  <c r="EU18" i="7"/>
  <c r="B20" i="7"/>
  <c r="C20" i="7"/>
  <c r="D20" i="7"/>
  <c r="Q20" i="7" s="1"/>
  <c r="AC20" i="7" s="1"/>
  <c r="E20" i="7"/>
  <c r="F20" i="7"/>
  <c r="G20" i="7"/>
  <c r="T20" i="7" s="1"/>
  <c r="AF20" i="7" s="1"/>
  <c r="AF24" i="7" s="1"/>
  <c r="H20" i="7"/>
  <c r="I20" i="7"/>
  <c r="V20" i="7" s="1"/>
  <c r="P20" i="7"/>
  <c r="P24" i="7" s="1"/>
  <c r="P26" i="7" s="1"/>
  <c r="S20" i="7"/>
  <c r="U20" i="7"/>
  <c r="AB20" i="7"/>
  <c r="AE20" i="7"/>
  <c r="AR20" i="7" s="1"/>
  <c r="AG20" i="7"/>
  <c r="AT20" i="7" s="1"/>
  <c r="BG20" i="7" s="1"/>
  <c r="AS20" i="7"/>
  <c r="BF20" i="7" s="1"/>
  <c r="B21" i="7"/>
  <c r="C21" i="7"/>
  <c r="D21" i="7"/>
  <c r="E21" i="7"/>
  <c r="E25" i="7" s="1"/>
  <c r="F21" i="7"/>
  <c r="G21" i="7"/>
  <c r="H21" i="7"/>
  <c r="I21" i="7"/>
  <c r="I22" i="7" s="1"/>
  <c r="O21" i="7"/>
  <c r="P21" i="7"/>
  <c r="Q21" i="7"/>
  <c r="R21" i="7"/>
  <c r="S21" i="7"/>
  <c r="T21" i="7"/>
  <c r="T22" i="7" s="1"/>
  <c r="U21" i="7"/>
  <c r="U22" i="7" s="1"/>
  <c r="V21" i="7"/>
  <c r="AA21" i="7"/>
  <c r="AB21" i="7"/>
  <c r="AC21" i="7"/>
  <c r="AD21" i="7"/>
  <c r="AE21" i="7"/>
  <c r="AF21" i="7"/>
  <c r="AG21" i="7"/>
  <c r="AH21" i="7"/>
  <c r="AN21" i="7"/>
  <c r="AO21" i="7"/>
  <c r="AP21" i="7"/>
  <c r="AQ21" i="7"/>
  <c r="AR21" i="7"/>
  <c r="AS21" i="7"/>
  <c r="AS22" i="7" s="1"/>
  <c r="AT21" i="7"/>
  <c r="AU21" i="7"/>
  <c r="BA21" i="7"/>
  <c r="BB21" i="7"/>
  <c r="BC21" i="7"/>
  <c r="BD21" i="7"/>
  <c r="BE21" i="7"/>
  <c r="BF21" i="7"/>
  <c r="BG21" i="7"/>
  <c r="BH21" i="7"/>
  <c r="BI21" i="7"/>
  <c r="BI22" i="7" s="1"/>
  <c r="BN21" i="7"/>
  <c r="BO21" i="7"/>
  <c r="BP21" i="7"/>
  <c r="BQ21" i="7"/>
  <c r="BR21" i="7"/>
  <c r="BS21" i="7"/>
  <c r="BT21" i="7"/>
  <c r="BU21" i="7"/>
  <c r="CA21" i="7"/>
  <c r="CB21" i="7"/>
  <c r="CC21" i="7"/>
  <c r="CD21" i="7"/>
  <c r="CE21" i="7"/>
  <c r="CF21" i="7"/>
  <c r="CG21" i="7"/>
  <c r="CH21" i="7"/>
  <c r="CN21" i="7"/>
  <c r="CO21" i="7"/>
  <c r="CP21" i="7"/>
  <c r="CQ21" i="7"/>
  <c r="CR21" i="7"/>
  <c r="CS21" i="7"/>
  <c r="CT21" i="7"/>
  <c r="CU21" i="7"/>
  <c r="DA21" i="7"/>
  <c r="DB21" i="7"/>
  <c r="DC21" i="7"/>
  <c r="DD21" i="7"/>
  <c r="DI21" i="7" s="1"/>
  <c r="DE21" i="7"/>
  <c r="DF21" i="7"/>
  <c r="DG21" i="7"/>
  <c r="DH21" i="7"/>
  <c r="DJ21" i="7"/>
  <c r="DN21" i="7"/>
  <c r="DO21" i="7"/>
  <c r="DP21" i="7"/>
  <c r="DV21" i="7" s="1"/>
  <c r="DV22" i="7" s="1"/>
  <c r="DQ21" i="7"/>
  <c r="DR21" i="7"/>
  <c r="DS21" i="7"/>
  <c r="DT21" i="7"/>
  <c r="DU21" i="7"/>
  <c r="EA21" i="7"/>
  <c r="EB21" i="7"/>
  <c r="EC21" i="7"/>
  <c r="ED21" i="7"/>
  <c r="EE21" i="7"/>
  <c r="EF21" i="7"/>
  <c r="EG21" i="7"/>
  <c r="EH21" i="7"/>
  <c r="EN21" i="7"/>
  <c r="EO21" i="7"/>
  <c r="EP21" i="7"/>
  <c r="EQ21" i="7"/>
  <c r="EQ25" i="7" s="1"/>
  <c r="ER21" i="7"/>
  <c r="ES21" i="7"/>
  <c r="ET21" i="7"/>
  <c r="EU21" i="7"/>
  <c r="C22" i="7"/>
  <c r="F22" i="7"/>
  <c r="G22" i="7"/>
  <c r="H22" i="7"/>
  <c r="P22" i="7"/>
  <c r="Q22" i="7"/>
  <c r="V22" i="7"/>
  <c r="AE22" i="7"/>
  <c r="AF22" i="7"/>
  <c r="DI22" i="7"/>
  <c r="C24" i="7"/>
  <c r="F24" i="7"/>
  <c r="G24" i="7"/>
  <c r="G26" i="7" s="1"/>
  <c r="H24" i="7"/>
  <c r="H26" i="7" s="1"/>
  <c r="I24" i="7"/>
  <c r="S24" i="7"/>
  <c r="U24" i="7"/>
  <c r="AE24" i="7"/>
  <c r="AR24" i="7" s="1"/>
  <c r="AP24" i="7"/>
  <c r="AS24" i="7"/>
  <c r="BF24" i="7" s="1"/>
  <c r="BS24" i="7" s="1"/>
  <c r="CF24" i="7" s="1"/>
  <c r="CS24" i="7" s="1"/>
  <c r="DF24" i="7" s="1"/>
  <c r="DS24" i="7" s="1"/>
  <c r="EF24" i="7" s="1"/>
  <c r="ES24" i="7" s="1"/>
  <c r="BE24" i="7"/>
  <c r="BR24" i="7" s="1"/>
  <c r="CE24" i="7" s="1"/>
  <c r="CR24" i="7" s="1"/>
  <c r="DE24" i="7" s="1"/>
  <c r="DR24" i="7" s="1"/>
  <c r="EE24" i="7" s="1"/>
  <c r="ER24" i="7" s="1"/>
  <c r="ER26" i="7" s="1"/>
  <c r="B25" i="7"/>
  <c r="C25" i="7"/>
  <c r="F25" i="7"/>
  <c r="F26" i="7" s="1"/>
  <c r="G25" i="7"/>
  <c r="H25" i="7"/>
  <c r="I25" i="7"/>
  <c r="O25" i="7"/>
  <c r="P25" i="7"/>
  <c r="Q25" i="7"/>
  <c r="R25" i="7"/>
  <c r="T25" i="7"/>
  <c r="V25" i="7"/>
  <c r="AA25" i="7"/>
  <c r="AC25" i="7"/>
  <c r="AD25" i="7"/>
  <c r="AE25" i="7"/>
  <c r="AF25" i="7"/>
  <c r="EN25" i="7"/>
  <c r="EO25" i="7"/>
  <c r="ER25" i="7"/>
  <c r="ES25" i="7"/>
  <c r="ET25" i="7"/>
  <c r="C26" i="7"/>
  <c r="I26" i="7"/>
  <c r="Q26" i="7"/>
  <c r="AC26" i="7"/>
  <c r="AE26" i="7"/>
  <c r="AF26" i="7"/>
  <c r="O28" i="7"/>
  <c r="P28" i="7"/>
  <c r="P32" i="7" s="1"/>
  <c r="P34" i="7" s="1"/>
  <c r="Q28" i="7"/>
  <c r="R28" i="7"/>
  <c r="S28" i="7"/>
  <c r="T28" i="7"/>
  <c r="U28" i="7"/>
  <c r="V28" i="7"/>
  <c r="AH28" i="7" s="1"/>
  <c r="AA28" i="7"/>
  <c r="AN28" i="7" s="1"/>
  <c r="AB28" i="7"/>
  <c r="AO28" i="7" s="1"/>
  <c r="BB28" i="7" s="1"/>
  <c r="AC28" i="7"/>
  <c r="AC32" i="7" s="1"/>
  <c r="AD28" i="7"/>
  <c r="AE28" i="7"/>
  <c r="AE30" i="7" s="1"/>
  <c r="AF28" i="7"/>
  <c r="AG28" i="7"/>
  <c r="AT28" i="7" s="1"/>
  <c r="AP28" i="7"/>
  <c r="AQ28" i="7"/>
  <c r="BD28" i="7" s="1"/>
  <c r="AR28" i="7"/>
  <c r="AS28" i="7"/>
  <c r="AS32" i="7" s="1"/>
  <c r="AU28" i="7"/>
  <c r="BC28" i="7"/>
  <c r="BC32" i="7" s="1"/>
  <c r="BF28" i="7"/>
  <c r="BH28" i="7"/>
  <c r="B29" i="7"/>
  <c r="C29" i="7"/>
  <c r="D29" i="7"/>
  <c r="E29" i="7"/>
  <c r="F29" i="7"/>
  <c r="G29" i="7"/>
  <c r="G33" i="7" s="1"/>
  <c r="G34" i="7" s="1"/>
  <c r="H29" i="7"/>
  <c r="I29" i="7"/>
  <c r="O29" i="7"/>
  <c r="P29" i="7"/>
  <c r="Q29" i="7"/>
  <c r="R29" i="7"/>
  <c r="V29" i="7"/>
  <c r="AC29" i="7"/>
  <c r="AE29" i="7"/>
  <c r="AF29" i="7"/>
  <c r="C30" i="7"/>
  <c r="D30" i="7"/>
  <c r="E30" i="7"/>
  <c r="F30" i="7"/>
  <c r="G30" i="7"/>
  <c r="I30" i="7"/>
  <c r="O30" i="7"/>
  <c r="R30" i="7"/>
  <c r="V30" i="7"/>
  <c r="AC30" i="7"/>
  <c r="AF30" i="7"/>
  <c r="B32" i="7"/>
  <c r="C32" i="7"/>
  <c r="C34" i="7" s="1"/>
  <c r="D32" i="7"/>
  <c r="E32" i="7"/>
  <c r="J32" i="7" s="1"/>
  <c r="F32" i="7"/>
  <c r="G32" i="7"/>
  <c r="H32" i="7"/>
  <c r="I32" i="7"/>
  <c r="Q32" i="7"/>
  <c r="R32" i="7"/>
  <c r="W32" i="7" s="1"/>
  <c r="S32" i="7"/>
  <c r="T32" i="7"/>
  <c r="U32" i="7"/>
  <c r="V32" i="7"/>
  <c r="AA32" i="7"/>
  <c r="AB32" i="7"/>
  <c r="AD32" i="7"/>
  <c r="AF32" i="7"/>
  <c r="AF34" i="7" s="1"/>
  <c r="AG32" i="7"/>
  <c r="AH32" i="7"/>
  <c r="AN32" i="7"/>
  <c r="AO32" i="7"/>
  <c r="AQ32" i="7"/>
  <c r="AU32" i="7"/>
  <c r="C33" i="7"/>
  <c r="D33" i="7"/>
  <c r="E33" i="7"/>
  <c r="F33" i="7"/>
  <c r="F34" i="7" s="1"/>
  <c r="I33" i="7"/>
  <c r="P33" i="7"/>
  <c r="R33" i="7"/>
  <c r="V33" i="7"/>
  <c r="AC33" i="7"/>
  <c r="AF33" i="7"/>
  <c r="D34" i="7"/>
  <c r="E34" i="7"/>
  <c r="I34" i="7"/>
  <c r="R34" i="7"/>
  <c r="V34" i="7"/>
  <c r="J36" i="7"/>
  <c r="K36" i="7"/>
  <c r="W36" i="7"/>
  <c r="X36" i="7"/>
  <c r="AI36" i="7"/>
  <c r="AJ36" i="7"/>
  <c r="AV36" i="7"/>
  <c r="AW36" i="7" s="1"/>
  <c r="BI36" i="7"/>
  <c r="BJ36" i="7" s="1"/>
  <c r="BV36" i="7"/>
  <c r="BW36" i="7" s="1"/>
  <c r="CI36" i="7"/>
  <c r="CV36" i="7"/>
  <c r="CW36" i="7"/>
  <c r="DI36" i="7"/>
  <c r="DJ36" i="7"/>
  <c r="DV36" i="7"/>
  <c r="DW36" i="7" s="1"/>
  <c r="DW38" i="7" s="1"/>
  <c r="EI36" i="7"/>
  <c r="EJ36" i="7" s="1"/>
  <c r="EV36" i="7"/>
  <c r="EW36" i="7" s="1"/>
  <c r="J37" i="7"/>
  <c r="K37" i="7"/>
  <c r="W37" i="7"/>
  <c r="X37" i="7"/>
  <c r="X38" i="7" s="1"/>
  <c r="AI37" i="7"/>
  <c r="AJ37" i="7"/>
  <c r="AV37" i="7"/>
  <c r="AW37" i="7" s="1"/>
  <c r="BI37" i="7"/>
  <c r="BJ37" i="7" s="1"/>
  <c r="BJ38" i="7" s="1"/>
  <c r="BV37" i="7"/>
  <c r="BW37" i="7" s="1"/>
  <c r="CI37" i="7"/>
  <c r="CJ37" i="7"/>
  <c r="CV37" i="7"/>
  <c r="CW37" i="7" s="1"/>
  <c r="CW38" i="7" s="1"/>
  <c r="DI37" i="7"/>
  <c r="DJ37" i="7"/>
  <c r="DV37" i="7"/>
  <c r="DW37" i="7" s="1"/>
  <c r="EI37" i="7"/>
  <c r="EV37" i="7"/>
  <c r="EW37" i="7" s="1"/>
  <c r="B38" i="7"/>
  <c r="C38" i="7"/>
  <c r="D38" i="7"/>
  <c r="E38" i="7"/>
  <c r="F38" i="7"/>
  <c r="G38" i="7"/>
  <c r="H38" i="7"/>
  <c r="I38" i="7"/>
  <c r="J38" i="7"/>
  <c r="O38" i="7"/>
  <c r="P38" i="7"/>
  <c r="Q38" i="7"/>
  <c r="R38" i="7"/>
  <c r="S38" i="7"/>
  <c r="T38" i="7"/>
  <c r="U38" i="7"/>
  <c r="V38" i="7"/>
  <c r="W38" i="7"/>
  <c r="AA38" i="7"/>
  <c r="AB38" i="7"/>
  <c r="AC38" i="7"/>
  <c r="AD38" i="7"/>
  <c r="AE38" i="7"/>
  <c r="AF38" i="7"/>
  <c r="AG38" i="7"/>
  <c r="AH38" i="7"/>
  <c r="AI38" i="7"/>
  <c r="AJ38" i="7"/>
  <c r="AN38" i="7"/>
  <c r="AO38" i="7"/>
  <c r="AP38" i="7"/>
  <c r="AQ38" i="7"/>
  <c r="AR38" i="7"/>
  <c r="AS38" i="7"/>
  <c r="AT38" i="7"/>
  <c r="AU38" i="7"/>
  <c r="AV38" i="7"/>
  <c r="AW38" i="7"/>
  <c r="BA38" i="7"/>
  <c r="BB38" i="7"/>
  <c r="BC38" i="7"/>
  <c r="BD38" i="7"/>
  <c r="BE38" i="7"/>
  <c r="BF38" i="7"/>
  <c r="BG38" i="7"/>
  <c r="BH38" i="7"/>
  <c r="BI38" i="7"/>
  <c r="BN38" i="7"/>
  <c r="BO38" i="7"/>
  <c r="BP38" i="7"/>
  <c r="BQ38" i="7"/>
  <c r="BR38" i="7"/>
  <c r="BS38" i="7"/>
  <c r="BT38" i="7"/>
  <c r="BU38" i="7"/>
  <c r="BV38" i="7"/>
  <c r="CA38" i="7"/>
  <c r="CB38" i="7"/>
  <c r="CC38" i="7"/>
  <c r="CD38" i="7"/>
  <c r="CE38" i="7"/>
  <c r="CF38" i="7"/>
  <c r="CG38" i="7"/>
  <c r="CH38" i="7"/>
  <c r="CN38" i="7"/>
  <c r="CO38" i="7"/>
  <c r="CP38" i="7"/>
  <c r="CQ38" i="7"/>
  <c r="CR38" i="7"/>
  <c r="CS38" i="7"/>
  <c r="CT38" i="7"/>
  <c r="CU38" i="7"/>
  <c r="CV38" i="7"/>
  <c r="DA38" i="7"/>
  <c r="DB38" i="7"/>
  <c r="DC38" i="7"/>
  <c r="DD38" i="7"/>
  <c r="DE38" i="7"/>
  <c r="DF38" i="7"/>
  <c r="DG38" i="7"/>
  <c r="DH38" i="7"/>
  <c r="DI38" i="7"/>
  <c r="DJ38" i="7"/>
  <c r="DN38" i="7"/>
  <c r="DO38" i="7"/>
  <c r="DP38" i="7"/>
  <c r="DQ38" i="7"/>
  <c r="DR38" i="7"/>
  <c r="DS38" i="7"/>
  <c r="DT38" i="7"/>
  <c r="DU38" i="7"/>
  <c r="EA38" i="7"/>
  <c r="EB38" i="7"/>
  <c r="EC38" i="7"/>
  <c r="ED38" i="7"/>
  <c r="EE38" i="7"/>
  <c r="EF38" i="7"/>
  <c r="EG38" i="7"/>
  <c r="EH38" i="7"/>
  <c r="EN38" i="7"/>
  <c r="EO38" i="7"/>
  <c r="EP38" i="7"/>
  <c r="EQ38" i="7"/>
  <c r="ER38" i="7"/>
  <c r="ES38" i="7"/>
  <c r="ET38" i="7"/>
  <c r="EU38" i="7"/>
  <c r="EV38" i="7"/>
  <c r="J40" i="7"/>
  <c r="K40" i="7"/>
  <c r="W40" i="7"/>
  <c r="X40" i="7" s="1"/>
  <c r="AI40" i="7"/>
  <c r="AJ40" i="7"/>
  <c r="AV40" i="7"/>
  <c r="AW40" i="7" s="1"/>
  <c r="AW42" i="7" s="1"/>
  <c r="BI40" i="7"/>
  <c r="BJ40" i="7" s="1"/>
  <c r="BV40" i="7"/>
  <c r="BW40" i="7" s="1"/>
  <c r="CI40" i="7"/>
  <c r="CJ40" i="7" s="1"/>
  <c r="CV40" i="7"/>
  <c r="CW40" i="7" s="1"/>
  <c r="DI40" i="7"/>
  <c r="DJ40" i="7"/>
  <c r="DV40" i="7"/>
  <c r="DW40" i="7" s="1"/>
  <c r="DW42" i="7" s="1"/>
  <c r="EI40" i="7"/>
  <c r="EJ40" i="7" s="1"/>
  <c r="EV40" i="7"/>
  <c r="EW40" i="7" s="1"/>
  <c r="J41" i="7"/>
  <c r="K41" i="7"/>
  <c r="W41" i="7"/>
  <c r="W42" i="7" s="1"/>
  <c r="X41" i="7"/>
  <c r="AI41" i="7"/>
  <c r="AJ41" i="7"/>
  <c r="AV41" i="7"/>
  <c r="AW41" i="7" s="1"/>
  <c r="BI41" i="7"/>
  <c r="BV41" i="7"/>
  <c r="BW41" i="7" s="1"/>
  <c r="CI41" i="7"/>
  <c r="CJ41" i="7" s="1"/>
  <c r="CV41" i="7"/>
  <c r="CW41" i="7"/>
  <c r="DI41" i="7"/>
  <c r="DJ41" i="7" s="1"/>
  <c r="DJ42" i="7" s="1"/>
  <c r="DV41" i="7"/>
  <c r="DW41" i="7" s="1"/>
  <c r="EI41" i="7"/>
  <c r="EV41" i="7"/>
  <c r="EW41" i="7" s="1"/>
  <c r="EW42" i="7" s="1"/>
  <c r="B42" i="7"/>
  <c r="C42" i="7"/>
  <c r="D42" i="7"/>
  <c r="E42" i="7"/>
  <c r="F42" i="7"/>
  <c r="G42" i="7"/>
  <c r="H42" i="7"/>
  <c r="I42" i="7"/>
  <c r="J42" i="7"/>
  <c r="O42" i="7"/>
  <c r="P42" i="7"/>
  <c r="Q42" i="7"/>
  <c r="R42" i="7"/>
  <c r="S42" i="7"/>
  <c r="T42" i="7"/>
  <c r="U42" i="7"/>
  <c r="V42" i="7"/>
  <c r="AA42" i="7"/>
  <c r="AB42" i="7"/>
  <c r="AC42" i="7"/>
  <c r="AD42" i="7"/>
  <c r="AE42" i="7"/>
  <c r="AF42" i="7"/>
  <c r="AG42" i="7"/>
  <c r="AH42" i="7"/>
  <c r="AI42" i="7"/>
  <c r="AJ42" i="7"/>
  <c r="AN42" i="7"/>
  <c r="AO42" i="7"/>
  <c r="AP42" i="7"/>
  <c r="AQ42" i="7"/>
  <c r="AR42" i="7"/>
  <c r="AS42" i="7"/>
  <c r="AT42" i="7"/>
  <c r="AU42" i="7"/>
  <c r="AV42" i="7"/>
  <c r="BA42" i="7"/>
  <c r="BB42" i="7"/>
  <c r="BC42" i="7"/>
  <c r="BD42" i="7"/>
  <c r="BE42" i="7"/>
  <c r="BF42" i="7"/>
  <c r="BG42" i="7"/>
  <c r="BH42" i="7"/>
  <c r="BN42" i="7"/>
  <c r="BO42" i="7"/>
  <c r="BP42" i="7"/>
  <c r="BQ42" i="7"/>
  <c r="BR42" i="7"/>
  <c r="BS42" i="7"/>
  <c r="BT42" i="7"/>
  <c r="BU42" i="7"/>
  <c r="BV42" i="7"/>
  <c r="CA42" i="7"/>
  <c r="CB42" i="7"/>
  <c r="CC42" i="7"/>
  <c r="CD42" i="7"/>
  <c r="CE42" i="7"/>
  <c r="CF42" i="7"/>
  <c r="CG42" i="7"/>
  <c r="CH42" i="7"/>
  <c r="CI42" i="7"/>
  <c r="CN42" i="7"/>
  <c r="CO42" i="7"/>
  <c r="CP42" i="7"/>
  <c r="CQ42" i="7"/>
  <c r="CR42" i="7"/>
  <c r="CS42" i="7"/>
  <c r="CT42" i="7"/>
  <c r="CU42" i="7"/>
  <c r="CV42" i="7"/>
  <c r="DA42" i="7"/>
  <c r="DB42" i="7"/>
  <c r="DC42" i="7"/>
  <c r="DD42" i="7"/>
  <c r="DE42" i="7"/>
  <c r="DF42" i="7"/>
  <c r="DG42" i="7"/>
  <c r="DH42" i="7"/>
  <c r="DI42" i="7"/>
  <c r="DN42" i="7"/>
  <c r="DO42" i="7"/>
  <c r="DP42" i="7"/>
  <c r="DQ42" i="7"/>
  <c r="DR42" i="7"/>
  <c r="DS42" i="7"/>
  <c r="DT42" i="7"/>
  <c r="DU42" i="7"/>
  <c r="DV42" i="7"/>
  <c r="EA42" i="7"/>
  <c r="EB42" i="7"/>
  <c r="EC42" i="7"/>
  <c r="ED42" i="7"/>
  <c r="EE42" i="7"/>
  <c r="EF42" i="7"/>
  <c r="EG42" i="7"/>
  <c r="EH42" i="7"/>
  <c r="EN42" i="7"/>
  <c r="EO42" i="7"/>
  <c r="EP42" i="7"/>
  <c r="EQ42" i="7"/>
  <c r="ER42" i="7"/>
  <c r="ES42" i="7"/>
  <c r="ET42" i="7"/>
  <c r="EU42" i="7"/>
  <c r="EV42" i="7"/>
  <c r="B44" i="7"/>
  <c r="C44" i="7"/>
  <c r="D44" i="7"/>
  <c r="J44" i="7" s="1"/>
  <c r="E44" i="7"/>
  <c r="F44" i="7"/>
  <c r="G44" i="7"/>
  <c r="H44" i="7"/>
  <c r="H63" i="7" s="1"/>
  <c r="I44" i="7"/>
  <c r="B45" i="7"/>
  <c r="C45" i="7"/>
  <c r="D45" i="7"/>
  <c r="D64" i="7" s="1"/>
  <c r="E45" i="7"/>
  <c r="E64" i="7" s="1"/>
  <c r="E75" i="7" s="1"/>
  <c r="F45" i="7"/>
  <c r="G45" i="7"/>
  <c r="H45" i="7"/>
  <c r="I45" i="7"/>
  <c r="C46" i="7"/>
  <c r="D46" i="7"/>
  <c r="F46" i="7"/>
  <c r="G46" i="7"/>
  <c r="I46" i="7"/>
  <c r="J51" i="7"/>
  <c r="K51" i="7" s="1"/>
  <c r="W51" i="7"/>
  <c r="X51" i="7" s="1"/>
  <c r="AI51" i="7"/>
  <c r="AJ51" i="7" s="1"/>
  <c r="AV51" i="7"/>
  <c r="AW51" i="7" s="1"/>
  <c r="BI51" i="7"/>
  <c r="BJ51" i="7" s="1"/>
  <c r="BV51" i="7"/>
  <c r="BW51" i="7" s="1"/>
  <c r="CI51" i="7"/>
  <c r="CJ51" i="7" s="1"/>
  <c r="CV51" i="7"/>
  <c r="CW51" i="7"/>
  <c r="DI51" i="7"/>
  <c r="DJ51" i="7"/>
  <c r="DV51" i="7"/>
  <c r="DW51" i="7" s="1"/>
  <c r="EI51" i="7"/>
  <c r="EJ51" i="7" s="1"/>
  <c r="EV51" i="7"/>
  <c r="EW51" i="7" s="1"/>
  <c r="J52" i="7"/>
  <c r="K52" i="7"/>
  <c r="W52" i="7"/>
  <c r="X52" i="7" s="1"/>
  <c r="AI52" i="7"/>
  <c r="AJ52" i="7" s="1"/>
  <c r="AV52" i="7"/>
  <c r="AW52" i="7" s="1"/>
  <c r="BI52" i="7"/>
  <c r="BJ52" i="7" s="1"/>
  <c r="BV52" i="7"/>
  <c r="BW52" i="7"/>
  <c r="CI52" i="7"/>
  <c r="CJ52" i="7" s="1"/>
  <c r="CV52" i="7"/>
  <c r="CW52" i="7"/>
  <c r="DI52" i="7"/>
  <c r="DJ52" i="7"/>
  <c r="DV52" i="7"/>
  <c r="DW52" i="7" s="1"/>
  <c r="EI52" i="7"/>
  <c r="EJ52" i="7"/>
  <c r="EV52" i="7"/>
  <c r="EW52" i="7"/>
  <c r="J55" i="7"/>
  <c r="K55" i="7"/>
  <c r="W55" i="7"/>
  <c r="X55" i="7"/>
  <c r="AI55" i="7"/>
  <c r="AJ55" i="7"/>
  <c r="AV55" i="7"/>
  <c r="AW55" i="7" s="1"/>
  <c r="BI55" i="7"/>
  <c r="BJ55" i="7"/>
  <c r="BV55" i="7"/>
  <c r="BW55" i="7"/>
  <c r="CI55" i="7"/>
  <c r="CJ55" i="7" s="1"/>
  <c r="CV55" i="7"/>
  <c r="CW55" i="7"/>
  <c r="DI55" i="7"/>
  <c r="DJ55" i="7"/>
  <c r="DV55" i="7"/>
  <c r="DW55" i="7" s="1"/>
  <c r="EI55" i="7"/>
  <c r="EJ55" i="7"/>
  <c r="EV55" i="7"/>
  <c r="EW55" i="7" s="1"/>
  <c r="B56" i="7"/>
  <c r="C56" i="7"/>
  <c r="D56" i="7"/>
  <c r="E56" i="7"/>
  <c r="E58" i="7" s="1"/>
  <c r="F56" i="7"/>
  <c r="G56" i="7"/>
  <c r="H56" i="7"/>
  <c r="H58" i="7" s="1"/>
  <c r="I56" i="7"/>
  <c r="O56" i="7"/>
  <c r="P56" i="7"/>
  <c r="P58" i="7" s="1"/>
  <c r="Q56" i="7"/>
  <c r="R56" i="7"/>
  <c r="S56" i="7"/>
  <c r="T56" i="7"/>
  <c r="U56" i="7"/>
  <c r="U58" i="7" s="1"/>
  <c r="V56" i="7"/>
  <c r="AA56" i="7"/>
  <c r="AB56" i="7"/>
  <c r="AB58" i="7" s="1"/>
  <c r="AC56" i="7"/>
  <c r="AD56" i="7"/>
  <c r="AE56" i="7"/>
  <c r="AI56" i="7" s="1"/>
  <c r="AJ56" i="7" s="1"/>
  <c r="AF56" i="7"/>
  <c r="AG56" i="7"/>
  <c r="AH56" i="7"/>
  <c r="AN56" i="7"/>
  <c r="AO56" i="7"/>
  <c r="AP56" i="7"/>
  <c r="AQ56" i="7"/>
  <c r="AQ58" i="7" s="1"/>
  <c r="AR56" i="7"/>
  <c r="AS56" i="7"/>
  <c r="AT56" i="7"/>
  <c r="AU56" i="7"/>
  <c r="BA56" i="7"/>
  <c r="BB56" i="7"/>
  <c r="BB58" i="7" s="1"/>
  <c r="BC56" i="7"/>
  <c r="BC58" i="7" s="1"/>
  <c r="BI58" i="7" s="1"/>
  <c r="BJ58" i="7" s="1"/>
  <c r="BD56" i="7"/>
  <c r="BE56" i="7"/>
  <c r="BF56" i="7"/>
  <c r="BF58" i="7" s="1"/>
  <c r="BG56" i="7"/>
  <c r="BG58" i="7" s="1"/>
  <c r="BH56" i="7"/>
  <c r="BN56" i="7"/>
  <c r="BO56" i="7"/>
  <c r="BP56" i="7"/>
  <c r="BQ56" i="7"/>
  <c r="BQ58" i="7" s="1"/>
  <c r="BR56" i="7"/>
  <c r="BS56" i="7"/>
  <c r="BT56" i="7"/>
  <c r="BU56" i="7"/>
  <c r="BU58" i="7" s="1"/>
  <c r="CA56" i="7"/>
  <c r="CB56" i="7"/>
  <c r="CB58" i="7" s="1"/>
  <c r="CC56" i="7"/>
  <c r="CD56" i="7"/>
  <c r="CE56" i="7"/>
  <c r="CF56" i="7"/>
  <c r="CF58" i="7" s="1"/>
  <c r="CG56" i="7"/>
  <c r="CH56" i="7"/>
  <c r="CN56" i="7"/>
  <c r="CO56" i="7"/>
  <c r="CO58" i="7" s="1"/>
  <c r="CP56" i="7"/>
  <c r="CQ56" i="7"/>
  <c r="CR56" i="7"/>
  <c r="CS56" i="7"/>
  <c r="CT56" i="7"/>
  <c r="CT58" i="7" s="1"/>
  <c r="CU56" i="7"/>
  <c r="DA56" i="7"/>
  <c r="DB56" i="7"/>
  <c r="DC56" i="7"/>
  <c r="DD56" i="7"/>
  <c r="DE56" i="7"/>
  <c r="DE58" i="7" s="1"/>
  <c r="DF56" i="7"/>
  <c r="DF58" i="7" s="1"/>
  <c r="DG56" i="7"/>
  <c r="DH56" i="7"/>
  <c r="DN56" i="7"/>
  <c r="DN58" i="7" s="1"/>
  <c r="DO56" i="7"/>
  <c r="DP56" i="7"/>
  <c r="DQ56" i="7"/>
  <c r="DR56" i="7"/>
  <c r="DS56" i="7"/>
  <c r="DS58" i="7" s="1"/>
  <c r="DT56" i="7"/>
  <c r="DU56" i="7"/>
  <c r="DU58" i="7" s="1"/>
  <c r="EA56" i="7"/>
  <c r="EB56" i="7"/>
  <c r="EC56" i="7"/>
  <c r="EI56" i="7" s="1"/>
  <c r="EJ56" i="7" s="1"/>
  <c r="ED56" i="7"/>
  <c r="EE56" i="7"/>
  <c r="EF56" i="7"/>
  <c r="EG56" i="7"/>
  <c r="EH56" i="7"/>
  <c r="EN56" i="7"/>
  <c r="EO56" i="7"/>
  <c r="EP56" i="7"/>
  <c r="EQ56" i="7"/>
  <c r="ER56" i="7"/>
  <c r="ES56" i="7"/>
  <c r="ET56" i="7"/>
  <c r="EU56" i="7"/>
  <c r="B57" i="7"/>
  <c r="B59" i="7" s="1"/>
  <c r="K59" i="7" s="1"/>
  <c r="C57" i="7"/>
  <c r="D57" i="7"/>
  <c r="E57" i="7"/>
  <c r="J57" i="7" s="1"/>
  <c r="F57" i="7"/>
  <c r="F59" i="7" s="1"/>
  <c r="G57" i="7"/>
  <c r="H57" i="7"/>
  <c r="I57" i="7"/>
  <c r="O57" i="7"/>
  <c r="P57" i="7"/>
  <c r="Q57" i="7"/>
  <c r="R57" i="7"/>
  <c r="R59" i="7" s="1"/>
  <c r="S57" i="7"/>
  <c r="T57" i="7"/>
  <c r="T59" i="7" s="1"/>
  <c r="U57" i="7"/>
  <c r="V57" i="7"/>
  <c r="V59" i="7" s="1"/>
  <c r="AA57" i="7"/>
  <c r="AB57" i="7"/>
  <c r="AC57" i="7"/>
  <c r="AD57" i="7"/>
  <c r="AE57" i="7"/>
  <c r="AF57" i="7"/>
  <c r="AG57" i="7"/>
  <c r="AH57" i="7"/>
  <c r="AH59" i="7" s="1"/>
  <c r="AN57" i="7"/>
  <c r="AO57" i="7"/>
  <c r="AP57" i="7"/>
  <c r="AQ57" i="7"/>
  <c r="AR57" i="7"/>
  <c r="AS57" i="7"/>
  <c r="AT57" i="7"/>
  <c r="AU57" i="7"/>
  <c r="BA57" i="7"/>
  <c r="BB57" i="7"/>
  <c r="BC57" i="7"/>
  <c r="BC59" i="7" s="1"/>
  <c r="BI59" i="7" s="1"/>
  <c r="BD57" i="7"/>
  <c r="BE57" i="7"/>
  <c r="BF57" i="7"/>
  <c r="BF59" i="7" s="1"/>
  <c r="BG57" i="7"/>
  <c r="BH57" i="7"/>
  <c r="BI57" i="7"/>
  <c r="BN57" i="7"/>
  <c r="BO57" i="7"/>
  <c r="BP57" i="7"/>
  <c r="BQ57" i="7"/>
  <c r="BQ59" i="7" s="1"/>
  <c r="BR57" i="7"/>
  <c r="BR59" i="7" s="1"/>
  <c r="BS57" i="7"/>
  <c r="BT57" i="7"/>
  <c r="BU57" i="7"/>
  <c r="BU59" i="7" s="1"/>
  <c r="CA57" i="7"/>
  <c r="CB57" i="7"/>
  <c r="CC57" i="7"/>
  <c r="CD57" i="7"/>
  <c r="CD59" i="7" s="1"/>
  <c r="CI59" i="7" s="1"/>
  <c r="CE57" i="7"/>
  <c r="CF57" i="7"/>
  <c r="CF59" i="7" s="1"/>
  <c r="CG57" i="7"/>
  <c r="CH57" i="7"/>
  <c r="CN57" i="7"/>
  <c r="CO57" i="7"/>
  <c r="CO59" i="7" s="1"/>
  <c r="CP57" i="7"/>
  <c r="CQ57" i="7"/>
  <c r="CR57" i="7"/>
  <c r="CS57" i="7"/>
  <c r="CT57" i="7"/>
  <c r="CT59" i="7" s="1"/>
  <c r="CU57" i="7"/>
  <c r="CU59" i="7" s="1"/>
  <c r="DA57" i="7"/>
  <c r="DB57" i="7"/>
  <c r="DJ57" i="7" s="1"/>
  <c r="DC57" i="7"/>
  <c r="DD57" i="7"/>
  <c r="DI57" i="7" s="1"/>
  <c r="DE57" i="7"/>
  <c r="DE59" i="7" s="1"/>
  <c r="DF57" i="7"/>
  <c r="DF59" i="7" s="1"/>
  <c r="DG57" i="7"/>
  <c r="DH57" i="7"/>
  <c r="DN57" i="7"/>
  <c r="DN59" i="7" s="1"/>
  <c r="DO57" i="7"/>
  <c r="DP57" i="7"/>
  <c r="DQ57" i="7"/>
  <c r="DQ59" i="7" s="1"/>
  <c r="DR57" i="7"/>
  <c r="DS57" i="7"/>
  <c r="DS59" i="7" s="1"/>
  <c r="DT57" i="7"/>
  <c r="DU57" i="7"/>
  <c r="DU59" i="7" s="1"/>
  <c r="EA57" i="7"/>
  <c r="EB57" i="7"/>
  <c r="EC57" i="7"/>
  <c r="EI57" i="7" s="1"/>
  <c r="ED57" i="7"/>
  <c r="EE57" i="7"/>
  <c r="EF57" i="7"/>
  <c r="EG57" i="7"/>
  <c r="EG59" i="7" s="1"/>
  <c r="EH57" i="7"/>
  <c r="EJ57" i="7"/>
  <c r="EN57" i="7"/>
  <c r="EO57" i="7"/>
  <c r="EP57" i="7"/>
  <c r="EQ57" i="7"/>
  <c r="ER57" i="7"/>
  <c r="ES57" i="7"/>
  <c r="ET57" i="7"/>
  <c r="EU57" i="7"/>
  <c r="EV57" i="7"/>
  <c r="B58" i="7"/>
  <c r="D58" i="7"/>
  <c r="F58" i="7"/>
  <c r="G58" i="7"/>
  <c r="I58" i="7"/>
  <c r="O58" i="7"/>
  <c r="Q58" i="7"/>
  <c r="R58" i="7"/>
  <c r="S58" i="7"/>
  <c r="T58" i="7"/>
  <c r="V58" i="7"/>
  <c r="AA58" i="7"/>
  <c r="AC58" i="7"/>
  <c r="AD58" i="7"/>
  <c r="AF58" i="7"/>
  <c r="AG58" i="7"/>
  <c r="AH58" i="7"/>
  <c r="AN58" i="7"/>
  <c r="AO58" i="7"/>
  <c r="AP58" i="7"/>
  <c r="AR58" i="7"/>
  <c r="AS58" i="7"/>
  <c r="AT58" i="7"/>
  <c r="AU58" i="7"/>
  <c r="BA58" i="7"/>
  <c r="BD58" i="7"/>
  <c r="BE58" i="7"/>
  <c r="BH58" i="7"/>
  <c r="BN58" i="7"/>
  <c r="BO58" i="7"/>
  <c r="BP58" i="7"/>
  <c r="BV58" i="7" s="1"/>
  <c r="BW58" i="7" s="1"/>
  <c r="BR58" i="7"/>
  <c r="BS58" i="7"/>
  <c r="BT58" i="7"/>
  <c r="CA58" i="7"/>
  <c r="CC58" i="7"/>
  <c r="CD58" i="7"/>
  <c r="CE58" i="7"/>
  <c r="CG58" i="7"/>
  <c r="CH58" i="7"/>
  <c r="CN58" i="7"/>
  <c r="CQ58" i="7"/>
  <c r="CR58" i="7"/>
  <c r="CS58" i="7"/>
  <c r="CU58" i="7"/>
  <c r="DA58" i="7"/>
  <c r="DB58" i="7"/>
  <c r="DC58" i="7"/>
  <c r="DD58" i="7"/>
  <c r="DG58" i="7"/>
  <c r="DH58" i="7"/>
  <c r="DO58" i="7"/>
  <c r="DP58" i="7"/>
  <c r="DQ58" i="7"/>
  <c r="DR58" i="7"/>
  <c r="DT58" i="7"/>
  <c r="EA58" i="7"/>
  <c r="EB58" i="7"/>
  <c r="EC58" i="7"/>
  <c r="EI58" i="7" s="1"/>
  <c r="EJ58" i="7" s="1"/>
  <c r="ED58" i="7"/>
  <c r="EE58" i="7"/>
  <c r="EF58" i="7"/>
  <c r="EG58" i="7"/>
  <c r="EH58" i="7"/>
  <c r="EN58" i="7"/>
  <c r="EP58" i="7"/>
  <c r="EQ58" i="7"/>
  <c r="ER58" i="7"/>
  <c r="ES58" i="7"/>
  <c r="ET58" i="7"/>
  <c r="EU58" i="7"/>
  <c r="C59" i="7"/>
  <c r="D59" i="7"/>
  <c r="E59" i="7"/>
  <c r="J59" i="7" s="1"/>
  <c r="G59" i="7"/>
  <c r="H59" i="7"/>
  <c r="I59" i="7"/>
  <c r="P59" i="7"/>
  <c r="Q59" i="7"/>
  <c r="S59" i="7"/>
  <c r="U59" i="7"/>
  <c r="AA59" i="7"/>
  <c r="AB59" i="7"/>
  <c r="AC59" i="7"/>
  <c r="AD59" i="7"/>
  <c r="AI59" i="7" s="1"/>
  <c r="AE59" i="7"/>
  <c r="AF59" i="7"/>
  <c r="AG59" i="7"/>
  <c r="AN59" i="7"/>
  <c r="AO59" i="7"/>
  <c r="AP59" i="7"/>
  <c r="AQ59" i="7"/>
  <c r="AR59" i="7"/>
  <c r="AS59" i="7"/>
  <c r="AT59" i="7"/>
  <c r="AU59" i="7"/>
  <c r="BB59" i="7"/>
  <c r="BD59" i="7"/>
  <c r="BE59" i="7"/>
  <c r="BG59" i="7"/>
  <c r="BH59" i="7"/>
  <c r="BN59" i="7"/>
  <c r="BO59" i="7"/>
  <c r="BP59" i="7"/>
  <c r="BS59" i="7"/>
  <c r="BT59" i="7"/>
  <c r="CA59" i="7"/>
  <c r="CB59" i="7"/>
  <c r="CC59" i="7"/>
  <c r="CE59" i="7"/>
  <c r="CG59" i="7"/>
  <c r="CH59" i="7"/>
  <c r="CN59" i="7"/>
  <c r="CQ59" i="7"/>
  <c r="CR59" i="7"/>
  <c r="CS59" i="7"/>
  <c r="DA59" i="7"/>
  <c r="DB59" i="7"/>
  <c r="DC59" i="7"/>
  <c r="DD59" i="7"/>
  <c r="DG59" i="7"/>
  <c r="DH59" i="7"/>
  <c r="DO59" i="7"/>
  <c r="DP59" i="7"/>
  <c r="DV59" i="7" s="1"/>
  <c r="DR59" i="7"/>
  <c r="DT59" i="7"/>
  <c r="EA59" i="7"/>
  <c r="EB59" i="7"/>
  <c r="EC59" i="7"/>
  <c r="EI59" i="7" s="1"/>
  <c r="EJ59" i="7" s="1"/>
  <c r="ED59" i="7"/>
  <c r="EE59" i="7"/>
  <c r="EF59" i="7"/>
  <c r="EH59" i="7"/>
  <c r="EN59" i="7"/>
  <c r="EP59" i="7"/>
  <c r="EQ59" i="7"/>
  <c r="ER59" i="7"/>
  <c r="ES59" i="7"/>
  <c r="ET59" i="7"/>
  <c r="EU59" i="7"/>
  <c r="B62" i="7"/>
  <c r="C62" i="7"/>
  <c r="D62" i="7"/>
  <c r="E62" i="7"/>
  <c r="F62" i="7"/>
  <c r="G62" i="7"/>
  <c r="H62" i="7"/>
  <c r="H73" i="7" s="1"/>
  <c r="I62" i="7"/>
  <c r="C63" i="7"/>
  <c r="D63" i="7"/>
  <c r="E63" i="7"/>
  <c r="F63" i="7"/>
  <c r="G63" i="7"/>
  <c r="I63" i="7"/>
  <c r="Q63" i="7"/>
  <c r="Q74" i="7" s="1"/>
  <c r="Q76" i="7" s="1"/>
  <c r="B64" i="7"/>
  <c r="C64" i="7"/>
  <c r="F64" i="7"/>
  <c r="G64" i="7"/>
  <c r="H64" i="7"/>
  <c r="I64" i="7"/>
  <c r="C65" i="7"/>
  <c r="D65" i="7"/>
  <c r="F65" i="7"/>
  <c r="G65" i="7"/>
  <c r="H65" i="7"/>
  <c r="I65" i="7"/>
  <c r="C66" i="7"/>
  <c r="E66" i="7"/>
  <c r="F66" i="7"/>
  <c r="G66" i="7"/>
  <c r="I66" i="7"/>
  <c r="J69" i="7"/>
  <c r="K69" i="7"/>
  <c r="W69" i="7"/>
  <c r="X69" i="7"/>
  <c r="AI69" i="7"/>
  <c r="AJ69" i="7"/>
  <c r="AV69" i="7"/>
  <c r="AW69" i="7"/>
  <c r="BI69" i="7"/>
  <c r="BJ69" i="7" s="1"/>
  <c r="BV69" i="7"/>
  <c r="BW69" i="7"/>
  <c r="CI69" i="7"/>
  <c r="CJ69" i="7"/>
  <c r="CV69" i="7"/>
  <c r="CW69" i="7"/>
  <c r="DI69" i="7"/>
  <c r="DJ69" i="7"/>
  <c r="DV69" i="7"/>
  <c r="DW69" i="7"/>
  <c r="EI69" i="7"/>
  <c r="EJ69" i="7" s="1"/>
  <c r="EV69" i="7"/>
  <c r="EW69" i="7"/>
  <c r="B70" i="7"/>
  <c r="C70" i="7"/>
  <c r="D70" i="7"/>
  <c r="E70" i="7"/>
  <c r="E71" i="7" s="1"/>
  <c r="F70" i="7"/>
  <c r="G70" i="7"/>
  <c r="H70" i="7"/>
  <c r="I70" i="7"/>
  <c r="J70" i="7"/>
  <c r="O70" i="7"/>
  <c r="P70" i="7"/>
  <c r="Q70" i="7"/>
  <c r="R70" i="7"/>
  <c r="S70" i="7"/>
  <c r="T70" i="7"/>
  <c r="U70" i="7"/>
  <c r="V70" i="7"/>
  <c r="AA70" i="7"/>
  <c r="AB70" i="7"/>
  <c r="AB71" i="7" s="1"/>
  <c r="AC70" i="7"/>
  <c r="AD70" i="7"/>
  <c r="AI70" i="7" s="1"/>
  <c r="AE70" i="7"/>
  <c r="AF70" i="7"/>
  <c r="AG70" i="7"/>
  <c r="AG71" i="7" s="1"/>
  <c r="AH70" i="7"/>
  <c r="AN70" i="7"/>
  <c r="AO70" i="7"/>
  <c r="AP70" i="7"/>
  <c r="AQ70" i="7"/>
  <c r="AQ71" i="7" s="1"/>
  <c r="AR70" i="7"/>
  <c r="AS70" i="7"/>
  <c r="AS71" i="7" s="1"/>
  <c r="AT70" i="7"/>
  <c r="AU70" i="7"/>
  <c r="BA70" i="7"/>
  <c r="BA71" i="7" s="1"/>
  <c r="BB70" i="7"/>
  <c r="BC70" i="7"/>
  <c r="BD70" i="7"/>
  <c r="BD71" i="7" s="1"/>
  <c r="BE70" i="7"/>
  <c r="BE71" i="7" s="1"/>
  <c r="BF70" i="7"/>
  <c r="BF71" i="7" s="1"/>
  <c r="BG70" i="7"/>
  <c r="BH70" i="7"/>
  <c r="BH71" i="7" s="1"/>
  <c r="BN70" i="7"/>
  <c r="BO70" i="7"/>
  <c r="BO71" i="7" s="1"/>
  <c r="BP70" i="7"/>
  <c r="BQ70" i="7"/>
  <c r="BV70" i="7" s="1"/>
  <c r="BR70" i="7"/>
  <c r="BS70" i="7"/>
  <c r="BT70" i="7"/>
  <c r="BT71" i="7" s="1"/>
  <c r="BU70" i="7"/>
  <c r="CA70" i="7"/>
  <c r="CB70" i="7"/>
  <c r="CC70" i="7"/>
  <c r="CD70" i="7"/>
  <c r="CD71" i="7" s="1"/>
  <c r="CE70" i="7"/>
  <c r="CF70" i="7"/>
  <c r="CF71" i="7" s="1"/>
  <c r="CG70" i="7"/>
  <c r="CH70" i="7"/>
  <c r="CN70" i="7"/>
  <c r="CO70" i="7"/>
  <c r="CP70" i="7"/>
  <c r="CQ70" i="7"/>
  <c r="CR70" i="7"/>
  <c r="CS70" i="7"/>
  <c r="CS71" i="7" s="1"/>
  <c r="CT70" i="7"/>
  <c r="CU70" i="7"/>
  <c r="DA70" i="7"/>
  <c r="DB70" i="7"/>
  <c r="DB71" i="7" s="1"/>
  <c r="DC70" i="7"/>
  <c r="DD70" i="7"/>
  <c r="DD71" i="7" s="1"/>
  <c r="DE70" i="7"/>
  <c r="DF70" i="7"/>
  <c r="DG70" i="7"/>
  <c r="DG71" i="7" s="1"/>
  <c r="DH70" i="7"/>
  <c r="DI70" i="7"/>
  <c r="DN70" i="7"/>
  <c r="DO70" i="7"/>
  <c r="DP70" i="7"/>
  <c r="DQ70" i="7"/>
  <c r="DQ71" i="7" s="1"/>
  <c r="DR70" i="7"/>
  <c r="DR71" i="7" s="1"/>
  <c r="DV71" i="7" s="1"/>
  <c r="DW71" i="7" s="1"/>
  <c r="DS70" i="7"/>
  <c r="DS71" i="7" s="1"/>
  <c r="DT70" i="7"/>
  <c r="DU70" i="7"/>
  <c r="DU71" i="7" s="1"/>
  <c r="EA70" i="7"/>
  <c r="EB70" i="7"/>
  <c r="EC70" i="7"/>
  <c r="EI70" i="7" s="1"/>
  <c r="ED70" i="7"/>
  <c r="EE70" i="7"/>
  <c r="EF70" i="7"/>
  <c r="EF71" i="7" s="1"/>
  <c r="EG70" i="7"/>
  <c r="EG71" i="7" s="1"/>
  <c r="EH70" i="7"/>
  <c r="EH71" i="7" s="1"/>
  <c r="EN70" i="7"/>
  <c r="EO70" i="7"/>
  <c r="EP70" i="7"/>
  <c r="EQ70" i="7"/>
  <c r="EQ71" i="7" s="1"/>
  <c r="ER70" i="7"/>
  <c r="ES70" i="7"/>
  <c r="ET70" i="7"/>
  <c r="EU70" i="7"/>
  <c r="B71" i="7"/>
  <c r="D71" i="7"/>
  <c r="F71" i="7"/>
  <c r="G71" i="7"/>
  <c r="H71" i="7"/>
  <c r="I71" i="7"/>
  <c r="O71" i="7"/>
  <c r="P71" i="7"/>
  <c r="Q71" i="7"/>
  <c r="S71" i="7"/>
  <c r="T71" i="7"/>
  <c r="U71" i="7"/>
  <c r="V71" i="7"/>
  <c r="AC71" i="7"/>
  <c r="AD71" i="7"/>
  <c r="AE71" i="7"/>
  <c r="AF71" i="7"/>
  <c r="AH71" i="7"/>
  <c r="AI71" i="7"/>
  <c r="AN71" i="7"/>
  <c r="AP71" i="7"/>
  <c r="AR71" i="7"/>
  <c r="AT71" i="7"/>
  <c r="AU71" i="7"/>
  <c r="BB71" i="7"/>
  <c r="BC71" i="7"/>
  <c r="BG71" i="7"/>
  <c r="BN71" i="7"/>
  <c r="BP71" i="7"/>
  <c r="BV71" i="7" s="1"/>
  <c r="BQ71" i="7"/>
  <c r="BR71" i="7"/>
  <c r="BS71" i="7"/>
  <c r="BU71" i="7"/>
  <c r="CA71" i="7"/>
  <c r="CB71" i="7"/>
  <c r="CC71" i="7"/>
  <c r="CE71" i="7"/>
  <c r="CG71" i="7"/>
  <c r="CH71" i="7"/>
  <c r="CO71" i="7"/>
  <c r="CP71" i="7"/>
  <c r="CQ71" i="7"/>
  <c r="CR71" i="7"/>
  <c r="CT71" i="7"/>
  <c r="CU71" i="7"/>
  <c r="DA71" i="7"/>
  <c r="DC71" i="7"/>
  <c r="DE71" i="7"/>
  <c r="DF71" i="7"/>
  <c r="DH71" i="7"/>
  <c r="DN71" i="7"/>
  <c r="DO71" i="7"/>
  <c r="DP71" i="7"/>
  <c r="DT71" i="7"/>
  <c r="EB71" i="7"/>
  <c r="EC71" i="7"/>
  <c r="ED71" i="7"/>
  <c r="EE71" i="7"/>
  <c r="EN71" i="7"/>
  <c r="EP71" i="7"/>
  <c r="EV71" i="7" s="1"/>
  <c r="ER71" i="7"/>
  <c r="ES71" i="7"/>
  <c r="ET71" i="7"/>
  <c r="EU71" i="7"/>
  <c r="C73" i="7"/>
  <c r="D73" i="7"/>
  <c r="E73" i="7"/>
  <c r="J73" i="7" s="1"/>
  <c r="F73" i="7"/>
  <c r="G73" i="7"/>
  <c r="G77" i="7" s="1"/>
  <c r="I73" i="7"/>
  <c r="S73" i="7"/>
  <c r="C74" i="7"/>
  <c r="D74" i="7"/>
  <c r="F74" i="7"/>
  <c r="F76" i="7" s="1"/>
  <c r="G74" i="7"/>
  <c r="H74" i="7"/>
  <c r="I74" i="7"/>
  <c r="C75" i="7"/>
  <c r="C77" i="7" s="1"/>
  <c r="D75" i="7"/>
  <c r="F75" i="7"/>
  <c r="F77" i="7" s="1"/>
  <c r="G75" i="7"/>
  <c r="H75" i="7"/>
  <c r="I75" i="7"/>
  <c r="C76" i="7"/>
  <c r="D76" i="7"/>
  <c r="G76" i="7"/>
  <c r="H76" i="7"/>
  <c r="I76" i="7"/>
  <c r="D77" i="7"/>
  <c r="H77" i="7"/>
  <c r="I77" i="7"/>
  <c r="N85" i="7"/>
  <c r="O85" i="7"/>
  <c r="P85" i="7"/>
  <c r="Q85" i="7"/>
  <c r="R85" i="7"/>
  <c r="S85" i="7"/>
  <c r="T85" i="7"/>
  <c r="U85" i="7"/>
  <c r="V85" i="7"/>
  <c r="W85" i="7"/>
  <c r="X85" i="7"/>
  <c r="AA85" i="7"/>
  <c r="AB85" i="7"/>
  <c r="AC85" i="7"/>
  <c r="AD85" i="7"/>
  <c r="AE85" i="7"/>
  <c r="AF85" i="7"/>
  <c r="AG85" i="7"/>
  <c r="AH85" i="7"/>
  <c r="AI85" i="7"/>
  <c r="AJ85" i="7"/>
  <c r="AM85" i="7"/>
  <c r="AN85" i="7"/>
  <c r="AO85" i="7"/>
  <c r="AP85" i="7"/>
  <c r="AQ85" i="7"/>
  <c r="AR85" i="7"/>
  <c r="AS85" i="7"/>
  <c r="AT85" i="7"/>
  <c r="AU85" i="7"/>
  <c r="AV85" i="7"/>
  <c r="AW85" i="7"/>
  <c r="BA85" i="7"/>
  <c r="BB85" i="7"/>
  <c r="BC85" i="7"/>
  <c r="BD85" i="7"/>
  <c r="BE85" i="7"/>
  <c r="BF85" i="7"/>
  <c r="BG85" i="7"/>
  <c r="BH85" i="7"/>
  <c r="BI85" i="7"/>
  <c r="BJ85" i="7"/>
  <c r="BN85" i="7"/>
  <c r="BO85" i="7"/>
  <c r="BP85" i="7"/>
  <c r="BQ85" i="7"/>
  <c r="BR85" i="7"/>
  <c r="BS85" i="7"/>
  <c r="BT85" i="7"/>
  <c r="BU85" i="7"/>
  <c r="BV85" i="7"/>
  <c r="BW85" i="7"/>
  <c r="CA85" i="7"/>
  <c r="CB85" i="7"/>
  <c r="CC85" i="7"/>
  <c r="CD85" i="7"/>
  <c r="CE85" i="7"/>
  <c r="CF85" i="7"/>
  <c r="CG85" i="7"/>
  <c r="CH85" i="7"/>
  <c r="CI85" i="7"/>
  <c r="CJ85" i="7"/>
  <c r="CN85" i="7"/>
  <c r="CO85" i="7"/>
  <c r="CP85" i="7"/>
  <c r="CQ85" i="7"/>
  <c r="CR85" i="7"/>
  <c r="CS85" i="7"/>
  <c r="CT85" i="7"/>
  <c r="CU85" i="7"/>
  <c r="CV85" i="7"/>
  <c r="CW85" i="7"/>
  <c r="DA85" i="7"/>
  <c r="DB85" i="7"/>
  <c r="DC85" i="7"/>
  <c r="DD85" i="7"/>
  <c r="DE85" i="7"/>
  <c r="DF85" i="7"/>
  <c r="DG85" i="7"/>
  <c r="DH85" i="7"/>
  <c r="DI85" i="7"/>
  <c r="DJ85" i="7"/>
  <c r="DN85" i="7"/>
  <c r="DO85" i="7"/>
  <c r="DP85" i="7"/>
  <c r="DQ85" i="7"/>
  <c r="DR85" i="7"/>
  <c r="DS85" i="7"/>
  <c r="DT85" i="7"/>
  <c r="DU85" i="7"/>
  <c r="DV85" i="7"/>
  <c r="DW85" i="7"/>
  <c r="EA85" i="7"/>
  <c r="EB85" i="7"/>
  <c r="EC85" i="7"/>
  <c r="ED85" i="7"/>
  <c r="EE85" i="7"/>
  <c r="EF85" i="7"/>
  <c r="EG85" i="7"/>
  <c r="EH85" i="7"/>
  <c r="EI85" i="7"/>
  <c r="EJ85" i="7"/>
  <c r="EN85" i="7"/>
  <c r="EO85" i="7"/>
  <c r="EP85" i="7"/>
  <c r="EQ85" i="7"/>
  <c r="ER85" i="7"/>
  <c r="ES85" i="7"/>
  <c r="ET85" i="7"/>
  <c r="EU85" i="7"/>
  <c r="EV85" i="7"/>
  <c r="EW85" i="7"/>
  <c r="N86" i="7"/>
  <c r="O86" i="7"/>
  <c r="P86" i="7"/>
  <c r="Q86" i="7"/>
  <c r="R86" i="7"/>
  <c r="S86" i="7"/>
  <c r="T86" i="7"/>
  <c r="U86" i="7"/>
  <c r="V86" i="7"/>
  <c r="W86" i="7"/>
  <c r="X86" i="7"/>
  <c r="AA86" i="7"/>
  <c r="AB86" i="7"/>
  <c r="AC86" i="7"/>
  <c r="AD86" i="7"/>
  <c r="AE86" i="7"/>
  <c r="AF86" i="7"/>
  <c r="AG86" i="7"/>
  <c r="AH86" i="7"/>
  <c r="AI86" i="7"/>
  <c r="AJ86" i="7"/>
  <c r="AM86" i="7"/>
  <c r="AN86" i="7"/>
  <c r="AO86" i="7"/>
  <c r="AP86" i="7"/>
  <c r="AQ86" i="7"/>
  <c r="AR86" i="7"/>
  <c r="AS86" i="7"/>
  <c r="AT86" i="7"/>
  <c r="AU86" i="7"/>
  <c r="AV86" i="7"/>
  <c r="AW86" i="7"/>
  <c r="BA86" i="7"/>
  <c r="BB86" i="7"/>
  <c r="BC86" i="7"/>
  <c r="BD86" i="7"/>
  <c r="BE86" i="7"/>
  <c r="BF86" i="7"/>
  <c r="BG86" i="7"/>
  <c r="BH86" i="7"/>
  <c r="BI86" i="7"/>
  <c r="BJ86" i="7"/>
  <c r="BN86" i="7"/>
  <c r="BO86" i="7"/>
  <c r="BP86" i="7"/>
  <c r="BQ86" i="7"/>
  <c r="BR86" i="7"/>
  <c r="BS86" i="7"/>
  <c r="BT86" i="7"/>
  <c r="BU86" i="7"/>
  <c r="BV86" i="7"/>
  <c r="BW86" i="7"/>
  <c r="CA86" i="7"/>
  <c r="CB86" i="7"/>
  <c r="CC86" i="7"/>
  <c r="CD86" i="7"/>
  <c r="CE86" i="7"/>
  <c r="CF86" i="7"/>
  <c r="CG86" i="7"/>
  <c r="CH86" i="7"/>
  <c r="CI86" i="7"/>
  <c r="CJ86" i="7"/>
  <c r="CN86" i="7"/>
  <c r="CO86" i="7"/>
  <c r="CP86" i="7"/>
  <c r="CQ86" i="7"/>
  <c r="CR86" i="7"/>
  <c r="CS86" i="7"/>
  <c r="CT86" i="7"/>
  <c r="CU86" i="7"/>
  <c r="CV86" i="7"/>
  <c r="CW86" i="7"/>
  <c r="DA86" i="7"/>
  <c r="DB86" i="7"/>
  <c r="DC86" i="7"/>
  <c r="DD86" i="7"/>
  <c r="DE86" i="7"/>
  <c r="DF86" i="7"/>
  <c r="DG86" i="7"/>
  <c r="DH86" i="7"/>
  <c r="DI86" i="7"/>
  <c r="DJ86" i="7"/>
  <c r="DN86" i="7"/>
  <c r="DO86" i="7"/>
  <c r="DP86" i="7"/>
  <c r="DQ86" i="7"/>
  <c r="DR86" i="7"/>
  <c r="DS86" i="7"/>
  <c r="DT86" i="7"/>
  <c r="DU86" i="7"/>
  <c r="DV86" i="7"/>
  <c r="DW86" i="7"/>
  <c r="EA86" i="7"/>
  <c r="EB86" i="7"/>
  <c r="EC86" i="7"/>
  <c r="ED86" i="7"/>
  <c r="EE86" i="7"/>
  <c r="EF86" i="7"/>
  <c r="EG86" i="7"/>
  <c r="EH86" i="7"/>
  <c r="EI86" i="7"/>
  <c r="EJ86" i="7"/>
  <c r="EN86" i="7"/>
  <c r="EO86" i="7"/>
  <c r="EP86" i="7"/>
  <c r="EQ86" i="7"/>
  <c r="ER86" i="7"/>
  <c r="ES86" i="7"/>
  <c r="ET86" i="7"/>
  <c r="EU86" i="7"/>
  <c r="EV86" i="7"/>
  <c r="EW86" i="7"/>
  <c r="N87" i="7"/>
  <c r="O87" i="7"/>
  <c r="P87" i="7"/>
  <c r="Q87" i="7"/>
  <c r="R87" i="7"/>
  <c r="S87" i="7"/>
  <c r="T87" i="7"/>
  <c r="U87" i="7"/>
  <c r="V87" i="7"/>
  <c r="W87" i="7"/>
  <c r="X87" i="7"/>
  <c r="AA87" i="7"/>
  <c r="AB87" i="7"/>
  <c r="AC87" i="7"/>
  <c r="AD87" i="7"/>
  <c r="AE87" i="7"/>
  <c r="AF87" i="7"/>
  <c r="AG87" i="7"/>
  <c r="AH87" i="7"/>
  <c r="AI87" i="7"/>
  <c r="AJ87" i="7"/>
  <c r="AM87" i="7"/>
  <c r="AN87" i="7"/>
  <c r="AO87" i="7"/>
  <c r="AP87" i="7"/>
  <c r="AQ87" i="7"/>
  <c r="AR87" i="7"/>
  <c r="AS87" i="7"/>
  <c r="AT87" i="7"/>
  <c r="AU87" i="7"/>
  <c r="AV87" i="7"/>
  <c r="AW87" i="7"/>
  <c r="BA87" i="7"/>
  <c r="BB87" i="7"/>
  <c r="BC87" i="7"/>
  <c r="BD87" i="7"/>
  <c r="BE87" i="7"/>
  <c r="BF87" i="7"/>
  <c r="BG87" i="7"/>
  <c r="BH87" i="7"/>
  <c r="BI87" i="7"/>
  <c r="BJ87" i="7"/>
  <c r="BN87" i="7"/>
  <c r="BO87" i="7"/>
  <c r="BP87" i="7"/>
  <c r="BQ87" i="7"/>
  <c r="BR87" i="7"/>
  <c r="BS87" i="7"/>
  <c r="BT87" i="7"/>
  <c r="BU87" i="7"/>
  <c r="BV87" i="7"/>
  <c r="BW87" i="7"/>
  <c r="CA87" i="7"/>
  <c r="CB87" i="7"/>
  <c r="CC87" i="7"/>
  <c r="CD87" i="7"/>
  <c r="CE87" i="7"/>
  <c r="CF87" i="7"/>
  <c r="CG87" i="7"/>
  <c r="CH87" i="7"/>
  <c r="CI87" i="7"/>
  <c r="CJ87" i="7"/>
  <c r="CN87" i="7"/>
  <c r="CO87" i="7"/>
  <c r="CP87" i="7"/>
  <c r="CQ87" i="7"/>
  <c r="CR87" i="7"/>
  <c r="CS87" i="7"/>
  <c r="CT87" i="7"/>
  <c r="CU87" i="7"/>
  <c r="CV87" i="7"/>
  <c r="CW87" i="7"/>
  <c r="DA87" i="7"/>
  <c r="DB87" i="7"/>
  <c r="DC87" i="7"/>
  <c r="DD87" i="7"/>
  <c r="DE87" i="7"/>
  <c r="DF87" i="7"/>
  <c r="DG87" i="7"/>
  <c r="DH87" i="7"/>
  <c r="DI87" i="7"/>
  <c r="DJ87" i="7"/>
  <c r="DN87" i="7"/>
  <c r="DO87" i="7"/>
  <c r="DP87" i="7"/>
  <c r="DQ87" i="7"/>
  <c r="DR87" i="7"/>
  <c r="DS87" i="7"/>
  <c r="DT87" i="7"/>
  <c r="DU87" i="7"/>
  <c r="DV87" i="7"/>
  <c r="DW87" i="7"/>
  <c r="EA87" i="7"/>
  <c r="EB87" i="7"/>
  <c r="EC87" i="7"/>
  <c r="ED87" i="7"/>
  <c r="EE87" i="7"/>
  <c r="EF87" i="7"/>
  <c r="EG87" i="7"/>
  <c r="EH87" i="7"/>
  <c r="EI87" i="7"/>
  <c r="EJ87" i="7"/>
  <c r="EN87" i="7"/>
  <c r="EO87" i="7"/>
  <c r="EP87" i="7"/>
  <c r="EQ87" i="7"/>
  <c r="ER87" i="7"/>
  <c r="ES87" i="7"/>
  <c r="ET87" i="7"/>
  <c r="EU87" i="7"/>
  <c r="EV87" i="7"/>
  <c r="EW87" i="7"/>
  <c r="N88" i="7"/>
  <c r="O88" i="7"/>
  <c r="P88" i="7"/>
  <c r="Q88" i="7"/>
  <c r="R88" i="7"/>
  <c r="S88" i="7"/>
  <c r="T88" i="7"/>
  <c r="U88" i="7"/>
  <c r="V88" i="7"/>
  <c r="W88" i="7"/>
  <c r="X88" i="7"/>
  <c r="AA88" i="7"/>
  <c r="AB88" i="7"/>
  <c r="AC88" i="7"/>
  <c r="AD88" i="7"/>
  <c r="AE88" i="7"/>
  <c r="AF88" i="7"/>
  <c r="AG88" i="7"/>
  <c r="AH88" i="7"/>
  <c r="AI88" i="7"/>
  <c r="AJ88" i="7"/>
  <c r="AM88" i="7"/>
  <c r="AN88" i="7"/>
  <c r="AO88" i="7"/>
  <c r="AP88" i="7"/>
  <c r="AQ88" i="7"/>
  <c r="AR88" i="7"/>
  <c r="AS88" i="7"/>
  <c r="AT88" i="7"/>
  <c r="AU88" i="7"/>
  <c r="AV88" i="7"/>
  <c r="AW88" i="7"/>
  <c r="BA88" i="7"/>
  <c r="BB88" i="7"/>
  <c r="BC88" i="7"/>
  <c r="BD88" i="7"/>
  <c r="BE88" i="7"/>
  <c r="BF88" i="7"/>
  <c r="BG88" i="7"/>
  <c r="BH88" i="7"/>
  <c r="BI88" i="7"/>
  <c r="BJ88" i="7"/>
  <c r="BN88" i="7"/>
  <c r="BO88" i="7"/>
  <c r="BP88" i="7"/>
  <c r="BQ88" i="7"/>
  <c r="BR88" i="7"/>
  <c r="BS88" i="7"/>
  <c r="BT88" i="7"/>
  <c r="BU88" i="7"/>
  <c r="BV88" i="7"/>
  <c r="BW88" i="7"/>
  <c r="CA88" i="7"/>
  <c r="CB88" i="7"/>
  <c r="CC88" i="7"/>
  <c r="CD88" i="7"/>
  <c r="CE88" i="7"/>
  <c r="CF88" i="7"/>
  <c r="CG88" i="7"/>
  <c r="CH88" i="7"/>
  <c r="CI88" i="7"/>
  <c r="CJ88" i="7"/>
  <c r="CN88" i="7"/>
  <c r="CO88" i="7"/>
  <c r="CP88" i="7"/>
  <c r="CQ88" i="7"/>
  <c r="CR88" i="7"/>
  <c r="CS88" i="7"/>
  <c r="CT88" i="7"/>
  <c r="CU88" i="7"/>
  <c r="CV88" i="7"/>
  <c r="CW88" i="7"/>
  <c r="DA88" i="7"/>
  <c r="DB88" i="7"/>
  <c r="DC88" i="7"/>
  <c r="DD88" i="7"/>
  <c r="DE88" i="7"/>
  <c r="DF88" i="7"/>
  <c r="DG88" i="7"/>
  <c r="DH88" i="7"/>
  <c r="DI88" i="7"/>
  <c r="DJ88" i="7"/>
  <c r="DN88" i="7"/>
  <c r="DO88" i="7"/>
  <c r="DP88" i="7"/>
  <c r="DQ88" i="7"/>
  <c r="DR88" i="7"/>
  <c r="DS88" i="7"/>
  <c r="DT88" i="7"/>
  <c r="DU88" i="7"/>
  <c r="DV88" i="7"/>
  <c r="DW88" i="7"/>
  <c r="EA88" i="7"/>
  <c r="EB88" i="7"/>
  <c r="EC88" i="7"/>
  <c r="ED88" i="7"/>
  <c r="EE88" i="7"/>
  <c r="EF88" i="7"/>
  <c r="EG88" i="7"/>
  <c r="EH88" i="7"/>
  <c r="EI88" i="7"/>
  <c r="EJ88" i="7"/>
  <c r="EN88" i="7"/>
  <c r="EO88" i="7"/>
  <c r="EP88" i="7"/>
  <c r="EQ88" i="7"/>
  <c r="ER88" i="7"/>
  <c r="ES88" i="7"/>
  <c r="ET88" i="7"/>
  <c r="EU88" i="7"/>
  <c r="EV88" i="7"/>
  <c r="EW88" i="7"/>
  <c r="N89" i="7"/>
  <c r="O89" i="7"/>
  <c r="O8" i="7" s="1"/>
  <c r="P89" i="7"/>
  <c r="P8" i="7" s="1"/>
  <c r="AB8" i="7" s="1"/>
  <c r="Q89" i="7"/>
  <c r="Q8" i="7" s="1"/>
  <c r="R89" i="7"/>
  <c r="R8" i="7" s="1"/>
  <c r="S89" i="7"/>
  <c r="S8" i="7" s="1"/>
  <c r="AE8" i="7" s="1"/>
  <c r="T89" i="7"/>
  <c r="T8" i="7" s="1"/>
  <c r="U89" i="7"/>
  <c r="U8" i="7" s="1"/>
  <c r="V89" i="7"/>
  <c r="V8" i="7" s="1"/>
  <c r="W89" i="7"/>
  <c r="X89" i="7"/>
  <c r="AA89" i="7"/>
  <c r="AB89" i="7"/>
  <c r="AC89" i="7"/>
  <c r="AD89" i="7"/>
  <c r="AE89" i="7"/>
  <c r="AF89" i="7"/>
  <c r="AG89" i="7"/>
  <c r="AH89" i="7"/>
  <c r="AI89" i="7"/>
  <c r="AJ89" i="7"/>
  <c r="AM89" i="7"/>
  <c r="AN89" i="7"/>
  <c r="AO89" i="7"/>
  <c r="AP89" i="7"/>
  <c r="AQ89" i="7"/>
  <c r="AR89" i="7"/>
  <c r="AS89" i="7"/>
  <c r="AT89" i="7"/>
  <c r="AU89" i="7"/>
  <c r="AV89" i="7"/>
  <c r="AW89" i="7"/>
  <c r="BA89" i="7"/>
  <c r="BB89" i="7"/>
  <c r="BC89" i="7"/>
  <c r="BD89" i="7"/>
  <c r="BE89" i="7"/>
  <c r="BF89" i="7"/>
  <c r="BG89" i="7"/>
  <c r="BH89" i="7"/>
  <c r="BI89" i="7"/>
  <c r="BJ89" i="7"/>
  <c r="BN89" i="7"/>
  <c r="BO89" i="7"/>
  <c r="BP89" i="7"/>
  <c r="BQ89" i="7"/>
  <c r="BR89" i="7"/>
  <c r="BS89" i="7"/>
  <c r="BT89" i="7"/>
  <c r="BU89" i="7"/>
  <c r="BV89" i="7"/>
  <c r="BW89" i="7"/>
  <c r="CA89" i="7"/>
  <c r="CB89" i="7"/>
  <c r="CC89" i="7"/>
  <c r="CD89" i="7"/>
  <c r="CE89" i="7"/>
  <c r="CF89" i="7"/>
  <c r="CG89" i="7"/>
  <c r="CH89" i="7"/>
  <c r="CI89" i="7"/>
  <c r="CJ89" i="7"/>
  <c r="CN89" i="7"/>
  <c r="CO89" i="7"/>
  <c r="CP89" i="7"/>
  <c r="CQ89" i="7"/>
  <c r="CR89" i="7"/>
  <c r="CS89" i="7"/>
  <c r="CT89" i="7"/>
  <c r="CU89" i="7"/>
  <c r="CV89" i="7"/>
  <c r="CW89" i="7"/>
  <c r="DA89" i="7"/>
  <c r="DB89" i="7"/>
  <c r="DC89" i="7"/>
  <c r="DD89" i="7"/>
  <c r="DE89" i="7"/>
  <c r="DF89" i="7"/>
  <c r="DG89" i="7"/>
  <c r="DH89" i="7"/>
  <c r="DI89" i="7"/>
  <c r="DJ89" i="7"/>
  <c r="DN89" i="7"/>
  <c r="DO89" i="7"/>
  <c r="DP89" i="7"/>
  <c r="DQ89" i="7"/>
  <c r="DR89" i="7"/>
  <c r="DS89" i="7"/>
  <c r="DT89" i="7"/>
  <c r="DU89" i="7"/>
  <c r="DV89" i="7"/>
  <c r="DW89" i="7"/>
  <c r="EA89" i="7"/>
  <c r="EB89" i="7"/>
  <c r="EC89" i="7"/>
  <c r="ED89" i="7"/>
  <c r="EE89" i="7"/>
  <c r="EF89" i="7"/>
  <c r="EG89" i="7"/>
  <c r="EH89" i="7"/>
  <c r="EI89" i="7"/>
  <c r="EJ89" i="7"/>
  <c r="EN89" i="7"/>
  <c r="EO89" i="7"/>
  <c r="EP89" i="7"/>
  <c r="EQ89" i="7"/>
  <c r="ER89" i="7"/>
  <c r="ES89" i="7"/>
  <c r="ET89" i="7"/>
  <c r="EU89" i="7"/>
  <c r="EV89" i="7"/>
  <c r="EW89" i="7"/>
  <c r="N90" i="7"/>
  <c r="O90" i="7"/>
  <c r="O9" i="7" s="1"/>
  <c r="P90" i="7"/>
  <c r="P9" i="7" s="1"/>
  <c r="Q90" i="7"/>
  <c r="Q9" i="7" s="1"/>
  <c r="R90" i="7"/>
  <c r="R9" i="7" s="1"/>
  <c r="S90" i="7"/>
  <c r="S9" i="7" s="1"/>
  <c r="AE9" i="7" s="1"/>
  <c r="AR9" i="7" s="1"/>
  <c r="BE9" i="7" s="1"/>
  <c r="BR9" i="7" s="1"/>
  <c r="CE9" i="7" s="1"/>
  <c r="CR9" i="7" s="1"/>
  <c r="DE9" i="7" s="1"/>
  <c r="DR9" i="7" s="1"/>
  <c r="EE9" i="7" s="1"/>
  <c r="ER9" i="7" s="1"/>
  <c r="T90" i="7"/>
  <c r="T9" i="7" s="1"/>
  <c r="U90" i="7"/>
  <c r="U9" i="7" s="1"/>
  <c r="V90" i="7"/>
  <c r="V9" i="7" s="1"/>
  <c r="AH9" i="7" s="1"/>
  <c r="W90" i="7"/>
  <c r="X90" i="7"/>
  <c r="AA90" i="7"/>
  <c r="AB90" i="7"/>
  <c r="AC90" i="7"/>
  <c r="AD90" i="7"/>
  <c r="AE90" i="7"/>
  <c r="AF90" i="7"/>
  <c r="AG90" i="7"/>
  <c r="AH90" i="7"/>
  <c r="AI90" i="7"/>
  <c r="AJ90" i="7"/>
  <c r="AM90" i="7"/>
  <c r="AN90" i="7"/>
  <c r="AO90" i="7"/>
  <c r="AP90" i="7"/>
  <c r="AQ90" i="7"/>
  <c r="AR90" i="7"/>
  <c r="AS90" i="7"/>
  <c r="AT90" i="7"/>
  <c r="AU90" i="7"/>
  <c r="AV90" i="7"/>
  <c r="AW90" i="7"/>
  <c r="BA90" i="7"/>
  <c r="BB90" i="7"/>
  <c r="BC90" i="7"/>
  <c r="BD90" i="7"/>
  <c r="BE90" i="7"/>
  <c r="BF90" i="7"/>
  <c r="BG90" i="7"/>
  <c r="BH90" i="7"/>
  <c r="BI90" i="7"/>
  <c r="BJ90" i="7"/>
  <c r="BN90" i="7"/>
  <c r="BO90" i="7"/>
  <c r="BP90" i="7"/>
  <c r="BQ90" i="7"/>
  <c r="BR90" i="7"/>
  <c r="BS90" i="7"/>
  <c r="BT90" i="7"/>
  <c r="BU90" i="7"/>
  <c r="BV90" i="7"/>
  <c r="BW90" i="7"/>
  <c r="CA90" i="7"/>
  <c r="CB90" i="7"/>
  <c r="CC90" i="7"/>
  <c r="CD90" i="7"/>
  <c r="CE90" i="7"/>
  <c r="CF90" i="7"/>
  <c r="CG90" i="7"/>
  <c r="CH90" i="7"/>
  <c r="CI90" i="7"/>
  <c r="CJ90" i="7"/>
  <c r="CN90" i="7"/>
  <c r="CO90" i="7"/>
  <c r="CP90" i="7"/>
  <c r="CQ90" i="7"/>
  <c r="CR90" i="7"/>
  <c r="CS90" i="7"/>
  <c r="CT90" i="7"/>
  <c r="CU90" i="7"/>
  <c r="CV90" i="7"/>
  <c r="CW90" i="7"/>
  <c r="DA90" i="7"/>
  <c r="DB90" i="7"/>
  <c r="DC90" i="7"/>
  <c r="DD90" i="7"/>
  <c r="DE90" i="7"/>
  <c r="DF90" i="7"/>
  <c r="DG90" i="7"/>
  <c r="DH90" i="7"/>
  <c r="DI90" i="7"/>
  <c r="DJ90" i="7"/>
  <c r="DN90" i="7"/>
  <c r="DO90" i="7"/>
  <c r="DP90" i="7"/>
  <c r="DQ90" i="7"/>
  <c r="DR90" i="7"/>
  <c r="DS90" i="7"/>
  <c r="DT90" i="7"/>
  <c r="DU90" i="7"/>
  <c r="DV90" i="7"/>
  <c r="DW90" i="7"/>
  <c r="EA90" i="7"/>
  <c r="EB90" i="7"/>
  <c r="EC90" i="7"/>
  <c r="ED90" i="7"/>
  <c r="EE90" i="7"/>
  <c r="EF90" i="7"/>
  <c r="EG90" i="7"/>
  <c r="EH90" i="7"/>
  <c r="EI90" i="7"/>
  <c r="EJ90" i="7"/>
  <c r="EN90" i="7"/>
  <c r="EO90" i="7"/>
  <c r="EP90" i="7"/>
  <c r="EQ90" i="7"/>
  <c r="ER90" i="7"/>
  <c r="ES90" i="7"/>
  <c r="ET90" i="7"/>
  <c r="EU90" i="7"/>
  <c r="EV90" i="7"/>
  <c r="EW90" i="7"/>
  <c r="N91" i="7"/>
  <c r="O91" i="7"/>
  <c r="O10" i="7" s="1"/>
  <c r="P91" i="7"/>
  <c r="P10" i="7" s="1"/>
  <c r="Q91" i="7"/>
  <c r="Q10" i="7" s="1"/>
  <c r="R91" i="7"/>
  <c r="R10" i="7" s="1"/>
  <c r="AD10" i="7" s="1"/>
  <c r="S91" i="7"/>
  <c r="S10" i="7" s="1"/>
  <c r="AE10" i="7" s="1"/>
  <c r="AR10" i="7" s="1"/>
  <c r="BE10" i="7" s="1"/>
  <c r="BR10" i="7" s="1"/>
  <c r="CE10" i="7" s="1"/>
  <c r="CR10" i="7" s="1"/>
  <c r="DE10" i="7" s="1"/>
  <c r="DR10" i="7" s="1"/>
  <c r="EE10" i="7" s="1"/>
  <c r="ER10" i="7" s="1"/>
  <c r="T91" i="7"/>
  <c r="T10" i="7" s="1"/>
  <c r="AF10" i="7" s="1"/>
  <c r="AS10" i="7" s="1"/>
  <c r="U91" i="7"/>
  <c r="U10" i="7" s="1"/>
  <c r="V91" i="7"/>
  <c r="V10" i="7" s="1"/>
  <c r="W91" i="7"/>
  <c r="X91" i="7"/>
  <c r="AA91" i="7"/>
  <c r="AB91" i="7"/>
  <c r="AC91" i="7"/>
  <c r="AD91" i="7"/>
  <c r="AE91" i="7"/>
  <c r="AF91" i="7"/>
  <c r="AG91" i="7"/>
  <c r="AH91" i="7"/>
  <c r="AI91" i="7"/>
  <c r="AJ91" i="7"/>
  <c r="AM91" i="7"/>
  <c r="AN91" i="7"/>
  <c r="AO91" i="7"/>
  <c r="AP91" i="7"/>
  <c r="AQ91" i="7"/>
  <c r="AR91" i="7"/>
  <c r="AS91" i="7"/>
  <c r="AT91" i="7"/>
  <c r="AU91" i="7"/>
  <c r="AV91" i="7"/>
  <c r="AW91" i="7"/>
  <c r="BA91" i="7"/>
  <c r="BB91" i="7"/>
  <c r="BC91" i="7"/>
  <c r="BD91" i="7"/>
  <c r="BE91" i="7"/>
  <c r="BF91" i="7"/>
  <c r="BG91" i="7"/>
  <c r="BH91" i="7"/>
  <c r="BI91" i="7"/>
  <c r="BJ91" i="7"/>
  <c r="BN91" i="7"/>
  <c r="BO91" i="7"/>
  <c r="BP91" i="7"/>
  <c r="BQ91" i="7"/>
  <c r="BR91" i="7"/>
  <c r="BS91" i="7"/>
  <c r="BT91" i="7"/>
  <c r="BU91" i="7"/>
  <c r="BV91" i="7"/>
  <c r="BW91" i="7"/>
  <c r="CA91" i="7"/>
  <c r="CB91" i="7"/>
  <c r="CC91" i="7"/>
  <c r="CD91" i="7"/>
  <c r="CE91" i="7"/>
  <c r="CF91" i="7"/>
  <c r="CG91" i="7"/>
  <c r="CH91" i="7"/>
  <c r="CI91" i="7"/>
  <c r="CJ91" i="7"/>
  <c r="CN91" i="7"/>
  <c r="CO91" i="7"/>
  <c r="CP91" i="7"/>
  <c r="CQ91" i="7"/>
  <c r="CR91" i="7"/>
  <c r="CS91" i="7"/>
  <c r="CT91" i="7"/>
  <c r="CU91" i="7"/>
  <c r="CV91" i="7"/>
  <c r="CW91" i="7"/>
  <c r="DA91" i="7"/>
  <c r="DB91" i="7"/>
  <c r="DC91" i="7"/>
  <c r="DD91" i="7"/>
  <c r="DE91" i="7"/>
  <c r="DF91" i="7"/>
  <c r="DG91" i="7"/>
  <c r="DH91" i="7"/>
  <c r="DI91" i="7"/>
  <c r="DJ91" i="7"/>
  <c r="DN91" i="7"/>
  <c r="DO91" i="7"/>
  <c r="DP91" i="7"/>
  <c r="DQ91" i="7"/>
  <c r="DR91" i="7"/>
  <c r="DS91" i="7"/>
  <c r="DT91" i="7"/>
  <c r="DU91" i="7"/>
  <c r="DV91" i="7"/>
  <c r="DW91" i="7"/>
  <c r="EA91" i="7"/>
  <c r="EB91" i="7"/>
  <c r="EC91" i="7"/>
  <c r="ED91" i="7"/>
  <c r="EE91" i="7"/>
  <c r="EF91" i="7"/>
  <c r="EG91" i="7"/>
  <c r="EH91" i="7"/>
  <c r="EI91" i="7"/>
  <c r="EJ91" i="7"/>
  <c r="EN91" i="7"/>
  <c r="EO91" i="7"/>
  <c r="EP91" i="7"/>
  <c r="EQ91" i="7"/>
  <c r="ER91" i="7"/>
  <c r="ES91" i="7"/>
  <c r="ET91" i="7"/>
  <c r="EU91" i="7"/>
  <c r="EV91" i="7"/>
  <c r="EW91" i="7"/>
  <c r="N92" i="7"/>
  <c r="O92" i="7"/>
  <c r="O11" i="7" s="1"/>
  <c r="P92" i="7"/>
  <c r="P11" i="7" s="1"/>
  <c r="AB11" i="7" s="1"/>
  <c r="AO11" i="7" s="1"/>
  <c r="Q92" i="7"/>
  <c r="Q11" i="7" s="1"/>
  <c r="R92" i="7"/>
  <c r="R11" i="7" s="1"/>
  <c r="S92" i="7"/>
  <c r="S11" i="7" s="1"/>
  <c r="AE11" i="7" s="1"/>
  <c r="T92" i="7"/>
  <c r="T11" i="7" s="1"/>
  <c r="U92" i="7"/>
  <c r="U11" i="7" s="1"/>
  <c r="V92" i="7"/>
  <c r="V11" i="7" s="1"/>
  <c r="W92" i="7"/>
  <c r="X92" i="7"/>
  <c r="AA92" i="7"/>
  <c r="AB92" i="7"/>
  <c r="AC92" i="7"/>
  <c r="AD92" i="7"/>
  <c r="AE92" i="7"/>
  <c r="AF92" i="7"/>
  <c r="AG92" i="7"/>
  <c r="AH92" i="7"/>
  <c r="AI92" i="7"/>
  <c r="AJ92" i="7"/>
  <c r="AM92" i="7"/>
  <c r="AN92" i="7"/>
  <c r="AO92" i="7"/>
  <c r="AP92" i="7"/>
  <c r="AQ92" i="7"/>
  <c r="AR92" i="7"/>
  <c r="AS92" i="7"/>
  <c r="AT92" i="7"/>
  <c r="AU92" i="7"/>
  <c r="AV92" i="7"/>
  <c r="AW92" i="7"/>
  <c r="BA92" i="7"/>
  <c r="BB92" i="7"/>
  <c r="BC92" i="7"/>
  <c r="BD92" i="7"/>
  <c r="BE92" i="7"/>
  <c r="BF92" i="7"/>
  <c r="BG92" i="7"/>
  <c r="BH92" i="7"/>
  <c r="BI92" i="7"/>
  <c r="BJ92" i="7"/>
  <c r="BN92" i="7"/>
  <c r="BO92" i="7"/>
  <c r="BP92" i="7"/>
  <c r="BQ92" i="7"/>
  <c r="BR92" i="7"/>
  <c r="BS92" i="7"/>
  <c r="BT92" i="7"/>
  <c r="BU92" i="7"/>
  <c r="BV92" i="7"/>
  <c r="BW92" i="7"/>
  <c r="CA92" i="7"/>
  <c r="CB92" i="7"/>
  <c r="CC92" i="7"/>
  <c r="CD92" i="7"/>
  <c r="CE92" i="7"/>
  <c r="CF92" i="7"/>
  <c r="CG92" i="7"/>
  <c r="CH92" i="7"/>
  <c r="CI92" i="7"/>
  <c r="CJ92" i="7"/>
  <c r="CN92" i="7"/>
  <c r="CO92" i="7"/>
  <c r="CP92" i="7"/>
  <c r="CQ92" i="7"/>
  <c r="CR92" i="7"/>
  <c r="CS92" i="7"/>
  <c r="CT92" i="7"/>
  <c r="CU92" i="7"/>
  <c r="CV92" i="7"/>
  <c r="CW92" i="7"/>
  <c r="DA92" i="7"/>
  <c r="DB92" i="7"/>
  <c r="DC92" i="7"/>
  <c r="DD92" i="7"/>
  <c r="DE92" i="7"/>
  <c r="DF92" i="7"/>
  <c r="DG92" i="7"/>
  <c r="DH92" i="7"/>
  <c r="DI92" i="7"/>
  <c r="DJ92" i="7"/>
  <c r="DN92" i="7"/>
  <c r="DO92" i="7"/>
  <c r="DP92" i="7"/>
  <c r="DQ92" i="7"/>
  <c r="DR92" i="7"/>
  <c r="DS92" i="7"/>
  <c r="DT92" i="7"/>
  <c r="DU92" i="7"/>
  <c r="DV92" i="7"/>
  <c r="DW92" i="7"/>
  <c r="EA92" i="7"/>
  <c r="EB92" i="7"/>
  <c r="EC92" i="7"/>
  <c r="ED92" i="7"/>
  <c r="EE92" i="7"/>
  <c r="EF92" i="7"/>
  <c r="EG92" i="7"/>
  <c r="EH92" i="7"/>
  <c r="EI92" i="7"/>
  <c r="EJ92" i="7"/>
  <c r="EN92" i="7"/>
  <c r="EO92" i="7"/>
  <c r="EP92" i="7"/>
  <c r="EQ92" i="7"/>
  <c r="ER92" i="7"/>
  <c r="ES92" i="7"/>
  <c r="ET92" i="7"/>
  <c r="EU92" i="7"/>
  <c r="EV92" i="7"/>
  <c r="EW92" i="7"/>
  <c r="N93" i="7"/>
  <c r="O93" i="7"/>
  <c r="P93" i="7"/>
  <c r="Q93" i="7"/>
  <c r="Q14" i="7" s="1"/>
  <c r="R93" i="7"/>
  <c r="S93" i="7"/>
  <c r="S14" i="7" s="1"/>
  <c r="T93" i="7"/>
  <c r="T14" i="7" s="1"/>
  <c r="U93" i="7"/>
  <c r="U14" i="7" s="1"/>
  <c r="U16" i="7" s="1"/>
  <c r="V93" i="7"/>
  <c r="V14" i="7" s="1"/>
  <c r="W93" i="7"/>
  <c r="X93" i="7"/>
  <c r="AA93" i="7"/>
  <c r="AB93" i="7"/>
  <c r="AC93" i="7"/>
  <c r="AD93" i="7"/>
  <c r="AE93" i="7"/>
  <c r="AF93" i="7"/>
  <c r="AG93" i="7"/>
  <c r="AH93" i="7"/>
  <c r="AI93" i="7"/>
  <c r="AJ93" i="7"/>
  <c r="AM93" i="7"/>
  <c r="AN93" i="7"/>
  <c r="AO93" i="7"/>
  <c r="AP93" i="7"/>
  <c r="AQ93" i="7"/>
  <c r="AR93" i="7"/>
  <c r="AS93" i="7"/>
  <c r="AT93" i="7"/>
  <c r="AU93" i="7"/>
  <c r="AV93" i="7"/>
  <c r="AW93" i="7"/>
  <c r="BA93" i="7"/>
  <c r="BB93" i="7"/>
  <c r="BC93" i="7"/>
  <c r="BD93" i="7"/>
  <c r="BE93" i="7"/>
  <c r="BF93" i="7"/>
  <c r="BG93" i="7"/>
  <c r="BH93" i="7"/>
  <c r="BI93" i="7"/>
  <c r="BJ93" i="7"/>
  <c r="BN93" i="7"/>
  <c r="BO93" i="7"/>
  <c r="BP93" i="7"/>
  <c r="BQ93" i="7"/>
  <c r="BR93" i="7"/>
  <c r="BS93" i="7"/>
  <c r="BT93" i="7"/>
  <c r="BU93" i="7"/>
  <c r="BV93" i="7"/>
  <c r="BW93" i="7"/>
  <c r="CA93" i="7"/>
  <c r="CB93" i="7"/>
  <c r="CC93" i="7"/>
  <c r="CD93" i="7"/>
  <c r="CE93" i="7"/>
  <c r="CF93" i="7"/>
  <c r="CG93" i="7"/>
  <c r="CH93" i="7"/>
  <c r="CI93" i="7"/>
  <c r="CJ93" i="7"/>
  <c r="CN93" i="7"/>
  <c r="CO93" i="7"/>
  <c r="CP93" i="7"/>
  <c r="CQ93" i="7"/>
  <c r="CR93" i="7"/>
  <c r="CS93" i="7"/>
  <c r="CT93" i="7"/>
  <c r="CU93" i="7"/>
  <c r="CV93" i="7"/>
  <c r="CW93" i="7"/>
  <c r="DA93" i="7"/>
  <c r="DB93" i="7"/>
  <c r="DC93" i="7"/>
  <c r="DD93" i="7"/>
  <c r="DE93" i="7"/>
  <c r="DF93" i="7"/>
  <c r="DG93" i="7"/>
  <c r="DH93" i="7"/>
  <c r="DI93" i="7"/>
  <c r="DJ93" i="7"/>
  <c r="DN93" i="7"/>
  <c r="DO93" i="7"/>
  <c r="DP93" i="7"/>
  <c r="DQ93" i="7"/>
  <c r="DR93" i="7"/>
  <c r="DS93" i="7"/>
  <c r="DT93" i="7"/>
  <c r="DU93" i="7"/>
  <c r="DV93" i="7"/>
  <c r="DW93" i="7"/>
  <c r="EA93" i="7"/>
  <c r="EB93" i="7"/>
  <c r="EC93" i="7"/>
  <c r="ED93" i="7"/>
  <c r="EE93" i="7"/>
  <c r="EF93" i="7"/>
  <c r="EG93" i="7"/>
  <c r="EH93" i="7"/>
  <c r="EI93" i="7"/>
  <c r="EJ93" i="7"/>
  <c r="EN93" i="7"/>
  <c r="EO93" i="7"/>
  <c r="EP93" i="7"/>
  <c r="EQ93" i="7"/>
  <c r="ER93" i="7"/>
  <c r="ES93" i="7"/>
  <c r="ET93" i="7"/>
  <c r="EU93" i="7"/>
  <c r="EV93" i="7"/>
  <c r="EW93" i="7"/>
  <c r="N94" i="7"/>
  <c r="O94" i="7"/>
  <c r="P94" i="7"/>
  <c r="Q94" i="7"/>
  <c r="Q15" i="7" s="1"/>
  <c r="R94" i="7"/>
  <c r="R15" i="7" s="1"/>
  <c r="AD15" i="7" s="1"/>
  <c r="AD16" i="7" s="1"/>
  <c r="S94" i="7"/>
  <c r="T94" i="7"/>
  <c r="U94" i="7"/>
  <c r="U15" i="7" s="1"/>
  <c r="V94" i="7"/>
  <c r="V15" i="7" s="1"/>
  <c r="AH15" i="7" s="1"/>
  <c r="W94" i="7"/>
  <c r="X94" i="7"/>
  <c r="AA94" i="7"/>
  <c r="AB94" i="7"/>
  <c r="AC94" i="7"/>
  <c r="AD94" i="7"/>
  <c r="AE94" i="7"/>
  <c r="AF94" i="7"/>
  <c r="AG94" i="7"/>
  <c r="AH94" i="7"/>
  <c r="AI94" i="7"/>
  <c r="AJ94" i="7"/>
  <c r="AM94" i="7"/>
  <c r="AN94" i="7"/>
  <c r="AO94" i="7"/>
  <c r="AP94" i="7"/>
  <c r="AQ94" i="7"/>
  <c r="AR94" i="7"/>
  <c r="AS94" i="7"/>
  <c r="AT94" i="7"/>
  <c r="AU94" i="7"/>
  <c r="AV94" i="7"/>
  <c r="AW94" i="7"/>
  <c r="BA94" i="7"/>
  <c r="BB94" i="7"/>
  <c r="BC94" i="7"/>
  <c r="BD94" i="7"/>
  <c r="BD15" i="7" s="1"/>
  <c r="BE94" i="7"/>
  <c r="BF94" i="7"/>
  <c r="BG94" i="7"/>
  <c r="BH94" i="7"/>
  <c r="BI94" i="7"/>
  <c r="BJ94" i="7"/>
  <c r="BN94" i="7"/>
  <c r="BO94" i="7"/>
  <c r="BP94" i="7"/>
  <c r="BQ94" i="7"/>
  <c r="BR94" i="7"/>
  <c r="BS94" i="7"/>
  <c r="BT94" i="7"/>
  <c r="BU94" i="7"/>
  <c r="BV94" i="7"/>
  <c r="BW94" i="7"/>
  <c r="CA94" i="7"/>
  <c r="CB94" i="7"/>
  <c r="CC94" i="7"/>
  <c r="CD94" i="7"/>
  <c r="CE94" i="7"/>
  <c r="CF94" i="7"/>
  <c r="CG94" i="7"/>
  <c r="CH94" i="7"/>
  <c r="CI94" i="7"/>
  <c r="CJ94" i="7"/>
  <c r="CN94" i="7"/>
  <c r="CO94" i="7"/>
  <c r="CP94" i="7"/>
  <c r="CQ94" i="7"/>
  <c r="CR94" i="7"/>
  <c r="CS94" i="7"/>
  <c r="CT94" i="7"/>
  <c r="CU94" i="7"/>
  <c r="CV94" i="7"/>
  <c r="CW94" i="7"/>
  <c r="DA94" i="7"/>
  <c r="DB94" i="7"/>
  <c r="DC94" i="7"/>
  <c r="DD94" i="7"/>
  <c r="DE94" i="7"/>
  <c r="DF94" i="7"/>
  <c r="DG94" i="7"/>
  <c r="DH94" i="7"/>
  <c r="DI94" i="7"/>
  <c r="DJ94" i="7"/>
  <c r="DN94" i="7"/>
  <c r="DO94" i="7"/>
  <c r="DP94" i="7"/>
  <c r="DQ94" i="7"/>
  <c r="DR94" i="7"/>
  <c r="DS94" i="7"/>
  <c r="DT94" i="7"/>
  <c r="DU94" i="7"/>
  <c r="DV94" i="7"/>
  <c r="DW94" i="7"/>
  <c r="EA94" i="7"/>
  <c r="EB94" i="7"/>
  <c r="EC94" i="7"/>
  <c r="ED94" i="7"/>
  <c r="EE94" i="7"/>
  <c r="EF94" i="7"/>
  <c r="EG94" i="7"/>
  <c r="EH94" i="7"/>
  <c r="EI94" i="7"/>
  <c r="EJ94" i="7"/>
  <c r="EN94" i="7"/>
  <c r="EO94" i="7"/>
  <c r="EP94" i="7"/>
  <c r="EQ94" i="7"/>
  <c r="ER94" i="7"/>
  <c r="ES94" i="7"/>
  <c r="ET94" i="7"/>
  <c r="EU94" i="7"/>
  <c r="EV94" i="7"/>
  <c r="EW94" i="7"/>
  <c r="N95" i="7"/>
  <c r="O95" i="7"/>
  <c r="P95" i="7"/>
  <c r="Q95" i="7"/>
  <c r="R95" i="7"/>
  <c r="S95" i="7"/>
  <c r="T95" i="7"/>
  <c r="U95" i="7"/>
  <c r="V95" i="7"/>
  <c r="W95" i="7"/>
  <c r="X95" i="7"/>
  <c r="AA95" i="7"/>
  <c r="AB95" i="7"/>
  <c r="AC95" i="7"/>
  <c r="AD95" i="7"/>
  <c r="AE95" i="7"/>
  <c r="AF95" i="7"/>
  <c r="AG95" i="7"/>
  <c r="AH95" i="7"/>
  <c r="AI95" i="7"/>
  <c r="AJ95" i="7"/>
  <c r="AM95" i="7"/>
  <c r="AN95" i="7"/>
  <c r="AO95" i="7"/>
  <c r="AP95" i="7"/>
  <c r="AQ95" i="7"/>
  <c r="AR95" i="7"/>
  <c r="AS95" i="7"/>
  <c r="AT95" i="7"/>
  <c r="AU95" i="7"/>
  <c r="AV95" i="7"/>
  <c r="AW95" i="7"/>
  <c r="BA95" i="7"/>
  <c r="BB95" i="7"/>
  <c r="BC95" i="7"/>
  <c r="BD95" i="7"/>
  <c r="BE95" i="7"/>
  <c r="BF95" i="7"/>
  <c r="BG95" i="7"/>
  <c r="BH95" i="7"/>
  <c r="BI95" i="7"/>
  <c r="BJ95" i="7"/>
  <c r="BN95" i="7"/>
  <c r="BO95" i="7"/>
  <c r="BP95" i="7"/>
  <c r="BQ95" i="7"/>
  <c r="BR95" i="7"/>
  <c r="BS95" i="7"/>
  <c r="BT95" i="7"/>
  <c r="BU95" i="7"/>
  <c r="BV95" i="7"/>
  <c r="BW95" i="7"/>
  <c r="CA95" i="7"/>
  <c r="CB95" i="7"/>
  <c r="CC95" i="7"/>
  <c r="CD95" i="7"/>
  <c r="CE95" i="7"/>
  <c r="CF95" i="7"/>
  <c r="CG95" i="7"/>
  <c r="CH95" i="7"/>
  <c r="CI95" i="7"/>
  <c r="CJ95" i="7"/>
  <c r="CN95" i="7"/>
  <c r="CO95" i="7"/>
  <c r="CP95" i="7"/>
  <c r="CQ95" i="7"/>
  <c r="CR95" i="7"/>
  <c r="CS95" i="7"/>
  <c r="CT95" i="7"/>
  <c r="CU95" i="7"/>
  <c r="CV95" i="7"/>
  <c r="CW95" i="7"/>
  <c r="DA95" i="7"/>
  <c r="DB95" i="7"/>
  <c r="DC95" i="7"/>
  <c r="DD95" i="7"/>
  <c r="DE95" i="7"/>
  <c r="DF95" i="7"/>
  <c r="DG95" i="7"/>
  <c r="DH95" i="7"/>
  <c r="DI95" i="7"/>
  <c r="DJ95" i="7"/>
  <c r="DN95" i="7"/>
  <c r="DO95" i="7"/>
  <c r="DP95" i="7"/>
  <c r="DQ95" i="7"/>
  <c r="DR95" i="7"/>
  <c r="DS95" i="7"/>
  <c r="DT95" i="7"/>
  <c r="DU95" i="7"/>
  <c r="DV95" i="7"/>
  <c r="DW95" i="7"/>
  <c r="EA95" i="7"/>
  <c r="EB95" i="7"/>
  <c r="EC95" i="7"/>
  <c r="ED95" i="7"/>
  <c r="EE95" i="7"/>
  <c r="EF95" i="7"/>
  <c r="EG95" i="7"/>
  <c r="EH95" i="7"/>
  <c r="EI95" i="7"/>
  <c r="EJ95" i="7"/>
  <c r="EN95" i="7"/>
  <c r="EO95" i="7"/>
  <c r="EP95" i="7"/>
  <c r="EQ95" i="7"/>
  <c r="ER95" i="7"/>
  <c r="ES95" i="7"/>
  <c r="ET95" i="7"/>
  <c r="EU95" i="7"/>
  <c r="EV95" i="7"/>
  <c r="EW95" i="7"/>
  <c r="N96" i="7"/>
  <c r="O96" i="7"/>
  <c r="P96" i="7"/>
  <c r="Q96" i="7"/>
  <c r="R96" i="7"/>
  <c r="S96" i="7"/>
  <c r="T96" i="7"/>
  <c r="U96" i="7"/>
  <c r="V96" i="7"/>
  <c r="W96" i="7"/>
  <c r="X96" i="7"/>
  <c r="AA96" i="7"/>
  <c r="AB96" i="7"/>
  <c r="AC96" i="7"/>
  <c r="AD96" i="7"/>
  <c r="AE96" i="7"/>
  <c r="AF96" i="7"/>
  <c r="AG96" i="7"/>
  <c r="AH96" i="7"/>
  <c r="AI96" i="7"/>
  <c r="AJ96" i="7"/>
  <c r="AM96" i="7"/>
  <c r="AN96" i="7"/>
  <c r="AO96" i="7"/>
  <c r="AP96" i="7"/>
  <c r="AQ96" i="7"/>
  <c r="AR96" i="7"/>
  <c r="AS96" i="7"/>
  <c r="AT96" i="7"/>
  <c r="AU96" i="7"/>
  <c r="AV96" i="7"/>
  <c r="AW96" i="7"/>
  <c r="BA96" i="7"/>
  <c r="BB96" i="7"/>
  <c r="BC96" i="7"/>
  <c r="BD96" i="7"/>
  <c r="BE96" i="7"/>
  <c r="BF96" i="7"/>
  <c r="BG96" i="7"/>
  <c r="BH96" i="7"/>
  <c r="BI96" i="7"/>
  <c r="BJ96" i="7"/>
  <c r="BN96" i="7"/>
  <c r="BO96" i="7"/>
  <c r="BP96" i="7"/>
  <c r="BQ96" i="7"/>
  <c r="BR96" i="7"/>
  <c r="BS96" i="7"/>
  <c r="BT96" i="7"/>
  <c r="BU96" i="7"/>
  <c r="BV96" i="7"/>
  <c r="BW96" i="7"/>
  <c r="CA96" i="7"/>
  <c r="CB96" i="7"/>
  <c r="CC96" i="7"/>
  <c r="CD96" i="7"/>
  <c r="CE96" i="7"/>
  <c r="CF96" i="7"/>
  <c r="CG96" i="7"/>
  <c r="CH96" i="7"/>
  <c r="CI96" i="7"/>
  <c r="CJ96" i="7"/>
  <c r="CN96" i="7"/>
  <c r="CO96" i="7"/>
  <c r="CP96" i="7"/>
  <c r="CQ96" i="7"/>
  <c r="CR96" i="7"/>
  <c r="CS96" i="7"/>
  <c r="CT96" i="7"/>
  <c r="CU96" i="7"/>
  <c r="CV96" i="7"/>
  <c r="CW96" i="7"/>
  <c r="DA96" i="7"/>
  <c r="DB96" i="7"/>
  <c r="DC96" i="7"/>
  <c r="DD96" i="7"/>
  <c r="DE96" i="7"/>
  <c r="DF96" i="7"/>
  <c r="DG96" i="7"/>
  <c r="DH96" i="7"/>
  <c r="DI96" i="7"/>
  <c r="DJ96" i="7"/>
  <c r="DN96" i="7"/>
  <c r="DO96" i="7"/>
  <c r="DP96" i="7"/>
  <c r="DQ96" i="7"/>
  <c r="DR96" i="7"/>
  <c r="DS96" i="7"/>
  <c r="DT96" i="7"/>
  <c r="DU96" i="7"/>
  <c r="DV96" i="7"/>
  <c r="DW96" i="7"/>
  <c r="EA96" i="7"/>
  <c r="EB96" i="7"/>
  <c r="EC96" i="7"/>
  <c r="ED96" i="7"/>
  <c r="EE96" i="7"/>
  <c r="EF96" i="7"/>
  <c r="EG96" i="7"/>
  <c r="EH96" i="7"/>
  <c r="EI96" i="7"/>
  <c r="EJ96" i="7"/>
  <c r="EN96" i="7"/>
  <c r="EO96" i="7"/>
  <c r="EP96" i="7"/>
  <c r="EQ96" i="7"/>
  <c r="ER96" i="7"/>
  <c r="ES96" i="7"/>
  <c r="ET96" i="7"/>
  <c r="EU96" i="7"/>
  <c r="EV96" i="7"/>
  <c r="EW96" i="7"/>
  <c r="N97" i="7"/>
  <c r="O97" i="7"/>
  <c r="P97" i="7"/>
  <c r="Q97" i="7"/>
  <c r="R97" i="7"/>
  <c r="S97" i="7"/>
  <c r="T97" i="7"/>
  <c r="U97" i="7"/>
  <c r="V97" i="7"/>
  <c r="W97" i="7"/>
  <c r="X97" i="7"/>
  <c r="AA97" i="7"/>
  <c r="AB97" i="7"/>
  <c r="AC97" i="7"/>
  <c r="AD97" i="7"/>
  <c r="AE97" i="7"/>
  <c r="AF97" i="7"/>
  <c r="AG97" i="7"/>
  <c r="AH97" i="7"/>
  <c r="AI97" i="7"/>
  <c r="AJ97" i="7"/>
  <c r="AM97" i="7"/>
  <c r="AN97" i="7"/>
  <c r="AO97" i="7"/>
  <c r="AP97" i="7"/>
  <c r="AQ97" i="7"/>
  <c r="AR97" i="7"/>
  <c r="AS97" i="7"/>
  <c r="AT97" i="7"/>
  <c r="AU97" i="7"/>
  <c r="AV97" i="7"/>
  <c r="AW97" i="7"/>
  <c r="BA97" i="7"/>
  <c r="BB97" i="7"/>
  <c r="BC97" i="7"/>
  <c r="BD97" i="7"/>
  <c r="BE97" i="7"/>
  <c r="BF97" i="7"/>
  <c r="BG97" i="7"/>
  <c r="BH97" i="7"/>
  <c r="BI97" i="7"/>
  <c r="BJ97" i="7"/>
  <c r="BN97" i="7"/>
  <c r="BO97" i="7"/>
  <c r="BP97" i="7"/>
  <c r="BQ97" i="7"/>
  <c r="BR97" i="7"/>
  <c r="BS97" i="7"/>
  <c r="BT97" i="7"/>
  <c r="BU97" i="7"/>
  <c r="BV97" i="7"/>
  <c r="BW97" i="7"/>
  <c r="CA97" i="7"/>
  <c r="CB97" i="7"/>
  <c r="CC97" i="7"/>
  <c r="CD97" i="7"/>
  <c r="CE97" i="7"/>
  <c r="CF97" i="7"/>
  <c r="CG97" i="7"/>
  <c r="CH97" i="7"/>
  <c r="CI97" i="7"/>
  <c r="CJ97" i="7"/>
  <c r="CN97" i="7"/>
  <c r="CO97" i="7"/>
  <c r="CP97" i="7"/>
  <c r="CQ97" i="7"/>
  <c r="CR97" i="7"/>
  <c r="CS97" i="7"/>
  <c r="CT97" i="7"/>
  <c r="CU97" i="7"/>
  <c r="CV97" i="7"/>
  <c r="CW97" i="7"/>
  <c r="DA97" i="7"/>
  <c r="DB97" i="7"/>
  <c r="DC97" i="7"/>
  <c r="DD97" i="7"/>
  <c r="DE97" i="7"/>
  <c r="DF97" i="7"/>
  <c r="DG97" i="7"/>
  <c r="DH97" i="7"/>
  <c r="DI97" i="7"/>
  <c r="DJ97" i="7"/>
  <c r="DN97" i="7"/>
  <c r="DO97" i="7"/>
  <c r="DP97" i="7"/>
  <c r="DQ97" i="7"/>
  <c r="DR97" i="7"/>
  <c r="DS97" i="7"/>
  <c r="DT97" i="7"/>
  <c r="DU97" i="7"/>
  <c r="DV97" i="7"/>
  <c r="DW97" i="7"/>
  <c r="EA97" i="7"/>
  <c r="EB97" i="7"/>
  <c r="EC97" i="7"/>
  <c r="ED97" i="7"/>
  <c r="EE97" i="7"/>
  <c r="EF97" i="7"/>
  <c r="EG97" i="7"/>
  <c r="EH97" i="7"/>
  <c r="EI97" i="7"/>
  <c r="EJ97" i="7"/>
  <c r="EN97" i="7"/>
  <c r="EO97" i="7"/>
  <c r="EP97" i="7"/>
  <c r="EQ97" i="7"/>
  <c r="ER97" i="7"/>
  <c r="ES97" i="7"/>
  <c r="ET97" i="7"/>
  <c r="EU97" i="7"/>
  <c r="EV97" i="7"/>
  <c r="EW97" i="7"/>
  <c r="N98" i="7"/>
  <c r="O98" i="7"/>
  <c r="P98" i="7"/>
  <c r="Q98" i="7"/>
  <c r="R98" i="7"/>
  <c r="S98" i="7"/>
  <c r="T98" i="7"/>
  <c r="U98" i="7"/>
  <c r="V98" i="7"/>
  <c r="W98" i="7"/>
  <c r="X98" i="7"/>
  <c r="AA98" i="7"/>
  <c r="AB98" i="7"/>
  <c r="AC98" i="7"/>
  <c r="AD98" i="7"/>
  <c r="AE98" i="7"/>
  <c r="AF98" i="7"/>
  <c r="AG98" i="7"/>
  <c r="AH98" i="7"/>
  <c r="AI98" i="7"/>
  <c r="AJ98" i="7"/>
  <c r="AM98" i="7"/>
  <c r="AN98" i="7"/>
  <c r="AO98" i="7"/>
  <c r="AP98" i="7"/>
  <c r="AQ98" i="7"/>
  <c r="AR98" i="7"/>
  <c r="AS98" i="7"/>
  <c r="AT98" i="7"/>
  <c r="AU98" i="7"/>
  <c r="AV98" i="7"/>
  <c r="AW98" i="7"/>
  <c r="BA98" i="7"/>
  <c r="BB98" i="7"/>
  <c r="BC98" i="7"/>
  <c r="BD98" i="7"/>
  <c r="BE98" i="7"/>
  <c r="BF98" i="7"/>
  <c r="BG98" i="7"/>
  <c r="BH98" i="7"/>
  <c r="BI98" i="7"/>
  <c r="BJ98" i="7"/>
  <c r="BN98" i="7"/>
  <c r="BO98" i="7"/>
  <c r="BP98" i="7"/>
  <c r="BQ98" i="7"/>
  <c r="BR98" i="7"/>
  <c r="BS98" i="7"/>
  <c r="BT98" i="7"/>
  <c r="BU98" i="7"/>
  <c r="BV98" i="7"/>
  <c r="BW98" i="7"/>
  <c r="CA98" i="7"/>
  <c r="CB98" i="7"/>
  <c r="CC98" i="7"/>
  <c r="CD98" i="7"/>
  <c r="CE98" i="7"/>
  <c r="CF98" i="7"/>
  <c r="CG98" i="7"/>
  <c r="CH98" i="7"/>
  <c r="CI98" i="7"/>
  <c r="CJ98" i="7"/>
  <c r="CN98" i="7"/>
  <c r="CO98" i="7"/>
  <c r="CP98" i="7"/>
  <c r="CQ98" i="7"/>
  <c r="CR98" i="7"/>
  <c r="CS98" i="7"/>
  <c r="CT98" i="7"/>
  <c r="CU98" i="7"/>
  <c r="CV98" i="7"/>
  <c r="CW98" i="7"/>
  <c r="DA98" i="7"/>
  <c r="DB98" i="7"/>
  <c r="DC98" i="7"/>
  <c r="DD98" i="7"/>
  <c r="DE98" i="7"/>
  <c r="DF98" i="7"/>
  <c r="DG98" i="7"/>
  <c r="DH98" i="7"/>
  <c r="DI98" i="7"/>
  <c r="DJ98" i="7"/>
  <c r="DN98" i="7"/>
  <c r="DO98" i="7"/>
  <c r="DP98" i="7"/>
  <c r="DQ98" i="7"/>
  <c r="DR98" i="7"/>
  <c r="DS98" i="7"/>
  <c r="DT98" i="7"/>
  <c r="DU98" i="7"/>
  <c r="DV98" i="7"/>
  <c r="DW98" i="7"/>
  <c r="EA98" i="7"/>
  <c r="EB98" i="7"/>
  <c r="EC98" i="7"/>
  <c r="ED98" i="7"/>
  <c r="EE98" i="7"/>
  <c r="EF98" i="7"/>
  <c r="EG98" i="7"/>
  <c r="EH98" i="7"/>
  <c r="EI98" i="7"/>
  <c r="EJ98" i="7"/>
  <c r="EN98" i="7"/>
  <c r="EO98" i="7"/>
  <c r="EP98" i="7"/>
  <c r="EQ98" i="7"/>
  <c r="ER98" i="7"/>
  <c r="ES98" i="7"/>
  <c r="ET98" i="7"/>
  <c r="EU98" i="7"/>
  <c r="EV98" i="7"/>
  <c r="EW98" i="7"/>
  <c r="N99" i="7"/>
  <c r="O99" i="7"/>
  <c r="P99" i="7"/>
  <c r="Q99" i="7"/>
  <c r="R99" i="7"/>
  <c r="S99" i="7"/>
  <c r="T99" i="7"/>
  <c r="U99" i="7"/>
  <c r="V99" i="7"/>
  <c r="W99" i="7"/>
  <c r="X99" i="7"/>
  <c r="AA99" i="7"/>
  <c r="AB99" i="7"/>
  <c r="AC99" i="7"/>
  <c r="AD99" i="7"/>
  <c r="AE99" i="7"/>
  <c r="AF99" i="7"/>
  <c r="AG99" i="7"/>
  <c r="AH99" i="7"/>
  <c r="AI99" i="7"/>
  <c r="AJ99" i="7"/>
  <c r="AM99" i="7"/>
  <c r="AN99" i="7"/>
  <c r="AO99" i="7"/>
  <c r="AP99" i="7"/>
  <c r="AQ99" i="7"/>
  <c r="AR99" i="7"/>
  <c r="AS99" i="7"/>
  <c r="AT99" i="7"/>
  <c r="AU99" i="7"/>
  <c r="AV99" i="7"/>
  <c r="AW99" i="7"/>
  <c r="BA99" i="7"/>
  <c r="BB99" i="7"/>
  <c r="BC99" i="7"/>
  <c r="BD99" i="7"/>
  <c r="BE99" i="7"/>
  <c r="BF99" i="7"/>
  <c r="BG99" i="7"/>
  <c r="BH99" i="7"/>
  <c r="BI99" i="7"/>
  <c r="BJ99" i="7"/>
  <c r="BN99" i="7"/>
  <c r="BO99" i="7"/>
  <c r="BP99" i="7"/>
  <c r="BQ99" i="7"/>
  <c r="BR99" i="7"/>
  <c r="BS99" i="7"/>
  <c r="BT99" i="7"/>
  <c r="BU99" i="7"/>
  <c r="BV99" i="7"/>
  <c r="BW99" i="7"/>
  <c r="CA99" i="7"/>
  <c r="CB99" i="7"/>
  <c r="CC99" i="7"/>
  <c r="CD99" i="7"/>
  <c r="CE99" i="7"/>
  <c r="CF99" i="7"/>
  <c r="CG99" i="7"/>
  <c r="CH99" i="7"/>
  <c r="CI99" i="7"/>
  <c r="CJ99" i="7"/>
  <c r="CN99" i="7"/>
  <c r="CO99" i="7"/>
  <c r="CP99" i="7"/>
  <c r="CQ99" i="7"/>
  <c r="CR99" i="7"/>
  <c r="CS99" i="7"/>
  <c r="CT99" i="7"/>
  <c r="CU99" i="7"/>
  <c r="CV99" i="7"/>
  <c r="CW99" i="7"/>
  <c r="DA99" i="7"/>
  <c r="DB99" i="7"/>
  <c r="DC99" i="7"/>
  <c r="DD99" i="7"/>
  <c r="DE99" i="7"/>
  <c r="DF99" i="7"/>
  <c r="DG99" i="7"/>
  <c r="DH99" i="7"/>
  <c r="DI99" i="7"/>
  <c r="DJ99" i="7"/>
  <c r="DN99" i="7"/>
  <c r="DO99" i="7"/>
  <c r="DP99" i="7"/>
  <c r="DQ99" i="7"/>
  <c r="DR99" i="7"/>
  <c r="DS99" i="7"/>
  <c r="DT99" i="7"/>
  <c r="DU99" i="7"/>
  <c r="DV99" i="7"/>
  <c r="DW99" i="7"/>
  <c r="EA99" i="7"/>
  <c r="EB99" i="7"/>
  <c r="EC99" i="7"/>
  <c r="ED99" i="7"/>
  <c r="EE99" i="7"/>
  <c r="EF99" i="7"/>
  <c r="EG99" i="7"/>
  <c r="EH99" i="7"/>
  <c r="EI99" i="7"/>
  <c r="EJ99" i="7"/>
  <c r="EN99" i="7"/>
  <c r="EO99" i="7"/>
  <c r="EP99" i="7"/>
  <c r="EQ99" i="7"/>
  <c r="ER99" i="7"/>
  <c r="ES99" i="7"/>
  <c r="ET99" i="7"/>
  <c r="EU99" i="7"/>
  <c r="EV99" i="7"/>
  <c r="EW99" i="7"/>
  <c r="N100" i="7"/>
  <c r="O100" i="7"/>
  <c r="O44" i="7" s="1"/>
  <c r="O63" i="7" s="1"/>
  <c r="P100" i="7"/>
  <c r="Q100" i="7"/>
  <c r="Q44" i="7" s="1"/>
  <c r="R100" i="7"/>
  <c r="S100" i="7"/>
  <c r="S44" i="7" s="1"/>
  <c r="T100" i="7"/>
  <c r="T44" i="7" s="1"/>
  <c r="U100" i="7"/>
  <c r="V100" i="7"/>
  <c r="W100" i="7"/>
  <c r="X100" i="7"/>
  <c r="AA100" i="7"/>
  <c r="AB100" i="7"/>
  <c r="AC100" i="7"/>
  <c r="AD100" i="7"/>
  <c r="AE100" i="7"/>
  <c r="AF100" i="7"/>
  <c r="AG100" i="7"/>
  <c r="AH100" i="7"/>
  <c r="AI100" i="7"/>
  <c r="AJ100" i="7"/>
  <c r="AM100" i="7"/>
  <c r="AN100" i="7"/>
  <c r="AO100" i="7"/>
  <c r="AP100" i="7"/>
  <c r="AP25" i="7" s="1"/>
  <c r="AQ100" i="7"/>
  <c r="AR100" i="7"/>
  <c r="AS100" i="7"/>
  <c r="AS25" i="7" s="1"/>
  <c r="AT100" i="7"/>
  <c r="AU100" i="7"/>
  <c r="AV100" i="7"/>
  <c r="AW100" i="7"/>
  <c r="BA100" i="7"/>
  <c r="BB100" i="7"/>
  <c r="BC100" i="7"/>
  <c r="BD100" i="7"/>
  <c r="BE100" i="7"/>
  <c r="BF100" i="7"/>
  <c r="BG100" i="7"/>
  <c r="BH100" i="7"/>
  <c r="BI100" i="7"/>
  <c r="BJ100" i="7"/>
  <c r="BN100" i="7"/>
  <c r="BO100" i="7"/>
  <c r="BP100" i="7"/>
  <c r="BQ100" i="7"/>
  <c r="BR100" i="7"/>
  <c r="BS100" i="7"/>
  <c r="BT100" i="7"/>
  <c r="BU100" i="7"/>
  <c r="BV100" i="7"/>
  <c r="BW100" i="7"/>
  <c r="CA100" i="7"/>
  <c r="CB100" i="7"/>
  <c r="CC100" i="7"/>
  <c r="CD100" i="7"/>
  <c r="CE100" i="7"/>
  <c r="CF100" i="7"/>
  <c r="CG100" i="7"/>
  <c r="CH100" i="7"/>
  <c r="CI100" i="7"/>
  <c r="CJ100" i="7"/>
  <c r="CN100" i="7"/>
  <c r="CO100" i="7"/>
  <c r="CP100" i="7"/>
  <c r="CQ100" i="7"/>
  <c r="CR100" i="7"/>
  <c r="CS100" i="7"/>
  <c r="CT100" i="7"/>
  <c r="CU100" i="7"/>
  <c r="CV100" i="7"/>
  <c r="CW100" i="7"/>
  <c r="DA100" i="7"/>
  <c r="DB100" i="7"/>
  <c r="DC100" i="7"/>
  <c r="DD100" i="7"/>
  <c r="DE100" i="7"/>
  <c r="DF100" i="7"/>
  <c r="DG100" i="7"/>
  <c r="DH100" i="7"/>
  <c r="DI100" i="7"/>
  <c r="DJ100" i="7"/>
  <c r="DN100" i="7"/>
  <c r="DO100" i="7"/>
  <c r="DP100" i="7"/>
  <c r="DQ100" i="7"/>
  <c r="DR100" i="7"/>
  <c r="DS100" i="7"/>
  <c r="DT100" i="7"/>
  <c r="DU100" i="7"/>
  <c r="DV100" i="7"/>
  <c r="DW100" i="7"/>
  <c r="EA100" i="7"/>
  <c r="EB100" i="7"/>
  <c r="EC100" i="7"/>
  <c r="ED100" i="7"/>
  <c r="EE100" i="7"/>
  <c r="EF100" i="7"/>
  <c r="EG100" i="7"/>
  <c r="EH100" i="7"/>
  <c r="EI100" i="7"/>
  <c r="EJ100" i="7"/>
  <c r="EN100" i="7"/>
  <c r="EO100" i="7"/>
  <c r="EP100" i="7"/>
  <c r="EQ100" i="7"/>
  <c r="ER100" i="7"/>
  <c r="ES100" i="7"/>
  <c r="ET100" i="7"/>
  <c r="EU100" i="7"/>
  <c r="EV100" i="7"/>
  <c r="EW100" i="7"/>
  <c r="N101" i="7"/>
  <c r="O101" i="7"/>
  <c r="O45" i="7" s="1"/>
  <c r="P101" i="7"/>
  <c r="Q101" i="7"/>
  <c r="Q45" i="7" s="1"/>
  <c r="Q46" i="7" s="1"/>
  <c r="R101" i="7"/>
  <c r="S101" i="7"/>
  <c r="S45" i="7" s="1"/>
  <c r="T101" i="7"/>
  <c r="T45" i="7" s="1"/>
  <c r="U101" i="7"/>
  <c r="V101" i="7"/>
  <c r="V45" i="7" s="1"/>
  <c r="W101" i="7"/>
  <c r="X101" i="7"/>
  <c r="AA101" i="7"/>
  <c r="AB101" i="7"/>
  <c r="AC101" i="7"/>
  <c r="AD101" i="7"/>
  <c r="AE101" i="7"/>
  <c r="AF101" i="7"/>
  <c r="AG101" i="7"/>
  <c r="AH101" i="7"/>
  <c r="AI101" i="7"/>
  <c r="AJ101" i="7"/>
  <c r="AM101" i="7"/>
  <c r="AN101" i="7"/>
  <c r="AO101" i="7"/>
  <c r="AP101" i="7"/>
  <c r="AQ101" i="7"/>
  <c r="AR101" i="7"/>
  <c r="AS101" i="7"/>
  <c r="AT101" i="7"/>
  <c r="AU101" i="7"/>
  <c r="AV101" i="7"/>
  <c r="AW101" i="7"/>
  <c r="BA101" i="7"/>
  <c r="BB101" i="7"/>
  <c r="BC101" i="7"/>
  <c r="BD101" i="7"/>
  <c r="BE101" i="7"/>
  <c r="BF101" i="7"/>
  <c r="BG101" i="7"/>
  <c r="BH101" i="7"/>
  <c r="BI101" i="7"/>
  <c r="BJ101" i="7"/>
  <c r="BN101" i="7"/>
  <c r="BO101" i="7"/>
  <c r="BP101" i="7"/>
  <c r="BQ101" i="7"/>
  <c r="BR101" i="7"/>
  <c r="BS101" i="7"/>
  <c r="BT101" i="7"/>
  <c r="BU101" i="7"/>
  <c r="BV101" i="7"/>
  <c r="BW101" i="7"/>
  <c r="CA101" i="7"/>
  <c r="CB101" i="7"/>
  <c r="CC101" i="7"/>
  <c r="CD101" i="7"/>
  <c r="CE101" i="7"/>
  <c r="CF101" i="7"/>
  <c r="CG101" i="7"/>
  <c r="CH101" i="7"/>
  <c r="CI101" i="7"/>
  <c r="CJ101" i="7"/>
  <c r="CN101" i="7"/>
  <c r="CO101" i="7"/>
  <c r="CP101" i="7"/>
  <c r="CQ101" i="7"/>
  <c r="CR101" i="7"/>
  <c r="CS101" i="7"/>
  <c r="CT101" i="7"/>
  <c r="CU101" i="7"/>
  <c r="CV101" i="7"/>
  <c r="CW101" i="7"/>
  <c r="DA101" i="7"/>
  <c r="DB101" i="7"/>
  <c r="DC101" i="7"/>
  <c r="DD101" i="7"/>
  <c r="DE101" i="7"/>
  <c r="DF101" i="7"/>
  <c r="DG101" i="7"/>
  <c r="DH101" i="7"/>
  <c r="DI101" i="7"/>
  <c r="DJ101" i="7"/>
  <c r="DN101" i="7"/>
  <c r="DO101" i="7"/>
  <c r="DP101" i="7"/>
  <c r="DQ101" i="7"/>
  <c r="DR101" i="7"/>
  <c r="DS101" i="7"/>
  <c r="DT101" i="7"/>
  <c r="DU101" i="7"/>
  <c r="DV101" i="7"/>
  <c r="DW101" i="7"/>
  <c r="EA101" i="7"/>
  <c r="EB101" i="7"/>
  <c r="EC101" i="7"/>
  <c r="ED101" i="7"/>
  <c r="EE101" i="7"/>
  <c r="EF101" i="7"/>
  <c r="EG101" i="7"/>
  <c r="EH101" i="7"/>
  <c r="EI101" i="7"/>
  <c r="EJ101" i="7"/>
  <c r="EN101" i="7"/>
  <c r="EO101" i="7"/>
  <c r="EP101" i="7"/>
  <c r="EQ101" i="7"/>
  <c r="ER101" i="7"/>
  <c r="ES101" i="7"/>
  <c r="ET101" i="7"/>
  <c r="EU101" i="7"/>
  <c r="EV101" i="7"/>
  <c r="EW101" i="7"/>
  <c r="N102" i="7"/>
  <c r="O102" i="7"/>
  <c r="P102" i="7"/>
  <c r="Q102" i="7"/>
  <c r="R102" i="7"/>
  <c r="S102" i="7"/>
  <c r="T102" i="7"/>
  <c r="U102" i="7"/>
  <c r="V102" i="7"/>
  <c r="W102" i="7"/>
  <c r="X102" i="7"/>
  <c r="AA102" i="7"/>
  <c r="AB102" i="7"/>
  <c r="AC102" i="7"/>
  <c r="AD102" i="7"/>
  <c r="AE102" i="7"/>
  <c r="AF102" i="7"/>
  <c r="AG102" i="7"/>
  <c r="AH102" i="7"/>
  <c r="AI102" i="7"/>
  <c r="AJ102" i="7"/>
  <c r="AM102" i="7"/>
  <c r="AN102" i="7"/>
  <c r="AO102" i="7"/>
  <c r="AP102" i="7"/>
  <c r="AQ102" i="7"/>
  <c r="AR102" i="7"/>
  <c r="AS102" i="7"/>
  <c r="AT102" i="7"/>
  <c r="AU102" i="7"/>
  <c r="AV102" i="7"/>
  <c r="AW102" i="7"/>
  <c r="BA102" i="7"/>
  <c r="BB102" i="7"/>
  <c r="BC102" i="7"/>
  <c r="BD102" i="7"/>
  <c r="BE102" i="7"/>
  <c r="BF102" i="7"/>
  <c r="BG102" i="7"/>
  <c r="BH102" i="7"/>
  <c r="BI102" i="7"/>
  <c r="BJ102" i="7"/>
  <c r="BN102" i="7"/>
  <c r="BO102" i="7"/>
  <c r="BP102" i="7"/>
  <c r="BQ102" i="7"/>
  <c r="BR102" i="7"/>
  <c r="BS102" i="7"/>
  <c r="BT102" i="7"/>
  <c r="BU102" i="7"/>
  <c r="BV102" i="7"/>
  <c r="BW102" i="7"/>
  <c r="CA102" i="7"/>
  <c r="CB102" i="7"/>
  <c r="CC102" i="7"/>
  <c r="CD102" i="7"/>
  <c r="CE102" i="7"/>
  <c r="CF102" i="7"/>
  <c r="CG102" i="7"/>
  <c r="CH102" i="7"/>
  <c r="CI102" i="7"/>
  <c r="CJ102" i="7"/>
  <c r="CN102" i="7"/>
  <c r="CO102" i="7"/>
  <c r="CP102" i="7"/>
  <c r="CQ102" i="7"/>
  <c r="CR102" i="7"/>
  <c r="CS102" i="7"/>
  <c r="CT102" i="7"/>
  <c r="CU102" i="7"/>
  <c r="CV102" i="7"/>
  <c r="CW102" i="7"/>
  <c r="DA102" i="7"/>
  <c r="DB102" i="7"/>
  <c r="DC102" i="7"/>
  <c r="DD102" i="7"/>
  <c r="DE102" i="7"/>
  <c r="DF102" i="7"/>
  <c r="DG102" i="7"/>
  <c r="DH102" i="7"/>
  <c r="DI102" i="7"/>
  <c r="DJ102" i="7"/>
  <c r="DN102" i="7"/>
  <c r="DO102" i="7"/>
  <c r="DP102" i="7"/>
  <c r="DQ102" i="7"/>
  <c r="DR102" i="7"/>
  <c r="DS102" i="7"/>
  <c r="DT102" i="7"/>
  <c r="DU102" i="7"/>
  <c r="DV102" i="7"/>
  <c r="DW102" i="7"/>
  <c r="EA102" i="7"/>
  <c r="EB102" i="7"/>
  <c r="EC102" i="7"/>
  <c r="ED102" i="7"/>
  <c r="EE102" i="7"/>
  <c r="EF102" i="7"/>
  <c r="EG102" i="7"/>
  <c r="EH102" i="7"/>
  <c r="EI102" i="7"/>
  <c r="EJ102" i="7"/>
  <c r="EN102" i="7"/>
  <c r="EO102" i="7"/>
  <c r="EP102" i="7"/>
  <c r="EQ102" i="7"/>
  <c r="ER102" i="7"/>
  <c r="ES102" i="7"/>
  <c r="ET102" i="7"/>
  <c r="EU102" i="7"/>
  <c r="EV102" i="7"/>
  <c r="EW102" i="7"/>
  <c r="N103" i="7"/>
  <c r="O103" i="7"/>
  <c r="P103" i="7"/>
  <c r="Q103" i="7"/>
  <c r="R103" i="7"/>
  <c r="S103" i="7"/>
  <c r="T103" i="7"/>
  <c r="U103" i="7"/>
  <c r="V103" i="7"/>
  <c r="W103" i="7"/>
  <c r="X103" i="7"/>
  <c r="AA103" i="7"/>
  <c r="AB103" i="7"/>
  <c r="AC103" i="7"/>
  <c r="AD103" i="7"/>
  <c r="AE103" i="7"/>
  <c r="AF103" i="7"/>
  <c r="AG103" i="7"/>
  <c r="AH103" i="7"/>
  <c r="AI103" i="7"/>
  <c r="AJ103" i="7"/>
  <c r="AM103" i="7"/>
  <c r="AN103" i="7"/>
  <c r="AO103" i="7"/>
  <c r="AP103" i="7"/>
  <c r="AQ103" i="7"/>
  <c r="AR103" i="7"/>
  <c r="AS103" i="7"/>
  <c r="AT103" i="7"/>
  <c r="AU103" i="7"/>
  <c r="AV103" i="7"/>
  <c r="AW103" i="7"/>
  <c r="BA103" i="7"/>
  <c r="BB103" i="7"/>
  <c r="BC103" i="7"/>
  <c r="BD103" i="7"/>
  <c r="BE103" i="7"/>
  <c r="BF103" i="7"/>
  <c r="BG103" i="7"/>
  <c r="BH103" i="7"/>
  <c r="BI103" i="7"/>
  <c r="BJ103" i="7"/>
  <c r="BN103" i="7"/>
  <c r="BO103" i="7"/>
  <c r="BP103" i="7"/>
  <c r="BQ103" i="7"/>
  <c r="BR103" i="7"/>
  <c r="BS103" i="7"/>
  <c r="BT103" i="7"/>
  <c r="BU103" i="7"/>
  <c r="BV103" i="7"/>
  <c r="BW103" i="7"/>
  <c r="CA103" i="7"/>
  <c r="CB103" i="7"/>
  <c r="CC103" i="7"/>
  <c r="CD103" i="7"/>
  <c r="CE103" i="7"/>
  <c r="CF103" i="7"/>
  <c r="CG103" i="7"/>
  <c r="CH103" i="7"/>
  <c r="CI103" i="7"/>
  <c r="CJ103" i="7"/>
  <c r="CN103" i="7"/>
  <c r="CO103" i="7"/>
  <c r="CP103" i="7"/>
  <c r="CQ103" i="7"/>
  <c r="CR103" i="7"/>
  <c r="CS103" i="7"/>
  <c r="CT103" i="7"/>
  <c r="CU103" i="7"/>
  <c r="CV103" i="7"/>
  <c r="CW103" i="7"/>
  <c r="DA103" i="7"/>
  <c r="DB103" i="7"/>
  <c r="DC103" i="7"/>
  <c r="DD103" i="7"/>
  <c r="DE103" i="7"/>
  <c r="DF103" i="7"/>
  <c r="DG103" i="7"/>
  <c r="DH103" i="7"/>
  <c r="DI103" i="7"/>
  <c r="DJ103" i="7"/>
  <c r="DN103" i="7"/>
  <c r="DO103" i="7"/>
  <c r="DP103" i="7"/>
  <c r="DQ103" i="7"/>
  <c r="DR103" i="7"/>
  <c r="DS103" i="7"/>
  <c r="DT103" i="7"/>
  <c r="DU103" i="7"/>
  <c r="DV103" i="7"/>
  <c r="DW103" i="7"/>
  <c r="EA103" i="7"/>
  <c r="EB103" i="7"/>
  <c r="EC103" i="7"/>
  <c r="ED103" i="7"/>
  <c r="EE103" i="7"/>
  <c r="EF103" i="7"/>
  <c r="EG103" i="7"/>
  <c r="EH103" i="7"/>
  <c r="EI103" i="7"/>
  <c r="EJ103" i="7"/>
  <c r="EN103" i="7"/>
  <c r="EO103" i="7"/>
  <c r="EP103" i="7"/>
  <c r="EQ103" i="7"/>
  <c r="ER103" i="7"/>
  <c r="ES103" i="7"/>
  <c r="ET103" i="7"/>
  <c r="EU103" i="7"/>
  <c r="EV103" i="7"/>
  <c r="EW103" i="7"/>
  <c r="N104" i="7"/>
  <c r="O104" i="7"/>
  <c r="P104" i="7"/>
  <c r="P62" i="7" s="1"/>
  <c r="Q104" i="7"/>
  <c r="Q62" i="7" s="1"/>
  <c r="R104" i="7"/>
  <c r="S104" i="7"/>
  <c r="S62" i="7" s="1"/>
  <c r="AE62" i="7" s="1"/>
  <c r="T104" i="7"/>
  <c r="U104" i="7"/>
  <c r="V104" i="7"/>
  <c r="V62" i="7" s="1"/>
  <c r="AH62" i="7" s="1"/>
  <c r="W104" i="7"/>
  <c r="X104" i="7"/>
  <c r="AA104" i="7"/>
  <c r="AB104" i="7"/>
  <c r="AC104" i="7"/>
  <c r="AD104" i="7"/>
  <c r="AE104" i="7"/>
  <c r="AF104" i="7"/>
  <c r="AG104" i="7"/>
  <c r="AH104" i="7"/>
  <c r="AI104" i="7"/>
  <c r="AJ104" i="7"/>
  <c r="AM104" i="7"/>
  <c r="AN104" i="7"/>
  <c r="AO104" i="7"/>
  <c r="AP104" i="7"/>
  <c r="AQ104" i="7"/>
  <c r="AR104" i="7"/>
  <c r="AS104" i="7"/>
  <c r="AT104" i="7"/>
  <c r="AU104" i="7"/>
  <c r="AV104" i="7"/>
  <c r="AW104" i="7"/>
  <c r="BA104" i="7"/>
  <c r="BB104" i="7"/>
  <c r="BC104" i="7"/>
  <c r="BD104" i="7"/>
  <c r="BE104" i="7"/>
  <c r="BF104" i="7"/>
  <c r="BG104" i="7"/>
  <c r="BH104" i="7"/>
  <c r="BI104" i="7"/>
  <c r="BJ104" i="7"/>
  <c r="BN104" i="7"/>
  <c r="BO104" i="7"/>
  <c r="BP104" i="7"/>
  <c r="BQ104" i="7"/>
  <c r="BR104" i="7"/>
  <c r="BS104" i="7"/>
  <c r="BT104" i="7"/>
  <c r="BU104" i="7"/>
  <c r="BV104" i="7"/>
  <c r="BW104" i="7"/>
  <c r="CA104" i="7"/>
  <c r="CB104" i="7"/>
  <c r="CC104" i="7"/>
  <c r="CD104" i="7"/>
  <c r="CE104" i="7"/>
  <c r="CF104" i="7"/>
  <c r="CG104" i="7"/>
  <c r="CH104" i="7"/>
  <c r="CI104" i="7"/>
  <c r="CJ104" i="7"/>
  <c r="CN104" i="7"/>
  <c r="CO104" i="7"/>
  <c r="CP104" i="7"/>
  <c r="CQ104" i="7"/>
  <c r="CR104" i="7"/>
  <c r="CS104" i="7"/>
  <c r="CT104" i="7"/>
  <c r="CU104" i="7"/>
  <c r="CV104" i="7"/>
  <c r="CW104" i="7"/>
  <c r="DA104" i="7"/>
  <c r="DB104" i="7"/>
  <c r="DC104" i="7"/>
  <c r="DD104" i="7"/>
  <c r="DE104" i="7"/>
  <c r="DF104" i="7"/>
  <c r="DG104" i="7"/>
  <c r="DH104" i="7"/>
  <c r="DI104" i="7"/>
  <c r="DJ104" i="7"/>
  <c r="DN104" i="7"/>
  <c r="DO104" i="7"/>
  <c r="DP104" i="7"/>
  <c r="DQ104" i="7"/>
  <c r="DR104" i="7"/>
  <c r="DS104" i="7"/>
  <c r="DT104" i="7"/>
  <c r="DU104" i="7"/>
  <c r="DV104" i="7"/>
  <c r="DW104" i="7"/>
  <c r="EA104" i="7"/>
  <c r="EB104" i="7"/>
  <c r="EC104" i="7"/>
  <c r="ED104" i="7"/>
  <c r="EE104" i="7"/>
  <c r="EF104" i="7"/>
  <c r="EG104" i="7"/>
  <c r="EH104" i="7"/>
  <c r="EI104" i="7"/>
  <c r="EJ104" i="7"/>
  <c r="EN104" i="7"/>
  <c r="EO104" i="7"/>
  <c r="EP104" i="7"/>
  <c r="EQ104" i="7"/>
  <c r="ER104" i="7"/>
  <c r="ES104" i="7"/>
  <c r="ET104" i="7"/>
  <c r="EU104" i="7"/>
  <c r="EV104" i="7"/>
  <c r="EW104" i="7"/>
  <c r="L3" i="6"/>
  <c r="B7" i="6"/>
  <c r="C7" i="6"/>
  <c r="D7" i="6"/>
  <c r="E7" i="6"/>
  <c r="J7" i="6" s="1"/>
  <c r="F7" i="6"/>
  <c r="G7" i="6"/>
  <c r="H7" i="6"/>
  <c r="H12" i="6" s="1"/>
  <c r="I7" i="6"/>
  <c r="P7" i="6"/>
  <c r="Q7" i="6"/>
  <c r="R7" i="6"/>
  <c r="S7" i="6"/>
  <c r="T7" i="6"/>
  <c r="U7" i="6"/>
  <c r="V7" i="6"/>
  <c r="W7" i="6"/>
  <c r="AC7" i="6"/>
  <c r="AD7" i="6"/>
  <c r="AE7" i="6"/>
  <c r="AF7" i="6"/>
  <c r="AG7" i="6"/>
  <c r="AH7" i="6"/>
  <c r="AI7" i="6"/>
  <c r="AJ7" i="6"/>
  <c r="AK7" i="6"/>
  <c r="AL7" i="6"/>
  <c r="AP7" i="6"/>
  <c r="AQ7" i="6"/>
  <c r="AR7" i="6"/>
  <c r="AS7" i="6"/>
  <c r="AT7" i="6"/>
  <c r="AU7" i="6"/>
  <c r="AV7" i="6"/>
  <c r="AW7" i="6"/>
  <c r="BC7" i="6"/>
  <c r="BD7" i="6"/>
  <c r="BE7" i="6"/>
  <c r="BF7" i="6"/>
  <c r="BG7" i="6"/>
  <c r="BH7" i="6"/>
  <c r="BI7" i="6"/>
  <c r="BJ7" i="6"/>
  <c r="BP7" i="6"/>
  <c r="BQ7" i="6"/>
  <c r="BR7" i="6"/>
  <c r="BS7" i="6"/>
  <c r="BT7" i="6"/>
  <c r="BU7" i="6"/>
  <c r="BV7" i="6"/>
  <c r="BW7" i="6"/>
  <c r="CC7" i="6"/>
  <c r="CD7" i="6"/>
  <c r="CE7" i="6"/>
  <c r="CF7" i="6"/>
  <c r="CG7" i="6"/>
  <c r="CH7" i="6"/>
  <c r="CI7" i="6"/>
  <c r="CJ7" i="6"/>
  <c r="CP7" i="6"/>
  <c r="CQ7" i="6"/>
  <c r="CR7" i="6"/>
  <c r="CX7" i="6" s="1"/>
  <c r="CS7" i="6"/>
  <c r="CT7" i="6"/>
  <c r="CU7" i="6"/>
  <c r="CV7" i="6"/>
  <c r="CW7" i="6"/>
  <c r="DC7" i="6"/>
  <c r="DD7" i="6"/>
  <c r="DE7" i="6"/>
  <c r="DF7" i="6"/>
  <c r="DG7" i="6"/>
  <c r="DH7" i="6"/>
  <c r="DI7" i="6"/>
  <c r="DJ7" i="6"/>
  <c r="DP7" i="6"/>
  <c r="DQ7" i="6"/>
  <c r="DR7" i="6"/>
  <c r="DR12" i="6" s="1"/>
  <c r="DS7" i="6"/>
  <c r="DT7" i="6"/>
  <c r="DU7" i="6"/>
  <c r="DV7" i="6"/>
  <c r="DW7" i="6"/>
  <c r="EC7" i="6"/>
  <c r="ED7" i="6"/>
  <c r="EE7" i="6"/>
  <c r="EF7" i="6"/>
  <c r="EG7" i="6"/>
  <c r="EH7" i="6"/>
  <c r="EI7" i="6"/>
  <c r="EJ7" i="6"/>
  <c r="EP7" i="6"/>
  <c r="EQ7" i="6"/>
  <c r="ER7" i="6"/>
  <c r="ES7" i="6"/>
  <c r="ET7" i="6"/>
  <c r="EU7" i="6"/>
  <c r="EV7" i="6"/>
  <c r="EW7" i="6"/>
  <c r="B8" i="6"/>
  <c r="C8" i="6"/>
  <c r="D8" i="6"/>
  <c r="E8" i="6"/>
  <c r="F8" i="6"/>
  <c r="G8" i="6"/>
  <c r="H8" i="6"/>
  <c r="I8" i="6"/>
  <c r="DP8" i="6"/>
  <c r="DQ8" i="6"/>
  <c r="DR8" i="6"/>
  <c r="DS8" i="6"/>
  <c r="DT8" i="6"/>
  <c r="DU8" i="6"/>
  <c r="DV8" i="6"/>
  <c r="DV12" i="6" s="1"/>
  <c r="EA8" i="6" s="1"/>
  <c r="DW8" i="6"/>
  <c r="EC8" i="6"/>
  <c r="ED8" i="6"/>
  <c r="EE8" i="6"/>
  <c r="EF8" i="6"/>
  <c r="EG8" i="6"/>
  <c r="EH8" i="6"/>
  <c r="EI8" i="6"/>
  <c r="EJ8" i="6"/>
  <c r="EP8" i="6"/>
  <c r="EQ8" i="6"/>
  <c r="ER8" i="6"/>
  <c r="ES8" i="6"/>
  <c r="ET8" i="6"/>
  <c r="EU8" i="6"/>
  <c r="EV8" i="6"/>
  <c r="EW8" i="6"/>
  <c r="EW12" i="6" s="1"/>
  <c r="B9" i="6"/>
  <c r="C9" i="6"/>
  <c r="D9" i="6"/>
  <c r="J9" i="6" s="1"/>
  <c r="K9" i="6" s="1"/>
  <c r="E9" i="6"/>
  <c r="F9" i="6"/>
  <c r="G9" i="6"/>
  <c r="H9" i="6"/>
  <c r="I9" i="6"/>
  <c r="DP9" i="6"/>
  <c r="DQ9" i="6"/>
  <c r="DR9" i="6"/>
  <c r="DX9" i="6" s="1"/>
  <c r="DY9" i="6" s="1"/>
  <c r="DS9" i="6"/>
  <c r="DT9" i="6"/>
  <c r="DT12" i="6" s="1"/>
  <c r="DU9" i="6"/>
  <c r="DV9" i="6"/>
  <c r="DW9" i="6"/>
  <c r="EC9" i="6"/>
  <c r="ED9" i="6"/>
  <c r="EE9" i="6"/>
  <c r="EF9" i="6"/>
  <c r="EG9" i="6"/>
  <c r="EH9" i="6"/>
  <c r="EI9" i="6"/>
  <c r="EJ9" i="6"/>
  <c r="EP9" i="6"/>
  <c r="EQ9" i="6"/>
  <c r="ER9" i="6"/>
  <c r="ES9" i="6"/>
  <c r="ET9" i="6"/>
  <c r="EU9" i="6"/>
  <c r="EV9" i="6"/>
  <c r="EW9" i="6"/>
  <c r="B10" i="6"/>
  <c r="C10" i="6"/>
  <c r="D10" i="6"/>
  <c r="E10" i="6"/>
  <c r="F10" i="6"/>
  <c r="G10" i="6"/>
  <c r="H10" i="6"/>
  <c r="I10" i="6"/>
  <c r="J10" i="6"/>
  <c r="K10" i="6" s="1"/>
  <c r="DP10" i="6"/>
  <c r="DQ10" i="6"/>
  <c r="DQ12" i="6" s="1"/>
  <c r="DR10" i="6"/>
  <c r="DX10" i="6" s="1"/>
  <c r="DS10" i="6"/>
  <c r="DT10" i="6"/>
  <c r="DU10" i="6"/>
  <c r="DV10" i="6"/>
  <c r="DW10" i="6"/>
  <c r="EC10" i="6"/>
  <c r="ED10" i="6"/>
  <c r="EN11" i="6" s="1"/>
  <c r="EE10" i="6"/>
  <c r="EK10" i="6" s="1"/>
  <c r="EF10" i="6"/>
  <c r="EG10" i="6"/>
  <c r="EH10" i="6"/>
  <c r="EI10" i="6"/>
  <c r="EJ10" i="6"/>
  <c r="EP10" i="6"/>
  <c r="EQ10" i="6"/>
  <c r="FA11" i="6" s="1"/>
  <c r="ER10" i="6"/>
  <c r="ES10" i="6"/>
  <c r="ET10" i="6"/>
  <c r="EU10" i="6"/>
  <c r="EV10" i="6"/>
  <c r="EW10" i="6"/>
  <c r="EY10" i="6"/>
  <c r="B11" i="6"/>
  <c r="C11" i="6"/>
  <c r="D11" i="6"/>
  <c r="J11" i="6" s="1"/>
  <c r="K11" i="6" s="1"/>
  <c r="L10" i="6" s="1"/>
  <c r="E11" i="6"/>
  <c r="F11" i="6"/>
  <c r="G11" i="6"/>
  <c r="H11" i="6"/>
  <c r="I11" i="6"/>
  <c r="M11" i="6"/>
  <c r="DP11" i="6"/>
  <c r="DQ11" i="6"/>
  <c r="DR11" i="6"/>
  <c r="DX11" i="6" s="1"/>
  <c r="DY11" i="6" s="1"/>
  <c r="DZ10" i="6" s="1"/>
  <c r="DS11" i="6"/>
  <c r="DT11" i="6"/>
  <c r="DU11" i="6"/>
  <c r="DV11" i="6"/>
  <c r="DW11" i="6"/>
  <c r="EA11" i="6"/>
  <c r="EC11" i="6"/>
  <c r="ED11" i="6"/>
  <c r="EE11" i="6"/>
  <c r="EF11" i="6"/>
  <c r="EG11" i="6"/>
  <c r="EH11" i="6"/>
  <c r="EI11" i="6"/>
  <c r="EJ11" i="6"/>
  <c r="EP11" i="6"/>
  <c r="EQ11" i="6"/>
  <c r="ER11" i="6"/>
  <c r="ES11" i="6"/>
  <c r="ET11" i="6"/>
  <c r="EU11" i="6"/>
  <c r="EV11" i="6"/>
  <c r="EW11" i="6"/>
  <c r="EX11" i="6"/>
  <c r="E12" i="6"/>
  <c r="F12" i="6"/>
  <c r="DP12" i="6"/>
  <c r="DU12" i="6"/>
  <c r="DW12" i="6"/>
  <c r="EE12" i="6"/>
  <c r="EF12" i="6"/>
  <c r="EI12" i="6"/>
  <c r="ER12" i="6"/>
  <c r="EU12" i="6"/>
  <c r="EV12" i="6"/>
  <c r="B14" i="6"/>
  <c r="C14" i="6"/>
  <c r="D14" i="6"/>
  <c r="E14" i="6"/>
  <c r="F14" i="6"/>
  <c r="G14" i="6"/>
  <c r="H14" i="6"/>
  <c r="I14" i="6"/>
  <c r="M14" i="6"/>
  <c r="Q14" i="6"/>
  <c r="R14" i="6"/>
  <c r="S14" i="6"/>
  <c r="V14" i="6"/>
  <c r="AI14" i="6" s="1"/>
  <c r="AV14" i="6" s="1"/>
  <c r="W14" i="6"/>
  <c r="AD14" i="6"/>
  <c r="AF14" i="6"/>
  <c r="AQ14" i="6"/>
  <c r="BD14" i="6" s="1"/>
  <c r="BQ14" i="6" s="1"/>
  <c r="BQ16" i="6" s="1"/>
  <c r="AS14" i="6"/>
  <c r="AS16" i="6" s="1"/>
  <c r="BF14" i="6"/>
  <c r="BI14" i="6"/>
  <c r="CD14" i="6"/>
  <c r="B15" i="6"/>
  <c r="C15" i="6"/>
  <c r="D15" i="6"/>
  <c r="E15" i="6"/>
  <c r="F15" i="6"/>
  <c r="G15" i="6"/>
  <c r="H15" i="6"/>
  <c r="H16" i="6" s="1"/>
  <c r="I15" i="6"/>
  <c r="I16" i="6" s="1"/>
  <c r="M15" i="6"/>
  <c r="P15" i="6"/>
  <c r="Q15" i="6"/>
  <c r="R15" i="6"/>
  <c r="S15" i="6"/>
  <c r="T15" i="6"/>
  <c r="U15" i="6"/>
  <c r="V15" i="6"/>
  <c r="W15" i="6"/>
  <c r="X15" i="6"/>
  <c r="Y15" i="6"/>
  <c r="AC15" i="6"/>
  <c r="AD15" i="6"/>
  <c r="AE15" i="6"/>
  <c r="AF15" i="6"/>
  <c r="AG15" i="6"/>
  <c r="AH15" i="6"/>
  <c r="AI15" i="6"/>
  <c r="AK15" i="6" s="1"/>
  <c r="AJ15" i="6"/>
  <c r="AN15" i="6"/>
  <c r="AP15" i="6"/>
  <c r="AQ15" i="6"/>
  <c r="AQ16" i="6" s="1"/>
  <c r="AR15" i="6"/>
  <c r="AS15" i="6"/>
  <c r="AT15" i="6"/>
  <c r="AU15" i="6"/>
  <c r="AV15" i="6"/>
  <c r="AW15" i="6"/>
  <c r="BC15" i="6"/>
  <c r="BD15" i="6"/>
  <c r="BE15" i="6"/>
  <c r="BF15" i="6"/>
  <c r="BG15" i="6"/>
  <c r="BH15" i="6"/>
  <c r="BI15" i="6"/>
  <c r="BJ15" i="6"/>
  <c r="BN15" i="6"/>
  <c r="BP15" i="6"/>
  <c r="BQ15" i="6"/>
  <c r="BR15" i="6"/>
  <c r="BS15" i="6"/>
  <c r="BT15" i="6"/>
  <c r="BU15" i="6"/>
  <c r="BV15" i="6"/>
  <c r="CA15" i="6" s="1"/>
  <c r="BW15" i="6"/>
  <c r="CC15" i="6"/>
  <c r="CD15" i="6"/>
  <c r="CE15" i="6"/>
  <c r="CF15" i="6"/>
  <c r="CG15" i="6"/>
  <c r="CH15" i="6"/>
  <c r="CI15" i="6"/>
  <c r="CJ15" i="6"/>
  <c r="CK15" i="6"/>
  <c r="CN15" i="6"/>
  <c r="CP15" i="6"/>
  <c r="CQ15" i="6"/>
  <c r="CR15" i="6"/>
  <c r="CS15" i="6"/>
  <c r="CX15" i="6" s="1"/>
  <c r="CT15" i="6"/>
  <c r="CU15" i="6"/>
  <c r="CV15" i="6"/>
  <c r="CW15" i="6"/>
  <c r="DC15" i="6"/>
  <c r="DD15" i="6"/>
  <c r="DE15" i="6"/>
  <c r="DF15" i="6"/>
  <c r="DG15" i="6"/>
  <c r="DH15" i="6"/>
  <c r="DI15" i="6"/>
  <c r="DJ15" i="6"/>
  <c r="DK15" i="6"/>
  <c r="DP15" i="6"/>
  <c r="DQ15" i="6"/>
  <c r="DR15" i="6"/>
  <c r="DX15" i="6" s="1"/>
  <c r="DS15" i="6"/>
  <c r="DT15" i="6"/>
  <c r="DU15" i="6"/>
  <c r="DV15" i="6"/>
  <c r="DW15" i="6"/>
  <c r="DY15" i="6"/>
  <c r="EA15" i="6"/>
  <c r="EC15" i="6"/>
  <c r="ED15" i="6"/>
  <c r="EE15" i="6"/>
  <c r="EF15" i="6"/>
  <c r="EG15" i="6"/>
  <c r="EH15" i="6"/>
  <c r="EI15" i="6"/>
  <c r="EJ15" i="6"/>
  <c r="EN15" i="6"/>
  <c r="EP15" i="6"/>
  <c r="EQ15" i="6"/>
  <c r="ER15" i="6"/>
  <c r="ES15" i="6"/>
  <c r="EX15" i="6" s="1"/>
  <c r="ET15" i="6"/>
  <c r="EU15" i="6"/>
  <c r="EV15" i="6"/>
  <c r="EW15" i="6"/>
  <c r="FA15" i="6"/>
  <c r="C16" i="6"/>
  <c r="D16" i="6"/>
  <c r="E16" i="6"/>
  <c r="Q16" i="6"/>
  <c r="S16" i="6"/>
  <c r="V16" i="6"/>
  <c r="AF16" i="6"/>
  <c r="AI16" i="6"/>
  <c r="AV16" i="6"/>
  <c r="BD16" i="6"/>
  <c r="B18" i="6"/>
  <c r="C18" i="6"/>
  <c r="D18" i="6"/>
  <c r="J18" i="6" s="1"/>
  <c r="E18" i="6"/>
  <c r="F18" i="6"/>
  <c r="G18" i="6"/>
  <c r="H18" i="6"/>
  <c r="I18" i="6"/>
  <c r="P18" i="6"/>
  <c r="Q18" i="6"/>
  <c r="R18" i="6"/>
  <c r="X18" i="6" s="1"/>
  <c r="S18" i="6"/>
  <c r="T18" i="6"/>
  <c r="U18" i="6"/>
  <c r="V18" i="6"/>
  <c r="W18" i="6"/>
  <c r="AC18" i="6"/>
  <c r="AD18" i="6"/>
  <c r="AE18" i="6"/>
  <c r="AF18" i="6"/>
  <c r="AG18" i="6"/>
  <c r="AH18" i="6"/>
  <c r="AI18" i="6"/>
  <c r="AJ18" i="6"/>
  <c r="AP18" i="6"/>
  <c r="AQ18" i="6"/>
  <c r="AR18" i="6"/>
  <c r="AS18" i="6"/>
  <c r="AT18" i="6"/>
  <c r="AU18" i="6"/>
  <c r="AV18" i="6"/>
  <c r="AW18" i="6"/>
  <c r="AX18" i="6"/>
  <c r="BC18" i="6"/>
  <c r="BL18" i="6" s="1"/>
  <c r="BD18" i="6"/>
  <c r="BE18" i="6"/>
  <c r="BF18" i="6"/>
  <c r="BG18" i="6"/>
  <c r="BH18" i="6"/>
  <c r="BI18" i="6"/>
  <c r="BK18" i="6" s="1"/>
  <c r="BJ18" i="6"/>
  <c r="BP18" i="6"/>
  <c r="BQ18" i="6"/>
  <c r="BR18" i="6"/>
  <c r="BS18" i="6"/>
  <c r="BT18" i="6"/>
  <c r="BU18" i="6"/>
  <c r="BV18" i="6"/>
  <c r="BW18" i="6"/>
  <c r="CC18" i="6"/>
  <c r="CD18" i="6"/>
  <c r="CE18" i="6"/>
  <c r="CF18" i="6"/>
  <c r="CG18" i="6"/>
  <c r="CH18" i="6"/>
  <c r="CI18" i="6"/>
  <c r="CJ18" i="6"/>
  <c r="CP18" i="6"/>
  <c r="CQ18" i="6"/>
  <c r="CR18" i="6"/>
  <c r="CX18" i="6" s="1"/>
  <c r="CY18" i="6" s="1"/>
  <c r="CS18" i="6"/>
  <c r="CT18" i="6"/>
  <c r="CU18" i="6"/>
  <c r="CV18" i="6"/>
  <c r="CW18" i="6"/>
  <c r="DC18" i="6"/>
  <c r="DD18" i="6"/>
  <c r="DE18" i="6"/>
  <c r="DF18" i="6"/>
  <c r="DG18" i="6"/>
  <c r="DH18" i="6"/>
  <c r="DI18" i="6"/>
  <c r="DJ18" i="6"/>
  <c r="DP18" i="6"/>
  <c r="DQ18" i="6"/>
  <c r="DR18" i="6"/>
  <c r="DS18" i="6"/>
  <c r="DT18" i="6"/>
  <c r="DU18" i="6"/>
  <c r="DV18" i="6"/>
  <c r="DW18" i="6"/>
  <c r="EC18" i="6"/>
  <c r="ED18" i="6"/>
  <c r="EE18" i="6"/>
  <c r="EF18" i="6"/>
  <c r="EG18" i="6"/>
  <c r="EH18" i="6"/>
  <c r="EI18" i="6"/>
  <c r="EK18" i="6" s="1"/>
  <c r="EJ18" i="6"/>
  <c r="EP18" i="6"/>
  <c r="EQ18" i="6"/>
  <c r="ER18" i="6"/>
  <c r="ES18" i="6"/>
  <c r="ET18" i="6"/>
  <c r="EU18" i="6"/>
  <c r="EV18" i="6"/>
  <c r="EW18" i="6"/>
  <c r="B20" i="6"/>
  <c r="C20" i="6"/>
  <c r="Q20" i="6" s="1"/>
  <c r="AD20" i="6" s="1"/>
  <c r="D20" i="6"/>
  <c r="E20" i="6"/>
  <c r="F20" i="6"/>
  <c r="G20" i="6"/>
  <c r="U20" i="6" s="1"/>
  <c r="H20" i="6"/>
  <c r="I20" i="6"/>
  <c r="P20" i="6"/>
  <c r="R20" i="6"/>
  <c r="S20" i="6"/>
  <c r="S24" i="6" s="1"/>
  <c r="S28" i="6" s="1"/>
  <c r="T20" i="6"/>
  <c r="V20" i="6"/>
  <c r="W20" i="6"/>
  <c r="AF20" i="6"/>
  <c r="AH20" i="6"/>
  <c r="AQ20" i="6"/>
  <c r="BD20" i="6" s="1"/>
  <c r="AU20" i="6"/>
  <c r="BH20" i="6" s="1"/>
  <c r="BU20" i="6"/>
  <c r="CH20" i="6"/>
  <c r="CH24" i="6" s="1"/>
  <c r="B21" i="6"/>
  <c r="C21" i="6"/>
  <c r="C22" i="6" s="1"/>
  <c r="D21" i="6"/>
  <c r="E21" i="6"/>
  <c r="F21" i="6"/>
  <c r="F25" i="6" s="1"/>
  <c r="G21" i="6"/>
  <c r="H21" i="6"/>
  <c r="I21" i="6"/>
  <c r="P21" i="6"/>
  <c r="Q21" i="6"/>
  <c r="R21" i="6"/>
  <c r="S21" i="6"/>
  <c r="T21" i="6"/>
  <c r="U21" i="6"/>
  <c r="V21" i="6"/>
  <c r="W21" i="6"/>
  <c r="AC21" i="6"/>
  <c r="AD21" i="6"/>
  <c r="AE21" i="6"/>
  <c r="AF21" i="6"/>
  <c r="AG21" i="6"/>
  <c r="AH21" i="6"/>
  <c r="AH25" i="6" s="1"/>
  <c r="AI21" i="6"/>
  <c r="AJ21" i="6"/>
  <c r="AP21" i="6"/>
  <c r="AQ21" i="6"/>
  <c r="AR21" i="6"/>
  <c r="AS21" i="6"/>
  <c r="AT21" i="6"/>
  <c r="AU21" i="6"/>
  <c r="AV21" i="6"/>
  <c r="AW21" i="6"/>
  <c r="BC21" i="6"/>
  <c r="BD21" i="6"/>
  <c r="BE21" i="6"/>
  <c r="BF21" i="6"/>
  <c r="BG21" i="6"/>
  <c r="BH21" i="6"/>
  <c r="BI21" i="6"/>
  <c r="BJ21" i="6"/>
  <c r="BP21" i="6"/>
  <c r="BQ21" i="6"/>
  <c r="BR21" i="6"/>
  <c r="BS21" i="6"/>
  <c r="BT21" i="6"/>
  <c r="BU21" i="6"/>
  <c r="BV21" i="6"/>
  <c r="BV25" i="6" s="1"/>
  <c r="BW21" i="6"/>
  <c r="BX21" i="6"/>
  <c r="CC21" i="6"/>
  <c r="CD21" i="6"/>
  <c r="CE21" i="6"/>
  <c r="CF21" i="6"/>
  <c r="CG21" i="6"/>
  <c r="CH21" i="6"/>
  <c r="CI21" i="6"/>
  <c r="CJ21" i="6"/>
  <c r="CJ25" i="6" s="1"/>
  <c r="CP21" i="6"/>
  <c r="CQ21" i="6"/>
  <c r="CR21" i="6"/>
  <c r="CS21" i="6"/>
  <c r="CT21" i="6"/>
  <c r="CU21" i="6"/>
  <c r="CV21" i="6"/>
  <c r="CW21" i="6"/>
  <c r="DC21" i="6"/>
  <c r="DD21" i="6"/>
  <c r="DE21" i="6"/>
  <c r="DF21" i="6"/>
  <c r="DG21" i="6"/>
  <c r="DH21" i="6"/>
  <c r="DI21" i="6"/>
  <c r="DJ21" i="6"/>
  <c r="DP21" i="6"/>
  <c r="DQ21" i="6"/>
  <c r="DR21" i="6"/>
  <c r="DS21" i="6"/>
  <c r="DT21" i="6"/>
  <c r="DU21" i="6"/>
  <c r="DV21" i="6"/>
  <c r="DW21" i="6"/>
  <c r="EC21" i="6"/>
  <c r="ED21" i="6"/>
  <c r="EE21" i="6"/>
  <c r="EF21" i="6"/>
  <c r="EG21" i="6"/>
  <c r="EH21" i="6"/>
  <c r="EI21" i="6"/>
  <c r="EJ21" i="6"/>
  <c r="EK21" i="6"/>
  <c r="EP21" i="6"/>
  <c r="EQ21" i="6"/>
  <c r="ER21" i="6"/>
  <c r="ES21" i="6"/>
  <c r="ET21" i="6"/>
  <c r="EU21" i="6"/>
  <c r="EV21" i="6"/>
  <c r="EW21" i="6"/>
  <c r="H22" i="6"/>
  <c r="I22" i="6"/>
  <c r="P22" i="6"/>
  <c r="S22" i="6"/>
  <c r="AD22" i="6"/>
  <c r="AF22" i="6"/>
  <c r="AH22" i="6"/>
  <c r="AU22" i="6"/>
  <c r="BU22" i="6"/>
  <c r="C24" i="6"/>
  <c r="E24" i="6"/>
  <c r="G24" i="6"/>
  <c r="H24" i="6"/>
  <c r="H28" i="6" s="1"/>
  <c r="I24" i="6"/>
  <c r="Q24" i="6"/>
  <c r="Q32" i="6" s="1"/>
  <c r="U24" i="6"/>
  <c r="U28" i="6" s="1"/>
  <c r="AD24" i="6"/>
  <c r="AH24" i="6"/>
  <c r="AU24" i="6"/>
  <c r="BH24" i="6"/>
  <c r="BH28" i="6" s="1"/>
  <c r="BU24" i="6"/>
  <c r="C25" i="6"/>
  <c r="D25" i="6"/>
  <c r="I25" i="6"/>
  <c r="I29" i="6" s="1"/>
  <c r="P25" i="6"/>
  <c r="R25" i="6"/>
  <c r="S25" i="6"/>
  <c r="T25" i="6"/>
  <c r="W25" i="6"/>
  <c r="AC25" i="6"/>
  <c r="AD25" i="6"/>
  <c r="AE25" i="6"/>
  <c r="AJ25" i="6"/>
  <c r="AQ25" i="6"/>
  <c r="AS25" i="6"/>
  <c r="AT25" i="6"/>
  <c r="AU25" i="6"/>
  <c r="AW25" i="6"/>
  <c r="AW33" i="6" s="1"/>
  <c r="BC25" i="6"/>
  <c r="BE25" i="6"/>
  <c r="BG25" i="6"/>
  <c r="BI25" i="6"/>
  <c r="BJ25" i="6"/>
  <c r="BP25" i="6"/>
  <c r="BP29" i="6" s="1"/>
  <c r="BQ25" i="6"/>
  <c r="BR25" i="6"/>
  <c r="BT25" i="6"/>
  <c r="BU25" i="6"/>
  <c r="CC25" i="6"/>
  <c r="CF25" i="6"/>
  <c r="CG25" i="6"/>
  <c r="CI25" i="6"/>
  <c r="CP25" i="6"/>
  <c r="CQ25" i="6"/>
  <c r="CR25" i="6"/>
  <c r="CT25" i="6"/>
  <c r="CU25" i="6"/>
  <c r="CW25" i="6"/>
  <c r="DD25" i="6"/>
  <c r="DE25" i="6"/>
  <c r="DG25" i="6"/>
  <c r="DH25" i="6"/>
  <c r="DI25" i="6"/>
  <c r="DP25" i="6"/>
  <c r="DQ25" i="6"/>
  <c r="DR25" i="6"/>
  <c r="DT25" i="6"/>
  <c r="DW25" i="6"/>
  <c r="DW29" i="6" s="1"/>
  <c r="ED25" i="6"/>
  <c r="EE25" i="6"/>
  <c r="EF25" i="6"/>
  <c r="EI25" i="6"/>
  <c r="EJ25" i="6"/>
  <c r="EP25" i="6"/>
  <c r="ET25" i="6"/>
  <c r="EU25" i="6"/>
  <c r="EV25" i="6"/>
  <c r="S26" i="6"/>
  <c r="AD26" i="6"/>
  <c r="C28" i="6"/>
  <c r="E28" i="6"/>
  <c r="G28" i="6"/>
  <c r="AD28" i="6"/>
  <c r="AH28" i="6"/>
  <c r="BU28" i="6"/>
  <c r="CH28" i="6"/>
  <c r="F29" i="6"/>
  <c r="S29" i="6"/>
  <c r="T29" i="6"/>
  <c r="AC29" i="6"/>
  <c r="AD29" i="6"/>
  <c r="AE29" i="6"/>
  <c r="AJ29" i="6"/>
  <c r="AS29" i="6"/>
  <c r="AW29" i="6"/>
  <c r="BC29" i="6"/>
  <c r="BG29" i="6"/>
  <c r="BQ29" i="6"/>
  <c r="BR29" i="6"/>
  <c r="BU29" i="6"/>
  <c r="BV29" i="6"/>
  <c r="CC29" i="6"/>
  <c r="CF29" i="6"/>
  <c r="CG29" i="6"/>
  <c r="CI29" i="6"/>
  <c r="CP29" i="6"/>
  <c r="CQ29" i="6"/>
  <c r="CT29" i="6"/>
  <c r="CU29" i="6"/>
  <c r="CW29" i="6"/>
  <c r="DD29" i="6"/>
  <c r="DG29" i="6"/>
  <c r="DH29" i="6"/>
  <c r="DI29" i="6"/>
  <c r="DP29" i="6"/>
  <c r="DR29" i="6"/>
  <c r="ED29" i="6"/>
  <c r="EE29" i="6"/>
  <c r="EF29" i="6"/>
  <c r="EI29" i="6"/>
  <c r="EJ29" i="6"/>
  <c r="EP29" i="6"/>
  <c r="ET29" i="6"/>
  <c r="EV29" i="6"/>
  <c r="S30" i="6"/>
  <c r="C32" i="6"/>
  <c r="E32" i="6"/>
  <c r="G32" i="6"/>
  <c r="H32" i="6"/>
  <c r="S32" i="6"/>
  <c r="S34" i="6" s="1"/>
  <c r="U32" i="6"/>
  <c r="AD32" i="6"/>
  <c r="AH32" i="6"/>
  <c r="CH32" i="6"/>
  <c r="C33" i="6"/>
  <c r="C34" i="6" s="1"/>
  <c r="D33" i="6"/>
  <c r="F33" i="6"/>
  <c r="I33" i="6"/>
  <c r="R33" i="6"/>
  <c r="S33" i="6"/>
  <c r="T33" i="6"/>
  <c r="AC33" i="6"/>
  <c r="AD33" i="6"/>
  <c r="AE33" i="6"/>
  <c r="AH33" i="6"/>
  <c r="AH34" i="6" s="1"/>
  <c r="AJ33" i="6"/>
  <c r="AS33" i="6"/>
  <c r="AT33" i="6"/>
  <c r="BC33" i="6"/>
  <c r="BE33" i="6"/>
  <c r="BG33" i="6"/>
  <c r="BP33" i="6"/>
  <c r="BQ33" i="6"/>
  <c r="BR33" i="6"/>
  <c r="BU33" i="6"/>
  <c r="BV33" i="6"/>
  <c r="CC33" i="6"/>
  <c r="CF33" i="6"/>
  <c r="CG33" i="6"/>
  <c r="CI33" i="6"/>
  <c r="CP33" i="6"/>
  <c r="CQ33" i="6"/>
  <c r="CR33" i="6"/>
  <c r="CT33" i="6"/>
  <c r="CU33" i="6"/>
  <c r="CW33" i="6"/>
  <c r="DD33" i="6"/>
  <c r="DG33" i="6"/>
  <c r="DH33" i="6"/>
  <c r="DI33" i="6"/>
  <c r="DP33" i="6"/>
  <c r="DR33" i="6"/>
  <c r="DW33" i="6"/>
  <c r="ED33" i="6"/>
  <c r="EF33" i="6"/>
  <c r="EI33" i="6"/>
  <c r="EJ33" i="6"/>
  <c r="EP33" i="6"/>
  <c r="ET33" i="6"/>
  <c r="EV33" i="6"/>
  <c r="AD34" i="6"/>
  <c r="B36" i="6"/>
  <c r="C36" i="6"/>
  <c r="D36" i="6"/>
  <c r="E36" i="6"/>
  <c r="F36" i="6"/>
  <c r="G36" i="6"/>
  <c r="H36" i="6"/>
  <c r="H37" i="6" s="1"/>
  <c r="I36" i="6"/>
  <c r="D37" i="6"/>
  <c r="R36" i="6" s="1"/>
  <c r="R37" i="6" s="1"/>
  <c r="F37" i="6"/>
  <c r="G37" i="6"/>
  <c r="I37" i="6"/>
  <c r="I38" i="6" s="1"/>
  <c r="P37" i="6"/>
  <c r="Q37" i="6"/>
  <c r="S37" i="6"/>
  <c r="W37" i="6"/>
  <c r="AC37" i="6"/>
  <c r="AD37" i="6"/>
  <c r="AF37" i="6"/>
  <c r="AH37" i="6"/>
  <c r="AI37" i="6"/>
  <c r="AJ37" i="6"/>
  <c r="AP37" i="6"/>
  <c r="AQ37" i="6"/>
  <c r="AS37" i="6"/>
  <c r="AU37" i="6"/>
  <c r="D38" i="6"/>
  <c r="R38" i="6" s="1"/>
  <c r="AE38" i="6" s="1"/>
  <c r="AR38" i="6"/>
  <c r="BE38" i="6" s="1"/>
  <c r="BR38" i="6" s="1"/>
  <c r="BS38" i="6"/>
  <c r="CF38" i="6" s="1"/>
  <c r="CS38" i="6"/>
  <c r="DF38" i="6" s="1"/>
  <c r="DS38" i="6" s="1"/>
  <c r="EF38" i="6" s="1"/>
  <c r="ES38" i="6" s="1"/>
  <c r="D39" i="6"/>
  <c r="C41" i="6"/>
  <c r="J41" i="6"/>
  <c r="Q41" i="6"/>
  <c r="Y41" i="6" s="1"/>
  <c r="X41" i="6"/>
  <c r="X43" i="6" s="1"/>
  <c r="AD41" i="6"/>
  <c r="AK41" i="6"/>
  <c r="AK43" i="6" s="1"/>
  <c r="AL41" i="6"/>
  <c r="AQ41" i="6"/>
  <c r="AX41" i="6"/>
  <c r="AX43" i="6" s="1"/>
  <c r="BD41" i="6"/>
  <c r="BD52" i="6" s="1"/>
  <c r="BK41" i="6"/>
  <c r="BQ41" i="6"/>
  <c r="BY41" i="6" s="1"/>
  <c r="BX41" i="6"/>
  <c r="CD41" i="6"/>
  <c r="CK41" i="6"/>
  <c r="CL41" i="6"/>
  <c r="CQ41" i="6"/>
  <c r="CX41" i="6"/>
  <c r="DD41" i="6"/>
  <c r="DL41" i="6" s="1"/>
  <c r="DL52" i="6" s="1"/>
  <c r="DK41" i="6"/>
  <c r="DQ41" i="6"/>
  <c r="DY41" i="6" s="1"/>
  <c r="DY52" i="6" s="1"/>
  <c r="DX41" i="6"/>
  <c r="ED41" i="6"/>
  <c r="EK41" i="6"/>
  <c r="EK52" i="6" s="1"/>
  <c r="EQ41" i="6"/>
  <c r="EX41" i="6"/>
  <c r="EY41" i="6" s="1"/>
  <c r="J42" i="6"/>
  <c r="X42" i="6"/>
  <c r="Y42" i="6"/>
  <c r="AK42" i="6"/>
  <c r="AL42" i="6"/>
  <c r="AX42" i="6"/>
  <c r="AY42" i="6"/>
  <c r="BK42" i="6"/>
  <c r="BL42" i="6" s="1"/>
  <c r="BX42" i="6"/>
  <c r="BY42" i="6"/>
  <c r="CK42" i="6"/>
  <c r="CL42" i="6" s="1"/>
  <c r="CX42" i="6"/>
  <c r="CY42" i="6"/>
  <c r="DK42" i="6"/>
  <c r="DL42" i="6"/>
  <c r="DX42" i="6"/>
  <c r="DY42" i="6"/>
  <c r="EK42" i="6"/>
  <c r="EL42" i="6"/>
  <c r="EX42" i="6"/>
  <c r="EY42" i="6"/>
  <c r="B43" i="6"/>
  <c r="D43" i="6"/>
  <c r="E43" i="6"/>
  <c r="F43" i="6"/>
  <c r="G43" i="6"/>
  <c r="H43" i="6"/>
  <c r="I43" i="6"/>
  <c r="P43" i="6"/>
  <c r="Q43" i="6"/>
  <c r="R43" i="6"/>
  <c r="S43" i="6"/>
  <c r="T43" i="6"/>
  <c r="U43" i="6"/>
  <c r="V43" i="6"/>
  <c r="W43" i="6"/>
  <c r="Y43" i="6"/>
  <c r="AC43" i="6"/>
  <c r="AD43" i="6"/>
  <c r="AE43" i="6"/>
  <c r="AF43" i="6"/>
  <c r="AG43" i="6"/>
  <c r="AH43" i="6"/>
  <c r="AI43" i="6"/>
  <c r="AJ43" i="6"/>
  <c r="AP43" i="6"/>
  <c r="AQ43" i="6"/>
  <c r="AR43" i="6"/>
  <c r="AS43" i="6"/>
  <c r="AT43" i="6"/>
  <c r="AU43" i="6"/>
  <c r="AV43" i="6"/>
  <c r="AW43" i="6"/>
  <c r="BC43" i="6"/>
  <c r="BE43" i="6"/>
  <c r="BF43" i="6"/>
  <c r="BG43" i="6"/>
  <c r="BH43" i="6"/>
  <c r="BI43" i="6"/>
  <c r="BJ43" i="6"/>
  <c r="BK43" i="6"/>
  <c r="BP43" i="6"/>
  <c r="BQ43" i="6"/>
  <c r="BR43" i="6"/>
  <c r="BS43" i="6"/>
  <c r="BT43" i="6"/>
  <c r="BU43" i="6"/>
  <c r="BV43" i="6"/>
  <c r="BW43" i="6"/>
  <c r="BX43" i="6"/>
  <c r="BY43" i="6"/>
  <c r="CC43" i="6"/>
  <c r="CD43" i="6"/>
  <c r="CE43" i="6"/>
  <c r="CF43" i="6"/>
  <c r="CG43" i="6"/>
  <c r="CH43" i="6"/>
  <c r="CI43" i="6"/>
  <c r="CJ43" i="6"/>
  <c r="CK43" i="6"/>
  <c r="CL43" i="6"/>
  <c r="CP43" i="6"/>
  <c r="CQ43" i="6"/>
  <c r="CR43" i="6"/>
  <c r="CS43" i="6"/>
  <c r="CT43" i="6"/>
  <c r="CU43" i="6"/>
  <c r="CV43" i="6"/>
  <c r="CW43" i="6"/>
  <c r="DC43" i="6"/>
  <c r="DE43" i="6"/>
  <c r="DF43" i="6"/>
  <c r="DG43" i="6"/>
  <c r="DH43" i="6"/>
  <c r="DI43" i="6"/>
  <c r="DJ43" i="6"/>
  <c r="DK43" i="6"/>
  <c r="DL43" i="6"/>
  <c r="DP43" i="6"/>
  <c r="DR43" i="6"/>
  <c r="DS43" i="6"/>
  <c r="DT43" i="6"/>
  <c r="DU43" i="6"/>
  <c r="DV43" i="6"/>
  <c r="DW43" i="6"/>
  <c r="DX43" i="6"/>
  <c r="DY43" i="6"/>
  <c r="EC43" i="6"/>
  <c r="ED43" i="6"/>
  <c r="EE43" i="6"/>
  <c r="EF43" i="6"/>
  <c r="EG43" i="6"/>
  <c r="EH43" i="6"/>
  <c r="EI43" i="6"/>
  <c r="EJ43" i="6"/>
  <c r="EK43" i="6"/>
  <c r="EP43" i="6"/>
  <c r="EQ43" i="6"/>
  <c r="ER43" i="6"/>
  <c r="ES43" i="6"/>
  <c r="ET43" i="6"/>
  <c r="EU43" i="6"/>
  <c r="EV43" i="6"/>
  <c r="EW43" i="6"/>
  <c r="EY43" i="6"/>
  <c r="B45" i="6"/>
  <c r="C45" i="6"/>
  <c r="D45" i="6"/>
  <c r="E45" i="6"/>
  <c r="J45" i="6" s="1"/>
  <c r="F45" i="6"/>
  <c r="G45" i="6"/>
  <c r="H45" i="6"/>
  <c r="I45" i="6"/>
  <c r="B46" i="6"/>
  <c r="C46" i="6"/>
  <c r="D46" i="6"/>
  <c r="E46" i="6"/>
  <c r="F46" i="6"/>
  <c r="G46" i="6"/>
  <c r="H46" i="6"/>
  <c r="I46" i="6"/>
  <c r="B47" i="6"/>
  <c r="C47" i="6"/>
  <c r="D47" i="6"/>
  <c r="E47" i="6"/>
  <c r="F47" i="6"/>
  <c r="F66" i="6" s="1"/>
  <c r="F68" i="6" s="1"/>
  <c r="G47" i="6"/>
  <c r="H47" i="6"/>
  <c r="H66" i="6" s="1"/>
  <c r="H68" i="6" s="1"/>
  <c r="I47" i="6"/>
  <c r="AX47" i="6"/>
  <c r="BK47" i="6"/>
  <c r="BX47" i="6"/>
  <c r="CK47" i="6"/>
  <c r="CX47" i="6"/>
  <c r="DK47" i="6"/>
  <c r="DX47" i="6"/>
  <c r="EK47" i="6"/>
  <c r="EX47" i="6"/>
  <c r="B48" i="6"/>
  <c r="C48" i="6"/>
  <c r="D48" i="6"/>
  <c r="E48" i="6"/>
  <c r="F48" i="6"/>
  <c r="G48" i="6"/>
  <c r="H48" i="6"/>
  <c r="I48" i="6"/>
  <c r="C49" i="6"/>
  <c r="D49" i="6"/>
  <c r="B52" i="6"/>
  <c r="C52" i="6"/>
  <c r="D52" i="6"/>
  <c r="E52" i="6"/>
  <c r="F52" i="6"/>
  <c r="G52" i="6"/>
  <c r="H52" i="6"/>
  <c r="I52" i="6"/>
  <c r="J52" i="6"/>
  <c r="P52" i="6"/>
  <c r="Q52" i="6"/>
  <c r="Q84" i="6" s="1"/>
  <c r="Q86" i="6" s="1"/>
  <c r="R52" i="6"/>
  <c r="S52" i="6"/>
  <c r="T52" i="6"/>
  <c r="U52" i="6"/>
  <c r="V52" i="6"/>
  <c r="W52" i="6"/>
  <c r="X52" i="6"/>
  <c r="Y52" i="6"/>
  <c r="AC52" i="6"/>
  <c r="AD52" i="6"/>
  <c r="AE52" i="6"/>
  <c r="AF52" i="6"/>
  <c r="AF84" i="6" s="1"/>
  <c r="AF86" i="6" s="1"/>
  <c r="AG52" i="6"/>
  <c r="AH52" i="6"/>
  <c r="AI52" i="6"/>
  <c r="AJ52" i="6"/>
  <c r="AK52" i="6"/>
  <c r="AP52" i="6"/>
  <c r="AQ52" i="6"/>
  <c r="AR52" i="6"/>
  <c r="AS52" i="6"/>
  <c r="AT52" i="6"/>
  <c r="AU52" i="6"/>
  <c r="AV52" i="6"/>
  <c r="AW52" i="6"/>
  <c r="BC52" i="6"/>
  <c r="BE52" i="6"/>
  <c r="BF52" i="6"/>
  <c r="BG52" i="6"/>
  <c r="BH52" i="6"/>
  <c r="BI52" i="6"/>
  <c r="BJ52" i="6"/>
  <c r="BJ84" i="6" s="1"/>
  <c r="BJ86" i="6" s="1"/>
  <c r="BK52" i="6"/>
  <c r="BP52" i="6"/>
  <c r="BQ52" i="6"/>
  <c r="BR52" i="6"/>
  <c r="BS52" i="6"/>
  <c r="BT52" i="6"/>
  <c r="BU52" i="6"/>
  <c r="BV52" i="6"/>
  <c r="BW52" i="6"/>
  <c r="BX52" i="6"/>
  <c r="BY52" i="6"/>
  <c r="CC52" i="6"/>
  <c r="CD52" i="6"/>
  <c r="CE52" i="6"/>
  <c r="CF52" i="6"/>
  <c r="CG52" i="6"/>
  <c r="CH52" i="6"/>
  <c r="CI52" i="6"/>
  <c r="CJ52" i="6"/>
  <c r="CK52" i="6"/>
  <c r="CL52" i="6"/>
  <c r="CP52" i="6"/>
  <c r="CQ52" i="6"/>
  <c r="CR52" i="6"/>
  <c r="CS52" i="6"/>
  <c r="CT52" i="6"/>
  <c r="CU52" i="6"/>
  <c r="CV52" i="6"/>
  <c r="CW52" i="6"/>
  <c r="DC52" i="6"/>
  <c r="DD52" i="6"/>
  <c r="DE52" i="6"/>
  <c r="DF52" i="6"/>
  <c r="DF84" i="6" s="1"/>
  <c r="DF86" i="6" s="1"/>
  <c r="DG52" i="6"/>
  <c r="DH52" i="6"/>
  <c r="DI52" i="6"/>
  <c r="DJ52" i="6"/>
  <c r="DK52" i="6"/>
  <c r="DP52" i="6"/>
  <c r="DQ52" i="6"/>
  <c r="DR52" i="6"/>
  <c r="DS52" i="6"/>
  <c r="DT52" i="6"/>
  <c r="DU52" i="6"/>
  <c r="DV52" i="6"/>
  <c r="DW52" i="6"/>
  <c r="DX52" i="6"/>
  <c r="EC52" i="6"/>
  <c r="ED52" i="6"/>
  <c r="EE52" i="6"/>
  <c r="EF52" i="6"/>
  <c r="EG52" i="6"/>
  <c r="EH52" i="6"/>
  <c r="EI52" i="6"/>
  <c r="EJ52" i="6"/>
  <c r="EP52" i="6"/>
  <c r="EQ52" i="6"/>
  <c r="ER52" i="6"/>
  <c r="ES52" i="6"/>
  <c r="ET52" i="6"/>
  <c r="EU52" i="6"/>
  <c r="EV52" i="6"/>
  <c r="EW52" i="6"/>
  <c r="EX52" i="6"/>
  <c r="EY52" i="6"/>
  <c r="C54" i="6"/>
  <c r="D54" i="6"/>
  <c r="F54" i="6"/>
  <c r="G54" i="6"/>
  <c r="H54" i="6"/>
  <c r="I54" i="6"/>
  <c r="B55" i="6"/>
  <c r="C55" i="6"/>
  <c r="D55" i="6"/>
  <c r="E55" i="6"/>
  <c r="F55" i="6"/>
  <c r="H55" i="6"/>
  <c r="J58" i="6"/>
  <c r="K58" i="6"/>
  <c r="X58" i="6"/>
  <c r="Y58" i="6" s="1"/>
  <c r="AK58" i="6"/>
  <c r="AL58" i="6" s="1"/>
  <c r="AX58" i="6"/>
  <c r="AY58" i="6"/>
  <c r="BK58" i="6"/>
  <c r="BL58" i="6" s="1"/>
  <c r="BX58" i="6"/>
  <c r="BY58" i="6" s="1"/>
  <c r="CK58" i="6"/>
  <c r="CL58" i="6"/>
  <c r="CX58" i="6"/>
  <c r="CY58" i="6" s="1"/>
  <c r="DK58" i="6"/>
  <c r="DL58" i="6" s="1"/>
  <c r="DX58" i="6"/>
  <c r="DY58" i="6"/>
  <c r="EK58" i="6"/>
  <c r="EL58" i="6" s="1"/>
  <c r="EX58" i="6"/>
  <c r="EY58" i="6" s="1"/>
  <c r="B59" i="6"/>
  <c r="C59" i="6"/>
  <c r="C61" i="6" s="1"/>
  <c r="D59" i="6"/>
  <c r="E59" i="6"/>
  <c r="F59" i="6"/>
  <c r="G59" i="6"/>
  <c r="H59" i="6"/>
  <c r="I59" i="6"/>
  <c r="I61" i="6" s="1"/>
  <c r="J59" i="6"/>
  <c r="P59" i="6"/>
  <c r="Q59" i="6"/>
  <c r="R59" i="6"/>
  <c r="S59" i="6"/>
  <c r="X59" i="6" s="1"/>
  <c r="T59" i="6"/>
  <c r="U59" i="6"/>
  <c r="V59" i="6"/>
  <c r="W59" i="6"/>
  <c r="AC59" i="6"/>
  <c r="AC61" i="6" s="1"/>
  <c r="AD59" i="6"/>
  <c r="AE59" i="6"/>
  <c r="AE61" i="6" s="1"/>
  <c r="AF59" i="6"/>
  <c r="AG59" i="6"/>
  <c r="AH59" i="6"/>
  <c r="AH61" i="6" s="1"/>
  <c r="AK61" i="6" s="1"/>
  <c r="AI59" i="6"/>
  <c r="AJ59" i="6"/>
  <c r="AK59" i="6"/>
  <c r="AP59" i="6"/>
  <c r="AR59" i="6"/>
  <c r="AS59" i="6"/>
  <c r="AS61" i="6" s="1"/>
  <c r="AT59" i="6"/>
  <c r="AU59" i="6"/>
  <c r="AU61" i="6" s="1"/>
  <c r="AV59" i="6"/>
  <c r="AW59" i="6"/>
  <c r="BC59" i="6"/>
  <c r="BD59" i="6"/>
  <c r="BE59" i="6"/>
  <c r="BF59" i="6"/>
  <c r="BG59" i="6"/>
  <c r="BG61" i="6" s="1"/>
  <c r="BH59" i="6"/>
  <c r="BI59" i="6"/>
  <c r="BI61" i="6" s="1"/>
  <c r="BJ59" i="6"/>
  <c r="BJ61" i="6" s="1"/>
  <c r="BP59" i="6"/>
  <c r="BQ59" i="6"/>
  <c r="BR59" i="6"/>
  <c r="BS59" i="6"/>
  <c r="BT59" i="6"/>
  <c r="BU59" i="6"/>
  <c r="BV59" i="6"/>
  <c r="BV61" i="6" s="1"/>
  <c r="BW59" i="6"/>
  <c r="BW61" i="6" s="1"/>
  <c r="CC59" i="6"/>
  <c r="CD59" i="6"/>
  <c r="CE59" i="6"/>
  <c r="CF59" i="6"/>
  <c r="CG59" i="6"/>
  <c r="CK59" i="6" s="1"/>
  <c r="CL59" i="6" s="1"/>
  <c r="CH59" i="6"/>
  <c r="CI59" i="6"/>
  <c r="CJ59" i="6"/>
  <c r="CP59" i="6"/>
  <c r="CQ59" i="6"/>
  <c r="CQ61" i="6" s="1"/>
  <c r="CR59" i="6"/>
  <c r="CS59" i="6"/>
  <c r="CT59" i="6"/>
  <c r="CU59" i="6"/>
  <c r="CV59" i="6"/>
  <c r="CV61" i="6" s="1"/>
  <c r="CW59" i="6"/>
  <c r="DC59" i="6"/>
  <c r="DD59" i="6"/>
  <c r="DE59" i="6"/>
  <c r="DF59" i="6"/>
  <c r="DF61" i="6" s="1"/>
  <c r="DG59" i="6"/>
  <c r="DH59" i="6"/>
  <c r="DI59" i="6"/>
  <c r="DJ59" i="6"/>
  <c r="DK59" i="6"/>
  <c r="DP59" i="6"/>
  <c r="DQ59" i="6"/>
  <c r="DR59" i="6"/>
  <c r="DS59" i="6"/>
  <c r="DT59" i="6"/>
  <c r="DU59" i="6"/>
  <c r="DV59" i="6"/>
  <c r="DW59" i="6"/>
  <c r="DW61" i="6" s="1"/>
  <c r="EC59" i="6"/>
  <c r="ED59" i="6"/>
  <c r="EE59" i="6"/>
  <c r="EF59" i="6"/>
  <c r="EF61" i="6" s="1"/>
  <c r="EG59" i="6"/>
  <c r="EH59" i="6"/>
  <c r="EI59" i="6"/>
  <c r="EJ59" i="6"/>
  <c r="EP59" i="6"/>
  <c r="EQ59" i="6"/>
  <c r="ER59" i="6"/>
  <c r="ES59" i="6"/>
  <c r="ET59" i="6"/>
  <c r="ET61" i="6" s="1"/>
  <c r="EU59" i="6"/>
  <c r="EV59" i="6"/>
  <c r="EW59" i="6"/>
  <c r="EW61" i="6" s="1"/>
  <c r="B60" i="6"/>
  <c r="C60" i="6"/>
  <c r="D60" i="6"/>
  <c r="E60" i="6"/>
  <c r="F60" i="6"/>
  <c r="G60" i="6"/>
  <c r="H60" i="6"/>
  <c r="H62" i="6" s="1"/>
  <c r="I60" i="6"/>
  <c r="J60" i="6"/>
  <c r="K60" i="6" s="1"/>
  <c r="P60" i="6"/>
  <c r="Q60" i="6"/>
  <c r="R60" i="6"/>
  <c r="S60" i="6"/>
  <c r="T60" i="6"/>
  <c r="U60" i="6"/>
  <c r="V60" i="6"/>
  <c r="W60" i="6"/>
  <c r="X60" i="6"/>
  <c r="AC60" i="6"/>
  <c r="AD60" i="6"/>
  <c r="AD62" i="6" s="1"/>
  <c r="AE60" i="6"/>
  <c r="AK60" i="6" s="1"/>
  <c r="AF60" i="6"/>
  <c r="AG60" i="6"/>
  <c r="AH60" i="6"/>
  <c r="AH62" i="6" s="1"/>
  <c r="AI60" i="6"/>
  <c r="AJ60" i="6"/>
  <c r="AP60" i="6"/>
  <c r="AQ60" i="6"/>
  <c r="AQ62" i="6" s="1"/>
  <c r="AR60" i="6"/>
  <c r="AS60" i="6"/>
  <c r="AT60" i="6"/>
  <c r="AT62" i="6" s="1"/>
  <c r="AU60" i="6"/>
  <c r="AU62" i="6" s="1"/>
  <c r="AV60" i="6"/>
  <c r="AW60" i="6"/>
  <c r="BC60" i="6"/>
  <c r="BC62" i="6" s="1"/>
  <c r="BD60" i="6"/>
  <c r="BE60" i="6"/>
  <c r="BF60" i="6"/>
  <c r="BF62" i="6" s="1"/>
  <c r="BG60" i="6"/>
  <c r="BG62" i="6" s="1"/>
  <c r="BH60" i="6"/>
  <c r="BH62" i="6" s="1"/>
  <c r="BI60" i="6"/>
  <c r="BJ60" i="6"/>
  <c r="BP60" i="6"/>
  <c r="BQ60" i="6"/>
  <c r="BR60" i="6"/>
  <c r="BR62" i="6" s="1"/>
  <c r="BS60" i="6"/>
  <c r="BT60" i="6"/>
  <c r="BU60" i="6"/>
  <c r="BU62" i="6" s="1"/>
  <c r="BV60" i="6"/>
  <c r="BX60" i="6" s="1"/>
  <c r="BY60" i="6" s="1"/>
  <c r="BW60" i="6"/>
  <c r="BW62" i="6" s="1"/>
  <c r="CC60" i="6"/>
  <c r="CD60" i="6"/>
  <c r="CE60" i="6"/>
  <c r="CF60" i="6"/>
  <c r="CG60" i="6"/>
  <c r="CH60" i="6"/>
  <c r="CI60" i="6"/>
  <c r="CJ60" i="6"/>
  <c r="CJ62" i="6" s="1"/>
  <c r="CK60" i="6"/>
  <c r="CL60" i="6" s="1"/>
  <c r="CP60" i="6"/>
  <c r="CQ60" i="6"/>
  <c r="CR60" i="6"/>
  <c r="CS60" i="6"/>
  <c r="CT60" i="6"/>
  <c r="CU60" i="6"/>
  <c r="CV60" i="6"/>
  <c r="CV62" i="6" s="1"/>
  <c r="CW60" i="6"/>
  <c r="DC60" i="6"/>
  <c r="DD60" i="6"/>
  <c r="DD62" i="6" s="1"/>
  <c r="DE60" i="6"/>
  <c r="DE62" i="6" s="1"/>
  <c r="DF60" i="6"/>
  <c r="DG60" i="6"/>
  <c r="DH60" i="6"/>
  <c r="DH62" i="6" s="1"/>
  <c r="DI60" i="6"/>
  <c r="DJ60" i="6"/>
  <c r="DK60" i="6"/>
  <c r="DP60" i="6"/>
  <c r="DQ60" i="6"/>
  <c r="DR60" i="6"/>
  <c r="DS60" i="6"/>
  <c r="DT60" i="6"/>
  <c r="DU60" i="6"/>
  <c r="DU62" i="6" s="1"/>
  <c r="DV60" i="6"/>
  <c r="DW60" i="6"/>
  <c r="DW62" i="6" s="1"/>
  <c r="EC60" i="6"/>
  <c r="ED60" i="6"/>
  <c r="EE60" i="6"/>
  <c r="EF60" i="6"/>
  <c r="EF62" i="6" s="1"/>
  <c r="EG60" i="6"/>
  <c r="EG62" i="6" s="1"/>
  <c r="EH60" i="6"/>
  <c r="EH62" i="6" s="1"/>
  <c r="EI60" i="6"/>
  <c r="EJ60" i="6"/>
  <c r="EJ62" i="6" s="1"/>
  <c r="EP60" i="6"/>
  <c r="EQ60" i="6"/>
  <c r="ER60" i="6"/>
  <c r="ES60" i="6"/>
  <c r="ET60" i="6"/>
  <c r="EU60" i="6"/>
  <c r="EV60" i="6"/>
  <c r="EW60" i="6"/>
  <c r="EW62" i="6" s="1"/>
  <c r="B61" i="6"/>
  <c r="D61" i="6"/>
  <c r="E61" i="6"/>
  <c r="F61" i="6"/>
  <c r="J61" i="6" s="1"/>
  <c r="K61" i="6" s="1"/>
  <c r="G61" i="6"/>
  <c r="H61" i="6"/>
  <c r="Q61" i="6"/>
  <c r="R61" i="6"/>
  <c r="T61" i="6"/>
  <c r="U61" i="6"/>
  <c r="V61" i="6"/>
  <c r="W61" i="6"/>
  <c r="AD61" i="6"/>
  <c r="AF61" i="6"/>
  <c r="AG61" i="6"/>
  <c r="AI61" i="6"/>
  <c r="AJ61" i="6"/>
  <c r="AT61" i="6"/>
  <c r="AV61" i="6"/>
  <c r="AW61" i="6"/>
  <c r="BC61" i="6"/>
  <c r="BD61" i="6"/>
  <c r="BE61" i="6"/>
  <c r="BF61" i="6"/>
  <c r="BH61" i="6"/>
  <c r="BP61" i="6"/>
  <c r="BQ61" i="6"/>
  <c r="BR61" i="6"/>
  <c r="BS61" i="6"/>
  <c r="BT61" i="6"/>
  <c r="BU61" i="6"/>
  <c r="CC61" i="6"/>
  <c r="CD61" i="6"/>
  <c r="CE61" i="6"/>
  <c r="CF61" i="6"/>
  <c r="CH61" i="6"/>
  <c r="CI61" i="6"/>
  <c r="CJ61" i="6"/>
  <c r="CP61" i="6"/>
  <c r="CR61" i="6"/>
  <c r="CS61" i="6"/>
  <c r="CX61" i="6" s="1"/>
  <c r="CT61" i="6"/>
  <c r="CU61" i="6"/>
  <c r="CW61" i="6"/>
  <c r="DC61" i="6"/>
  <c r="DD61" i="6"/>
  <c r="DE61" i="6"/>
  <c r="DG61" i="6"/>
  <c r="DH61" i="6"/>
  <c r="DI61" i="6"/>
  <c r="DJ61" i="6"/>
  <c r="DP61" i="6"/>
  <c r="DQ61" i="6"/>
  <c r="DR61" i="6"/>
  <c r="DS61" i="6"/>
  <c r="DT61" i="6"/>
  <c r="DU61" i="6"/>
  <c r="DV61" i="6"/>
  <c r="EC61" i="6"/>
  <c r="ED61" i="6"/>
  <c r="EE61" i="6"/>
  <c r="EG61" i="6"/>
  <c r="EH61" i="6"/>
  <c r="EI61" i="6"/>
  <c r="EJ61" i="6"/>
  <c r="EP61" i="6"/>
  <c r="EQ61" i="6"/>
  <c r="ES61" i="6"/>
  <c r="EU61" i="6"/>
  <c r="EV61" i="6"/>
  <c r="B62" i="6"/>
  <c r="C62" i="6"/>
  <c r="K62" i="6" s="1"/>
  <c r="D62" i="6"/>
  <c r="E62" i="6"/>
  <c r="F62" i="6"/>
  <c r="G62" i="6"/>
  <c r="I62" i="6"/>
  <c r="J62" i="6"/>
  <c r="P62" i="6"/>
  <c r="Q62" i="6"/>
  <c r="R62" i="6"/>
  <c r="S62" i="6"/>
  <c r="T62" i="6"/>
  <c r="U62" i="6"/>
  <c r="V62" i="6"/>
  <c r="W62" i="6"/>
  <c r="AC62" i="6"/>
  <c r="AF62" i="6"/>
  <c r="AG62" i="6"/>
  <c r="AI62" i="6"/>
  <c r="AJ62" i="6"/>
  <c r="AP62" i="6"/>
  <c r="AR62" i="6"/>
  <c r="AS62" i="6"/>
  <c r="AV62" i="6"/>
  <c r="AW62" i="6"/>
  <c r="BD62" i="6"/>
  <c r="BI62" i="6"/>
  <c r="BJ62" i="6"/>
  <c r="BP62" i="6"/>
  <c r="BQ62" i="6"/>
  <c r="BS62" i="6"/>
  <c r="BT62" i="6"/>
  <c r="BV62" i="6"/>
  <c r="CC62" i="6"/>
  <c r="CD62" i="6"/>
  <c r="CL62" i="6" s="1"/>
  <c r="CE62" i="6"/>
  <c r="CF62" i="6"/>
  <c r="CG62" i="6"/>
  <c r="CH62" i="6"/>
  <c r="CI62" i="6"/>
  <c r="CK62" i="6"/>
  <c r="CQ62" i="6"/>
  <c r="CR62" i="6"/>
  <c r="CS62" i="6"/>
  <c r="CX62" i="6" s="1"/>
  <c r="CT62" i="6"/>
  <c r="CU62" i="6"/>
  <c r="CW62" i="6"/>
  <c r="DF62" i="6"/>
  <c r="DG62" i="6"/>
  <c r="DI62" i="6"/>
  <c r="DJ62" i="6"/>
  <c r="DP62" i="6"/>
  <c r="DQ62" i="6"/>
  <c r="DS62" i="6"/>
  <c r="DT62" i="6"/>
  <c r="DV62" i="6"/>
  <c r="EC62" i="6"/>
  <c r="ED62" i="6"/>
  <c r="EE62" i="6"/>
  <c r="EI62" i="6"/>
  <c r="EP62" i="6"/>
  <c r="EQ62" i="6"/>
  <c r="ER62" i="6"/>
  <c r="ES62" i="6"/>
  <c r="ET62" i="6"/>
  <c r="EU62" i="6"/>
  <c r="EV62" i="6"/>
  <c r="B65" i="6"/>
  <c r="C65" i="6"/>
  <c r="D65" i="6"/>
  <c r="E65" i="6"/>
  <c r="E76" i="6" s="1"/>
  <c r="F65" i="6"/>
  <c r="G65" i="6"/>
  <c r="H65" i="6"/>
  <c r="I65" i="6"/>
  <c r="J65" i="6"/>
  <c r="B66" i="6"/>
  <c r="C66" i="6"/>
  <c r="D66" i="6"/>
  <c r="G66" i="6"/>
  <c r="I66" i="6"/>
  <c r="I68" i="6" s="1"/>
  <c r="B67" i="6"/>
  <c r="C67" i="6"/>
  <c r="C69" i="6" s="1"/>
  <c r="D67" i="6"/>
  <c r="E67" i="6"/>
  <c r="F67" i="6"/>
  <c r="G67" i="6"/>
  <c r="I67" i="6"/>
  <c r="I69" i="6" s="1"/>
  <c r="B68" i="6"/>
  <c r="C68" i="6"/>
  <c r="D68" i="6"/>
  <c r="G68" i="6"/>
  <c r="D69" i="6"/>
  <c r="G69" i="6"/>
  <c r="J72" i="6"/>
  <c r="K72" i="6"/>
  <c r="X72" i="6"/>
  <c r="Y72" i="6" s="1"/>
  <c r="AK72" i="6"/>
  <c r="AL72" i="6"/>
  <c r="AX72" i="6"/>
  <c r="AY72" i="6"/>
  <c r="BK72" i="6"/>
  <c r="BL72" i="6"/>
  <c r="BX72" i="6"/>
  <c r="BY72" i="6"/>
  <c r="CK72" i="6"/>
  <c r="CL72" i="6"/>
  <c r="CX72" i="6"/>
  <c r="CY72" i="6" s="1"/>
  <c r="DK72" i="6"/>
  <c r="DL72" i="6"/>
  <c r="DX72" i="6"/>
  <c r="DY72" i="6"/>
  <c r="EK72" i="6"/>
  <c r="EL72" i="6"/>
  <c r="EX72" i="6"/>
  <c r="EY72" i="6"/>
  <c r="B73" i="6"/>
  <c r="C73" i="6"/>
  <c r="D73" i="6"/>
  <c r="E73" i="6"/>
  <c r="E74" i="6" s="1"/>
  <c r="J74" i="6" s="1"/>
  <c r="F73" i="6"/>
  <c r="G73" i="6"/>
  <c r="G74" i="6" s="1"/>
  <c r="H73" i="6"/>
  <c r="I73" i="6"/>
  <c r="I74" i="6" s="1"/>
  <c r="P73" i="6"/>
  <c r="Q73" i="6"/>
  <c r="R73" i="6"/>
  <c r="S73" i="6"/>
  <c r="T73" i="6"/>
  <c r="T74" i="6" s="1"/>
  <c r="U73" i="6"/>
  <c r="U74" i="6" s="1"/>
  <c r="V73" i="6"/>
  <c r="W73" i="6"/>
  <c r="X73" i="6" s="1"/>
  <c r="AC73" i="6"/>
  <c r="AC74" i="6" s="1"/>
  <c r="AD73" i="6"/>
  <c r="AE73" i="6"/>
  <c r="AF73" i="6"/>
  <c r="AG73" i="6"/>
  <c r="AG74" i="6" s="1"/>
  <c r="AH73" i="6"/>
  <c r="AI73" i="6"/>
  <c r="AI74" i="6" s="1"/>
  <c r="AJ73" i="6"/>
  <c r="AJ74" i="6" s="1"/>
  <c r="AP73" i="6"/>
  <c r="AP74" i="6" s="1"/>
  <c r="AQ73" i="6"/>
  <c r="AQ74" i="6" s="1"/>
  <c r="AR73" i="6"/>
  <c r="AS73" i="6"/>
  <c r="AT73" i="6"/>
  <c r="AU73" i="6"/>
  <c r="AV73" i="6"/>
  <c r="AW73" i="6"/>
  <c r="AW74" i="6" s="1"/>
  <c r="BC73" i="6"/>
  <c r="BD73" i="6"/>
  <c r="BD74" i="6" s="1"/>
  <c r="BE73" i="6"/>
  <c r="BF73" i="6"/>
  <c r="BF74" i="6" s="1"/>
  <c r="BG73" i="6"/>
  <c r="BH73" i="6"/>
  <c r="BH74" i="6" s="1"/>
  <c r="BI73" i="6"/>
  <c r="BJ73" i="6"/>
  <c r="BP73" i="6"/>
  <c r="BQ73" i="6"/>
  <c r="BR73" i="6"/>
  <c r="BS73" i="6"/>
  <c r="BT73" i="6"/>
  <c r="BT74" i="6" s="1"/>
  <c r="BU73" i="6"/>
  <c r="BV73" i="6"/>
  <c r="BW73" i="6"/>
  <c r="BW74" i="6" s="1"/>
  <c r="CC73" i="6"/>
  <c r="CL73" i="6" s="1"/>
  <c r="CD73" i="6"/>
  <c r="CE73" i="6"/>
  <c r="CE74" i="6" s="1"/>
  <c r="CF73" i="6"/>
  <c r="CG73" i="6"/>
  <c r="CH73" i="6"/>
  <c r="CI73" i="6"/>
  <c r="CI74" i="6" s="1"/>
  <c r="CJ73" i="6"/>
  <c r="CJ74" i="6" s="1"/>
  <c r="CK73" i="6"/>
  <c r="CP73" i="6"/>
  <c r="CQ73" i="6"/>
  <c r="CR73" i="6"/>
  <c r="CS73" i="6"/>
  <c r="CT73" i="6"/>
  <c r="CU73" i="6"/>
  <c r="CV73" i="6"/>
  <c r="CW73" i="6"/>
  <c r="DC73" i="6"/>
  <c r="DC74" i="6" s="1"/>
  <c r="DD73" i="6"/>
  <c r="DE73" i="6"/>
  <c r="DF73" i="6"/>
  <c r="DG73" i="6"/>
  <c r="DH73" i="6"/>
  <c r="DI73" i="6"/>
  <c r="DI74" i="6" s="1"/>
  <c r="DJ73" i="6"/>
  <c r="DP73" i="6"/>
  <c r="DQ73" i="6"/>
  <c r="DQ74" i="6" s="1"/>
  <c r="DR73" i="6"/>
  <c r="DS73" i="6"/>
  <c r="DS74" i="6" s="1"/>
  <c r="DT73" i="6"/>
  <c r="DU73" i="6"/>
  <c r="DU74" i="6" s="1"/>
  <c r="DV73" i="6"/>
  <c r="DW73" i="6"/>
  <c r="EC73" i="6"/>
  <c r="ED73" i="6"/>
  <c r="EE73" i="6"/>
  <c r="EK73" i="6" s="1"/>
  <c r="EF73" i="6"/>
  <c r="EF74" i="6" s="1"/>
  <c r="EG73" i="6"/>
  <c r="EG74" i="6" s="1"/>
  <c r="EH73" i="6"/>
  <c r="EH74" i="6" s="1"/>
  <c r="EI73" i="6"/>
  <c r="EJ73" i="6"/>
  <c r="EP73" i="6"/>
  <c r="EQ73" i="6"/>
  <c r="EQ74" i="6" s="1"/>
  <c r="ER73" i="6"/>
  <c r="ES73" i="6"/>
  <c r="ET73" i="6"/>
  <c r="ET74" i="6" s="1"/>
  <c r="EU73" i="6"/>
  <c r="EV73" i="6"/>
  <c r="EV74" i="6" s="1"/>
  <c r="EW73" i="6"/>
  <c r="EW74" i="6" s="1"/>
  <c r="B74" i="6"/>
  <c r="D74" i="6"/>
  <c r="F74" i="6"/>
  <c r="H74" i="6"/>
  <c r="P74" i="6"/>
  <c r="R74" i="6"/>
  <c r="S74" i="6"/>
  <c r="V74" i="6"/>
  <c r="AD74" i="6"/>
  <c r="AE74" i="6"/>
  <c r="AF74" i="6"/>
  <c r="AH74" i="6"/>
  <c r="AR74" i="6"/>
  <c r="AT74" i="6"/>
  <c r="AU74" i="6"/>
  <c r="AV74" i="6"/>
  <c r="BC74" i="6"/>
  <c r="BG74" i="6"/>
  <c r="BI74" i="6"/>
  <c r="BJ74" i="6"/>
  <c r="BP74" i="6"/>
  <c r="BQ74" i="6"/>
  <c r="BR74" i="6"/>
  <c r="BS74" i="6"/>
  <c r="BU74" i="6"/>
  <c r="BV74" i="6"/>
  <c r="CC74" i="6"/>
  <c r="CD74" i="6"/>
  <c r="CF74" i="6"/>
  <c r="CG74" i="6"/>
  <c r="CH74" i="6"/>
  <c r="CP74" i="6"/>
  <c r="CQ74" i="6"/>
  <c r="CR74" i="6"/>
  <c r="CS74" i="6"/>
  <c r="CU74" i="6"/>
  <c r="CV74" i="6"/>
  <c r="CW74" i="6"/>
  <c r="DD74" i="6"/>
  <c r="DE74" i="6"/>
  <c r="DF74" i="6"/>
  <c r="DG74" i="6"/>
  <c r="DH74" i="6"/>
  <c r="DJ74" i="6"/>
  <c r="DP74" i="6"/>
  <c r="DT74" i="6"/>
  <c r="DV74" i="6"/>
  <c r="DW74" i="6"/>
  <c r="EC74" i="6"/>
  <c r="EE74" i="6"/>
  <c r="EI74" i="6"/>
  <c r="EJ74" i="6"/>
  <c r="EP74" i="6"/>
  <c r="ER74" i="6"/>
  <c r="ES74" i="6"/>
  <c r="EU74" i="6"/>
  <c r="EX74" i="6"/>
  <c r="EY74" i="6" s="1"/>
  <c r="B76" i="6"/>
  <c r="C76" i="6"/>
  <c r="D76" i="6"/>
  <c r="F76" i="6"/>
  <c r="G76" i="6"/>
  <c r="H76" i="6"/>
  <c r="I76" i="6"/>
  <c r="B77" i="6"/>
  <c r="C77" i="6"/>
  <c r="D77" i="6"/>
  <c r="E77" i="6"/>
  <c r="F77" i="6"/>
  <c r="G77" i="6"/>
  <c r="H77" i="6"/>
  <c r="I77" i="6"/>
  <c r="B78" i="6"/>
  <c r="C78" i="6"/>
  <c r="D78" i="6"/>
  <c r="E78" i="6"/>
  <c r="F78" i="6"/>
  <c r="J78" i="6" s="1"/>
  <c r="K78" i="6" s="1"/>
  <c r="G78" i="6"/>
  <c r="H78" i="6"/>
  <c r="I78" i="6"/>
  <c r="B79" i="6"/>
  <c r="C79" i="6"/>
  <c r="D79" i="6"/>
  <c r="E79" i="6"/>
  <c r="F79" i="6"/>
  <c r="G79" i="6"/>
  <c r="H79" i="6"/>
  <c r="I79" i="6"/>
  <c r="B80" i="6"/>
  <c r="C80" i="6"/>
  <c r="D80" i="6"/>
  <c r="G80" i="6"/>
  <c r="H80" i="6"/>
  <c r="I80" i="6"/>
  <c r="B83" i="6"/>
  <c r="K83" i="6" s="1"/>
  <c r="C83" i="6"/>
  <c r="D83" i="6"/>
  <c r="E83" i="6"/>
  <c r="F83" i="6"/>
  <c r="G83" i="6"/>
  <c r="H83" i="6"/>
  <c r="I83" i="6"/>
  <c r="J83" i="6"/>
  <c r="P83" i="6"/>
  <c r="Y83" i="6" s="1"/>
  <c r="Q83" i="6"/>
  <c r="R83" i="6"/>
  <c r="S83" i="6"/>
  <c r="T83" i="6"/>
  <c r="U83" i="6"/>
  <c r="V83" i="6"/>
  <c r="W83" i="6"/>
  <c r="X83" i="6"/>
  <c r="AC83" i="6"/>
  <c r="AL83" i="6" s="1"/>
  <c r="AD83" i="6"/>
  <c r="AE83" i="6"/>
  <c r="AF83" i="6"/>
  <c r="AG83" i="6"/>
  <c r="AH83" i="6"/>
  <c r="AI83" i="6"/>
  <c r="AJ83" i="6"/>
  <c r="AK83" i="6"/>
  <c r="AP83" i="6"/>
  <c r="AQ83" i="6"/>
  <c r="AR83" i="6"/>
  <c r="AX83" i="6" s="1"/>
  <c r="AS83" i="6"/>
  <c r="AS87" i="6" s="1"/>
  <c r="AT83" i="6"/>
  <c r="AU83" i="6"/>
  <c r="AV83" i="6"/>
  <c r="AV87" i="6" s="1"/>
  <c r="AW83" i="6"/>
  <c r="BC83" i="6"/>
  <c r="BL83" i="6" s="1"/>
  <c r="BD83" i="6"/>
  <c r="BE83" i="6"/>
  <c r="BK83" i="6" s="1"/>
  <c r="BF83" i="6"/>
  <c r="BG83" i="6"/>
  <c r="BH83" i="6"/>
  <c r="BI83" i="6"/>
  <c r="BI87" i="6" s="1"/>
  <c r="BJ83" i="6"/>
  <c r="BP83" i="6"/>
  <c r="BQ83" i="6"/>
  <c r="BR83" i="6"/>
  <c r="BS83" i="6"/>
  <c r="BT83" i="6"/>
  <c r="BU83" i="6"/>
  <c r="BV83" i="6"/>
  <c r="BW83" i="6"/>
  <c r="BX83" i="6"/>
  <c r="CC83" i="6"/>
  <c r="CD83" i="6"/>
  <c r="CE83" i="6"/>
  <c r="CE87" i="6" s="1"/>
  <c r="CF83" i="6"/>
  <c r="CG83" i="6"/>
  <c r="CH83" i="6"/>
  <c r="CI83" i="6"/>
  <c r="CJ83" i="6"/>
  <c r="CP83" i="6"/>
  <c r="CQ83" i="6"/>
  <c r="CR83" i="6"/>
  <c r="CX83" i="6" s="1"/>
  <c r="CY83" i="6" s="1"/>
  <c r="CS83" i="6"/>
  <c r="CT83" i="6"/>
  <c r="CT87" i="6" s="1"/>
  <c r="CU83" i="6"/>
  <c r="CV83" i="6"/>
  <c r="CW83" i="6"/>
  <c r="DC83" i="6"/>
  <c r="DD83" i="6"/>
  <c r="DE83" i="6"/>
  <c r="DK83" i="6" s="1"/>
  <c r="DF83" i="6"/>
  <c r="DG83" i="6"/>
  <c r="DH83" i="6"/>
  <c r="DI83" i="6"/>
  <c r="DI87" i="6" s="1"/>
  <c r="DJ83" i="6"/>
  <c r="DP83" i="6"/>
  <c r="DQ83" i="6"/>
  <c r="DR83" i="6"/>
  <c r="DX83" i="6" s="1"/>
  <c r="DS83" i="6"/>
  <c r="DT83" i="6"/>
  <c r="DU83" i="6"/>
  <c r="DV83" i="6"/>
  <c r="DV87" i="6" s="1"/>
  <c r="DW83" i="6"/>
  <c r="EC83" i="6"/>
  <c r="EC87" i="6" s="1"/>
  <c r="ED83" i="6"/>
  <c r="EE83" i="6"/>
  <c r="EF83" i="6"/>
  <c r="EK83" i="6" s="1"/>
  <c r="EL83" i="6" s="1"/>
  <c r="EG83" i="6"/>
  <c r="EH83" i="6"/>
  <c r="EI83" i="6"/>
  <c r="EJ83" i="6"/>
  <c r="EP83" i="6"/>
  <c r="EQ83" i="6"/>
  <c r="ER83" i="6"/>
  <c r="ER87" i="6" s="1"/>
  <c r="EX87" i="6" s="1"/>
  <c r="ES83" i="6"/>
  <c r="ET83" i="6"/>
  <c r="EU83" i="6"/>
  <c r="EV83" i="6"/>
  <c r="EW83" i="6"/>
  <c r="B84" i="6"/>
  <c r="B86" i="6" s="1"/>
  <c r="C84" i="6"/>
  <c r="D84" i="6"/>
  <c r="J84" i="6" s="1"/>
  <c r="E84" i="6"/>
  <c r="F84" i="6"/>
  <c r="G84" i="6"/>
  <c r="H84" i="6"/>
  <c r="I84" i="6"/>
  <c r="P84" i="6"/>
  <c r="R84" i="6"/>
  <c r="R86" i="6" s="1"/>
  <c r="S84" i="6"/>
  <c r="X84" i="6" s="1"/>
  <c r="T84" i="6"/>
  <c r="U84" i="6"/>
  <c r="V84" i="6"/>
  <c r="V86" i="6" s="1"/>
  <c r="W84" i="6"/>
  <c r="AC84" i="6"/>
  <c r="AD84" i="6"/>
  <c r="AE84" i="6"/>
  <c r="AG84" i="6"/>
  <c r="AH84" i="6"/>
  <c r="AH86" i="6" s="1"/>
  <c r="AK86" i="6" s="1"/>
  <c r="AI84" i="6"/>
  <c r="AI86" i="6" s="1"/>
  <c r="AJ84" i="6"/>
  <c r="AK84" i="6"/>
  <c r="AP84" i="6"/>
  <c r="AP86" i="6" s="1"/>
  <c r="AQ84" i="6"/>
  <c r="AR84" i="6"/>
  <c r="AX84" i="6" s="1"/>
  <c r="AS84" i="6"/>
  <c r="AT84" i="6"/>
  <c r="AU84" i="6"/>
  <c r="AV84" i="6"/>
  <c r="AW84" i="6"/>
  <c r="BC84" i="6"/>
  <c r="BL84" i="6" s="1"/>
  <c r="BD84" i="6"/>
  <c r="BE84" i="6"/>
  <c r="BK84" i="6" s="1"/>
  <c r="BF84" i="6"/>
  <c r="BF86" i="6" s="1"/>
  <c r="BG84" i="6"/>
  <c r="BH84" i="6"/>
  <c r="BH86" i="6" s="1"/>
  <c r="BI84" i="6"/>
  <c r="BP84" i="6"/>
  <c r="BQ84" i="6"/>
  <c r="BR84" i="6"/>
  <c r="BR86" i="6" s="1"/>
  <c r="BS84" i="6"/>
  <c r="BT84" i="6"/>
  <c r="BU84" i="6"/>
  <c r="BX84" i="6" s="1"/>
  <c r="BV84" i="6"/>
  <c r="BV86" i="6" s="1"/>
  <c r="BW84" i="6"/>
  <c r="CC84" i="6"/>
  <c r="CL84" i="6" s="1"/>
  <c r="CD84" i="6"/>
  <c r="CE84" i="6"/>
  <c r="CF84" i="6"/>
  <c r="CG84" i="6"/>
  <c r="CH84" i="6"/>
  <c r="CI84" i="6"/>
  <c r="CI86" i="6" s="1"/>
  <c r="CK86" i="6" s="1"/>
  <c r="CJ84" i="6"/>
  <c r="CK84" i="6"/>
  <c r="CP84" i="6"/>
  <c r="CY84" i="6" s="1"/>
  <c r="CQ84" i="6"/>
  <c r="CR84" i="6"/>
  <c r="CS84" i="6"/>
  <c r="CT84" i="6"/>
  <c r="CU84" i="6"/>
  <c r="CV84" i="6"/>
  <c r="CW84" i="6"/>
  <c r="CX84" i="6"/>
  <c r="DC84" i="6"/>
  <c r="DC86" i="6" s="1"/>
  <c r="DD84" i="6"/>
  <c r="DD86" i="6" s="1"/>
  <c r="DE84" i="6"/>
  <c r="DK84" i="6" s="1"/>
  <c r="DG84" i="6"/>
  <c r="DG86" i="6" s="1"/>
  <c r="DH84" i="6"/>
  <c r="DI84" i="6"/>
  <c r="DJ84" i="6"/>
  <c r="DP84" i="6"/>
  <c r="DQ84" i="6"/>
  <c r="DQ86" i="6" s="1"/>
  <c r="DR84" i="6"/>
  <c r="DX84" i="6" s="1"/>
  <c r="DS84" i="6"/>
  <c r="DT84" i="6"/>
  <c r="DT86" i="6" s="1"/>
  <c r="DU84" i="6"/>
  <c r="DV84" i="6"/>
  <c r="DW84" i="6"/>
  <c r="DW86" i="6" s="1"/>
  <c r="EC84" i="6"/>
  <c r="ED84" i="6"/>
  <c r="EE84" i="6"/>
  <c r="EF84" i="6"/>
  <c r="EK84" i="6" s="1"/>
  <c r="EL84" i="6" s="1"/>
  <c r="EG84" i="6"/>
  <c r="EG86" i="6" s="1"/>
  <c r="EH84" i="6"/>
  <c r="EH86" i="6" s="1"/>
  <c r="EI84" i="6"/>
  <c r="EJ84" i="6"/>
  <c r="EP84" i="6"/>
  <c r="EP86" i="6" s="1"/>
  <c r="EQ84" i="6"/>
  <c r="ER84" i="6"/>
  <c r="ES84" i="6"/>
  <c r="ET84" i="6"/>
  <c r="EX84" i="6" s="1"/>
  <c r="EU84" i="6"/>
  <c r="EV84" i="6"/>
  <c r="EV86" i="6" s="1"/>
  <c r="EW84" i="6"/>
  <c r="EW86" i="6" s="1"/>
  <c r="B85" i="6"/>
  <c r="B87" i="6" s="1"/>
  <c r="C85" i="6"/>
  <c r="C87" i="6" s="1"/>
  <c r="D85" i="6"/>
  <c r="E85" i="6"/>
  <c r="F85" i="6"/>
  <c r="G85" i="6"/>
  <c r="H85" i="6"/>
  <c r="I85" i="6"/>
  <c r="J85" i="6"/>
  <c r="P85" i="6"/>
  <c r="P87" i="6" s="1"/>
  <c r="Q85" i="6"/>
  <c r="R85" i="6"/>
  <c r="X85" i="6" s="1"/>
  <c r="S85" i="6"/>
  <c r="S87" i="6" s="1"/>
  <c r="T85" i="6"/>
  <c r="U85" i="6"/>
  <c r="V85" i="6"/>
  <c r="W85" i="6"/>
  <c r="AC85" i="6"/>
  <c r="AD85" i="6"/>
  <c r="AD87" i="6" s="1"/>
  <c r="AE85" i="6"/>
  <c r="AK85" i="6" s="1"/>
  <c r="AF85" i="6"/>
  <c r="AG85" i="6"/>
  <c r="AG87" i="6" s="1"/>
  <c r="AH85" i="6"/>
  <c r="AH87" i="6" s="1"/>
  <c r="AI85" i="6"/>
  <c r="AJ85" i="6"/>
  <c r="AP85" i="6"/>
  <c r="AQ85" i="6"/>
  <c r="AR85" i="6"/>
  <c r="AS85" i="6"/>
  <c r="AX85" i="6" s="1"/>
  <c r="AT85" i="6"/>
  <c r="AT87" i="6" s="1"/>
  <c r="AU85" i="6"/>
  <c r="AV85" i="6"/>
  <c r="AW85" i="6"/>
  <c r="AW87" i="6" s="1"/>
  <c r="BC85" i="6"/>
  <c r="BL85" i="6" s="1"/>
  <c r="BD85" i="6"/>
  <c r="BE85" i="6"/>
  <c r="BF85" i="6"/>
  <c r="BG85" i="6"/>
  <c r="BH85" i="6"/>
  <c r="BI85" i="6"/>
  <c r="BJ85" i="6"/>
  <c r="BK85" i="6"/>
  <c r="BP85" i="6"/>
  <c r="BY85" i="6" s="1"/>
  <c r="BQ85" i="6"/>
  <c r="BR85" i="6"/>
  <c r="BS85" i="6"/>
  <c r="BT85" i="6"/>
  <c r="BU85" i="6"/>
  <c r="BV85" i="6"/>
  <c r="BW85" i="6"/>
  <c r="BX85" i="6"/>
  <c r="CC85" i="6"/>
  <c r="CC87" i="6" s="1"/>
  <c r="CD85" i="6"/>
  <c r="CL85" i="6" s="1"/>
  <c r="CE85" i="6"/>
  <c r="CK85" i="6" s="1"/>
  <c r="CF85" i="6"/>
  <c r="CG85" i="6"/>
  <c r="CG87" i="6" s="1"/>
  <c r="CH85" i="6"/>
  <c r="CI85" i="6"/>
  <c r="CI87" i="6" s="1"/>
  <c r="CJ85" i="6"/>
  <c r="CP85" i="6"/>
  <c r="CQ85" i="6"/>
  <c r="CR85" i="6"/>
  <c r="CR87" i="6" s="1"/>
  <c r="CS85" i="6"/>
  <c r="CX85" i="6" s="1"/>
  <c r="CY85" i="6" s="1"/>
  <c r="CT85" i="6"/>
  <c r="CU85" i="6"/>
  <c r="CV85" i="6"/>
  <c r="CV87" i="6" s="1"/>
  <c r="CW85" i="6"/>
  <c r="DC85" i="6"/>
  <c r="DD85" i="6"/>
  <c r="DE85" i="6"/>
  <c r="DF85" i="6"/>
  <c r="DG85" i="6"/>
  <c r="DG87" i="6" s="1"/>
  <c r="DH85" i="6"/>
  <c r="DK85" i="6" s="1"/>
  <c r="DI85" i="6"/>
  <c r="DJ85" i="6"/>
  <c r="DP85" i="6"/>
  <c r="DQ85" i="6"/>
  <c r="DQ87" i="6" s="1"/>
  <c r="DR85" i="6"/>
  <c r="DS85" i="6"/>
  <c r="DT85" i="6"/>
  <c r="DU85" i="6"/>
  <c r="DV85" i="6"/>
  <c r="DW85" i="6"/>
  <c r="DW87" i="6" s="1"/>
  <c r="DX85" i="6"/>
  <c r="EC85" i="6"/>
  <c r="ED85" i="6"/>
  <c r="EE85" i="6"/>
  <c r="EK85" i="6" s="1"/>
  <c r="EL85" i="6" s="1"/>
  <c r="EF85" i="6"/>
  <c r="EG85" i="6"/>
  <c r="EG87" i="6" s="1"/>
  <c r="EH85" i="6"/>
  <c r="EI85" i="6"/>
  <c r="EJ85" i="6"/>
  <c r="EP85" i="6"/>
  <c r="EQ85" i="6"/>
  <c r="ER85" i="6"/>
  <c r="EX85" i="6" s="1"/>
  <c r="ES85" i="6"/>
  <c r="ET85" i="6"/>
  <c r="ET87" i="6" s="1"/>
  <c r="EU85" i="6"/>
  <c r="EV85" i="6"/>
  <c r="EV87" i="6" s="1"/>
  <c r="EW85" i="6"/>
  <c r="C86" i="6"/>
  <c r="E86" i="6"/>
  <c r="F86" i="6"/>
  <c r="G86" i="6"/>
  <c r="H86" i="6"/>
  <c r="I86" i="6"/>
  <c r="P86" i="6"/>
  <c r="T86" i="6"/>
  <c r="U86" i="6"/>
  <c r="W86" i="6"/>
  <c r="AC86" i="6"/>
  <c r="AD86" i="6"/>
  <c r="AE86" i="6"/>
  <c r="AG86" i="6"/>
  <c r="AJ86" i="6"/>
  <c r="AQ86" i="6"/>
  <c r="AS86" i="6"/>
  <c r="AT86" i="6"/>
  <c r="AU86" i="6"/>
  <c r="AV86" i="6"/>
  <c r="AW86" i="6"/>
  <c r="BD86" i="6"/>
  <c r="BG86" i="6"/>
  <c r="BI86" i="6"/>
  <c r="BP86" i="6"/>
  <c r="BQ86" i="6"/>
  <c r="BS86" i="6"/>
  <c r="BT86" i="6"/>
  <c r="BW86" i="6"/>
  <c r="CC86" i="6"/>
  <c r="CL86" i="6" s="1"/>
  <c r="CD86" i="6"/>
  <c r="CE86" i="6"/>
  <c r="CF86" i="6"/>
  <c r="CG86" i="6"/>
  <c r="CH86" i="6"/>
  <c r="CJ86" i="6"/>
  <c r="CP86" i="6"/>
  <c r="CQ86" i="6"/>
  <c r="CR86" i="6"/>
  <c r="CX86" i="6" s="1"/>
  <c r="CS86" i="6"/>
  <c r="CT86" i="6"/>
  <c r="CU86" i="6"/>
  <c r="CV86" i="6"/>
  <c r="CW86" i="6"/>
  <c r="DE86" i="6"/>
  <c r="DH86" i="6"/>
  <c r="DI86" i="6"/>
  <c r="DJ86" i="6"/>
  <c r="DP86" i="6"/>
  <c r="DS86" i="6"/>
  <c r="DU86" i="6"/>
  <c r="DV86" i="6"/>
  <c r="EC86" i="6"/>
  <c r="ED86" i="6"/>
  <c r="EE86" i="6"/>
  <c r="EF86" i="6"/>
  <c r="EI86" i="6"/>
  <c r="EJ86" i="6"/>
  <c r="EQ86" i="6"/>
  <c r="ER86" i="6"/>
  <c r="ES86" i="6"/>
  <c r="ET86" i="6"/>
  <c r="EU86" i="6"/>
  <c r="D87" i="6"/>
  <c r="J87" i="6" s="1"/>
  <c r="E87" i="6"/>
  <c r="F87" i="6"/>
  <c r="G87" i="6"/>
  <c r="H87" i="6"/>
  <c r="I87" i="6"/>
  <c r="Q87" i="6"/>
  <c r="T87" i="6"/>
  <c r="U87" i="6"/>
  <c r="V87" i="6"/>
  <c r="W87" i="6"/>
  <c r="AF87" i="6"/>
  <c r="AI87" i="6"/>
  <c r="AJ87" i="6"/>
  <c r="AP87" i="6"/>
  <c r="AQ87" i="6"/>
  <c r="AR87" i="6"/>
  <c r="AU87" i="6"/>
  <c r="BC87" i="6"/>
  <c r="BD87" i="6"/>
  <c r="BE87" i="6"/>
  <c r="BF87" i="6"/>
  <c r="BG87" i="6"/>
  <c r="BH87" i="6"/>
  <c r="BJ87" i="6"/>
  <c r="BQ87" i="6"/>
  <c r="BR87" i="6"/>
  <c r="BX87" i="6" s="1"/>
  <c r="BS87" i="6"/>
  <c r="BT87" i="6"/>
  <c r="BU87" i="6"/>
  <c r="BV87" i="6"/>
  <c r="BW87" i="6"/>
  <c r="CF87" i="6"/>
  <c r="CH87" i="6"/>
  <c r="CJ87" i="6"/>
  <c r="CP87" i="6"/>
  <c r="CQ87" i="6"/>
  <c r="CU87" i="6"/>
  <c r="CW87" i="6"/>
  <c r="DC87" i="6"/>
  <c r="DD87" i="6"/>
  <c r="DE87" i="6"/>
  <c r="DF87" i="6"/>
  <c r="DJ87" i="6"/>
  <c r="DP87" i="6"/>
  <c r="DR87" i="6"/>
  <c r="DS87" i="6"/>
  <c r="DT87" i="6"/>
  <c r="DU87" i="6"/>
  <c r="ED87" i="6"/>
  <c r="EF87" i="6"/>
  <c r="EH87" i="6"/>
  <c r="EI87" i="6"/>
  <c r="EJ87" i="6"/>
  <c r="EQ87" i="6"/>
  <c r="ES87" i="6"/>
  <c r="EU87" i="6"/>
  <c r="EW87" i="6"/>
  <c r="B89" i="6"/>
  <c r="C89" i="6"/>
  <c r="D89" i="6"/>
  <c r="E89" i="6"/>
  <c r="F89" i="6"/>
  <c r="G89" i="6"/>
  <c r="H89" i="6"/>
  <c r="I89" i="6"/>
  <c r="C96" i="6"/>
  <c r="E96" i="6"/>
  <c r="G96" i="6"/>
  <c r="H96" i="6"/>
  <c r="I96" i="6"/>
  <c r="Q96" i="6"/>
  <c r="S96" i="6"/>
  <c r="U96" i="6"/>
  <c r="AD96" i="6"/>
  <c r="AH96" i="6"/>
  <c r="AU96" i="6"/>
  <c r="BH96" i="6"/>
  <c r="BU96" i="6"/>
  <c r="CH96" i="6"/>
  <c r="C97" i="6"/>
  <c r="C98" i="6" s="1"/>
  <c r="D97" i="6"/>
  <c r="F97" i="6"/>
  <c r="I97" i="6"/>
  <c r="P97" i="6"/>
  <c r="R97" i="6"/>
  <c r="S97" i="6"/>
  <c r="S98" i="6" s="1"/>
  <c r="T97" i="6"/>
  <c r="W97" i="6"/>
  <c r="AC97" i="6"/>
  <c r="AD97" i="6"/>
  <c r="AD98" i="6" s="1"/>
  <c r="AE97" i="6"/>
  <c r="AH97" i="6"/>
  <c r="AH98" i="6" s="1"/>
  <c r="AJ97" i="6"/>
  <c r="AQ97" i="6"/>
  <c r="AS97" i="6"/>
  <c r="AT97" i="6"/>
  <c r="AU97" i="6"/>
  <c r="AW97" i="6"/>
  <c r="BC97" i="6"/>
  <c r="BE97" i="6"/>
  <c r="BG97" i="6"/>
  <c r="BI97" i="6"/>
  <c r="BJ97" i="6"/>
  <c r="BP97" i="6"/>
  <c r="BQ97" i="6"/>
  <c r="BR97" i="6"/>
  <c r="BT97" i="6"/>
  <c r="BU97" i="6"/>
  <c r="BU98" i="6" s="1"/>
  <c r="BV97" i="6"/>
  <c r="CC97" i="6"/>
  <c r="CF97" i="6"/>
  <c r="CG97" i="6"/>
  <c r="CI97" i="6"/>
  <c r="CJ97" i="6"/>
  <c r="CP97" i="6"/>
  <c r="CQ97" i="6"/>
  <c r="CR97" i="6"/>
  <c r="CT97" i="6"/>
  <c r="CU97" i="6"/>
  <c r="CW97" i="6"/>
  <c r="DD97" i="6"/>
  <c r="DE97" i="6"/>
  <c r="DG97" i="6"/>
  <c r="DH97" i="6"/>
  <c r="DI97" i="6"/>
  <c r="DP97" i="6"/>
  <c r="DQ97" i="6"/>
  <c r="DR97" i="6"/>
  <c r="DT97" i="6"/>
  <c r="DW97" i="6"/>
  <c r="ED97" i="6"/>
  <c r="EE97" i="6"/>
  <c r="EF97" i="6"/>
  <c r="EI97" i="6"/>
  <c r="EJ97" i="6"/>
  <c r="EP97" i="6"/>
  <c r="ET97" i="6"/>
  <c r="EU97" i="6"/>
  <c r="EV97" i="6"/>
  <c r="I98" i="6"/>
  <c r="AU98" i="6"/>
  <c r="C101" i="6"/>
  <c r="D101" i="6"/>
  <c r="E101" i="6"/>
  <c r="Q101" i="6"/>
  <c r="R101" i="6"/>
  <c r="S101" i="6" s="1"/>
  <c r="S103" i="6" s="1"/>
  <c r="AD101" i="6"/>
  <c r="AF101" i="6" s="1"/>
  <c r="AE101" i="6"/>
  <c r="AQ101" i="6"/>
  <c r="AR101" i="6"/>
  <c r="AS101" i="6" s="1"/>
  <c r="AS103" i="6" s="1"/>
  <c r="BD101" i="6"/>
  <c r="BE101" i="6"/>
  <c r="BF101" i="6"/>
  <c r="BQ101" i="6"/>
  <c r="BR101" i="6"/>
  <c r="BS101" i="6" s="1"/>
  <c r="BS103" i="6" s="1"/>
  <c r="CD101" i="6"/>
  <c r="CF101" i="6" s="1"/>
  <c r="CF103" i="6" s="1"/>
  <c r="CE101" i="6"/>
  <c r="CQ101" i="6"/>
  <c r="CR101" i="6"/>
  <c r="CS101" i="6" s="1"/>
  <c r="DD101" i="6"/>
  <c r="DE101" i="6"/>
  <c r="DF101" i="6"/>
  <c r="DQ101" i="6"/>
  <c r="DR101" i="6"/>
  <c r="DS101" i="6" s="1"/>
  <c r="ED101" i="6"/>
  <c r="EF101" i="6" s="1"/>
  <c r="EE101" i="6"/>
  <c r="EQ101" i="6"/>
  <c r="ER101" i="6"/>
  <c r="ES101" i="6" s="1"/>
  <c r="ES103" i="6" s="1"/>
  <c r="C102" i="6"/>
  <c r="D102" i="6"/>
  <c r="E102" i="6"/>
  <c r="Q102" i="6"/>
  <c r="R102" i="6"/>
  <c r="S102" i="6" s="1"/>
  <c r="AD102" i="6"/>
  <c r="AF102" i="6" s="1"/>
  <c r="AE102" i="6"/>
  <c r="AQ102" i="6"/>
  <c r="AR102" i="6"/>
  <c r="AS102" i="6" s="1"/>
  <c r="BD102" i="6"/>
  <c r="BE102" i="6"/>
  <c r="BF102" i="6"/>
  <c r="BQ102" i="6"/>
  <c r="BR102" i="6"/>
  <c r="BS102" i="6" s="1"/>
  <c r="CD102" i="6"/>
  <c r="CF102" i="6" s="1"/>
  <c r="CE102" i="6"/>
  <c r="CQ102" i="6"/>
  <c r="CR102" i="6"/>
  <c r="CS102" i="6" s="1"/>
  <c r="DD102" i="6"/>
  <c r="DE102" i="6"/>
  <c r="DF102" i="6"/>
  <c r="DQ102" i="6"/>
  <c r="DR102" i="6"/>
  <c r="DS102" i="6" s="1"/>
  <c r="ED102" i="6"/>
  <c r="EF102" i="6" s="1"/>
  <c r="EE102" i="6"/>
  <c r="EQ102" i="6"/>
  <c r="ER102" i="6"/>
  <c r="ES102" i="6" s="1"/>
  <c r="C103" i="6"/>
  <c r="D103" i="6"/>
  <c r="E103" i="6"/>
  <c r="Q103" i="6"/>
  <c r="R103" i="6"/>
  <c r="AD103" i="6"/>
  <c r="AE103" i="6"/>
  <c r="AQ103" i="6"/>
  <c r="AR103" i="6"/>
  <c r="BD103" i="6"/>
  <c r="BE103" i="6"/>
  <c r="BF103" i="6"/>
  <c r="BQ103" i="6"/>
  <c r="BR103" i="6"/>
  <c r="CD103" i="6"/>
  <c r="CE103" i="6"/>
  <c r="CQ103" i="6"/>
  <c r="CR103" i="6"/>
  <c r="DD103" i="6"/>
  <c r="DE103" i="6"/>
  <c r="DF103" i="6"/>
  <c r="DQ103" i="6"/>
  <c r="DR103" i="6"/>
  <c r="ED103" i="6"/>
  <c r="EE103" i="6"/>
  <c r="EQ103" i="6"/>
  <c r="ER103" i="6"/>
  <c r="O130" i="6"/>
  <c r="P130" i="6"/>
  <c r="Q130" i="6"/>
  <c r="R130" i="6"/>
  <c r="S130" i="6"/>
  <c r="T130" i="6"/>
  <c r="U130" i="6"/>
  <c r="V130" i="6"/>
  <c r="W130" i="6"/>
  <c r="X130" i="6"/>
  <c r="Y130" i="6"/>
  <c r="AB130" i="6"/>
  <c r="AC130" i="6"/>
  <c r="AD130" i="6"/>
  <c r="AE130" i="6"/>
  <c r="AF130" i="6"/>
  <c r="AG130" i="6"/>
  <c r="AH130" i="6"/>
  <c r="AI130" i="6"/>
  <c r="AJ130" i="6"/>
  <c r="AK130" i="6"/>
  <c r="AL130" i="6"/>
  <c r="AO130" i="6"/>
  <c r="AP130" i="6"/>
  <c r="AQ130" i="6"/>
  <c r="AR130" i="6"/>
  <c r="AS130" i="6"/>
  <c r="AT130" i="6"/>
  <c r="AU130" i="6"/>
  <c r="AV130" i="6"/>
  <c r="AW130" i="6"/>
  <c r="AX130" i="6"/>
  <c r="AY130" i="6"/>
  <c r="BC130" i="6"/>
  <c r="BD130" i="6"/>
  <c r="BE130" i="6"/>
  <c r="BF130" i="6"/>
  <c r="BG130" i="6"/>
  <c r="BH130" i="6"/>
  <c r="BI130" i="6"/>
  <c r="BJ130" i="6"/>
  <c r="BK130" i="6"/>
  <c r="BL130" i="6"/>
  <c r="BP130" i="6"/>
  <c r="BQ130" i="6"/>
  <c r="BR130" i="6"/>
  <c r="BS130" i="6"/>
  <c r="BT130" i="6"/>
  <c r="BU130" i="6"/>
  <c r="BV130" i="6"/>
  <c r="BW130" i="6"/>
  <c r="BX130" i="6"/>
  <c r="BY130" i="6"/>
  <c r="CC130" i="6"/>
  <c r="CD130" i="6"/>
  <c r="CE130" i="6"/>
  <c r="CF130" i="6"/>
  <c r="CG130" i="6"/>
  <c r="CH130" i="6"/>
  <c r="CI130" i="6"/>
  <c r="CJ130" i="6"/>
  <c r="CK130" i="6"/>
  <c r="CL130" i="6"/>
  <c r="CP130" i="6"/>
  <c r="CQ130" i="6"/>
  <c r="CR130" i="6"/>
  <c r="CS130" i="6"/>
  <c r="CT130" i="6"/>
  <c r="CU130" i="6"/>
  <c r="CV130" i="6"/>
  <c r="CW130" i="6"/>
  <c r="CX130" i="6"/>
  <c r="CY130" i="6"/>
  <c r="DC130" i="6"/>
  <c r="DD130" i="6"/>
  <c r="DE130" i="6"/>
  <c r="DF130" i="6"/>
  <c r="DG130" i="6"/>
  <c r="DH130" i="6"/>
  <c r="DI130" i="6"/>
  <c r="DJ130" i="6"/>
  <c r="DK130" i="6"/>
  <c r="DL130" i="6"/>
  <c r="DP130" i="6"/>
  <c r="DQ130" i="6"/>
  <c r="DR130" i="6"/>
  <c r="DS130" i="6"/>
  <c r="DT130" i="6"/>
  <c r="DU130" i="6"/>
  <c r="DV130" i="6"/>
  <c r="DW130" i="6"/>
  <c r="DX130" i="6"/>
  <c r="DY130" i="6"/>
  <c r="EC130" i="6"/>
  <c r="ED130" i="6"/>
  <c r="EE130" i="6"/>
  <c r="EF130" i="6"/>
  <c r="EG130" i="6"/>
  <c r="EH130" i="6"/>
  <c r="EI130" i="6"/>
  <c r="EJ130" i="6"/>
  <c r="EK130" i="6"/>
  <c r="EL130" i="6"/>
  <c r="EP130" i="6"/>
  <c r="EQ130" i="6"/>
  <c r="ER130" i="6"/>
  <c r="ES130" i="6"/>
  <c r="ET130" i="6"/>
  <c r="EU130" i="6"/>
  <c r="EV130" i="6"/>
  <c r="EW130" i="6"/>
  <c r="EX130" i="6"/>
  <c r="EY130" i="6"/>
  <c r="O131" i="6"/>
  <c r="P131" i="6"/>
  <c r="Q131" i="6"/>
  <c r="R131" i="6"/>
  <c r="S131" i="6"/>
  <c r="T131" i="6"/>
  <c r="U131" i="6"/>
  <c r="V131" i="6"/>
  <c r="W131" i="6"/>
  <c r="X131" i="6"/>
  <c r="Y131" i="6"/>
  <c r="AB131" i="6"/>
  <c r="AC131" i="6"/>
  <c r="AD131" i="6"/>
  <c r="AE131" i="6"/>
  <c r="AF131" i="6"/>
  <c r="AG131" i="6"/>
  <c r="AH131" i="6"/>
  <c r="AI131" i="6"/>
  <c r="AJ131" i="6"/>
  <c r="AK131" i="6"/>
  <c r="AL131" i="6"/>
  <c r="AO131" i="6"/>
  <c r="AP131" i="6"/>
  <c r="AQ131" i="6"/>
  <c r="AR131" i="6"/>
  <c r="AS131" i="6"/>
  <c r="AT131" i="6"/>
  <c r="AU131" i="6"/>
  <c r="AV131" i="6"/>
  <c r="AW131" i="6"/>
  <c r="AX131" i="6"/>
  <c r="AY131" i="6"/>
  <c r="BC131" i="6"/>
  <c r="BD131" i="6"/>
  <c r="BE131" i="6"/>
  <c r="BF131" i="6"/>
  <c r="BG131" i="6"/>
  <c r="BH131" i="6"/>
  <c r="BI131" i="6"/>
  <c r="BJ131" i="6"/>
  <c r="BK131" i="6"/>
  <c r="BL131" i="6"/>
  <c r="BP131" i="6"/>
  <c r="BQ131" i="6"/>
  <c r="BR131" i="6"/>
  <c r="BS131" i="6"/>
  <c r="BT131" i="6"/>
  <c r="BU131" i="6"/>
  <c r="BV131" i="6"/>
  <c r="BW131" i="6"/>
  <c r="BX131" i="6"/>
  <c r="BY131" i="6"/>
  <c r="CC131" i="6"/>
  <c r="CD131" i="6"/>
  <c r="CE131" i="6"/>
  <c r="CF131" i="6"/>
  <c r="CG131" i="6"/>
  <c r="CH131" i="6"/>
  <c r="CI131" i="6"/>
  <c r="CJ131" i="6"/>
  <c r="CK131" i="6"/>
  <c r="CL131" i="6"/>
  <c r="CP131" i="6"/>
  <c r="CQ131" i="6"/>
  <c r="CR131" i="6"/>
  <c r="CS131" i="6"/>
  <c r="CT131" i="6"/>
  <c r="CU131" i="6"/>
  <c r="CV131" i="6"/>
  <c r="CW131" i="6"/>
  <c r="CX131" i="6"/>
  <c r="CY131" i="6"/>
  <c r="DC131" i="6"/>
  <c r="DD131" i="6"/>
  <c r="DE131" i="6"/>
  <c r="DF131" i="6"/>
  <c r="DG131" i="6"/>
  <c r="DH131" i="6"/>
  <c r="DI131" i="6"/>
  <c r="DJ131" i="6"/>
  <c r="DK131" i="6"/>
  <c r="DL131" i="6"/>
  <c r="DP131" i="6"/>
  <c r="DQ131" i="6"/>
  <c r="DR131" i="6"/>
  <c r="DS131" i="6"/>
  <c r="DT131" i="6"/>
  <c r="DU131" i="6"/>
  <c r="DV131" i="6"/>
  <c r="DW131" i="6"/>
  <c r="DX131" i="6"/>
  <c r="DY131" i="6"/>
  <c r="EC131" i="6"/>
  <c r="ED131" i="6"/>
  <c r="EE131" i="6"/>
  <c r="EF131" i="6"/>
  <c r="EG131" i="6"/>
  <c r="EH131" i="6"/>
  <c r="EI131" i="6"/>
  <c r="EJ131" i="6"/>
  <c r="EK131" i="6"/>
  <c r="EL131" i="6"/>
  <c r="EP131" i="6"/>
  <c r="EQ131" i="6"/>
  <c r="ER131" i="6"/>
  <c r="ES131" i="6"/>
  <c r="ET131" i="6"/>
  <c r="EU131" i="6"/>
  <c r="EV131" i="6"/>
  <c r="EW131" i="6"/>
  <c r="EX131" i="6"/>
  <c r="EY131" i="6"/>
  <c r="O132" i="6"/>
  <c r="P132" i="6"/>
  <c r="Q132" i="6"/>
  <c r="R132" i="6"/>
  <c r="S132" i="6"/>
  <c r="T132" i="6"/>
  <c r="U132" i="6"/>
  <c r="V132" i="6"/>
  <c r="W132" i="6"/>
  <c r="X132" i="6"/>
  <c r="Y132" i="6"/>
  <c r="AB132" i="6"/>
  <c r="AC132" i="6"/>
  <c r="AD132" i="6"/>
  <c r="AE132" i="6"/>
  <c r="AF132" i="6"/>
  <c r="AG132" i="6"/>
  <c r="AH132" i="6"/>
  <c r="AI132" i="6"/>
  <c r="AJ132" i="6"/>
  <c r="AK132" i="6"/>
  <c r="AL132" i="6"/>
  <c r="AO132" i="6"/>
  <c r="AP132" i="6"/>
  <c r="AQ132" i="6"/>
  <c r="AR132" i="6"/>
  <c r="AS132" i="6"/>
  <c r="AT132" i="6"/>
  <c r="AU132" i="6"/>
  <c r="AV132" i="6"/>
  <c r="AW132" i="6"/>
  <c r="AX132" i="6"/>
  <c r="AY132" i="6"/>
  <c r="BC132" i="6"/>
  <c r="BD132" i="6"/>
  <c r="BE132" i="6"/>
  <c r="BF132" i="6"/>
  <c r="BG132" i="6"/>
  <c r="BH132" i="6"/>
  <c r="BI132" i="6"/>
  <c r="BJ132" i="6"/>
  <c r="BK132" i="6"/>
  <c r="BL132" i="6"/>
  <c r="BP132" i="6"/>
  <c r="BQ132" i="6"/>
  <c r="BR132" i="6"/>
  <c r="BS132" i="6"/>
  <c r="BT132" i="6"/>
  <c r="BU132" i="6"/>
  <c r="BV132" i="6"/>
  <c r="BW132" i="6"/>
  <c r="BX132" i="6"/>
  <c r="BY132" i="6"/>
  <c r="CC132" i="6"/>
  <c r="CD132" i="6"/>
  <c r="CE132" i="6"/>
  <c r="CF132" i="6"/>
  <c r="CG132" i="6"/>
  <c r="CH132" i="6"/>
  <c r="CI132" i="6"/>
  <c r="CJ132" i="6"/>
  <c r="CK132" i="6"/>
  <c r="CL132" i="6"/>
  <c r="CP132" i="6"/>
  <c r="CQ132" i="6"/>
  <c r="CR132" i="6"/>
  <c r="CS132" i="6"/>
  <c r="CT132" i="6"/>
  <c r="CU132" i="6"/>
  <c r="CV132" i="6"/>
  <c r="CW132" i="6"/>
  <c r="CX132" i="6"/>
  <c r="CY132" i="6"/>
  <c r="DC132" i="6"/>
  <c r="DD132" i="6"/>
  <c r="DE132" i="6"/>
  <c r="DF132" i="6"/>
  <c r="DG132" i="6"/>
  <c r="DH132" i="6"/>
  <c r="DI132" i="6"/>
  <c r="DJ132" i="6"/>
  <c r="DK132" i="6"/>
  <c r="DL132" i="6"/>
  <c r="DP132" i="6"/>
  <c r="DQ132" i="6"/>
  <c r="DR132" i="6"/>
  <c r="DS132" i="6"/>
  <c r="DT132" i="6"/>
  <c r="DU132" i="6"/>
  <c r="DV132" i="6"/>
  <c r="DW132" i="6"/>
  <c r="DX132" i="6"/>
  <c r="DY132" i="6"/>
  <c r="EC132" i="6"/>
  <c r="ED132" i="6"/>
  <c r="EE132" i="6"/>
  <c r="EF132" i="6"/>
  <c r="EG132" i="6"/>
  <c r="EH132" i="6"/>
  <c r="EI132" i="6"/>
  <c r="EJ132" i="6"/>
  <c r="EK132" i="6"/>
  <c r="EL132" i="6"/>
  <c r="EP132" i="6"/>
  <c r="EQ132" i="6"/>
  <c r="ER132" i="6"/>
  <c r="ES132" i="6"/>
  <c r="ET132" i="6"/>
  <c r="EU132" i="6"/>
  <c r="EV132" i="6"/>
  <c r="EW132" i="6"/>
  <c r="EX132" i="6"/>
  <c r="EY132" i="6"/>
  <c r="O133" i="6"/>
  <c r="P133" i="6"/>
  <c r="Q133" i="6"/>
  <c r="R133" i="6"/>
  <c r="S133" i="6"/>
  <c r="T133" i="6"/>
  <c r="U133" i="6"/>
  <c r="V133" i="6"/>
  <c r="W133" i="6"/>
  <c r="X133" i="6"/>
  <c r="Y133" i="6"/>
  <c r="AB133" i="6"/>
  <c r="AC133" i="6"/>
  <c r="AD133" i="6"/>
  <c r="AE133" i="6"/>
  <c r="AF133" i="6"/>
  <c r="AG133" i="6"/>
  <c r="AH133" i="6"/>
  <c r="AI133" i="6"/>
  <c r="AJ133" i="6"/>
  <c r="AK133" i="6"/>
  <c r="AL133" i="6"/>
  <c r="AO133" i="6"/>
  <c r="AP133" i="6"/>
  <c r="AQ133" i="6"/>
  <c r="AR133" i="6"/>
  <c r="AS133" i="6"/>
  <c r="AT133" i="6"/>
  <c r="AU133" i="6"/>
  <c r="AV133" i="6"/>
  <c r="AW133" i="6"/>
  <c r="AX133" i="6"/>
  <c r="AY133" i="6"/>
  <c r="BC133" i="6"/>
  <c r="BD133" i="6"/>
  <c r="BE133" i="6"/>
  <c r="BF133" i="6"/>
  <c r="BG133" i="6"/>
  <c r="BH133" i="6"/>
  <c r="BI133" i="6"/>
  <c r="BJ133" i="6"/>
  <c r="BK133" i="6"/>
  <c r="BL133" i="6"/>
  <c r="BP133" i="6"/>
  <c r="BQ133" i="6"/>
  <c r="BR133" i="6"/>
  <c r="BS133" i="6"/>
  <c r="BT133" i="6"/>
  <c r="BU133" i="6"/>
  <c r="BV133" i="6"/>
  <c r="BW133" i="6"/>
  <c r="BX133" i="6"/>
  <c r="BY133" i="6"/>
  <c r="CC133" i="6"/>
  <c r="CD133" i="6"/>
  <c r="CE133" i="6"/>
  <c r="CF133" i="6"/>
  <c r="CG133" i="6"/>
  <c r="CH133" i="6"/>
  <c r="CI133" i="6"/>
  <c r="CJ133" i="6"/>
  <c r="CK133" i="6"/>
  <c r="CL133" i="6"/>
  <c r="CP133" i="6"/>
  <c r="CQ133" i="6"/>
  <c r="CR133" i="6"/>
  <c r="CS133" i="6"/>
  <c r="CT133" i="6"/>
  <c r="CU133" i="6"/>
  <c r="CV133" i="6"/>
  <c r="CW133" i="6"/>
  <c r="CX133" i="6"/>
  <c r="CY133" i="6"/>
  <c r="DC133" i="6"/>
  <c r="DD133" i="6"/>
  <c r="DE133" i="6"/>
  <c r="DF133" i="6"/>
  <c r="DG133" i="6"/>
  <c r="DH133" i="6"/>
  <c r="DI133" i="6"/>
  <c r="DJ133" i="6"/>
  <c r="DK133" i="6"/>
  <c r="DL133" i="6"/>
  <c r="DP133" i="6"/>
  <c r="DQ133" i="6"/>
  <c r="DR133" i="6"/>
  <c r="DS133" i="6"/>
  <c r="DT133" i="6"/>
  <c r="DU133" i="6"/>
  <c r="DV133" i="6"/>
  <c r="DW133" i="6"/>
  <c r="DX133" i="6"/>
  <c r="DY133" i="6"/>
  <c r="EC133" i="6"/>
  <c r="ED133" i="6"/>
  <c r="EE133" i="6"/>
  <c r="EF133" i="6"/>
  <c r="EG133" i="6"/>
  <c r="EH133" i="6"/>
  <c r="EI133" i="6"/>
  <c r="EJ133" i="6"/>
  <c r="EK133" i="6"/>
  <c r="EL133" i="6"/>
  <c r="EP133" i="6"/>
  <c r="EQ133" i="6"/>
  <c r="ER133" i="6"/>
  <c r="ES133" i="6"/>
  <c r="ET133" i="6"/>
  <c r="EU133" i="6"/>
  <c r="EV133" i="6"/>
  <c r="EW133" i="6"/>
  <c r="EX133" i="6"/>
  <c r="EY133" i="6"/>
  <c r="O134" i="6"/>
  <c r="P134" i="6"/>
  <c r="Q134" i="6"/>
  <c r="Q8" i="6" s="1"/>
  <c r="R134" i="6"/>
  <c r="S134" i="6"/>
  <c r="T134" i="6"/>
  <c r="U134" i="6"/>
  <c r="U8" i="6" s="1"/>
  <c r="V134" i="6"/>
  <c r="W134" i="6"/>
  <c r="W8" i="6" s="1"/>
  <c r="AJ8" i="6" s="1"/>
  <c r="AW8" i="6" s="1"/>
  <c r="X134" i="6"/>
  <c r="Y134" i="6"/>
  <c r="AB134" i="6"/>
  <c r="AC134" i="6"/>
  <c r="AD134" i="6"/>
  <c r="AE134" i="6"/>
  <c r="AF134" i="6"/>
  <c r="AG134" i="6"/>
  <c r="AH134" i="6"/>
  <c r="AI134" i="6"/>
  <c r="AJ134" i="6"/>
  <c r="AK134" i="6"/>
  <c r="AL134" i="6"/>
  <c r="AO134" i="6"/>
  <c r="AP134" i="6"/>
  <c r="AQ134" i="6"/>
  <c r="AR134" i="6"/>
  <c r="AS134" i="6"/>
  <c r="AT134" i="6"/>
  <c r="AU134" i="6"/>
  <c r="AV134" i="6"/>
  <c r="AW134" i="6"/>
  <c r="AX134" i="6"/>
  <c r="AY134" i="6"/>
  <c r="BC134" i="6"/>
  <c r="BD134" i="6"/>
  <c r="BE134" i="6"/>
  <c r="BF134" i="6"/>
  <c r="BG134" i="6"/>
  <c r="BH134" i="6"/>
  <c r="BI134" i="6"/>
  <c r="BJ134" i="6"/>
  <c r="BK134" i="6"/>
  <c r="BL134" i="6"/>
  <c r="BP134" i="6"/>
  <c r="BQ134" i="6"/>
  <c r="BR134" i="6"/>
  <c r="BS134" i="6"/>
  <c r="BT134" i="6"/>
  <c r="BU134" i="6"/>
  <c r="BV134" i="6"/>
  <c r="BW134" i="6"/>
  <c r="BX134" i="6"/>
  <c r="BY134" i="6"/>
  <c r="CC134" i="6"/>
  <c r="CD134" i="6"/>
  <c r="CE134" i="6"/>
  <c r="CF134" i="6"/>
  <c r="CG134" i="6"/>
  <c r="CH134" i="6"/>
  <c r="CI134" i="6"/>
  <c r="CJ134" i="6"/>
  <c r="CK134" i="6"/>
  <c r="CL134" i="6"/>
  <c r="CP134" i="6"/>
  <c r="CQ134" i="6"/>
  <c r="CR134" i="6"/>
  <c r="CS134" i="6"/>
  <c r="CT134" i="6"/>
  <c r="CU134" i="6"/>
  <c r="CV134" i="6"/>
  <c r="CW134" i="6"/>
  <c r="CX134" i="6"/>
  <c r="CY134" i="6"/>
  <c r="DC134" i="6"/>
  <c r="DD134" i="6"/>
  <c r="DE134" i="6"/>
  <c r="DF134" i="6"/>
  <c r="DG134" i="6"/>
  <c r="DH134" i="6"/>
  <c r="DI134" i="6"/>
  <c r="DJ134" i="6"/>
  <c r="DK134" i="6"/>
  <c r="DL134" i="6"/>
  <c r="DP134" i="6"/>
  <c r="DQ134" i="6"/>
  <c r="DR134" i="6"/>
  <c r="DS134" i="6"/>
  <c r="DT134" i="6"/>
  <c r="DU134" i="6"/>
  <c r="DV134" i="6"/>
  <c r="DW134" i="6"/>
  <c r="DX134" i="6"/>
  <c r="DY134" i="6"/>
  <c r="EC134" i="6"/>
  <c r="ED134" i="6"/>
  <c r="EE134" i="6"/>
  <c r="EF134" i="6"/>
  <c r="EG134" i="6"/>
  <c r="EH134" i="6"/>
  <c r="EI134" i="6"/>
  <c r="EJ134" i="6"/>
  <c r="EK134" i="6"/>
  <c r="EL134" i="6"/>
  <c r="EP134" i="6"/>
  <c r="EQ134" i="6"/>
  <c r="ER134" i="6"/>
  <c r="ES134" i="6"/>
  <c r="ET134" i="6"/>
  <c r="EU134" i="6"/>
  <c r="EV134" i="6"/>
  <c r="EW134" i="6"/>
  <c r="EX134" i="6"/>
  <c r="EY134" i="6"/>
  <c r="O135" i="6"/>
  <c r="P135" i="6"/>
  <c r="P9" i="6" s="1"/>
  <c r="Q135" i="6"/>
  <c r="R135" i="6"/>
  <c r="S135" i="6"/>
  <c r="T135" i="6"/>
  <c r="U135" i="6"/>
  <c r="U9" i="6" s="1"/>
  <c r="V135" i="6"/>
  <c r="V9" i="6" s="1"/>
  <c r="AI9" i="6" s="1"/>
  <c r="AV9" i="6" s="1"/>
  <c r="W135" i="6"/>
  <c r="X135" i="6"/>
  <c r="Y135" i="6"/>
  <c r="AB135" i="6"/>
  <c r="AC135" i="6"/>
  <c r="AD135" i="6"/>
  <c r="AE135" i="6"/>
  <c r="AF135" i="6"/>
  <c r="AG135" i="6"/>
  <c r="AH135" i="6"/>
  <c r="AI135" i="6"/>
  <c r="AJ135" i="6"/>
  <c r="AK135" i="6"/>
  <c r="AL135" i="6"/>
  <c r="AO135" i="6"/>
  <c r="AP135" i="6"/>
  <c r="AQ135" i="6"/>
  <c r="AR135" i="6"/>
  <c r="AS135" i="6"/>
  <c r="AT135" i="6"/>
  <c r="AU135" i="6"/>
  <c r="AV135" i="6"/>
  <c r="AW135" i="6"/>
  <c r="AX135" i="6"/>
  <c r="AY135" i="6"/>
  <c r="BC135" i="6"/>
  <c r="BD135" i="6"/>
  <c r="BE135" i="6"/>
  <c r="BF135" i="6"/>
  <c r="BG135" i="6"/>
  <c r="BH135" i="6"/>
  <c r="BI135" i="6"/>
  <c r="BJ135" i="6"/>
  <c r="BK135" i="6"/>
  <c r="BL135" i="6"/>
  <c r="BP135" i="6"/>
  <c r="BQ135" i="6"/>
  <c r="BR135" i="6"/>
  <c r="BS135" i="6"/>
  <c r="BT135" i="6"/>
  <c r="BU135" i="6"/>
  <c r="BV135" i="6"/>
  <c r="BW135" i="6"/>
  <c r="BX135" i="6"/>
  <c r="BY135" i="6"/>
  <c r="CC135" i="6"/>
  <c r="CD135" i="6"/>
  <c r="CE135" i="6"/>
  <c r="CF135" i="6"/>
  <c r="CG135" i="6"/>
  <c r="CH135" i="6"/>
  <c r="CI135" i="6"/>
  <c r="CJ135" i="6"/>
  <c r="CK135" i="6"/>
  <c r="CL135" i="6"/>
  <c r="CP135" i="6"/>
  <c r="CQ135" i="6"/>
  <c r="CR135" i="6"/>
  <c r="CS135" i="6"/>
  <c r="CT135" i="6"/>
  <c r="CU135" i="6"/>
  <c r="CV135" i="6"/>
  <c r="CW135" i="6"/>
  <c r="CX135" i="6"/>
  <c r="CY135" i="6"/>
  <c r="DC135" i="6"/>
  <c r="DD135" i="6"/>
  <c r="DE135" i="6"/>
  <c r="DF135" i="6"/>
  <c r="DG135" i="6"/>
  <c r="DH135" i="6"/>
  <c r="DI135" i="6"/>
  <c r="DJ135" i="6"/>
  <c r="DK135" i="6"/>
  <c r="DL135" i="6"/>
  <c r="DP135" i="6"/>
  <c r="DQ135" i="6"/>
  <c r="DR135" i="6"/>
  <c r="DS135" i="6"/>
  <c r="DT135" i="6"/>
  <c r="DU135" i="6"/>
  <c r="DV135" i="6"/>
  <c r="DW135" i="6"/>
  <c r="DX135" i="6"/>
  <c r="DY135" i="6"/>
  <c r="EC135" i="6"/>
  <c r="ED135" i="6"/>
  <c r="EE135" i="6"/>
  <c r="EF135" i="6"/>
  <c r="EG135" i="6"/>
  <c r="EH135" i="6"/>
  <c r="EI135" i="6"/>
  <c r="EJ135" i="6"/>
  <c r="EK135" i="6"/>
  <c r="EL135" i="6"/>
  <c r="EP135" i="6"/>
  <c r="EQ135" i="6"/>
  <c r="ER135" i="6"/>
  <c r="ES135" i="6"/>
  <c r="ET135" i="6"/>
  <c r="EU135" i="6"/>
  <c r="EV135" i="6"/>
  <c r="EW135" i="6"/>
  <c r="EX135" i="6"/>
  <c r="EY135" i="6"/>
  <c r="O136" i="6"/>
  <c r="P136" i="6"/>
  <c r="Q136" i="6"/>
  <c r="R136" i="6"/>
  <c r="S136" i="6"/>
  <c r="S10" i="6" s="1"/>
  <c r="T136" i="6"/>
  <c r="U136" i="6"/>
  <c r="U10" i="6" s="1"/>
  <c r="V136" i="6"/>
  <c r="W136" i="6"/>
  <c r="X136" i="6"/>
  <c r="Y136" i="6"/>
  <c r="AB136" i="6"/>
  <c r="AC136" i="6"/>
  <c r="AD136" i="6"/>
  <c r="AE136" i="6"/>
  <c r="AF136" i="6"/>
  <c r="AG136" i="6"/>
  <c r="AH136" i="6"/>
  <c r="AI136" i="6"/>
  <c r="AJ136" i="6"/>
  <c r="AK136" i="6"/>
  <c r="AL136" i="6"/>
  <c r="AO136" i="6"/>
  <c r="AP136" i="6"/>
  <c r="AQ136" i="6"/>
  <c r="AR136" i="6"/>
  <c r="AS136" i="6"/>
  <c r="AT136" i="6"/>
  <c r="AU136" i="6"/>
  <c r="AV136" i="6"/>
  <c r="AW136" i="6"/>
  <c r="AX136" i="6"/>
  <c r="AY136" i="6"/>
  <c r="BC136" i="6"/>
  <c r="BD136" i="6"/>
  <c r="BE136" i="6"/>
  <c r="BF136" i="6"/>
  <c r="BG136" i="6"/>
  <c r="BH136" i="6"/>
  <c r="BI136" i="6"/>
  <c r="BJ136" i="6"/>
  <c r="BK136" i="6"/>
  <c r="BL136" i="6"/>
  <c r="BP136" i="6"/>
  <c r="BQ136" i="6"/>
  <c r="BR136" i="6"/>
  <c r="BS136" i="6"/>
  <c r="BT136" i="6"/>
  <c r="BU136" i="6"/>
  <c r="BV136" i="6"/>
  <c r="BW136" i="6"/>
  <c r="BX136" i="6"/>
  <c r="BY136" i="6"/>
  <c r="CC136" i="6"/>
  <c r="CD136" i="6"/>
  <c r="CE136" i="6"/>
  <c r="CF136" i="6"/>
  <c r="CG136" i="6"/>
  <c r="CH136" i="6"/>
  <c r="CI136" i="6"/>
  <c r="CJ136" i="6"/>
  <c r="CK136" i="6"/>
  <c r="CL136" i="6"/>
  <c r="CP136" i="6"/>
  <c r="CQ136" i="6"/>
  <c r="CR136" i="6"/>
  <c r="CS136" i="6"/>
  <c r="CT136" i="6"/>
  <c r="CU136" i="6"/>
  <c r="CV136" i="6"/>
  <c r="CW136" i="6"/>
  <c r="CX136" i="6"/>
  <c r="CY136" i="6"/>
  <c r="DC136" i="6"/>
  <c r="DD136" i="6"/>
  <c r="DE136" i="6"/>
  <c r="DF136" i="6"/>
  <c r="DG136" i="6"/>
  <c r="DH136" i="6"/>
  <c r="DI136" i="6"/>
  <c r="DJ136" i="6"/>
  <c r="DK136" i="6"/>
  <c r="DL136" i="6"/>
  <c r="DP136" i="6"/>
  <c r="DQ136" i="6"/>
  <c r="DR136" i="6"/>
  <c r="DS136" i="6"/>
  <c r="DT136" i="6"/>
  <c r="DU136" i="6"/>
  <c r="DV136" i="6"/>
  <c r="DW136" i="6"/>
  <c r="DX136" i="6"/>
  <c r="DY136" i="6"/>
  <c r="EC136" i="6"/>
  <c r="ED136" i="6"/>
  <c r="EE136" i="6"/>
  <c r="EF136" i="6"/>
  <c r="EG136" i="6"/>
  <c r="EH136" i="6"/>
  <c r="EI136" i="6"/>
  <c r="EJ136" i="6"/>
  <c r="EK136" i="6"/>
  <c r="EL136" i="6"/>
  <c r="EP136" i="6"/>
  <c r="EQ136" i="6"/>
  <c r="ER136" i="6"/>
  <c r="ES136" i="6"/>
  <c r="ET136" i="6"/>
  <c r="EU136" i="6"/>
  <c r="EV136" i="6"/>
  <c r="EW136" i="6"/>
  <c r="EX136" i="6"/>
  <c r="EY136" i="6"/>
  <c r="O137" i="6"/>
  <c r="P137" i="6"/>
  <c r="Q137" i="6"/>
  <c r="Q11" i="6" s="1"/>
  <c r="R137" i="6"/>
  <c r="S137" i="6"/>
  <c r="S11" i="6" s="1"/>
  <c r="T137" i="6"/>
  <c r="T11" i="6" s="1"/>
  <c r="U137" i="6"/>
  <c r="U11" i="6" s="1"/>
  <c r="V137" i="6"/>
  <c r="W137" i="6"/>
  <c r="W11" i="6" s="1"/>
  <c r="X137" i="6"/>
  <c r="Y137" i="6"/>
  <c r="AB137" i="6"/>
  <c r="AC137" i="6"/>
  <c r="AD137" i="6"/>
  <c r="AE137" i="6"/>
  <c r="AF137" i="6"/>
  <c r="AG137" i="6"/>
  <c r="AH137" i="6"/>
  <c r="AI137" i="6"/>
  <c r="AJ137" i="6"/>
  <c r="AK137" i="6"/>
  <c r="AL137" i="6"/>
  <c r="AO137" i="6"/>
  <c r="AP137" i="6"/>
  <c r="AQ137" i="6"/>
  <c r="AR137" i="6"/>
  <c r="AS137" i="6"/>
  <c r="AT137" i="6"/>
  <c r="AU137" i="6"/>
  <c r="AV137" i="6"/>
  <c r="AW137" i="6"/>
  <c r="AX137" i="6"/>
  <c r="AY137" i="6"/>
  <c r="BC137" i="6"/>
  <c r="BD137" i="6"/>
  <c r="BE137" i="6"/>
  <c r="BF137" i="6"/>
  <c r="BG137" i="6"/>
  <c r="BH137" i="6"/>
  <c r="BI137" i="6"/>
  <c r="BJ137" i="6"/>
  <c r="BK137" i="6"/>
  <c r="BL137" i="6"/>
  <c r="BP137" i="6"/>
  <c r="BQ137" i="6"/>
  <c r="BR137" i="6"/>
  <c r="BS137" i="6"/>
  <c r="BT137" i="6"/>
  <c r="BU137" i="6"/>
  <c r="BV137" i="6"/>
  <c r="BW137" i="6"/>
  <c r="BX137" i="6"/>
  <c r="BY137" i="6"/>
  <c r="CC137" i="6"/>
  <c r="CD137" i="6"/>
  <c r="CE137" i="6"/>
  <c r="CF137" i="6"/>
  <c r="CG137" i="6"/>
  <c r="CH137" i="6"/>
  <c r="CI137" i="6"/>
  <c r="CJ137" i="6"/>
  <c r="CK137" i="6"/>
  <c r="CL137" i="6"/>
  <c r="CP137" i="6"/>
  <c r="CQ137" i="6"/>
  <c r="CR137" i="6"/>
  <c r="CS137" i="6"/>
  <c r="CT137" i="6"/>
  <c r="CU137" i="6"/>
  <c r="CV137" i="6"/>
  <c r="CW137" i="6"/>
  <c r="CX137" i="6"/>
  <c r="CY137" i="6"/>
  <c r="DC137" i="6"/>
  <c r="DD137" i="6"/>
  <c r="DE137" i="6"/>
  <c r="DF137" i="6"/>
  <c r="DG137" i="6"/>
  <c r="DH137" i="6"/>
  <c r="DI137" i="6"/>
  <c r="DJ137" i="6"/>
  <c r="DK137" i="6"/>
  <c r="DL137" i="6"/>
  <c r="DP137" i="6"/>
  <c r="DQ137" i="6"/>
  <c r="DR137" i="6"/>
  <c r="DS137" i="6"/>
  <c r="DT137" i="6"/>
  <c r="DU137" i="6"/>
  <c r="DV137" i="6"/>
  <c r="DW137" i="6"/>
  <c r="DX137" i="6"/>
  <c r="DY137" i="6"/>
  <c r="EC137" i="6"/>
  <c r="ED137" i="6"/>
  <c r="EE137" i="6"/>
  <c r="EF137" i="6"/>
  <c r="EG137" i="6"/>
  <c r="EH137" i="6"/>
  <c r="EI137" i="6"/>
  <c r="EJ137" i="6"/>
  <c r="EK137" i="6"/>
  <c r="EL137" i="6"/>
  <c r="EP137" i="6"/>
  <c r="EQ137" i="6"/>
  <c r="ER137" i="6"/>
  <c r="ES137" i="6"/>
  <c r="ET137" i="6"/>
  <c r="EU137" i="6"/>
  <c r="EV137" i="6"/>
  <c r="EW137" i="6"/>
  <c r="EX137" i="6"/>
  <c r="EY137" i="6"/>
  <c r="O138" i="6"/>
  <c r="P138" i="6"/>
  <c r="Q138" i="6"/>
  <c r="R138" i="6"/>
  <c r="S138" i="6"/>
  <c r="T138" i="6"/>
  <c r="U138" i="6"/>
  <c r="V138" i="6"/>
  <c r="W138" i="6"/>
  <c r="X138" i="6"/>
  <c r="Y138" i="6"/>
  <c r="AB138" i="6"/>
  <c r="AC138" i="6"/>
  <c r="AD138" i="6"/>
  <c r="AE138" i="6"/>
  <c r="AF138" i="6"/>
  <c r="AG138" i="6"/>
  <c r="AH138" i="6"/>
  <c r="AI138" i="6"/>
  <c r="AJ138" i="6"/>
  <c r="AK138" i="6"/>
  <c r="AL138" i="6"/>
  <c r="AO138" i="6"/>
  <c r="AQ138" i="6"/>
  <c r="AR138" i="6"/>
  <c r="AS138" i="6"/>
  <c r="AT138" i="6"/>
  <c r="AU138" i="6"/>
  <c r="AV138" i="6"/>
  <c r="AW138" i="6"/>
  <c r="AX138" i="6"/>
  <c r="AY138" i="6"/>
  <c r="BC138" i="6"/>
  <c r="BD138" i="6"/>
  <c r="BE138" i="6"/>
  <c r="BF138" i="6"/>
  <c r="BG138" i="6"/>
  <c r="BH138" i="6"/>
  <c r="BI138" i="6"/>
  <c r="BJ138" i="6"/>
  <c r="BK138" i="6"/>
  <c r="BL138" i="6"/>
  <c r="BP138" i="6"/>
  <c r="BQ138" i="6"/>
  <c r="BR138" i="6"/>
  <c r="BS138" i="6"/>
  <c r="BT138" i="6"/>
  <c r="BU138" i="6"/>
  <c r="BV138" i="6"/>
  <c r="BW138" i="6"/>
  <c r="BX138" i="6"/>
  <c r="BY138" i="6"/>
  <c r="CC138" i="6"/>
  <c r="CD138" i="6"/>
  <c r="CE138" i="6"/>
  <c r="CF138" i="6"/>
  <c r="CG138" i="6"/>
  <c r="CH138" i="6"/>
  <c r="CI138" i="6"/>
  <c r="CJ138" i="6"/>
  <c r="CK138" i="6"/>
  <c r="CL138" i="6"/>
  <c r="CP138" i="6"/>
  <c r="CQ138" i="6"/>
  <c r="CR138" i="6"/>
  <c r="CS138" i="6"/>
  <c r="CT138" i="6"/>
  <c r="CU138" i="6"/>
  <c r="CV138" i="6"/>
  <c r="CW138" i="6"/>
  <c r="CX138" i="6"/>
  <c r="CY138" i="6"/>
  <c r="DC138" i="6"/>
  <c r="DD138" i="6"/>
  <c r="DE138" i="6"/>
  <c r="DF138" i="6"/>
  <c r="DG138" i="6"/>
  <c r="DH138" i="6"/>
  <c r="DI138" i="6"/>
  <c r="DJ138" i="6"/>
  <c r="DK138" i="6"/>
  <c r="DL138" i="6"/>
  <c r="DP138" i="6"/>
  <c r="DQ138" i="6"/>
  <c r="DR138" i="6"/>
  <c r="DS138" i="6"/>
  <c r="DT138" i="6"/>
  <c r="DU138" i="6"/>
  <c r="DV138" i="6"/>
  <c r="DW138" i="6"/>
  <c r="DX138" i="6"/>
  <c r="DY138" i="6"/>
  <c r="EC138" i="6"/>
  <c r="ED138" i="6"/>
  <c r="EE138" i="6"/>
  <c r="EF138" i="6"/>
  <c r="EG138" i="6"/>
  <c r="EH138" i="6"/>
  <c r="EI138" i="6"/>
  <c r="EJ138" i="6"/>
  <c r="EK138" i="6"/>
  <c r="EL138" i="6"/>
  <c r="EP138" i="6"/>
  <c r="EQ138" i="6"/>
  <c r="ER138" i="6"/>
  <c r="ES138" i="6"/>
  <c r="ET138" i="6"/>
  <c r="EU138" i="6"/>
  <c r="EV138" i="6"/>
  <c r="EW138" i="6"/>
  <c r="EX138" i="6"/>
  <c r="EY138" i="6"/>
  <c r="O139" i="6"/>
  <c r="P139" i="6"/>
  <c r="Q139" i="6"/>
  <c r="R139" i="6"/>
  <c r="S139" i="6"/>
  <c r="T139" i="6"/>
  <c r="U139" i="6"/>
  <c r="V139" i="6"/>
  <c r="W139" i="6"/>
  <c r="X139" i="6"/>
  <c r="Y139" i="6"/>
  <c r="AB139" i="6"/>
  <c r="AC139" i="6"/>
  <c r="AD139" i="6"/>
  <c r="AE139" i="6"/>
  <c r="AF139" i="6"/>
  <c r="AG139" i="6"/>
  <c r="AH139" i="6"/>
  <c r="AI139" i="6"/>
  <c r="AJ139" i="6"/>
  <c r="AK139" i="6"/>
  <c r="AL139" i="6"/>
  <c r="AO139" i="6"/>
  <c r="AP139" i="6"/>
  <c r="AQ139" i="6"/>
  <c r="AR139" i="6"/>
  <c r="AS139" i="6"/>
  <c r="AT139" i="6"/>
  <c r="AU139" i="6"/>
  <c r="AV139" i="6"/>
  <c r="AW139" i="6"/>
  <c r="AX139" i="6"/>
  <c r="AY139" i="6"/>
  <c r="BC139" i="6"/>
  <c r="BD139" i="6"/>
  <c r="BE139" i="6"/>
  <c r="BF139" i="6"/>
  <c r="BG139" i="6"/>
  <c r="BH139" i="6"/>
  <c r="BI139" i="6"/>
  <c r="BJ139" i="6"/>
  <c r="BK139" i="6"/>
  <c r="BL139" i="6"/>
  <c r="BP139" i="6"/>
  <c r="BQ139" i="6"/>
  <c r="BR139" i="6"/>
  <c r="BS139" i="6"/>
  <c r="BT139" i="6"/>
  <c r="BU139" i="6"/>
  <c r="BV139" i="6"/>
  <c r="BW139" i="6"/>
  <c r="BX139" i="6"/>
  <c r="BY139" i="6"/>
  <c r="CC139" i="6"/>
  <c r="CD139" i="6"/>
  <c r="CE139" i="6"/>
  <c r="CF139" i="6"/>
  <c r="CG139" i="6"/>
  <c r="CH139" i="6"/>
  <c r="CI139" i="6"/>
  <c r="CJ139" i="6"/>
  <c r="CK139" i="6"/>
  <c r="CL139" i="6"/>
  <c r="CP139" i="6"/>
  <c r="CQ139" i="6"/>
  <c r="CR139" i="6"/>
  <c r="CS139" i="6"/>
  <c r="CT139" i="6"/>
  <c r="CU139" i="6"/>
  <c r="CV139" i="6"/>
  <c r="CW139" i="6"/>
  <c r="CX139" i="6"/>
  <c r="CY139" i="6"/>
  <c r="DC139" i="6"/>
  <c r="DD139" i="6"/>
  <c r="DE139" i="6"/>
  <c r="DF139" i="6"/>
  <c r="DG139" i="6"/>
  <c r="DH139" i="6"/>
  <c r="DI139" i="6"/>
  <c r="DJ139" i="6"/>
  <c r="DK139" i="6"/>
  <c r="DL139" i="6"/>
  <c r="DP139" i="6"/>
  <c r="DQ139" i="6"/>
  <c r="DR139" i="6"/>
  <c r="DS139" i="6"/>
  <c r="DT139" i="6"/>
  <c r="DU139" i="6"/>
  <c r="DV139" i="6"/>
  <c r="DW139" i="6"/>
  <c r="DX139" i="6"/>
  <c r="DY139" i="6"/>
  <c r="EC139" i="6"/>
  <c r="ED139" i="6"/>
  <c r="EE139" i="6"/>
  <c r="EF139" i="6"/>
  <c r="EG139" i="6"/>
  <c r="EH139" i="6"/>
  <c r="EI139" i="6"/>
  <c r="EJ139" i="6"/>
  <c r="EK139" i="6"/>
  <c r="EL139" i="6"/>
  <c r="EP139" i="6"/>
  <c r="EQ139" i="6"/>
  <c r="ER139" i="6"/>
  <c r="ES139" i="6"/>
  <c r="ET139" i="6"/>
  <c r="EU139" i="6"/>
  <c r="EV139" i="6"/>
  <c r="EW139" i="6"/>
  <c r="EX139" i="6"/>
  <c r="EY139" i="6"/>
  <c r="O140" i="6"/>
  <c r="P140" i="6"/>
  <c r="Q140" i="6"/>
  <c r="R140" i="6"/>
  <c r="S140" i="6"/>
  <c r="T140" i="6"/>
  <c r="U140" i="6"/>
  <c r="V140" i="6"/>
  <c r="W140" i="6"/>
  <c r="X140" i="6"/>
  <c r="Y140" i="6"/>
  <c r="AB140" i="6"/>
  <c r="AC140" i="6"/>
  <c r="AD140" i="6"/>
  <c r="AE140" i="6"/>
  <c r="AF140" i="6"/>
  <c r="AG140" i="6"/>
  <c r="AH140" i="6"/>
  <c r="AI140" i="6"/>
  <c r="AJ140" i="6"/>
  <c r="AK140" i="6"/>
  <c r="AL140" i="6"/>
  <c r="AO140" i="6"/>
  <c r="AP140" i="6"/>
  <c r="AQ140" i="6"/>
  <c r="AR140" i="6"/>
  <c r="AS140" i="6"/>
  <c r="AT140" i="6"/>
  <c r="AU140" i="6"/>
  <c r="AV140" i="6"/>
  <c r="AW140" i="6"/>
  <c r="AX140" i="6"/>
  <c r="AY140" i="6"/>
  <c r="BC140" i="6"/>
  <c r="BD140" i="6"/>
  <c r="BE140" i="6"/>
  <c r="BF140" i="6"/>
  <c r="BG140" i="6"/>
  <c r="BH140" i="6"/>
  <c r="BI140" i="6"/>
  <c r="BJ140" i="6"/>
  <c r="BK140" i="6"/>
  <c r="BL140" i="6"/>
  <c r="BP140" i="6"/>
  <c r="BQ140" i="6"/>
  <c r="BR140" i="6"/>
  <c r="BS140" i="6"/>
  <c r="BT140" i="6"/>
  <c r="BU140" i="6"/>
  <c r="BV140" i="6"/>
  <c r="BW140" i="6"/>
  <c r="BX140" i="6"/>
  <c r="BY140" i="6"/>
  <c r="CC140" i="6"/>
  <c r="CD140" i="6"/>
  <c r="CE140" i="6"/>
  <c r="CF140" i="6"/>
  <c r="CG140" i="6"/>
  <c r="CH140" i="6"/>
  <c r="CI140" i="6"/>
  <c r="CJ140" i="6"/>
  <c r="CK140" i="6"/>
  <c r="CL140" i="6"/>
  <c r="CP140" i="6"/>
  <c r="CQ140" i="6"/>
  <c r="CR140" i="6"/>
  <c r="CS140" i="6"/>
  <c r="CT140" i="6"/>
  <c r="CU140" i="6"/>
  <c r="CV140" i="6"/>
  <c r="CW140" i="6"/>
  <c r="CX140" i="6"/>
  <c r="CY140" i="6"/>
  <c r="DC140" i="6"/>
  <c r="DD140" i="6"/>
  <c r="DE140" i="6"/>
  <c r="DF140" i="6"/>
  <c r="DG140" i="6"/>
  <c r="DH140" i="6"/>
  <c r="DI140" i="6"/>
  <c r="DJ140" i="6"/>
  <c r="DK140" i="6"/>
  <c r="DL140" i="6"/>
  <c r="DP140" i="6"/>
  <c r="DQ140" i="6"/>
  <c r="DR140" i="6"/>
  <c r="DS140" i="6"/>
  <c r="DT140" i="6"/>
  <c r="DU140" i="6"/>
  <c r="DV140" i="6"/>
  <c r="DW140" i="6"/>
  <c r="DX140" i="6"/>
  <c r="DY140" i="6"/>
  <c r="EC140" i="6"/>
  <c r="ED140" i="6"/>
  <c r="EE140" i="6"/>
  <c r="EF140" i="6"/>
  <c r="EG140" i="6"/>
  <c r="EH140" i="6"/>
  <c r="EI140" i="6"/>
  <c r="EJ140" i="6"/>
  <c r="EK140" i="6"/>
  <c r="EL140" i="6"/>
  <c r="EP140" i="6"/>
  <c r="EQ140" i="6"/>
  <c r="ER140" i="6"/>
  <c r="ES140" i="6"/>
  <c r="ET140" i="6"/>
  <c r="EU140" i="6"/>
  <c r="EV140" i="6"/>
  <c r="EW140" i="6"/>
  <c r="EX140" i="6"/>
  <c r="EY140" i="6"/>
  <c r="O141" i="6"/>
  <c r="P141" i="6"/>
  <c r="Q141" i="6"/>
  <c r="R141" i="6"/>
  <c r="S141" i="6"/>
  <c r="T141" i="6"/>
  <c r="U141" i="6"/>
  <c r="V141" i="6"/>
  <c r="W141" i="6"/>
  <c r="X141" i="6"/>
  <c r="Y141" i="6"/>
  <c r="AB141" i="6"/>
  <c r="AC141" i="6"/>
  <c r="AD141" i="6"/>
  <c r="AE141" i="6"/>
  <c r="AF141" i="6"/>
  <c r="AG141" i="6"/>
  <c r="AH141" i="6"/>
  <c r="AI141" i="6"/>
  <c r="AJ141" i="6"/>
  <c r="AK141" i="6"/>
  <c r="AL141" i="6"/>
  <c r="AO141" i="6"/>
  <c r="AP141" i="6"/>
  <c r="AQ141" i="6"/>
  <c r="AR141" i="6"/>
  <c r="AS141" i="6"/>
  <c r="AT141" i="6"/>
  <c r="AU141" i="6"/>
  <c r="AV141" i="6"/>
  <c r="AW141" i="6"/>
  <c r="AX141" i="6"/>
  <c r="AY141" i="6"/>
  <c r="BC141" i="6"/>
  <c r="BD141" i="6"/>
  <c r="BE141" i="6"/>
  <c r="BF141" i="6"/>
  <c r="BG141" i="6"/>
  <c r="BH141" i="6"/>
  <c r="BI141" i="6"/>
  <c r="BJ141" i="6"/>
  <c r="BK141" i="6"/>
  <c r="BL141" i="6"/>
  <c r="BP141" i="6"/>
  <c r="BQ141" i="6"/>
  <c r="BR141" i="6"/>
  <c r="BS141" i="6"/>
  <c r="BT141" i="6"/>
  <c r="BU141" i="6"/>
  <c r="BV141" i="6"/>
  <c r="BW141" i="6"/>
  <c r="BX141" i="6"/>
  <c r="BY141" i="6"/>
  <c r="CC141" i="6"/>
  <c r="CD141" i="6"/>
  <c r="CE141" i="6"/>
  <c r="CF141" i="6"/>
  <c r="CG141" i="6"/>
  <c r="CH141" i="6"/>
  <c r="CI141" i="6"/>
  <c r="CJ141" i="6"/>
  <c r="CK141" i="6"/>
  <c r="CL141" i="6"/>
  <c r="CP141" i="6"/>
  <c r="CQ141" i="6"/>
  <c r="CR141" i="6"/>
  <c r="CS141" i="6"/>
  <c r="CT141" i="6"/>
  <c r="CU141" i="6"/>
  <c r="CV141" i="6"/>
  <c r="CW141" i="6"/>
  <c r="CX141" i="6"/>
  <c r="CY141" i="6"/>
  <c r="DC141" i="6"/>
  <c r="DD141" i="6"/>
  <c r="DE141" i="6"/>
  <c r="DF141" i="6"/>
  <c r="DG141" i="6"/>
  <c r="DH141" i="6"/>
  <c r="DI141" i="6"/>
  <c r="DJ141" i="6"/>
  <c r="DK141" i="6"/>
  <c r="DL141" i="6"/>
  <c r="DP141" i="6"/>
  <c r="DQ141" i="6"/>
  <c r="DR141" i="6"/>
  <c r="DS141" i="6"/>
  <c r="DT141" i="6"/>
  <c r="DU141" i="6"/>
  <c r="DV141" i="6"/>
  <c r="DW141" i="6"/>
  <c r="DX141" i="6"/>
  <c r="DY141" i="6"/>
  <c r="EC141" i="6"/>
  <c r="ED141" i="6"/>
  <c r="EE141" i="6"/>
  <c r="EF141" i="6"/>
  <c r="EG141" i="6"/>
  <c r="EH141" i="6"/>
  <c r="EI141" i="6"/>
  <c r="EJ141" i="6"/>
  <c r="EK141" i="6"/>
  <c r="EL141" i="6"/>
  <c r="EP141" i="6"/>
  <c r="EQ141" i="6"/>
  <c r="ER141" i="6"/>
  <c r="ES141" i="6"/>
  <c r="ET141" i="6"/>
  <c r="EU141" i="6"/>
  <c r="EV141" i="6"/>
  <c r="EW141" i="6"/>
  <c r="EX141" i="6"/>
  <c r="EY141" i="6"/>
  <c r="O142" i="6"/>
  <c r="P142" i="6"/>
  <c r="Q142" i="6"/>
  <c r="R142" i="6"/>
  <c r="S142" i="6"/>
  <c r="T142" i="6"/>
  <c r="U142" i="6"/>
  <c r="V142" i="6"/>
  <c r="W142" i="6"/>
  <c r="X142" i="6"/>
  <c r="Y142" i="6"/>
  <c r="AB142" i="6"/>
  <c r="AC142" i="6"/>
  <c r="AD142" i="6"/>
  <c r="AE142" i="6"/>
  <c r="AF142" i="6"/>
  <c r="AG142" i="6"/>
  <c r="AH142" i="6"/>
  <c r="AI142" i="6"/>
  <c r="AJ142" i="6"/>
  <c r="AK142" i="6"/>
  <c r="AL142" i="6"/>
  <c r="AO142" i="6"/>
  <c r="AP142" i="6"/>
  <c r="AQ142" i="6"/>
  <c r="AR142" i="6"/>
  <c r="AS142" i="6"/>
  <c r="AT142" i="6"/>
  <c r="AU142" i="6"/>
  <c r="AV142" i="6"/>
  <c r="AW142" i="6"/>
  <c r="AX142" i="6"/>
  <c r="AY142" i="6"/>
  <c r="BC142" i="6"/>
  <c r="BD142" i="6"/>
  <c r="BE142" i="6"/>
  <c r="BF142" i="6"/>
  <c r="BG142" i="6"/>
  <c r="BH142" i="6"/>
  <c r="BI142" i="6"/>
  <c r="BJ142" i="6"/>
  <c r="BK142" i="6"/>
  <c r="BL142" i="6"/>
  <c r="BP142" i="6"/>
  <c r="BQ142" i="6"/>
  <c r="BR142" i="6"/>
  <c r="BS142" i="6"/>
  <c r="BT142" i="6"/>
  <c r="BU142" i="6"/>
  <c r="BV142" i="6"/>
  <c r="BW142" i="6"/>
  <c r="BX142" i="6"/>
  <c r="BY142" i="6"/>
  <c r="CC142" i="6"/>
  <c r="CD142" i="6"/>
  <c r="CE142" i="6"/>
  <c r="CF142" i="6"/>
  <c r="CG142" i="6"/>
  <c r="CH142" i="6"/>
  <c r="CI142" i="6"/>
  <c r="CJ142" i="6"/>
  <c r="CK142" i="6"/>
  <c r="CL142" i="6"/>
  <c r="CP142" i="6"/>
  <c r="CQ142" i="6"/>
  <c r="CR142" i="6"/>
  <c r="CS142" i="6"/>
  <c r="CT142" i="6"/>
  <c r="CU142" i="6"/>
  <c r="CV142" i="6"/>
  <c r="CW142" i="6"/>
  <c r="CX142" i="6"/>
  <c r="CY142" i="6"/>
  <c r="DC142" i="6"/>
  <c r="DD142" i="6"/>
  <c r="DE142" i="6"/>
  <c r="DF142" i="6"/>
  <c r="DG142" i="6"/>
  <c r="DH142" i="6"/>
  <c r="DI142" i="6"/>
  <c r="DJ142" i="6"/>
  <c r="DK142" i="6"/>
  <c r="DL142" i="6"/>
  <c r="DP142" i="6"/>
  <c r="DQ142" i="6"/>
  <c r="DR142" i="6"/>
  <c r="DS142" i="6"/>
  <c r="DT142" i="6"/>
  <c r="DU142" i="6"/>
  <c r="DV142" i="6"/>
  <c r="DW142" i="6"/>
  <c r="DX142" i="6"/>
  <c r="DY142" i="6"/>
  <c r="EC142" i="6"/>
  <c r="ED142" i="6"/>
  <c r="EE142" i="6"/>
  <c r="EF142" i="6"/>
  <c r="EG142" i="6"/>
  <c r="EH142" i="6"/>
  <c r="EI142" i="6"/>
  <c r="EJ142" i="6"/>
  <c r="EK142" i="6"/>
  <c r="EL142" i="6"/>
  <c r="EP142" i="6"/>
  <c r="EQ142" i="6"/>
  <c r="ER142" i="6"/>
  <c r="ES142" i="6"/>
  <c r="ET142" i="6"/>
  <c r="EU142" i="6"/>
  <c r="EV142" i="6"/>
  <c r="EW142" i="6"/>
  <c r="EX142" i="6"/>
  <c r="EY142" i="6"/>
  <c r="O143" i="6"/>
  <c r="P143" i="6"/>
  <c r="Q143" i="6"/>
  <c r="Q45" i="6" s="1"/>
  <c r="R143" i="6"/>
  <c r="R45" i="6" s="1"/>
  <c r="S143" i="6"/>
  <c r="T143" i="6"/>
  <c r="U143" i="6"/>
  <c r="U45" i="6" s="1"/>
  <c r="V143" i="6"/>
  <c r="V45" i="6" s="1"/>
  <c r="W143" i="6"/>
  <c r="W45" i="6" s="1"/>
  <c r="X143" i="6"/>
  <c r="Y143" i="6"/>
  <c r="AB143" i="6"/>
  <c r="AC143" i="6"/>
  <c r="AD143" i="6"/>
  <c r="AE143" i="6"/>
  <c r="AF143" i="6"/>
  <c r="AG143" i="6"/>
  <c r="AH143" i="6"/>
  <c r="AI143" i="6"/>
  <c r="AJ143" i="6"/>
  <c r="AK143" i="6"/>
  <c r="AL143" i="6"/>
  <c r="AO143" i="6"/>
  <c r="AP143" i="6"/>
  <c r="AQ143" i="6"/>
  <c r="AR143" i="6"/>
  <c r="AS143" i="6"/>
  <c r="AT143" i="6"/>
  <c r="AU143" i="6"/>
  <c r="AV143" i="6"/>
  <c r="AW143" i="6"/>
  <c r="AX143" i="6"/>
  <c r="AY143" i="6"/>
  <c r="BC143" i="6"/>
  <c r="BD143" i="6"/>
  <c r="BE143" i="6"/>
  <c r="BF143" i="6"/>
  <c r="BG143" i="6"/>
  <c r="BH143" i="6"/>
  <c r="BI143" i="6"/>
  <c r="BJ143" i="6"/>
  <c r="BK143" i="6"/>
  <c r="BL143" i="6"/>
  <c r="BP143" i="6"/>
  <c r="BQ143" i="6"/>
  <c r="BR143" i="6"/>
  <c r="BS143" i="6"/>
  <c r="BT143" i="6"/>
  <c r="BU143" i="6"/>
  <c r="BV143" i="6"/>
  <c r="BW143" i="6"/>
  <c r="BX143" i="6"/>
  <c r="BY143" i="6"/>
  <c r="CC143" i="6"/>
  <c r="CD143" i="6"/>
  <c r="CE143" i="6"/>
  <c r="CF143" i="6"/>
  <c r="CG143" i="6"/>
  <c r="CH143" i="6"/>
  <c r="CI143" i="6"/>
  <c r="CJ143" i="6"/>
  <c r="CK143" i="6"/>
  <c r="CL143" i="6"/>
  <c r="CP143" i="6"/>
  <c r="CQ143" i="6"/>
  <c r="CR143" i="6"/>
  <c r="CS143" i="6"/>
  <c r="CT143" i="6"/>
  <c r="CU143" i="6"/>
  <c r="CV143" i="6"/>
  <c r="CW143" i="6"/>
  <c r="CX143" i="6"/>
  <c r="CY143" i="6"/>
  <c r="DC143" i="6"/>
  <c r="DD143" i="6"/>
  <c r="DE143" i="6"/>
  <c r="DF143" i="6"/>
  <c r="DG143" i="6"/>
  <c r="DH143" i="6"/>
  <c r="DI143" i="6"/>
  <c r="DJ143" i="6"/>
  <c r="DK143" i="6"/>
  <c r="DL143" i="6"/>
  <c r="DP143" i="6"/>
  <c r="DQ143" i="6"/>
  <c r="DR143" i="6"/>
  <c r="DS143" i="6"/>
  <c r="DT143" i="6"/>
  <c r="DU143" i="6"/>
  <c r="DV143" i="6"/>
  <c r="DW143" i="6"/>
  <c r="DX143" i="6"/>
  <c r="DY143" i="6"/>
  <c r="EC143" i="6"/>
  <c r="ED143" i="6"/>
  <c r="EE143" i="6"/>
  <c r="EF143" i="6"/>
  <c r="EG143" i="6"/>
  <c r="EH143" i="6"/>
  <c r="EI143" i="6"/>
  <c r="EJ143" i="6"/>
  <c r="EK143" i="6"/>
  <c r="EL143" i="6"/>
  <c r="EP143" i="6"/>
  <c r="EQ143" i="6"/>
  <c r="ER143" i="6"/>
  <c r="ES143" i="6"/>
  <c r="ET143" i="6"/>
  <c r="EU143" i="6"/>
  <c r="EV143" i="6"/>
  <c r="EW143" i="6"/>
  <c r="EX143" i="6"/>
  <c r="EY143" i="6"/>
  <c r="O144" i="6"/>
  <c r="P144" i="6"/>
  <c r="Q144" i="6"/>
  <c r="Q46" i="6" s="1"/>
  <c r="R144" i="6"/>
  <c r="R46" i="6" s="1"/>
  <c r="R78" i="6" s="1"/>
  <c r="S144" i="6"/>
  <c r="T144" i="6"/>
  <c r="U144" i="6"/>
  <c r="V144" i="6"/>
  <c r="V46" i="6" s="1"/>
  <c r="W144" i="6"/>
  <c r="X144" i="6"/>
  <c r="Y144" i="6"/>
  <c r="AB144" i="6"/>
  <c r="AC144" i="6"/>
  <c r="AD144" i="6"/>
  <c r="AE144" i="6"/>
  <c r="AF144" i="6"/>
  <c r="AG144" i="6"/>
  <c r="AH144" i="6"/>
  <c r="AI144" i="6"/>
  <c r="AJ144" i="6"/>
  <c r="AK144" i="6"/>
  <c r="AL144" i="6"/>
  <c r="AO144" i="6"/>
  <c r="AP144" i="6"/>
  <c r="AQ144" i="6"/>
  <c r="AR144" i="6"/>
  <c r="AS144" i="6"/>
  <c r="AT144" i="6"/>
  <c r="AU144" i="6"/>
  <c r="AV144" i="6"/>
  <c r="AW144" i="6"/>
  <c r="AX144" i="6"/>
  <c r="AY144" i="6"/>
  <c r="BC144" i="6"/>
  <c r="BD144" i="6"/>
  <c r="BE144" i="6"/>
  <c r="BF144" i="6"/>
  <c r="BG144" i="6"/>
  <c r="BH144" i="6"/>
  <c r="BI144" i="6"/>
  <c r="BJ144" i="6"/>
  <c r="BK144" i="6"/>
  <c r="BL144" i="6"/>
  <c r="BP144" i="6"/>
  <c r="BQ144" i="6"/>
  <c r="BR144" i="6"/>
  <c r="BS144" i="6"/>
  <c r="BT144" i="6"/>
  <c r="BU144" i="6"/>
  <c r="BV144" i="6"/>
  <c r="BW144" i="6"/>
  <c r="BX144" i="6"/>
  <c r="BY144" i="6"/>
  <c r="CC144" i="6"/>
  <c r="CD144" i="6"/>
  <c r="CE144" i="6"/>
  <c r="CF144" i="6"/>
  <c r="CG144" i="6"/>
  <c r="CH144" i="6"/>
  <c r="CI144" i="6"/>
  <c r="CJ144" i="6"/>
  <c r="CK144" i="6"/>
  <c r="CL144" i="6"/>
  <c r="CP144" i="6"/>
  <c r="CQ144" i="6"/>
  <c r="CR144" i="6"/>
  <c r="CS144" i="6"/>
  <c r="CT144" i="6"/>
  <c r="CU144" i="6"/>
  <c r="CV144" i="6"/>
  <c r="CW144" i="6"/>
  <c r="CX144" i="6"/>
  <c r="CY144" i="6"/>
  <c r="DC144" i="6"/>
  <c r="DD144" i="6"/>
  <c r="DE144" i="6"/>
  <c r="DF144" i="6"/>
  <c r="DG144" i="6"/>
  <c r="DH144" i="6"/>
  <c r="DI144" i="6"/>
  <c r="DJ144" i="6"/>
  <c r="DK144" i="6"/>
  <c r="DL144" i="6"/>
  <c r="DP144" i="6"/>
  <c r="DQ144" i="6"/>
  <c r="DR144" i="6"/>
  <c r="DS144" i="6"/>
  <c r="DT144" i="6"/>
  <c r="DU144" i="6"/>
  <c r="DV144" i="6"/>
  <c r="DW144" i="6"/>
  <c r="DX144" i="6"/>
  <c r="DY144" i="6"/>
  <c r="EC144" i="6"/>
  <c r="ED144" i="6"/>
  <c r="EE144" i="6"/>
  <c r="EF144" i="6"/>
  <c r="EG144" i="6"/>
  <c r="EH144" i="6"/>
  <c r="EI144" i="6"/>
  <c r="EJ144" i="6"/>
  <c r="EK144" i="6"/>
  <c r="EL144" i="6"/>
  <c r="EP144" i="6"/>
  <c r="EQ144" i="6"/>
  <c r="ER144" i="6"/>
  <c r="ES144" i="6"/>
  <c r="ET144" i="6"/>
  <c r="EU144" i="6"/>
  <c r="EV144" i="6"/>
  <c r="EW144" i="6"/>
  <c r="EX144" i="6"/>
  <c r="EY144" i="6"/>
  <c r="O145" i="6"/>
  <c r="P145" i="6"/>
  <c r="P47" i="6" s="1"/>
  <c r="Q145" i="6"/>
  <c r="R145" i="6"/>
  <c r="S145" i="6"/>
  <c r="T145" i="6"/>
  <c r="U145" i="6"/>
  <c r="U47" i="6" s="1"/>
  <c r="AH47" i="6" s="1"/>
  <c r="V145" i="6"/>
  <c r="W145" i="6"/>
  <c r="W47" i="6" s="1"/>
  <c r="AJ47" i="6" s="1"/>
  <c r="X145" i="6"/>
  <c r="Y145" i="6"/>
  <c r="AB145" i="6"/>
  <c r="AC145" i="6"/>
  <c r="AD145" i="6"/>
  <c r="AE145" i="6"/>
  <c r="AF145" i="6"/>
  <c r="AG145" i="6"/>
  <c r="AH145" i="6"/>
  <c r="AI145" i="6"/>
  <c r="AJ145" i="6"/>
  <c r="AK145" i="6"/>
  <c r="AL145" i="6"/>
  <c r="AO145" i="6"/>
  <c r="AP145" i="6"/>
  <c r="AQ145" i="6"/>
  <c r="AR145" i="6"/>
  <c r="AS145" i="6"/>
  <c r="AT145" i="6"/>
  <c r="AU145" i="6"/>
  <c r="AV145" i="6"/>
  <c r="AW145" i="6"/>
  <c r="AX145" i="6"/>
  <c r="AY145" i="6"/>
  <c r="BC145" i="6"/>
  <c r="BD145" i="6"/>
  <c r="BE145" i="6"/>
  <c r="BF145" i="6"/>
  <c r="BG145" i="6"/>
  <c r="BH145" i="6"/>
  <c r="BI145" i="6"/>
  <c r="BJ145" i="6"/>
  <c r="BK145" i="6"/>
  <c r="BL145" i="6"/>
  <c r="BP145" i="6"/>
  <c r="BQ145" i="6"/>
  <c r="BR145" i="6"/>
  <c r="BS145" i="6"/>
  <c r="BT145" i="6"/>
  <c r="BU145" i="6"/>
  <c r="BV145" i="6"/>
  <c r="BW145" i="6"/>
  <c r="BX145" i="6"/>
  <c r="BY145" i="6"/>
  <c r="CC145" i="6"/>
  <c r="CD145" i="6"/>
  <c r="CE145" i="6"/>
  <c r="CF145" i="6"/>
  <c r="CG145" i="6"/>
  <c r="CH145" i="6"/>
  <c r="CI145" i="6"/>
  <c r="CJ145" i="6"/>
  <c r="CK145" i="6"/>
  <c r="CL145" i="6"/>
  <c r="CP145" i="6"/>
  <c r="CQ145" i="6"/>
  <c r="CR145" i="6"/>
  <c r="CS145" i="6"/>
  <c r="CT145" i="6"/>
  <c r="CU145" i="6"/>
  <c r="CV145" i="6"/>
  <c r="CW145" i="6"/>
  <c r="CX145" i="6"/>
  <c r="CY145" i="6"/>
  <c r="DC145" i="6"/>
  <c r="DD145" i="6"/>
  <c r="DE145" i="6"/>
  <c r="DF145" i="6"/>
  <c r="DG145" i="6"/>
  <c r="DH145" i="6"/>
  <c r="DI145" i="6"/>
  <c r="DJ145" i="6"/>
  <c r="DK145" i="6"/>
  <c r="DL145" i="6"/>
  <c r="DP145" i="6"/>
  <c r="DQ145" i="6"/>
  <c r="DR145" i="6"/>
  <c r="DS145" i="6"/>
  <c r="DT145" i="6"/>
  <c r="DU145" i="6"/>
  <c r="DV145" i="6"/>
  <c r="DW145" i="6"/>
  <c r="DX145" i="6"/>
  <c r="DY145" i="6"/>
  <c r="EC145" i="6"/>
  <c r="ED145" i="6"/>
  <c r="EE145" i="6"/>
  <c r="EF145" i="6"/>
  <c r="EG145" i="6"/>
  <c r="EH145" i="6"/>
  <c r="EI145" i="6"/>
  <c r="EJ145" i="6"/>
  <c r="EK145" i="6"/>
  <c r="EL145" i="6"/>
  <c r="EP145" i="6"/>
  <c r="EQ145" i="6"/>
  <c r="ER145" i="6"/>
  <c r="ES145" i="6"/>
  <c r="ET145" i="6"/>
  <c r="EU145" i="6"/>
  <c r="EV145" i="6"/>
  <c r="EW145" i="6"/>
  <c r="EX145" i="6"/>
  <c r="EY145" i="6"/>
  <c r="O146" i="6"/>
  <c r="P146" i="6"/>
  <c r="P48" i="6" s="1"/>
  <c r="Q146" i="6"/>
  <c r="Q48" i="6" s="1"/>
  <c r="R146" i="6"/>
  <c r="S146" i="6"/>
  <c r="S48" i="6" s="1"/>
  <c r="T146" i="6"/>
  <c r="U146" i="6"/>
  <c r="V146" i="6"/>
  <c r="W146" i="6"/>
  <c r="X146" i="6"/>
  <c r="Y146" i="6"/>
  <c r="AB146" i="6"/>
  <c r="AC146" i="6"/>
  <c r="AD146" i="6"/>
  <c r="AE146" i="6"/>
  <c r="AF146" i="6"/>
  <c r="AG146" i="6"/>
  <c r="AH146" i="6"/>
  <c r="AI146" i="6"/>
  <c r="AJ146" i="6"/>
  <c r="AK146" i="6"/>
  <c r="AL146" i="6"/>
  <c r="AO146" i="6"/>
  <c r="AP146" i="6"/>
  <c r="AQ146" i="6"/>
  <c r="AR146" i="6"/>
  <c r="AS146" i="6"/>
  <c r="AT146" i="6"/>
  <c r="AU146" i="6"/>
  <c r="AV146" i="6"/>
  <c r="AW146" i="6"/>
  <c r="AX146" i="6"/>
  <c r="AY146" i="6"/>
  <c r="BC146" i="6"/>
  <c r="BD146" i="6"/>
  <c r="BE146" i="6"/>
  <c r="BF146" i="6"/>
  <c r="BG146" i="6"/>
  <c r="BH146" i="6"/>
  <c r="BI146" i="6"/>
  <c r="BJ146" i="6"/>
  <c r="BK146" i="6"/>
  <c r="BL146" i="6"/>
  <c r="BP146" i="6"/>
  <c r="BQ146" i="6"/>
  <c r="BR146" i="6"/>
  <c r="BS146" i="6"/>
  <c r="BT146" i="6"/>
  <c r="BU146" i="6"/>
  <c r="BV146" i="6"/>
  <c r="BW146" i="6"/>
  <c r="BX146" i="6"/>
  <c r="BY146" i="6"/>
  <c r="CC146" i="6"/>
  <c r="CD146" i="6"/>
  <c r="CE146" i="6"/>
  <c r="CF146" i="6"/>
  <c r="CG146" i="6"/>
  <c r="CH146" i="6"/>
  <c r="CI146" i="6"/>
  <c r="CJ146" i="6"/>
  <c r="CK146" i="6"/>
  <c r="CL146" i="6"/>
  <c r="CP146" i="6"/>
  <c r="CQ146" i="6"/>
  <c r="CR146" i="6"/>
  <c r="CS146" i="6"/>
  <c r="CT146" i="6"/>
  <c r="CU146" i="6"/>
  <c r="CV146" i="6"/>
  <c r="CW146" i="6"/>
  <c r="CX146" i="6"/>
  <c r="CY146" i="6"/>
  <c r="DC146" i="6"/>
  <c r="DD146" i="6"/>
  <c r="DE146" i="6"/>
  <c r="DF146" i="6"/>
  <c r="DG146" i="6"/>
  <c r="DH146" i="6"/>
  <c r="DI146" i="6"/>
  <c r="DJ146" i="6"/>
  <c r="DK146" i="6"/>
  <c r="DL146" i="6"/>
  <c r="DP146" i="6"/>
  <c r="DQ146" i="6"/>
  <c r="DR146" i="6"/>
  <c r="DS146" i="6"/>
  <c r="DT146" i="6"/>
  <c r="DU146" i="6"/>
  <c r="DV146" i="6"/>
  <c r="DW146" i="6"/>
  <c r="DX146" i="6"/>
  <c r="DY146" i="6"/>
  <c r="EC146" i="6"/>
  <c r="ED146" i="6"/>
  <c r="EE146" i="6"/>
  <c r="EF146" i="6"/>
  <c r="EG146" i="6"/>
  <c r="EH146" i="6"/>
  <c r="EI146" i="6"/>
  <c r="EJ146" i="6"/>
  <c r="EK146" i="6"/>
  <c r="EL146" i="6"/>
  <c r="EP146" i="6"/>
  <c r="EQ146" i="6"/>
  <c r="ER146" i="6"/>
  <c r="ES146" i="6"/>
  <c r="ET146" i="6"/>
  <c r="EU146" i="6"/>
  <c r="EV146" i="6"/>
  <c r="EW146" i="6"/>
  <c r="EX146" i="6"/>
  <c r="EY146" i="6"/>
  <c r="O147" i="6"/>
  <c r="P147" i="6"/>
  <c r="Q147" i="6"/>
  <c r="Q65" i="6" s="1"/>
  <c r="Q76" i="6" s="1"/>
  <c r="R147" i="6"/>
  <c r="R65" i="6" s="1"/>
  <c r="S147" i="6"/>
  <c r="T147" i="6"/>
  <c r="U147" i="6"/>
  <c r="V147" i="6"/>
  <c r="W147" i="6"/>
  <c r="X147" i="6"/>
  <c r="Y147" i="6"/>
  <c r="AB147" i="6"/>
  <c r="AC147" i="6"/>
  <c r="AD147" i="6"/>
  <c r="AE147" i="6"/>
  <c r="AF147" i="6"/>
  <c r="AG147" i="6"/>
  <c r="AH147" i="6"/>
  <c r="AI147" i="6"/>
  <c r="AJ147" i="6"/>
  <c r="AK147" i="6"/>
  <c r="AL147" i="6"/>
  <c r="AO147" i="6"/>
  <c r="AP147" i="6"/>
  <c r="AQ147" i="6"/>
  <c r="AR147" i="6"/>
  <c r="AS147" i="6"/>
  <c r="AT147" i="6"/>
  <c r="AU147" i="6"/>
  <c r="AV147" i="6"/>
  <c r="AW147" i="6"/>
  <c r="AX147" i="6"/>
  <c r="AY147" i="6"/>
  <c r="BC147" i="6"/>
  <c r="BD147" i="6"/>
  <c r="BE147" i="6"/>
  <c r="BF147" i="6"/>
  <c r="BG147" i="6"/>
  <c r="BH147" i="6"/>
  <c r="BI147" i="6"/>
  <c r="BJ147" i="6"/>
  <c r="BK147" i="6"/>
  <c r="BL147" i="6"/>
  <c r="BP147" i="6"/>
  <c r="BQ147" i="6"/>
  <c r="BR147" i="6"/>
  <c r="BS147" i="6"/>
  <c r="BT147" i="6"/>
  <c r="BU147" i="6"/>
  <c r="BV147" i="6"/>
  <c r="BW147" i="6"/>
  <c r="BX147" i="6"/>
  <c r="BY147" i="6"/>
  <c r="CC147" i="6"/>
  <c r="CD147" i="6"/>
  <c r="CE147" i="6"/>
  <c r="CF147" i="6"/>
  <c r="CG147" i="6"/>
  <c r="CH147" i="6"/>
  <c r="CI147" i="6"/>
  <c r="CJ147" i="6"/>
  <c r="CK147" i="6"/>
  <c r="CL147" i="6"/>
  <c r="CP147" i="6"/>
  <c r="CQ147" i="6"/>
  <c r="CR147" i="6"/>
  <c r="CS147" i="6"/>
  <c r="CT147" i="6"/>
  <c r="CU147" i="6"/>
  <c r="CV147" i="6"/>
  <c r="CW147" i="6"/>
  <c r="CX147" i="6"/>
  <c r="CY147" i="6"/>
  <c r="DC147" i="6"/>
  <c r="DD147" i="6"/>
  <c r="DE147" i="6"/>
  <c r="DF147" i="6"/>
  <c r="DG147" i="6"/>
  <c r="DH147" i="6"/>
  <c r="DI147" i="6"/>
  <c r="DJ147" i="6"/>
  <c r="DK147" i="6"/>
  <c r="DL147" i="6"/>
  <c r="DP147" i="6"/>
  <c r="DQ147" i="6"/>
  <c r="DR147" i="6"/>
  <c r="DS147" i="6"/>
  <c r="DT147" i="6"/>
  <c r="DU147" i="6"/>
  <c r="DV147" i="6"/>
  <c r="DW147" i="6"/>
  <c r="DX147" i="6"/>
  <c r="DY147" i="6"/>
  <c r="EC147" i="6"/>
  <c r="ED147" i="6"/>
  <c r="EE147" i="6"/>
  <c r="EF147" i="6"/>
  <c r="EG147" i="6"/>
  <c r="EH147" i="6"/>
  <c r="EI147" i="6"/>
  <c r="EJ147" i="6"/>
  <c r="EK147" i="6"/>
  <c r="EL147" i="6"/>
  <c r="EP147" i="6"/>
  <c r="EQ147" i="6"/>
  <c r="ER147" i="6"/>
  <c r="ES147" i="6"/>
  <c r="ET147" i="6"/>
  <c r="EU147" i="6"/>
  <c r="EV147" i="6"/>
  <c r="EW147" i="6"/>
  <c r="EX147" i="6"/>
  <c r="EY147" i="6"/>
  <c r="BT3" i="5"/>
  <c r="DP3" i="5"/>
  <c r="L4" i="5"/>
  <c r="X4" i="5"/>
  <c r="Y4" i="5"/>
  <c r="Z4" i="5"/>
  <c r="D5" i="5"/>
  <c r="C5" i="5" s="1"/>
  <c r="E5" i="5"/>
  <c r="W4" i="5" s="1"/>
  <c r="F5" i="5"/>
  <c r="G5" i="5"/>
  <c r="H5" i="5"/>
  <c r="I5" i="5"/>
  <c r="AA4" i="5" s="1"/>
  <c r="U5" i="5"/>
  <c r="AE5" i="5"/>
  <c r="AE3" i="5" s="1"/>
  <c r="AF5" i="5"/>
  <c r="AF3" i="5" s="1"/>
  <c r="AG5" i="5"/>
  <c r="AG3" i="5" s="1"/>
  <c r="AH5" i="5"/>
  <c r="AH7" i="5" s="1"/>
  <c r="AH48" i="5" s="1"/>
  <c r="AI5" i="5"/>
  <c r="AI3" i="5" s="1"/>
  <c r="AJ5" i="5"/>
  <c r="AQ5" i="5"/>
  <c r="AP5" i="5" s="1"/>
  <c r="AR5" i="5"/>
  <c r="AS5" i="5"/>
  <c r="AT5" i="5"/>
  <c r="AU5" i="5"/>
  <c r="AU3" i="5" s="1"/>
  <c r="AV5" i="5"/>
  <c r="AW5" i="5"/>
  <c r="BB5" i="5"/>
  <c r="BC5" i="5"/>
  <c r="BC3" i="5" s="1"/>
  <c r="BD5" i="5"/>
  <c r="BE5" i="5"/>
  <c r="BE3" i="5" s="1"/>
  <c r="BF5" i="5"/>
  <c r="BF3" i="5" s="1"/>
  <c r="BG5" i="5"/>
  <c r="BG3" i="5" s="1"/>
  <c r="BH5" i="5"/>
  <c r="BH3" i="5" s="1"/>
  <c r="BO5" i="5"/>
  <c r="BO3" i="5" s="1"/>
  <c r="BP5" i="5"/>
  <c r="BQ5" i="5"/>
  <c r="BR5" i="5"/>
  <c r="BS5" i="5"/>
  <c r="BS3" i="5" s="1"/>
  <c r="BT5" i="5"/>
  <c r="BU5" i="5"/>
  <c r="CA5" i="5"/>
  <c r="CA3" i="5" s="1"/>
  <c r="CB5" i="5"/>
  <c r="CB3" i="5" s="1"/>
  <c r="CC5" i="5"/>
  <c r="CC3" i="5" s="1"/>
  <c r="CD5" i="5"/>
  <c r="CD3" i="5" s="1"/>
  <c r="CE5" i="5"/>
  <c r="CE3" i="5" s="1"/>
  <c r="CF5" i="5"/>
  <c r="CG5" i="5"/>
  <c r="CM5" i="5"/>
  <c r="CL5" i="5" s="1"/>
  <c r="CN5" i="5"/>
  <c r="CO5" i="5"/>
  <c r="CP5" i="5"/>
  <c r="CQ5" i="5"/>
  <c r="CQ7" i="5" s="1"/>
  <c r="CQ46" i="5" s="1"/>
  <c r="CR5" i="5"/>
  <c r="CS5" i="5"/>
  <c r="CX5" i="5"/>
  <c r="CY5" i="5"/>
  <c r="CY3" i="5" s="1"/>
  <c r="CZ5" i="5"/>
  <c r="CZ3" i="5" s="1"/>
  <c r="DA5" i="5"/>
  <c r="DA3" i="5" s="1"/>
  <c r="DB5" i="5"/>
  <c r="DB3" i="5" s="1"/>
  <c r="DC5" i="5"/>
  <c r="DC3" i="5" s="1"/>
  <c r="DD5" i="5"/>
  <c r="DD3" i="5" s="1"/>
  <c r="DK5" i="5"/>
  <c r="DK3" i="5" s="1"/>
  <c r="DL5" i="5"/>
  <c r="DM5" i="5"/>
  <c r="DN5" i="5"/>
  <c r="DO5" i="5"/>
  <c r="DO3" i="5" s="1"/>
  <c r="DP5" i="5"/>
  <c r="DQ5" i="5"/>
  <c r="DW5" i="5"/>
  <c r="DW3" i="5" s="1"/>
  <c r="DX5" i="5"/>
  <c r="DX3" i="5" s="1"/>
  <c r="DY5" i="5"/>
  <c r="DZ5" i="5"/>
  <c r="DZ3" i="5" s="1"/>
  <c r="EA5" i="5"/>
  <c r="EA3" i="5" s="1"/>
  <c r="EB5" i="5"/>
  <c r="EC5" i="5"/>
  <c r="EI5" i="5"/>
  <c r="EI7" i="5" s="1"/>
  <c r="EJ5" i="5"/>
  <c r="EK5" i="5"/>
  <c r="EL5" i="5"/>
  <c r="EM5" i="5"/>
  <c r="EM7" i="5" s="1"/>
  <c r="EN5" i="5"/>
  <c r="EO5" i="5"/>
  <c r="ET5" i="5"/>
  <c r="EU5" i="5"/>
  <c r="EU3" i="5" s="1"/>
  <c r="EV5" i="5"/>
  <c r="EV3" i="5" s="1"/>
  <c r="EW5" i="5"/>
  <c r="EW3" i="5" s="1"/>
  <c r="EX5" i="5"/>
  <c r="EX3" i="5" s="1"/>
  <c r="EY5" i="5"/>
  <c r="EY3" i="5" s="1"/>
  <c r="EZ5" i="5"/>
  <c r="EZ3" i="5" s="1"/>
  <c r="D6" i="5"/>
  <c r="E6" i="5"/>
  <c r="F6" i="5"/>
  <c r="G6" i="5"/>
  <c r="H6" i="5"/>
  <c r="I6" i="5"/>
  <c r="AE6" i="5"/>
  <c r="AF6" i="5"/>
  <c r="AG6" i="5"/>
  <c r="AH6" i="5"/>
  <c r="AI6" i="5"/>
  <c r="AJ6" i="5"/>
  <c r="BI6" i="5" s="1"/>
  <c r="AK6" i="5"/>
  <c r="AQ6" i="5"/>
  <c r="AP6" i="5" s="1"/>
  <c r="AR6" i="5"/>
  <c r="AR7" i="5" s="1"/>
  <c r="AS6" i="5"/>
  <c r="AT6" i="5"/>
  <c r="AU6" i="5"/>
  <c r="AV6" i="5"/>
  <c r="BU6" i="5" s="1"/>
  <c r="AW6" i="5"/>
  <c r="BC6" i="5"/>
  <c r="BD6" i="5"/>
  <c r="BB6" i="5" s="1"/>
  <c r="BE6" i="5"/>
  <c r="BF6" i="5"/>
  <c r="BG6" i="5"/>
  <c r="BH6" i="5"/>
  <c r="BH7" i="5" s="1"/>
  <c r="BO6" i="5"/>
  <c r="BN6" i="5" s="1"/>
  <c r="BP6" i="5"/>
  <c r="BQ6" i="5"/>
  <c r="BR6" i="5"/>
  <c r="BS6" i="5"/>
  <c r="BT6" i="5"/>
  <c r="CS6" i="5" s="1"/>
  <c r="CA6" i="5"/>
  <c r="BZ6" i="5" s="1"/>
  <c r="CB6" i="5"/>
  <c r="CC6" i="5"/>
  <c r="CD6" i="5"/>
  <c r="CE6" i="5"/>
  <c r="CE7" i="5" s="1"/>
  <c r="CF6" i="5"/>
  <c r="DE6" i="5" s="1"/>
  <c r="CG6" i="5"/>
  <c r="CM6" i="5"/>
  <c r="CN6" i="5"/>
  <c r="CO6" i="5"/>
  <c r="CO7" i="5" s="1"/>
  <c r="CP6" i="5"/>
  <c r="CQ6" i="5"/>
  <c r="CR6" i="5"/>
  <c r="CY6" i="5"/>
  <c r="CZ6" i="5"/>
  <c r="DA6" i="5"/>
  <c r="DB6" i="5"/>
  <c r="DC6" i="5"/>
  <c r="DD6" i="5"/>
  <c r="DK6" i="5"/>
  <c r="DJ6" i="5" s="1"/>
  <c r="DL6" i="5"/>
  <c r="DM6" i="5"/>
  <c r="DN6" i="5"/>
  <c r="DO6" i="5"/>
  <c r="DP6" i="5"/>
  <c r="EO6" i="5" s="1"/>
  <c r="DQ6" i="5"/>
  <c r="DW6" i="5"/>
  <c r="DX6" i="5"/>
  <c r="DV6" i="5" s="1"/>
  <c r="DY6" i="5"/>
  <c r="DZ6" i="5"/>
  <c r="EA6" i="5"/>
  <c r="EB6" i="5"/>
  <c r="EI6" i="5"/>
  <c r="EH6" i="5" s="1"/>
  <c r="EJ6" i="5"/>
  <c r="EK6" i="5"/>
  <c r="EK7" i="5" s="1"/>
  <c r="EL6" i="5"/>
  <c r="EM6" i="5"/>
  <c r="EN6" i="5"/>
  <c r="EU6" i="5"/>
  <c r="ET6" i="5" s="1"/>
  <c r="EV6" i="5"/>
  <c r="EW6" i="5"/>
  <c r="EX6" i="5"/>
  <c r="EY6" i="5"/>
  <c r="EZ6" i="5"/>
  <c r="EZ7" i="5" s="1"/>
  <c r="FA6" i="5"/>
  <c r="E7" i="5"/>
  <c r="F7" i="5"/>
  <c r="H7" i="5"/>
  <c r="I7" i="5"/>
  <c r="AE7" i="5"/>
  <c r="AG7" i="5"/>
  <c r="AG46" i="5" s="1"/>
  <c r="AI7" i="5"/>
  <c r="AS7" i="5"/>
  <c r="AT7" i="5"/>
  <c r="AU7" i="5"/>
  <c r="AV7" i="5"/>
  <c r="BC7" i="5"/>
  <c r="BE7" i="5"/>
  <c r="BF7" i="5"/>
  <c r="BG7" i="5"/>
  <c r="BP7" i="5"/>
  <c r="BR7" i="5"/>
  <c r="BT7" i="5"/>
  <c r="CA7" i="5"/>
  <c r="CB7" i="5"/>
  <c r="CC7" i="5"/>
  <c r="CM7" i="5"/>
  <c r="CP7" i="5"/>
  <c r="CR7" i="5"/>
  <c r="CY7" i="5"/>
  <c r="DC7" i="5"/>
  <c r="DL7" i="5"/>
  <c r="DN7" i="5"/>
  <c r="DO7" i="5"/>
  <c r="DP7" i="5"/>
  <c r="DW7" i="5"/>
  <c r="DY7" i="5"/>
  <c r="DZ7" i="5"/>
  <c r="EA7" i="5"/>
  <c r="EJ7" i="5"/>
  <c r="EL7" i="5"/>
  <c r="EU7" i="5"/>
  <c r="EV7" i="5"/>
  <c r="EW7" i="5"/>
  <c r="EY7" i="5"/>
  <c r="L8" i="5"/>
  <c r="M8" i="5"/>
  <c r="D9" i="5"/>
  <c r="E9" i="5"/>
  <c r="F9" i="5"/>
  <c r="G9" i="5"/>
  <c r="M9" i="5" s="1"/>
  <c r="H9" i="5"/>
  <c r="C9" i="5" s="1"/>
  <c r="AB9" i="5" s="1"/>
  <c r="I9" i="5"/>
  <c r="AE9" i="5"/>
  <c r="AD9" i="5" s="1"/>
  <c r="AF9" i="5"/>
  <c r="AF11" i="5" s="1"/>
  <c r="AG9" i="5"/>
  <c r="AG11" i="5" s="1"/>
  <c r="AH9" i="5"/>
  <c r="AI9" i="5"/>
  <c r="AJ9" i="5"/>
  <c r="AK9" i="5"/>
  <c r="AQ9" i="5"/>
  <c r="AQ11" i="5" s="1"/>
  <c r="AR9" i="5"/>
  <c r="AS9" i="5"/>
  <c r="AT9" i="5"/>
  <c r="AU9" i="5"/>
  <c r="AV9" i="5"/>
  <c r="BU9" i="5" s="1"/>
  <c r="AW9" i="5"/>
  <c r="BC9" i="5"/>
  <c r="BD9" i="5"/>
  <c r="BB9" i="5" s="1"/>
  <c r="BB11" i="5" s="1"/>
  <c r="BE9" i="5"/>
  <c r="BF9" i="5"/>
  <c r="BG9" i="5"/>
  <c r="BH9" i="5"/>
  <c r="BI9" i="5"/>
  <c r="BO9" i="5"/>
  <c r="BN9" i="5" s="1"/>
  <c r="BP9" i="5"/>
  <c r="BQ9" i="5"/>
  <c r="BR9" i="5"/>
  <c r="BS9" i="5"/>
  <c r="BT9" i="5"/>
  <c r="CA9" i="5"/>
  <c r="CB9" i="5"/>
  <c r="CC9" i="5"/>
  <c r="CD9" i="5"/>
  <c r="CE9" i="5"/>
  <c r="CF9" i="5"/>
  <c r="CF11" i="5" s="1"/>
  <c r="CG9" i="5"/>
  <c r="CM9" i="5"/>
  <c r="CN9" i="5"/>
  <c r="CL9" i="5" s="1"/>
  <c r="CO9" i="5"/>
  <c r="CO11" i="5" s="1"/>
  <c r="CP9" i="5"/>
  <c r="CP11" i="5" s="1"/>
  <c r="CQ9" i="5"/>
  <c r="CQ11" i="5" s="1"/>
  <c r="CR9" i="5"/>
  <c r="CS9" i="5"/>
  <c r="CY9" i="5"/>
  <c r="CX9" i="5" s="1"/>
  <c r="CZ9" i="5"/>
  <c r="CZ11" i="5" s="1"/>
  <c r="DA9" i="5"/>
  <c r="DB9" i="5"/>
  <c r="DC9" i="5"/>
  <c r="DD9" i="5"/>
  <c r="DK9" i="5"/>
  <c r="DK11" i="5" s="1"/>
  <c r="DL9" i="5"/>
  <c r="DM9" i="5"/>
  <c r="DN9" i="5"/>
  <c r="DO9" i="5"/>
  <c r="DP9" i="5"/>
  <c r="EO9" i="5" s="1"/>
  <c r="DQ9" i="5"/>
  <c r="DW9" i="5"/>
  <c r="DX9" i="5"/>
  <c r="DV9" i="5" s="1"/>
  <c r="DY9" i="5"/>
  <c r="DZ9" i="5"/>
  <c r="EA9" i="5"/>
  <c r="EB9" i="5"/>
  <c r="EC9" i="5"/>
  <c r="EI9" i="5"/>
  <c r="EH9" i="5" s="1"/>
  <c r="EJ9" i="5"/>
  <c r="EK9" i="5"/>
  <c r="EL9" i="5"/>
  <c r="EM9" i="5"/>
  <c r="EN9" i="5"/>
  <c r="EU9" i="5"/>
  <c r="EV9" i="5"/>
  <c r="EW9" i="5"/>
  <c r="EX9" i="5"/>
  <c r="EY9" i="5"/>
  <c r="EY11" i="5" s="1"/>
  <c r="EZ9" i="5"/>
  <c r="EZ11" i="5" s="1"/>
  <c r="FA9" i="5"/>
  <c r="D10" i="5"/>
  <c r="C10" i="5" s="1"/>
  <c r="E10" i="5"/>
  <c r="F10" i="5"/>
  <c r="G10" i="5"/>
  <c r="H10" i="5"/>
  <c r="I10" i="5"/>
  <c r="M10" i="5"/>
  <c r="AE10" i="5"/>
  <c r="AD10" i="5" s="1"/>
  <c r="AF10" i="5"/>
  <c r="AG10" i="5"/>
  <c r="AH10" i="5"/>
  <c r="AI10" i="5"/>
  <c r="AJ10" i="5"/>
  <c r="AQ10" i="5"/>
  <c r="AP10" i="5" s="1"/>
  <c r="AR10" i="5"/>
  <c r="AS10" i="5"/>
  <c r="AT10" i="5"/>
  <c r="AT11" i="5" s="1"/>
  <c r="AU10" i="5"/>
  <c r="AV10" i="5"/>
  <c r="BC10" i="5"/>
  <c r="BB10" i="5" s="1"/>
  <c r="BD10" i="5"/>
  <c r="BE10" i="5"/>
  <c r="BF10" i="5"/>
  <c r="BG10" i="5"/>
  <c r="BH10" i="5"/>
  <c r="BH11" i="5" s="1"/>
  <c r="BO10" i="5"/>
  <c r="BP10" i="5"/>
  <c r="BQ10" i="5"/>
  <c r="BR10" i="5"/>
  <c r="BS10" i="5"/>
  <c r="BS11" i="5" s="1"/>
  <c r="BT10" i="5"/>
  <c r="BT11" i="5" s="1"/>
  <c r="CA10" i="5"/>
  <c r="BZ10" i="5" s="1"/>
  <c r="CB10" i="5"/>
  <c r="CC10" i="5"/>
  <c r="CD10" i="5"/>
  <c r="CD11" i="5" s="1"/>
  <c r="CE10" i="5"/>
  <c r="CF10" i="5"/>
  <c r="CL10" i="5"/>
  <c r="CM10" i="5"/>
  <c r="CN10" i="5"/>
  <c r="CO10" i="5"/>
  <c r="CP10" i="5"/>
  <c r="CQ10" i="5"/>
  <c r="CR10" i="5"/>
  <c r="CY10" i="5"/>
  <c r="CZ10" i="5"/>
  <c r="DA10" i="5"/>
  <c r="DB10" i="5"/>
  <c r="DC10" i="5"/>
  <c r="DC11" i="5" s="1"/>
  <c r="DC15" i="5" s="1"/>
  <c r="DC43" i="5" s="1"/>
  <c r="DD10" i="5"/>
  <c r="DK10" i="5"/>
  <c r="DJ10" i="5" s="1"/>
  <c r="DL10" i="5"/>
  <c r="DL11" i="5" s="1"/>
  <c r="DL46" i="5" s="1"/>
  <c r="DM10" i="5"/>
  <c r="DN10" i="5"/>
  <c r="DO10" i="5"/>
  <c r="DP10" i="5"/>
  <c r="DW10" i="5"/>
  <c r="DX10" i="5"/>
  <c r="DY10" i="5"/>
  <c r="DZ10" i="5"/>
  <c r="EA10" i="5"/>
  <c r="EB10" i="5"/>
  <c r="EB11" i="5" s="1"/>
  <c r="EI10" i="5"/>
  <c r="EJ10" i="5"/>
  <c r="EK10" i="5"/>
  <c r="EL10" i="5"/>
  <c r="EM10" i="5"/>
  <c r="EH10" i="5" s="1"/>
  <c r="EN10" i="5"/>
  <c r="EU10" i="5"/>
  <c r="EV10" i="5"/>
  <c r="EW10" i="5"/>
  <c r="EX10" i="5"/>
  <c r="EX11" i="5" s="1"/>
  <c r="EY10" i="5"/>
  <c r="EZ10" i="5"/>
  <c r="D11" i="5"/>
  <c r="E11" i="5"/>
  <c r="F11" i="5"/>
  <c r="G11" i="5"/>
  <c r="M11" i="5" s="1"/>
  <c r="I11" i="5"/>
  <c r="I15" i="5" s="1"/>
  <c r="I47" i="5" s="1"/>
  <c r="AE11" i="5"/>
  <c r="AE15" i="5" s="1"/>
  <c r="AH11" i="5"/>
  <c r="AI11" i="5"/>
  <c r="AJ11" i="5"/>
  <c r="AR11" i="5"/>
  <c r="AU11" i="5"/>
  <c r="AU15" i="5" s="1"/>
  <c r="AV11" i="5"/>
  <c r="AV15" i="5" s="1"/>
  <c r="BD11" i="5"/>
  <c r="BE11" i="5"/>
  <c r="BF11" i="5"/>
  <c r="BG11" i="5"/>
  <c r="BG15" i="5" s="1"/>
  <c r="BG47" i="5" s="1"/>
  <c r="BQ11" i="5"/>
  <c r="BQ15" i="5" s="1"/>
  <c r="BR11" i="5"/>
  <c r="CA11" i="5"/>
  <c r="CB11" i="5"/>
  <c r="CE11" i="5"/>
  <c r="CE15" i="5" s="1"/>
  <c r="CM11" i="5"/>
  <c r="CN11" i="5"/>
  <c r="CR11" i="5"/>
  <c r="CY11" i="5"/>
  <c r="CY15" i="5" s="1"/>
  <c r="DA11" i="5"/>
  <c r="DB11" i="5"/>
  <c r="DD11" i="5"/>
  <c r="DN11" i="5"/>
  <c r="DO11" i="5"/>
  <c r="DP11" i="5"/>
  <c r="DP15" i="5" s="1"/>
  <c r="EO15" i="5" s="1"/>
  <c r="DW11" i="5"/>
  <c r="DX11" i="5"/>
  <c r="DZ11" i="5"/>
  <c r="EA11" i="5"/>
  <c r="EA15" i="5" s="1"/>
  <c r="EJ11" i="5"/>
  <c r="EJ15" i="5" s="1"/>
  <c r="EK11" i="5"/>
  <c r="EL11" i="5"/>
  <c r="EN11" i="5"/>
  <c r="EN15" i="5" s="1"/>
  <c r="EV11" i="5"/>
  <c r="D12" i="5"/>
  <c r="C12" i="5" s="1"/>
  <c r="E12" i="5"/>
  <c r="E14" i="5" s="1"/>
  <c r="E15" i="5" s="1"/>
  <c r="F12" i="5"/>
  <c r="G12" i="5"/>
  <c r="H12" i="5"/>
  <c r="I12" i="5"/>
  <c r="I14" i="5" s="1"/>
  <c r="AE12" i="5"/>
  <c r="AF12" i="5"/>
  <c r="AG12" i="5"/>
  <c r="AH12" i="5"/>
  <c r="AI12" i="5"/>
  <c r="AI14" i="5" s="1"/>
  <c r="AJ12" i="5"/>
  <c r="AQ12" i="5"/>
  <c r="AR12" i="5"/>
  <c r="AS12" i="5"/>
  <c r="AS14" i="5" s="1"/>
  <c r="AT12" i="5"/>
  <c r="AT14" i="5" s="1"/>
  <c r="AU12" i="5"/>
  <c r="AV12" i="5"/>
  <c r="BC12" i="5"/>
  <c r="BB12" i="5" s="1"/>
  <c r="BD12" i="5"/>
  <c r="BE12" i="5"/>
  <c r="BE14" i="5" s="1"/>
  <c r="BF12" i="5"/>
  <c r="BG12" i="5"/>
  <c r="BH12" i="5"/>
  <c r="BH14" i="5" s="1"/>
  <c r="BO12" i="5"/>
  <c r="BN12" i="5" s="1"/>
  <c r="BP12" i="5"/>
  <c r="BP14" i="5" s="1"/>
  <c r="BQ12" i="5"/>
  <c r="BR12" i="5"/>
  <c r="BS12" i="5"/>
  <c r="BT12" i="5"/>
  <c r="CA12" i="5"/>
  <c r="CA14" i="5" s="1"/>
  <c r="CB12" i="5"/>
  <c r="CC12" i="5"/>
  <c r="CD12" i="5"/>
  <c r="CD14" i="5" s="1"/>
  <c r="CE12" i="5"/>
  <c r="CF12" i="5"/>
  <c r="CF14" i="5" s="1"/>
  <c r="CM12" i="5"/>
  <c r="CL12" i="5" s="1"/>
  <c r="CN12" i="5"/>
  <c r="CO12" i="5"/>
  <c r="CP12" i="5"/>
  <c r="CQ12" i="5"/>
  <c r="CR12" i="5"/>
  <c r="CR14" i="5" s="1"/>
  <c r="CR15" i="5" s="1"/>
  <c r="CY12" i="5"/>
  <c r="CZ12" i="5"/>
  <c r="DA12" i="5"/>
  <c r="DB12" i="5"/>
  <c r="DB14" i="5" s="1"/>
  <c r="DB15" i="5" s="1"/>
  <c r="DC12" i="5"/>
  <c r="DC14" i="5" s="1"/>
  <c r="DD12" i="5"/>
  <c r="DK12" i="5"/>
  <c r="DJ12" i="5" s="1"/>
  <c r="DL12" i="5"/>
  <c r="DM12" i="5"/>
  <c r="DN12" i="5"/>
  <c r="DN14" i="5" s="1"/>
  <c r="DO12" i="5"/>
  <c r="DP12" i="5"/>
  <c r="DV12" i="5"/>
  <c r="DV14" i="5" s="1"/>
  <c r="DW12" i="5"/>
  <c r="DX12" i="5"/>
  <c r="DX14" i="5" s="1"/>
  <c r="DY12" i="5"/>
  <c r="DY14" i="5" s="1"/>
  <c r="DZ12" i="5"/>
  <c r="EA12" i="5"/>
  <c r="EB12" i="5"/>
  <c r="EI12" i="5"/>
  <c r="EJ12" i="5"/>
  <c r="EJ14" i="5" s="1"/>
  <c r="EK12" i="5"/>
  <c r="EL12" i="5"/>
  <c r="EM12" i="5"/>
  <c r="EM14" i="5" s="1"/>
  <c r="EN12" i="5"/>
  <c r="EU12" i="5"/>
  <c r="ET12" i="5" s="1"/>
  <c r="ET14" i="5" s="1"/>
  <c r="EV12" i="5"/>
  <c r="EW12" i="5"/>
  <c r="EX12" i="5"/>
  <c r="EY12" i="5"/>
  <c r="EZ12" i="5"/>
  <c r="D13" i="5"/>
  <c r="E13" i="5"/>
  <c r="F13" i="5"/>
  <c r="G13" i="5"/>
  <c r="H13" i="5"/>
  <c r="I13" i="5"/>
  <c r="M13" i="5"/>
  <c r="Y13" i="5"/>
  <c r="AE13" i="5"/>
  <c r="AD13" i="5" s="1"/>
  <c r="AF13" i="5"/>
  <c r="AG13" i="5"/>
  <c r="AG14" i="5" s="1"/>
  <c r="AH13" i="5"/>
  <c r="AI13" i="5"/>
  <c r="AJ13" i="5"/>
  <c r="AJ14" i="5" s="1"/>
  <c r="AQ13" i="5"/>
  <c r="AP13" i="5" s="1"/>
  <c r="AR13" i="5"/>
  <c r="AR14" i="5" s="1"/>
  <c r="AS13" i="5"/>
  <c r="AT13" i="5"/>
  <c r="AU13" i="5"/>
  <c r="AV13" i="5"/>
  <c r="BC13" i="5"/>
  <c r="BD13" i="5"/>
  <c r="BE13" i="5"/>
  <c r="BF13" i="5"/>
  <c r="BF14" i="5" s="1"/>
  <c r="BF15" i="5" s="1"/>
  <c r="BG13" i="5"/>
  <c r="BH13" i="5"/>
  <c r="BO13" i="5"/>
  <c r="BN13" i="5" s="1"/>
  <c r="BP13" i="5"/>
  <c r="BQ13" i="5"/>
  <c r="BR13" i="5"/>
  <c r="BS13" i="5"/>
  <c r="BT13" i="5"/>
  <c r="BT14" i="5" s="1"/>
  <c r="CA13" i="5"/>
  <c r="CB13" i="5"/>
  <c r="CC13" i="5"/>
  <c r="CD13" i="5"/>
  <c r="CE13" i="5"/>
  <c r="CE14" i="5" s="1"/>
  <c r="CF13" i="5"/>
  <c r="CM13" i="5"/>
  <c r="CL13" i="5" s="1"/>
  <c r="CN13" i="5"/>
  <c r="CO13" i="5"/>
  <c r="CP13" i="5"/>
  <c r="CP14" i="5" s="1"/>
  <c r="CP15" i="5" s="1"/>
  <c r="CP47" i="5" s="1"/>
  <c r="CQ13" i="5"/>
  <c r="CR13" i="5"/>
  <c r="CX13" i="5"/>
  <c r="CY13" i="5"/>
  <c r="CZ13" i="5"/>
  <c r="DA13" i="5"/>
  <c r="DA14" i="5" s="1"/>
  <c r="DB13" i="5"/>
  <c r="DC13" i="5"/>
  <c r="DD13" i="5"/>
  <c r="DK13" i="5"/>
  <c r="DL13" i="5"/>
  <c r="DL14" i="5" s="1"/>
  <c r="DM13" i="5"/>
  <c r="DN13" i="5"/>
  <c r="DO13" i="5"/>
  <c r="DO14" i="5" s="1"/>
  <c r="DP13" i="5"/>
  <c r="DW13" i="5"/>
  <c r="DV13" i="5" s="1"/>
  <c r="DX13" i="5"/>
  <c r="DY13" i="5"/>
  <c r="DZ13" i="5"/>
  <c r="EA13" i="5"/>
  <c r="EB13" i="5"/>
  <c r="EI13" i="5"/>
  <c r="EJ13" i="5"/>
  <c r="EK13" i="5"/>
  <c r="EK14" i="5" s="1"/>
  <c r="EL13" i="5"/>
  <c r="EM13" i="5"/>
  <c r="EN13" i="5"/>
  <c r="EN14" i="5" s="1"/>
  <c r="EU13" i="5"/>
  <c r="EV13" i="5"/>
  <c r="EW13" i="5"/>
  <c r="EX13" i="5"/>
  <c r="EY13" i="5"/>
  <c r="ET13" i="5" s="1"/>
  <c r="EZ13" i="5"/>
  <c r="D14" i="5"/>
  <c r="D15" i="5" s="1"/>
  <c r="H14" i="5"/>
  <c r="Y14" i="5"/>
  <c r="AE14" i="5"/>
  <c r="AF14" i="5"/>
  <c r="AH14" i="5"/>
  <c r="AH15" i="5" s="1"/>
  <c r="AH47" i="5" s="1"/>
  <c r="AU14" i="5"/>
  <c r="AV14" i="5"/>
  <c r="BD14" i="5"/>
  <c r="BD15" i="5" s="1"/>
  <c r="BG14" i="5"/>
  <c r="BQ14" i="5"/>
  <c r="BR14" i="5"/>
  <c r="BR15" i="5" s="1"/>
  <c r="BS14" i="5"/>
  <c r="CC14" i="5"/>
  <c r="CM14" i="5"/>
  <c r="CN14" i="5"/>
  <c r="CO14" i="5"/>
  <c r="CQ14" i="5"/>
  <c r="CY14" i="5"/>
  <c r="DD14" i="5"/>
  <c r="DK14" i="5"/>
  <c r="DM14" i="5"/>
  <c r="DP14" i="5"/>
  <c r="DZ14" i="5"/>
  <c r="EA14" i="5"/>
  <c r="EB14" i="5"/>
  <c r="EI14" i="5"/>
  <c r="EL14" i="5"/>
  <c r="EL15" i="5" s="1"/>
  <c r="EV14" i="5"/>
  <c r="EW14" i="5"/>
  <c r="EX14" i="5"/>
  <c r="EZ14" i="5"/>
  <c r="W15" i="5"/>
  <c r="X15" i="5"/>
  <c r="AW15" i="5" s="1"/>
  <c r="AI15" i="5"/>
  <c r="AI47" i="5" s="1"/>
  <c r="AJ15" i="5"/>
  <c r="AT15" i="5"/>
  <c r="BS15" i="5"/>
  <c r="BT15" i="5"/>
  <c r="CD15" i="5"/>
  <c r="CM15" i="5"/>
  <c r="CN15" i="5"/>
  <c r="CS15" i="5"/>
  <c r="DD15" i="5"/>
  <c r="DN15" i="5"/>
  <c r="DX15" i="5"/>
  <c r="DZ15" i="5"/>
  <c r="EV15" i="5"/>
  <c r="EX15" i="5"/>
  <c r="L16" i="5"/>
  <c r="M16" i="5"/>
  <c r="D17" i="5"/>
  <c r="E17" i="5"/>
  <c r="F17" i="5"/>
  <c r="F19" i="5" s="1"/>
  <c r="G17" i="5"/>
  <c r="H17" i="5"/>
  <c r="H19" i="5" s="1"/>
  <c r="H4" i="5" s="1"/>
  <c r="I17" i="5"/>
  <c r="AE17" i="5"/>
  <c r="AF17" i="5"/>
  <c r="AG17" i="5"/>
  <c r="AG19" i="5" s="1"/>
  <c r="AH17" i="5"/>
  <c r="AI17" i="5"/>
  <c r="AI19" i="5" s="1"/>
  <c r="AI4" i="5" s="1"/>
  <c r="AJ17" i="5"/>
  <c r="AJ19" i="5" s="1"/>
  <c r="AJ4" i="5" s="1"/>
  <c r="AQ17" i="5"/>
  <c r="AR17" i="5"/>
  <c r="AS17" i="5"/>
  <c r="AT17" i="5"/>
  <c r="AU17" i="5"/>
  <c r="AV17" i="5"/>
  <c r="BC17" i="5"/>
  <c r="BD17" i="5"/>
  <c r="BE17" i="5"/>
  <c r="BE19" i="5" s="1"/>
  <c r="BF17" i="5"/>
  <c r="BF19" i="5" s="1"/>
  <c r="BG17" i="5"/>
  <c r="BH17" i="5"/>
  <c r="BO17" i="5"/>
  <c r="BN17" i="5" s="1"/>
  <c r="BP17" i="5"/>
  <c r="BQ17" i="5"/>
  <c r="BR17" i="5"/>
  <c r="BS17" i="5"/>
  <c r="BT17" i="5"/>
  <c r="CA17" i="5"/>
  <c r="CB17" i="5"/>
  <c r="CB19" i="5" s="1"/>
  <c r="CC17" i="5"/>
  <c r="CD17" i="5"/>
  <c r="CE17" i="5"/>
  <c r="CF17" i="5"/>
  <c r="CM17" i="5"/>
  <c r="CN17" i="5"/>
  <c r="CO17" i="5"/>
  <c r="CP17" i="5"/>
  <c r="CQ17" i="5"/>
  <c r="CR17" i="5"/>
  <c r="CR19" i="5" s="1"/>
  <c r="CY17" i="5"/>
  <c r="CX17" i="5" s="1"/>
  <c r="CZ17" i="5"/>
  <c r="DA17" i="5"/>
  <c r="DB17" i="5"/>
  <c r="DC17" i="5"/>
  <c r="DD17" i="5"/>
  <c r="DD19" i="5" s="1"/>
  <c r="DK17" i="5"/>
  <c r="DL17" i="5"/>
  <c r="DM17" i="5"/>
  <c r="DN17" i="5"/>
  <c r="DN19" i="5" s="1"/>
  <c r="DN48" i="5" s="1"/>
  <c r="DO17" i="5"/>
  <c r="DO19" i="5" s="1"/>
  <c r="DP17" i="5"/>
  <c r="DP19" i="5" s="1"/>
  <c r="DP43" i="5" s="1"/>
  <c r="DW17" i="5"/>
  <c r="DX17" i="5"/>
  <c r="DY17" i="5"/>
  <c r="DZ17" i="5"/>
  <c r="EA17" i="5"/>
  <c r="EB17" i="5"/>
  <c r="EI17" i="5"/>
  <c r="EJ17" i="5"/>
  <c r="EJ19" i="5" s="1"/>
  <c r="EJ48" i="5" s="1"/>
  <c r="EK17" i="5"/>
  <c r="EL17" i="5"/>
  <c r="EL19" i="5" s="1"/>
  <c r="EL86" i="5" s="1"/>
  <c r="EM17" i="5"/>
  <c r="EN17" i="5"/>
  <c r="EU17" i="5"/>
  <c r="EV17" i="5"/>
  <c r="EV19" i="5" s="1"/>
  <c r="EV48" i="5" s="1"/>
  <c r="EW17" i="5"/>
  <c r="EX17" i="5"/>
  <c r="EY17" i="5"/>
  <c r="EZ17" i="5"/>
  <c r="D18" i="5"/>
  <c r="E18" i="5"/>
  <c r="E19" i="5" s="1"/>
  <c r="E43" i="5" s="1"/>
  <c r="F18" i="5"/>
  <c r="G18" i="5"/>
  <c r="H18" i="5"/>
  <c r="I18" i="5"/>
  <c r="AE18" i="5"/>
  <c r="AD18" i="5" s="1"/>
  <c r="AF18" i="5"/>
  <c r="AG18" i="5"/>
  <c r="AH18" i="5"/>
  <c r="AI18" i="5"/>
  <c r="AJ18" i="5"/>
  <c r="AP18" i="5"/>
  <c r="AQ18" i="5"/>
  <c r="AR18" i="5"/>
  <c r="AS18" i="5"/>
  <c r="AT18" i="5"/>
  <c r="AU18" i="5"/>
  <c r="AV18" i="5"/>
  <c r="BC18" i="5"/>
  <c r="BB18" i="5" s="1"/>
  <c r="BD18" i="5"/>
  <c r="BE18" i="5"/>
  <c r="BF18" i="5"/>
  <c r="BG18" i="5"/>
  <c r="BH18" i="5"/>
  <c r="BO18" i="5"/>
  <c r="BP18" i="5"/>
  <c r="BQ18" i="5"/>
  <c r="BR18" i="5"/>
  <c r="BS18" i="5"/>
  <c r="BT18" i="5"/>
  <c r="BT19" i="5" s="1"/>
  <c r="BT48" i="5" s="1"/>
  <c r="CA18" i="5"/>
  <c r="CB18" i="5"/>
  <c r="CC18" i="5"/>
  <c r="CC19" i="5" s="1"/>
  <c r="CC48" i="5" s="1"/>
  <c r="CD18" i="5"/>
  <c r="CE18" i="5"/>
  <c r="CF18" i="5"/>
  <c r="CM18" i="5"/>
  <c r="CN18" i="5"/>
  <c r="CO18" i="5"/>
  <c r="CP18" i="5"/>
  <c r="CQ18" i="5"/>
  <c r="CR18" i="5"/>
  <c r="CY18" i="5"/>
  <c r="CX18" i="5" s="1"/>
  <c r="CZ18" i="5"/>
  <c r="DA18" i="5"/>
  <c r="DB18" i="5"/>
  <c r="DC18" i="5"/>
  <c r="DD18" i="5"/>
  <c r="DJ18" i="5"/>
  <c r="DK18" i="5"/>
  <c r="DL18" i="5"/>
  <c r="DM18" i="5"/>
  <c r="DN18" i="5"/>
  <c r="DO18" i="5"/>
  <c r="DP18" i="5"/>
  <c r="DW18" i="5"/>
  <c r="DX18" i="5"/>
  <c r="DY18" i="5"/>
  <c r="DZ18" i="5"/>
  <c r="EA18" i="5"/>
  <c r="EB18" i="5"/>
  <c r="EI18" i="5"/>
  <c r="EJ18" i="5"/>
  <c r="EK18" i="5"/>
  <c r="EH18" i="5" s="1"/>
  <c r="EL18" i="5"/>
  <c r="EM18" i="5"/>
  <c r="EN18" i="5"/>
  <c r="EU18" i="5"/>
  <c r="EV18" i="5"/>
  <c r="EW18" i="5"/>
  <c r="EX18" i="5"/>
  <c r="EY18" i="5"/>
  <c r="EZ18" i="5"/>
  <c r="I19" i="5"/>
  <c r="I4" i="5" s="1"/>
  <c r="AF19" i="5"/>
  <c r="AF4" i="5" s="1"/>
  <c r="AH19" i="5"/>
  <c r="AH4" i="5" s="1"/>
  <c r="AQ19" i="5"/>
  <c r="AR19" i="5"/>
  <c r="AR4" i="5" s="1"/>
  <c r="AS19" i="5"/>
  <c r="AS4" i="5" s="1"/>
  <c r="AT19" i="5"/>
  <c r="AT4" i="5" s="1"/>
  <c r="BC19" i="5"/>
  <c r="BC48" i="5" s="1"/>
  <c r="BD19" i="5"/>
  <c r="BG19" i="5"/>
  <c r="BH19" i="5"/>
  <c r="BO19" i="5"/>
  <c r="BP19" i="5"/>
  <c r="BS19" i="5"/>
  <c r="CD19" i="5"/>
  <c r="CE19" i="5"/>
  <c r="CF19" i="5"/>
  <c r="CN19" i="5"/>
  <c r="CO19" i="5"/>
  <c r="CP19" i="5"/>
  <c r="CQ19" i="5"/>
  <c r="CZ19" i="5"/>
  <c r="DA19" i="5"/>
  <c r="DB19" i="5"/>
  <c r="DC19" i="5"/>
  <c r="DK19" i="5"/>
  <c r="DL19" i="5"/>
  <c r="DL48" i="5" s="1"/>
  <c r="DM19" i="5"/>
  <c r="DW19" i="5"/>
  <c r="DX19" i="5"/>
  <c r="DY19" i="5"/>
  <c r="EA19" i="5"/>
  <c r="EB19" i="5"/>
  <c r="EI19" i="5"/>
  <c r="EM19" i="5"/>
  <c r="EM48" i="5" s="1"/>
  <c r="EN19" i="5"/>
  <c r="EU19" i="5"/>
  <c r="EX19" i="5"/>
  <c r="EY19" i="5"/>
  <c r="EY48" i="5" s="1"/>
  <c r="EZ19" i="5"/>
  <c r="L20" i="5"/>
  <c r="M20" i="5" s="1"/>
  <c r="C21" i="5"/>
  <c r="AD21" i="5"/>
  <c r="AP21" i="5"/>
  <c r="BB21" i="5"/>
  <c r="BN21" i="5"/>
  <c r="BZ21" i="5"/>
  <c r="CL21" i="5"/>
  <c r="CX21" i="5"/>
  <c r="DJ21" i="5"/>
  <c r="DV21" i="5"/>
  <c r="EH21" i="5"/>
  <c r="ET21" i="5"/>
  <c r="C22" i="5"/>
  <c r="K22" i="5"/>
  <c r="L22" i="5"/>
  <c r="M22" i="5" s="1"/>
  <c r="N22" i="5"/>
  <c r="AD22" i="5"/>
  <c r="AP22" i="5"/>
  <c r="BB22" i="5"/>
  <c r="BN22" i="5"/>
  <c r="BZ22" i="5"/>
  <c r="CL22" i="5"/>
  <c r="CX22" i="5"/>
  <c r="DJ22" i="5"/>
  <c r="DV22" i="5"/>
  <c r="EH22" i="5"/>
  <c r="ET22" i="5"/>
  <c r="C23" i="5"/>
  <c r="AD23" i="5"/>
  <c r="AP23" i="5"/>
  <c r="BB23" i="5"/>
  <c r="BN23" i="5"/>
  <c r="BZ23" i="5"/>
  <c r="CL23" i="5"/>
  <c r="CX23" i="5"/>
  <c r="DJ23" i="5"/>
  <c r="DV23" i="5"/>
  <c r="EH23" i="5"/>
  <c r="ET23" i="5"/>
  <c r="C24" i="5"/>
  <c r="AD24" i="5"/>
  <c r="AP24" i="5"/>
  <c r="BB24" i="5"/>
  <c r="BN24" i="5"/>
  <c r="BZ24" i="5"/>
  <c r="CL24" i="5"/>
  <c r="CX24" i="5"/>
  <c r="DJ24" i="5"/>
  <c r="DV24" i="5"/>
  <c r="EH24" i="5"/>
  <c r="ET24" i="5"/>
  <c r="C25" i="5"/>
  <c r="AD25" i="5"/>
  <c r="AP25" i="5"/>
  <c r="BB25" i="5"/>
  <c r="BN25" i="5"/>
  <c r="BZ25" i="5"/>
  <c r="CL25" i="5"/>
  <c r="CX25" i="5"/>
  <c r="DJ25" i="5"/>
  <c r="DV25" i="5"/>
  <c r="EH25" i="5"/>
  <c r="ET25" i="5"/>
  <c r="C26" i="5"/>
  <c r="AD26" i="5"/>
  <c r="AP26" i="5"/>
  <c r="BB26" i="5"/>
  <c r="BN26" i="5"/>
  <c r="BZ26" i="5"/>
  <c r="CL26" i="5"/>
  <c r="CX26" i="5"/>
  <c r="DJ26" i="5"/>
  <c r="DV26" i="5"/>
  <c r="EH26" i="5"/>
  <c r="ET26" i="5"/>
  <c r="C27" i="5"/>
  <c r="AD27" i="5"/>
  <c r="AP27" i="5"/>
  <c r="BB27" i="5"/>
  <c r="BN27" i="5"/>
  <c r="BZ27" i="5"/>
  <c r="CL27" i="5"/>
  <c r="CX27" i="5"/>
  <c r="DJ27" i="5"/>
  <c r="DV27" i="5"/>
  <c r="EH27" i="5"/>
  <c r="ET27" i="5"/>
  <c r="C28" i="5"/>
  <c r="AD28" i="5"/>
  <c r="AP28" i="5"/>
  <c r="BB28" i="5"/>
  <c r="BN28" i="5"/>
  <c r="BZ28" i="5"/>
  <c r="CL28" i="5"/>
  <c r="CX28" i="5"/>
  <c r="DJ28" i="5"/>
  <c r="DV28" i="5"/>
  <c r="EH28" i="5"/>
  <c r="ET28" i="5"/>
  <c r="C29" i="5"/>
  <c r="AD29" i="5"/>
  <c r="AP29" i="5"/>
  <c r="BB29" i="5"/>
  <c r="BN29" i="5"/>
  <c r="BZ29" i="5"/>
  <c r="CL29" i="5"/>
  <c r="CX29" i="5"/>
  <c r="DJ29" i="5"/>
  <c r="DV29" i="5"/>
  <c r="EH29" i="5"/>
  <c r="ET29" i="5"/>
  <c r="C30" i="5"/>
  <c r="K30" i="5"/>
  <c r="L30" i="5"/>
  <c r="M30" i="5" s="1"/>
  <c r="N30" i="5"/>
  <c r="AD30" i="5"/>
  <c r="AP30" i="5"/>
  <c r="BB30" i="5"/>
  <c r="BN30" i="5"/>
  <c r="BZ30" i="5"/>
  <c r="CL30" i="5"/>
  <c r="CX30" i="5"/>
  <c r="DJ30" i="5"/>
  <c r="DV30" i="5"/>
  <c r="EH30" i="5"/>
  <c r="ET30" i="5"/>
  <c r="C31" i="5"/>
  <c r="N31" i="5"/>
  <c r="AD31" i="5"/>
  <c r="AP31" i="5"/>
  <c r="BB31" i="5"/>
  <c r="BN31" i="5"/>
  <c r="BZ31" i="5"/>
  <c r="CL31" i="5"/>
  <c r="CX31" i="5"/>
  <c r="DJ31" i="5"/>
  <c r="DV31" i="5"/>
  <c r="EH31" i="5"/>
  <c r="ET31" i="5"/>
  <c r="C32" i="5"/>
  <c r="N32" i="5"/>
  <c r="AD32" i="5"/>
  <c r="AP32" i="5"/>
  <c r="BB32" i="5"/>
  <c r="BN32" i="5"/>
  <c r="BZ32" i="5"/>
  <c r="CL32" i="5"/>
  <c r="CX32" i="5"/>
  <c r="DJ32" i="5"/>
  <c r="DV32" i="5"/>
  <c r="EH32" i="5"/>
  <c r="ET32" i="5"/>
  <c r="C33" i="5"/>
  <c r="N33" i="5"/>
  <c r="AB33" i="5"/>
  <c r="AC33" i="5" s="1"/>
  <c r="AD33" i="5"/>
  <c r="AK33" i="5"/>
  <c r="AL33" i="5" s="1"/>
  <c r="AP33" i="5"/>
  <c r="AW33" i="5"/>
  <c r="AX33" i="5"/>
  <c r="BB33" i="5"/>
  <c r="BI33" i="5"/>
  <c r="BJ33" i="5" s="1"/>
  <c r="BN33" i="5"/>
  <c r="BU33" i="5"/>
  <c r="BV33" i="5"/>
  <c r="BZ33" i="5"/>
  <c r="CG33" i="5"/>
  <c r="CH33" i="5" s="1"/>
  <c r="CL33" i="5"/>
  <c r="CS33" i="5"/>
  <c r="CT33" i="5"/>
  <c r="CX33" i="5"/>
  <c r="DE33" i="5"/>
  <c r="DF33" i="5" s="1"/>
  <c r="DJ33" i="5"/>
  <c r="DQ33" i="5"/>
  <c r="DR33" i="5"/>
  <c r="DV33" i="5"/>
  <c r="EC33" i="5"/>
  <c r="ED33" i="5" s="1"/>
  <c r="EH33" i="5"/>
  <c r="EO33" i="5"/>
  <c r="EP33" i="5"/>
  <c r="ET33" i="5"/>
  <c r="FA33" i="5"/>
  <c r="FB33" i="5" s="1"/>
  <c r="C34" i="5"/>
  <c r="N34" i="5"/>
  <c r="AD34" i="5"/>
  <c r="AP34" i="5"/>
  <c r="BB34" i="5"/>
  <c r="BN34" i="5"/>
  <c r="BZ34" i="5"/>
  <c r="CL34" i="5"/>
  <c r="CX34" i="5"/>
  <c r="DJ34" i="5"/>
  <c r="DV34" i="5"/>
  <c r="EH34" i="5"/>
  <c r="ET34" i="5"/>
  <c r="C35" i="5"/>
  <c r="N35" i="5"/>
  <c r="AB35" i="5"/>
  <c r="AD35" i="5"/>
  <c r="AK35" i="5"/>
  <c r="AP35" i="5"/>
  <c r="AW35" i="5"/>
  <c r="BB35" i="5"/>
  <c r="BI35" i="5"/>
  <c r="BN35" i="5"/>
  <c r="BU35" i="5"/>
  <c r="BZ35" i="5"/>
  <c r="CG35" i="5"/>
  <c r="CL35" i="5"/>
  <c r="CS35" i="5"/>
  <c r="CX35" i="5"/>
  <c r="DE35" i="5"/>
  <c r="DJ35" i="5"/>
  <c r="DQ35" i="5"/>
  <c r="DV35" i="5"/>
  <c r="EC35" i="5"/>
  <c r="EH35" i="5"/>
  <c r="EO35" i="5"/>
  <c r="ET35" i="5"/>
  <c r="FA35" i="5"/>
  <c r="C36" i="5"/>
  <c r="N36" i="5"/>
  <c r="AB36" i="5"/>
  <c r="AD36" i="5"/>
  <c r="AK36" i="5"/>
  <c r="AP36" i="5"/>
  <c r="AW36" i="5"/>
  <c r="BB36" i="5"/>
  <c r="BI36" i="5"/>
  <c r="BN36" i="5"/>
  <c r="BU36" i="5"/>
  <c r="BZ36" i="5"/>
  <c r="CG36" i="5"/>
  <c r="CL36" i="5"/>
  <c r="CS36" i="5"/>
  <c r="CX36" i="5"/>
  <c r="DE36" i="5"/>
  <c r="DJ36" i="5"/>
  <c r="DQ36" i="5"/>
  <c r="DV36" i="5"/>
  <c r="EC36" i="5"/>
  <c r="EH36" i="5"/>
  <c r="EO36" i="5"/>
  <c r="ET36" i="5"/>
  <c r="FA36" i="5"/>
  <c r="C37" i="5"/>
  <c r="N37" i="5"/>
  <c r="AD37" i="5"/>
  <c r="AP37" i="5"/>
  <c r="BB37" i="5"/>
  <c r="BN37" i="5"/>
  <c r="BZ37" i="5"/>
  <c r="CL37" i="5"/>
  <c r="CX37" i="5"/>
  <c r="DJ37" i="5"/>
  <c r="DV37" i="5"/>
  <c r="EH37" i="5"/>
  <c r="ET37" i="5"/>
  <c r="C38" i="5"/>
  <c r="K38" i="5"/>
  <c r="L38" i="5"/>
  <c r="M38" i="5"/>
  <c r="N38" i="5"/>
  <c r="AD38" i="5"/>
  <c r="AP38" i="5"/>
  <c r="BB38" i="5"/>
  <c r="BN38" i="5"/>
  <c r="BZ38" i="5"/>
  <c r="CL38" i="5"/>
  <c r="CX38" i="5"/>
  <c r="DJ38" i="5"/>
  <c r="DV38" i="5"/>
  <c r="EH38" i="5"/>
  <c r="ET38" i="5"/>
  <c r="C39" i="5"/>
  <c r="K39" i="5"/>
  <c r="L39" i="5"/>
  <c r="M39" i="5" s="1"/>
  <c r="N39" i="5"/>
  <c r="AD39" i="5"/>
  <c r="AP39" i="5"/>
  <c r="BB39" i="5"/>
  <c r="BN39" i="5"/>
  <c r="BZ39" i="5"/>
  <c r="CL39" i="5"/>
  <c r="CX39" i="5"/>
  <c r="DJ39" i="5"/>
  <c r="DV39" i="5"/>
  <c r="EH39" i="5"/>
  <c r="ET39" i="5"/>
  <c r="C40" i="5"/>
  <c r="K40" i="5"/>
  <c r="L40" i="5"/>
  <c r="M40" i="5" s="1"/>
  <c r="N40" i="5"/>
  <c r="AD40" i="5"/>
  <c r="AP40" i="5"/>
  <c r="BB40" i="5"/>
  <c r="BN40" i="5"/>
  <c r="BZ40" i="5"/>
  <c r="CL40" i="5"/>
  <c r="CX40" i="5"/>
  <c r="DJ40" i="5"/>
  <c r="DV40" i="5"/>
  <c r="EH40" i="5"/>
  <c r="ET40" i="5"/>
  <c r="D41" i="5"/>
  <c r="E41" i="5"/>
  <c r="K41" i="5" s="1"/>
  <c r="F41" i="5"/>
  <c r="N41" i="5" s="1"/>
  <c r="G41" i="5"/>
  <c r="H41" i="5"/>
  <c r="I41" i="5"/>
  <c r="AD41" i="5"/>
  <c r="AE41" i="5"/>
  <c r="AF41" i="5"/>
  <c r="AG41" i="5"/>
  <c r="AH41" i="5"/>
  <c r="AI41" i="5"/>
  <c r="AJ41" i="5"/>
  <c r="AQ41" i="5"/>
  <c r="AR41" i="5"/>
  <c r="AS41" i="5"/>
  <c r="AT41" i="5"/>
  <c r="AU41" i="5"/>
  <c r="AU49" i="5" s="1"/>
  <c r="AV41" i="5"/>
  <c r="BC41" i="5"/>
  <c r="BD41" i="5"/>
  <c r="BE41" i="5"/>
  <c r="BF41" i="5"/>
  <c r="BG41" i="5"/>
  <c r="BH41" i="5"/>
  <c r="BH49" i="5" s="1"/>
  <c r="BO41" i="5"/>
  <c r="BN41" i="5" s="1"/>
  <c r="BP41" i="5"/>
  <c r="BQ41" i="5"/>
  <c r="BR41" i="5"/>
  <c r="BS41" i="5"/>
  <c r="BT41" i="5"/>
  <c r="CA41" i="5"/>
  <c r="CB41" i="5"/>
  <c r="CC41" i="5"/>
  <c r="CD41" i="5"/>
  <c r="CE41" i="5"/>
  <c r="CF41" i="5"/>
  <c r="CM41" i="5"/>
  <c r="CL41" i="5" s="1"/>
  <c r="CN41" i="5"/>
  <c r="CO41" i="5"/>
  <c r="CP41" i="5"/>
  <c r="CP49" i="5" s="1"/>
  <c r="CQ41" i="5"/>
  <c r="CR41" i="5"/>
  <c r="CY41" i="5"/>
  <c r="CX41" i="5" s="1"/>
  <c r="CZ41" i="5"/>
  <c r="DA41" i="5"/>
  <c r="DB41" i="5"/>
  <c r="DC41" i="5"/>
  <c r="DD41" i="5"/>
  <c r="DK41" i="5"/>
  <c r="DJ41" i="5" s="1"/>
  <c r="DL41" i="5"/>
  <c r="DM41" i="5"/>
  <c r="DN41" i="5"/>
  <c r="DO41" i="5"/>
  <c r="DP41" i="5"/>
  <c r="DV41" i="5"/>
  <c r="DW41" i="5"/>
  <c r="DX41" i="5"/>
  <c r="DY41" i="5"/>
  <c r="DZ41" i="5"/>
  <c r="EA41" i="5"/>
  <c r="EB41" i="5"/>
  <c r="EI41" i="5"/>
  <c r="EJ41" i="5"/>
  <c r="EK41" i="5"/>
  <c r="EL41" i="5"/>
  <c r="EM41" i="5"/>
  <c r="EM49" i="5" s="1"/>
  <c r="EN41" i="5"/>
  <c r="EU41" i="5"/>
  <c r="EV41" i="5"/>
  <c r="EW41" i="5"/>
  <c r="EX41" i="5"/>
  <c r="EY41" i="5"/>
  <c r="EZ41" i="5"/>
  <c r="L42" i="5"/>
  <c r="M42" i="5"/>
  <c r="P43" i="5"/>
  <c r="AH43" i="5"/>
  <c r="AI43" i="5"/>
  <c r="CE43" i="5"/>
  <c r="CR43" i="5"/>
  <c r="L44" i="5"/>
  <c r="M44" i="5" s="1"/>
  <c r="L45" i="5"/>
  <c r="M45" i="5" s="1"/>
  <c r="E46" i="5"/>
  <c r="F46" i="5"/>
  <c r="I46" i="5"/>
  <c r="AE46" i="5"/>
  <c r="AH46" i="5"/>
  <c r="AI46" i="5"/>
  <c r="AR46" i="5"/>
  <c r="AT46" i="5"/>
  <c r="AU46" i="5"/>
  <c r="AV46" i="5"/>
  <c r="BE46" i="5"/>
  <c r="BF46" i="5"/>
  <c r="BG46" i="5"/>
  <c r="BR46" i="5"/>
  <c r="CA46" i="5"/>
  <c r="CB46" i="5"/>
  <c r="CE46" i="5"/>
  <c r="CM46" i="5"/>
  <c r="CP46" i="5"/>
  <c r="CR46" i="5"/>
  <c r="CY46" i="5"/>
  <c r="DC46" i="5"/>
  <c r="DN46" i="5"/>
  <c r="DO46" i="5"/>
  <c r="DP46" i="5"/>
  <c r="DW46" i="5"/>
  <c r="DZ46" i="5"/>
  <c r="EA46" i="5"/>
  <c r="EJ46" i="5"/>
  <c r="EL46" i="5"/>
  <c r="EV46" i="5"/>
  <c r="EY46" i="5"/>
  <c r="EZ46" i="5"/>
  <c r="AE47" i="5"/>
  <c r="AT47" i="5"/>
  <c r="AT50" i="5" s="1"/>
  <c r="AV47" i="5"/>
  <c r="BR47" i="5"/>
  <c r="CE47" i="5"/>
  <c r="CE50" i="5" s="1"/>
  <c r="CY47" i="5"/>
  <c r="DC47" i="5"/>
  <c r="DP47" i="5"/>
  <c r="EJ47" i="5"/>
  <c r="EL47" i="5"/>
  <c r="EV47" i="5"/>
  <c r="F48" i="5"/>
  <c r="H48" i="5"/>
  <c r="L48" i="5" s="1"/>
  <c r="I48" i="5"/>
  <c r="I50" i="5" s="1"/>
  <c r="AR48" i="5"/>
  <c r="AS48" i="5"/>
  <c r="AT48" i="5"/>
  <c r="BE48" i="5"/>
  <c r="BG48" i="5"/>
  <c r="BH48" i="5"/>
  <c r="BP48" i="5"/>
  <c r="CB48" i="5"/>
  <c r="CE48" i="5"/>
  <c r="CO48" i="5"/>
  <c r="CP48" i="5"/>
  <c r="CR48" i="5"/>
  <c r="DC48" i="5"/>
  <c r="DO48" i="5"/>
  <c r="DY48" i="5"/>
  <c r="EA48" i="5"/>
  <c r="EI48" i="5"/>
  <c r="EU48" i="5"/>
  <c r="EZ48" i="5"/>
  <c r="E49" i="5"/>
  <c r="F49" i="5"/>
  <c r="H49" i="5"/>
  <c r="I49" i="5"/>
  <c r="L49" i="5"/>
  <c r="AE49" i="5"/>
  <c r="AH49" i="5"/>
  <c r="AH50" i="5" s="1"/>
  <c r="AI49" i="5"/>
  <c r="AR49" i="5"/>
  <c r="AS49" i="5"/>
  <c r="AT49" i="5"/>
  <c r="AV49" i="5"/>
  <c r="BC49" i="5"/>
  <c r="BE49" i="5"/>
  <c r="BF49" i="5"/>
  <c r="BG49" i="5"/>
  <c r="BP49" i="5"/>
  <c r="BR49" i="5"/>
  <c r="CA49" i="5"/>
  <c r="CB49" i="5"/>
  <c r="CC49" i="5"/>
  <c r="CE49" i="5"/>
  <c r="CO49" i="5"/>
  <c r="CQ49" i="5"/>
  <c r="CR49" i="5"/>
  <c r="CY49" i="5"/>
  <c r="DC49" i="5"/>
  <c r="DL49" i="5"/>
  <c r="DN49" i="5"/>
  <c r="DO49" i="5"/>
  <c r="DP49" i="5"/>
  <c r="DW49" i="5"/>
  <c r="DY49" i="5"/>
  <c r="DZ49" i="5"/>
  <c r="EA49" i="5"/>
  <c r="EI49" i="5"/>
  <c r="EJ49" i="5"/>
  <c r="EK49" i="5"/>
  <c r="EL49" i="5"/>
  <c r="EU49" i="5"/>
  <c r="EV49" i="5"/>
  <c r="EW49" i="5"/>
  <c r="EY49" i="5"/>
  <c r="EZ49" i="5"/>
  <c r="BG50" i="5"/>
  <c r="CP50" i="5"/>
  <c r="EV50" i="5"/>
  <c r="L51" i="5"/>
  <c r="M51" i="5"/>
  <c r="L52" i="5"/>
  <c r="M52" i="5"/>
  <c r="D53" i="5"/>
  <c r="D55" i="5" s="1"/>
  <c r="E53" i="5"/>
  <c r="L53" i="5" s="1"/>
  <c r="M53" i="5" s="1"/>
  <c r="F53" i="5"/>
  <c r="F74" i="5" s="1"/>
  <c r="G53" i="5"/>
  <c r="H53" i="5"/>
  <c r="H55" i="5" s="1"/>
  <c r="I53" i="5"/>
  <c r="I70" i="5" s="1"/>
  <c r="AE53" i="5"/>
  <c r="AE55" i="5" s="1"/>
  <c r="AF53" i="5"/>
  <c r="AG53" i="5"/>
  <c r="AH53" i="5"/>
  <c r="AI53" i="5"/>
  <c r="AI74" i="5" s="1"/>
  <c r="AJ53" i="5"/>
  <c r="AJ74" i="5" s="1"/>
  <c r="AQ53" i="5"/>
  <c r="AR53" i="5"/>
  <c r="AS53" i="5"/>
  <c r="AT53" i="5"/>
  <c r="AU53" i="5"/>
  <c r="AV53" i="5"/>
  <c r="AP53" i="5" s="1"/>
  <c r="AP70" i="5" s="1"/>
  <c r="BC53" i="5"/>
  <c r="BD53" i="5"/>
  <c r="BE53" i="5"/>
  <c r="BF53" i="5"/>
  <c r="BF74" i="5" s="1"/>
  <c r="BG53" i="5"/>
  <c r="BG55" i="5" s="1"/>
  <c r="BH53" i="5"/>
  <c r="BO53" i="5"/>
  <c r="BP53" i="5"/>
  <c r="BQ53" i="5"/>
  <c r="BR53" i="5"/>
  <c r="BS53" i="5"/>
  <c r="BT53" i="5"/>
  <c r="BT74" i="5" s="1"/>
  <c r="BT76" i="5" s="1"/>
  <c r="CA53" i="5"/>
  <c r="CB53" i="5"/>
  <c r="CC53" i="5"/>
  <c r="CD53" i="5"/>
  <c r="CD74" i="5" s="1"/>
  <c r="CD76" i="5" s="1"/>
  <c r="CE53" i="5"/>
  <c r="CF53" i="5"/>
  <c r="CM53" i="5"/>
  <c r="CN53" i="5"/>
  <c r="CO53" i="5"/>
  <c r="CO70" i="5" s="1"/>
  <c r="CP53" i="5"/>
  <c r="CQ53" i="5"/>
  <c r="CR53" i="5"/>
  <c r="CR55" i="5" s="1"/>
  <c r="CY53" i="5"/>
  <c r="CZ53" i="5"/>
  <c r="DA53" i="5"/>
  <c r="DB53" i="5"/>
  <c r="DC53" i="5"/>
  <c r="DD53" i="5"/>
  <c r="DD55" i="5" s="1"/>
  <c r="DK53" i="5"/>
  <c r="DK55" i="5" s="1"/>
  <c r="DL53" i="5"/>
  <c r="DL74" i="5" s="1"/>
  <c r="DM53" i="5"/>
  <c r="DN53" i="5"/>
  <c r="DN55" i="5" s="1"/>
  <c r="DO53" i="5"/>
  <c r="DP53" i="5"/>
  <c r="DP55" i="5" s="1"/>
  <c r="DW53" i="5"/>
  <c r="DX53" i="5"/>
  <c r="DY53" i="5"/>
  <c r="DZ53" i="5"/>
  <c r="EA53" i="5"/>
  <c r="EB53" i="5"/>
  <c r="EB70" i="5" s="1"/>
  <c r="EI53" i="5"/>
  <c r="EJ53" i="5"/>
  <c r="EK53" i="5"/>
  <c r="EK55" i="5" s="1"/>
  <c r="EL53" i="5"/>
  <c r="EL70" i="5" s="1"/>
  <c r="EM53" i="5"/>
  <c r="EM70" i="5" s="1"/>
  <c r="EN53" i="5"/>
  <c r="EU53" i="5"/>
  <c r="EV53" i="5"/>
  <c r="EW53" i="5"/>
  <c r="EX53" i="5"/>
  <c r="EX70" i="5" s="1"/>
  <c r="EY53" i="5"/>
  <c r="EY74" i="5" s="1"/>
  <c r="EY76" i="5" s="1"/>
  <c r="EZ53" i="5"/>
  <c r="D54" i="5"/>
  <c r="E54" i="5"/>
  <c r="E55" i="5" s="1"/>
  <c r="F54" i="5"/>
  <c r="G54" i="5"/>
  <c r="H54" i="5"/>
  <c r="I54" i="5"/>
  <c r="AE54" i="5"/>
  <c r="AF54" i="5"/>
  <c r="AG54" i="5"/>
  <c r="AH54" i="5"/>
  <c r="AI54" i="5"/>
  <c r="AI75" i="5" s="1"/>
  <c r="AJ54" i="5"/>
  <c r="AJ75" i="5" s="1"/>
  <c r="AQ54" i="5"/>
  <c r="AR54" i="5"/>
  <c r="AS54" i="5"/>
  <c r="AT54" i="5"/>
  <c r="AT55" i="5" s="1"/>
  <c r="AU54" i="5"/>
  <c r="AV54" i="5"/>
  <c r="BC54" i="5"/>
  <c r="BD54" i="5"/>
  <c r="BE54" i="5"/>
  <c r="BB54" i="5" s="1"/>
  <c r="BB75" i="5" s="1"/>
  <c r="BF54" i="5"/>
  <c r="BF75" i="5" s="1"/>
  <c r="BG54" i="5"/>
  <c r="BH54" i="5"/>
  <c r="BH75" i="5" s="1"/>
  <c r="BO54" i="5"/>
  <c r="BN54" i="5" s="1"/>
  <c r="BP54" i="5"/>
  <c r="BP55" i="5" s="1"/>
  <c r="BQ54" i="5"/>
  <c r="BR54" i="5"/>
  <c r="BS54" i="5"/>
  <c r="BS75" i="5" s="1"/>
  <c r="BT54" i="5"/>
  <c r="CA54" i="5"/>
  <c r="CB54" i="5"/>
  <c r="BZ54" i="5" s="1"/>
  <c r="CC54" i="5"/>
  <c r="CC55" i="5" s="1"/>
  <c r="CD54" i="5"/>
  <c r="CD75" i="5" s="1"/>
  <c r="CE54" i="5"/>
  <c r="CF54" i="5"/>
  <c r="CM54" i="5"/>
  <c r="CL54" i="5" s="1"/>
  <c r="CN54" i="5"/>
  <c r="CO54" i="5"/>
  <c r="CO75" i="5" s="1"/>
  <c r="CP54" i="5"/>
  <c r="CQ54" i="5"/>
  <c r="CQ75" i="5" s="1"/>
  <c r="CR54" i="5"/>
  <c r="CY54" i="5"/>
  <c r="CX54" i="5" s="1"/>
  <c r="CZ54" i="5"/>
  <c r="CZ75" i="5" s="1"/>
  <c r="DA54" i="5"/>
  <c r="DB54" i="5"/>
  <c r="DC54" i="5"/>
  <c r="DC55" i="5" s="1"/>
  <c r="DD54" i="5"/>
  <c r="DK54" i="5"/>
  <c r="DL54" i="5"/>
  <c r="DM54" i="5"/>
  <c r="DN54" i="5"/>
  <c r="DO54" i="5"/>
  <c r="DO75" i="5" s="1"/>
  <c r="DO76" i="5" s="1"/>
  <c r="DP54" i="5"/>
  <c r="DP75" i="5" s="1"/>
  <c r="DV54" i="5"/>
  <c r="DV75" i="5" s="1"/>
  <c r="DW54" i="5"/>
  <c r="DX54" i="5"/>
  <c r="DY54" i="5"/>
  <c r="DY55" i="5" s="1"/>
  <c r="DZ54" i="5"/>
  <c r="EA54" i="5"/>
  <c r="EB54" i="5"/>
  <c r="EB75" i="5" s="1"/>
  <c r="EI54" i="5"/>
  <c r="EJ54" i="5"/>
  <c r="EK54" i="5"/>
  <c r="EL54" i="5"/>
  <c r="EM54" i="5"/>
  <c r="EM75" i="5" s="1"/>
  <c r="EN54" i="5"/>
  <c r="EU54" i="5"/>
  <c r="EV54" i="5"/>
  <c r="EV55" i="5" s="1"/>
  <c r="EW54" i="5"/>
  <c r="EX54" i="5"/>
  <c r="EY54" i="5"/>
  <c r="EZ54" i="5"/>
  <c r="EZ55" i="5" s="1"/>
  <c r="I55" i="5"/>
  <c r="L55" i="5"/>
  <c r="AH55" i="5"/>
  <c r="AR55" i="5"/>
  <c r="AS55" i="5"/>
  <c r="AU55" i="5"/>
  <c r="BD55" i="5"/>
  <c r="BH55" i="5"/>
  <c r="BO55" i="5"/>
  <c r="BR55" i="5"/>
  <c r="BS55" i="5"/>
  <c r="CE55" i="5"/>
  <c r="CF55" i="5"/>
  <c r="CM55" i="5"/>
  <c r="CN55" i="5"/>
  <c r="CO55" i="5"/>
  <c r="CQ55" i="5"/>
  <c r="CY55" i="5"/>
  <c r="DA55" i="5"/>
  <c r="DB55" i="5"/>
  <c r="DM55" i="5"/>
  <c r="DX55" i="5"/>
  <c r="DZ55" i="5"/>
  <c r="EA55" i="5"/>
  <c r="EB55" i="5"/>
  <c r="EW55" i="5"/>
  <c r="EX55" i="5"/>
  <c r="L56" i="5"/>
  <c r="M56" i="5"/>
  <c r="D57" i="5"/>
  <c r="C57" i="5" s="1"/>
  <c r="E57" i="5"/>
  <c r="E59" i="5" s="1"/>
  <c r="F57" i="5"/>
  <c r="G57" i="5"/>
  <c r="H57" i="5"/>
  <c r="I57" i="5"/>
  <c r="M57" i="5"/>
  <c r="AD57" i="5"/>
  <c r="AE57" i="5"/>
  <c r="AE59" i="5" s="1"/>
  <c r="AF57" i="5"/>
  <c r="AG57" i="5"/>
  <c r="AH57" i="5"/>
  <c r="AI57" i="5"/>
  <c r="AI59" i="5" s="1"/>
  <c r="AI63" i="5" s="1"/>
  <c r="AI71" i="5" s="1"/>
  <c r="AJ57" i="5"/>
  <c r="AJ59" i="5" s="1"/>
  <c r="AJ63" i="5" s="1"/>
  <c r="AJ71" i="5" s="1"/>
  <c r="AQ57" i="5"/>
  <c r="AR57" i="5"/>
  <c r="AS57" i="5"/>
  <c r="AP57" i="5" s="1"/>
  <c r="AT57" i="5"/>
  <c r="AU57" i="5"/>
  <c r="AV57" i="5"/>
  <c r="AV59" i="5" s="1"/>
  <c r="BC57" i="5"/>
  <c r="BD57" i="5"/>
  <c r="BE57" i="5"/>
  <c r="BF57" i="5"/>
  <c r="BG57" i="5"/>
  <c r="BH57" i="5"/>
  <c r="BO57" i="5"/>
  <c r="BP57" i="5"/>
  <c r="BP78" i="5" s="1"/>
  <c r="BQ57" i="5"/>
  <c r="BR57" i="5"/>
  <c r="BS57" i="5"/>
  <c r="BT57" i="5"/>
  <c r="CA57" i="5"/>
  <c r="CB57" i="5"/>
  <c r="CC57" i="5"/>
  <c r="CC59" i="5" s="1"/>
  <c r="CD57" i="5"/>
  <c r="CE57" i="5"/>
  <c r="CF57" i="5"/>
  <c r="CM57" i="5"/>
  <c r="CN57" i="5"/>
  <c r="CN59" i="5" s="1"/>
  <c r="CO57" i="5"/>
  <c r="CP57" i="5"/>
  <c r="CQ57" i="5"/>
  <c r="CR57" i="5"/>
  <c r="CY57" i="5"/>
  <c r="CY59" i="5" s="1"/>
  <c r="CZ57" i="5"/>
  <c r="DA57" i="5"/>
  <c r="DB57" i="5"/>
  <c r="DC57" i="5"/>
  <c r="DC78" i="5" s="1"/>
  <c r="DD57" i="5"/>
  <c r="DK57" i="5"/>
  <c r="DL57" i="5"/>
  <c r="DM57" i="5"/>
  <c r="DN57" i="5"/>
  <c r="DO57" i="5"/>
  <c r="DP57" i="5"/>
  <c r="DP59" i="5" s="1"/>
  <c r="DW57" i="5"/>
  <c r="DV57" i="5" s="1"/>
  <c r="DX57" i="5"/>
  <c r="DY57" i="5"/>
  <c r="DZ57" i="5"/>
  <c r="EA57" i="5"/>
  <c r="EA59" i="5" s="1"/>
  <c r="EB57" i="5"/>
  <c r="EI57" i="5"/>
  <c r="EJ57" i="5"/>
  <c r="EK57" i="5"/>
  <c r="EL57" i="5"/>
  <c r="EM57" i="5"/>
  <c r="EN57" i="5"/>
  <c r="EN59" i="5" s="1"/>
  <c r="EU57" i="5"/>
  <c r="EV57" i="5"/>
  <c r="EW57" i="5"/>
  <c r="EW59" i="5" s="1"/>
  <c r="EX57" i="5"/>
  <c r="EY57" i="5"/>
  <c r="EZ57" i="5"/>
  <c r="D58" i="5"/>
  <c r="E58" i="5"/>
  <c r="F58" i="5"/>
  <c r="G58" i="5"/>
  <c r="C58" i="5" s="1"/>
  <c r="C79" i="5" s="1"/>
  <c r="H58" i="5"/>
  <c r="H59" i="5" s="1"/>
  <c r="I58" i="5"/>
  <c r="AE58" i="5"/>
  <c r="AF58" i="5"/>
  <c r="AG58" i="5"/>
  <c r="AH58" i="5"/>
  <c r="AI58" i="5"/>
  <c r="AJ58" i="5"/>
  <c r="AQ58" i="5"/>
  <c r="AR58" i="5"/>
  <c r="AR59" i="5" s="1"/>
  <c r="AS58" i="5"/>
  <c r="AS79" i="5" s="1"/>
  <c r="AT58" i="5"/>
  <c r="AT79" i="5" s="1"/>
  <c r="AU58" i="5"/>
  <c r="AV58" i="5"/>
  <c r="BC58" i="5"/>
  <c r="BD58" i="5"/>
  <c r="BD79" i="5" s="1"/>
  <c r="BE58" i="5"/>
  <c r="BE79" i="5" s="1"/>
  <c r="BF58" i="5"/>
  <c r="BF79" i="5" s="1"/>
  <c r="BG58" i="5"/>
  <c r="BH58" i="5"/>
  <c r="BO58" i="5"/>
  <c r="BO79" i="5" s="1"/>
  <c r="BP58" i="5"/>
  <c r="BN58" i="5" s="1"/>
  <c r="BQ58" i="5"/>
  <c r="BQ79" i="5" s="1"/>
  <c r="BR58" i="5"/>
  <c r="BS58" i="5"/>
  <c r="BT58" i="5"/>
  <c r="CA58" i="5"/>
  <c r="CA59" i="5" s="1"/>
  <c r="CB58" i="5"/>
  <c r="BZ58" i="5" s="1"/>
  <c r="BZ79" i="5" s="1"/>
  <c r="CC58" i="5"/>
  <c r="CD58" i="5"/>
  <c r="CE58" i="5"/>
  <c r="CE59" i="5" s="1"/>
  <c r="CE63" i="5" s="1"/>
  <c r="CF58" i="5"/>
  <c r="CF79" i="5" s="1"/>
  <c r="CM58" i="5"/>
  <c r="CL58" i="5" s="1"/>
  <c r="CL79" i="5" s="1"/>
  <c r="CN58" i="5"/>
  <c r="CO58" i="5"/>
  <c r="CP58" i="5"/>
  <c r="CQ58" i="5"/>
  <c r="CQ59" i="5" s="1"/>
  <c r="CR58" i="5"/>
  <c r="CR59" i="5" s="1"/>
  <c r="CX58" i="5"/>
  <c r="CY58" i="5"/>
  <c r="CZ58" i="5"/>
  <c r="CZ59" i="5" s="1"/>
  <c r="DA58" i="5"/>
  <c r="DB58" i="5"/>
  <c r="DB79" i="5" s="1"/>
  <c r="DC58" i="5"/>
  <c r="DC79" i="5" s="1"/>
  <c r="DD58" i="5"/>
  <c r="DD79" i="5" s="1"/>
  <c r="DK58" i="5"/>
  <c r="DL58" i="5"/>
  <c r="DM58" i="5"/>
  <c r="DM59" i="5" s="1"/>
  <c r="DN58" i="5"/>
  <c r="DN79" i="5" s="1"/>
  <c r="DO58" i="5"/>
  <c r="DP58" i="5"/>
  <c r="DW58" i="5"/>
  <c r="DX58" i="5"/>
  <c r="DX79" i="5" s="1"/>
  <c r="DY58" i="5"/>
  <c r="DY59" i="5" s="1"/>
  <c r="DZ58" i="5"/>
  <c r="EA58" i="5"/>
  <c r="EB58" i="5"/>
  <c r="EI58" i="5"/>
  <c r="EH58" i="5" s="1"/>
  <c r="EJ58" i="5"/>
  <c r="EK58" i="5"/>
  <c r="EL58" i="5"/>
  <c r="EM58" i="5"/>
  <c r="EN58" i="5"/>
  <c r="EU58" i="5"/>
  <c r="ET58" i="5" s="1"/>
  <c r="EV58" i="5"/>
  <c r="EW58" i="5"/>
  <c r="EX58" i="5"/>
  <c r="EY58" i="5"/>
  <c r="EZ58" i="5"/>
  <c r="F59" i="5"/>
  <c r="F63" i="5" s="1"/>
  <c r="I59" i="5"/>
  <c r="I63" i="5" s="1"/>
  <c r="AF59" i="5"/>
  <c r="AG59" i="5"/>
  <c r="AQ59" i="5"/>
  <c r="BC59" i="5"/>
  <c r="BD59" i="5"/>
  <c r="BD63" i="5" s="1"/>
  <c r="BE59" i="5"/>
  <c r="BG59" i="5"/>
  <c r="BG63" i="5" s="1"/>
  <c r="BG71" i="5" s="1"/>
  <c r="BH59" i="5"/>
  <c r="BO59" i="5"/>
  <c r="BS59" i="5"/>
  <c r="BT59" i="5"/>
  <c r="CD59" i="5"/>
  <c r="CF59" i="5"/>
  <c r="CF63" i="5" s="1"/>
  <c r="CF67" i="5" s="1"/>
  <c r="CO59" i="5"/>
  <c r="CP59" i="5"/>
  <c r="CP63" i="5" s="1"/>
  <c r="CP71" i="5" s="1"/>
  <c r="DB59" i="5"/>
  <c r="DB63" i="5" s="1"/>
  <c r="DB71" i="5" s="1"/>
  <c r="DC59" i="5"/>
  <c r="DC63" i="5" s="1"/>
  <c r="DK59" i="5"/>
  <c r="DL59" i="5"/>
  <c r="DX59" i="5"/>
  <c r="DX63" i="5" s="1"/>
  <c r="EB59" i="5"/>
  <c r="EJ59" i="5"/>
  <c r="EL59" i="5"/>
  <c r="EM59" i="5"/>
  <c r="EX59" i="5"/>
  <c r="EY59" i="5"/>
  <c r="D60" i="5"/>
  <c r="E60" i="5"/>
  <c r="F60" i="5"/>
  <c r="G60" i="5"/>
  <c r="M60" i="5" s="1"/>
  <c r="H60" i="5"/>
  <c r="I60" i="5"/>
  <c r="I62" i="5" s="1"/>
  <c r="AE60" i="5"/>
  <c r="AD60" i="5" s="1"/>
  <c r="AF60" i="5"/>
  <c r="AG60" i="5"/>
  <c r="AH60" i="5"/>
  <c r="AI60" i="5"/>
  <c r="AJ60" i="5"/>
  <c r="AQ60" i="5"/>
  <c r="AR60" i="5"/>
  <c r="AR81" i="5" s="1"/>
  <c r="AS60" i="5"/>
  <c r="AS62" i="5" s="1"/>
  <c r="AT60" i="5"/>
  <c r="AU60" i="5"/>
  <c r="AV60" i="5"/>
  <c r="AP60" i="5" s="1"/>
  <c r="BC60" i="5"/>
  <c r="BD60" i="5"/>
  <c r="BD62" i="5" s="1"/>
  <c r="BE60" i="5"/>
  <c r="BF60" i="5"/>
  <c r="BG60" i="5"/>
  <c r="BH60" i="5"/>
  <c r="BO60" i="5"/>
  <c r="BO62" i="5" s="1"/>
  <c r="BP60" i="5"/>
  <c r="BQ60" i="5"/>
  <c r="BR60" i="5"/>
  <c r="BS60" i="5"/>
  <c r="BT60" i="5"/>
  <c r="CA60" i="5"/>
  <c r="CB60" i="5"/>
  <c r="CC60" i="5"/>
  <c r="CC81" i="5" s="1"/>
  <c r="CC83" i="5" s="1"/>
  <c r="CC112" i="5" s="1"/>
  <c r="CD60" i="5"/>
  <c r="CE60" i="5"/>
  <c r="CE62" i="5" s="1"/>
  <c r="CF60" i="5"/>
  <c r="CF62" i="5" s="1"/>
  <c r="CM60" i="5"/>
  <c r="CN60" i="5"/>
  <c r="CN62" i="5" s="1"/>
  <c r="CO60" i="5"/>
  <c r="CP60" i="5"/>
  <c r="CP62" i="5" s="1"/>
  <c r="CQ60" i="5"/>
  <c r="CR60" i="5"/>
  <c r="CY60" i="5"/>
  <c r="CZ60" i="5"/>
  <c r="CZ81" i="5" s="1"/>
  <c r="DA60" i="5"/>
  <c r="DB60" i="5"/>
  <c r="DB62" i="5" s="1"/>
  <c r="DC60" i="5"/>
  <c r="DD60" i="5"/>
  <c r="DK60" i="5"/>
  <c r="DL60" i="5"/>
  <c r="DM60" i="5"/>
  <c r="DN60" i="5"/>
  <c r="DO60" i="5"/>
  <c r="DP60" i="5"/>
  <c r="DW60" i="5"/>
  <c r="DX60" i="5"/>
  <c r="DX62" i="5" s="1"/>
  <c r="DY60" i="5"/>
  <c r="DZ60" i="5"/>
  <c r="EA60" i="5"/>
  <c r="EB60" i="5"/>
  <c r="EI60" i="5"/>
  <c r="EI62" i="5" s="1"/>
  <c r="EJ60" i="5"/>
  <c r="EK60" i="5"/>
  <c r="EL60" i="5"/>
  <c r="EM60" i="5"/>
  <c r="EM81" i="5" s="1"/>
  <c r="EN60" i="5"/>
  <c r="EH60" i="5" s="1"/>
  <c r="EU60" i="5"/>
  <c r="EV60" i="5"/>
  <c r="EW60" i="5"/>
  <c r="ET60" i="5" s="1"/>
  <c r="EX60" i="5"/>
  <c r="EY60" i="5"/>
  <c r="EZ60" i="5"/>
  <c r="D61" i="5"/>
  <c r="E61" i="5"/>
  <c r="F61" i="5"/>
  <c r="G61" i="5"/>
  <c r="M61" i="5" s="1"/>
  <c r="H61" i="5"/>
  <c r="H82" i="5" s="1"/>
  <c r="H83" i="5" s="1"/>
  <c r="H112" i="5" s="1"/>
  <c r="L112" i="5" s="1"/>
  <c r="I61" i="5"/>
  <c r="AE61" i="5"/>
  <c r="AF61" i="5"/>
  <c r="AG61" i="5"/>
  <c r="AH61" i="5"/>
  <c r="AI61" i="5"/>
  <c r="AJ61" i="5"/>
  <c r="AJ62" i="5" s="1"/>
  <c r="AQ61" i="5"/>
  <c r="AR61" i="5"/>
  <c r="AS61" i="5"/>
  <c r="AT61" i="5"/>
  <c r="AU61" i="5"/>
  <c r="AV61" i="5"/>
  <c r="BC61" i="5"/>
  <c r="BD61" i="5"/>
  <c r="BE61" i="5"/>
  <c r="BF61" i="5"/>
  <c r="BG61" i="5"/>
  <c r="BH61" i="5"/>
  <c r="BO61" i="5"/>
  <c r="BP61" i="5"/>
  <c r="BQ61" i="5"/>
  <c r="BR61" i="5"/>
  <c r="BS61" i="5"/>
  <c r="BS82" i="5" s="1"/>
  <c r="BT61" i="5"/>
  <c r="CA61" i="5"/>
  <c r="CB61" i="5"/>
  <c r="CB62" i="5" s="1"/>
  <c r="CC61" i="5"/>
  <c r="CD61" i="5"/>
  <c r="CE61" i="5"/>
  <c r="CF61" i="5"/>
  <c r="CM61" i="5"/>
  <c r="CN61" i="5"/>
  <c r="CN82" i="5" s="1"/>
  <c r="CO61" i="5"/>
  <c r="CP61" i="5"/>
  <c r="CQ61" i="5"/>
  <c r="CR61" i="5"/>
  <c r="CR62" i="5" s="1"/>
  <c r="CX61" i="5"/>
  <c r="CX82" i="5" s="1"/>
  <c r="CY61" i="5"/>
  <c r="CZ61" i="5"/>
  <c r="DA61" i="5"/>
  <c r="DB61" i="5"/>
  <c r="DC61" i="5"/>
  <c r="DD61" i="5"/>
  <c r="DD62" i="5" s="1"/>
  <c r="DK61" i="5"/>
  <c r="DL61" i="5"/>
  <c r="DM61" i="5"/>
  <c r="DN61" i="5"/>
  <c r="DO61" i="5"/>
  <c r="DO62" i="5" s="1"/>
  <c r="DP61" i="5"/>
  <c r="DW61" i="5"/>
  <c r="DX61" i="5"/>
  <c r="DY61" i="5"/>
  <c r="DZ61" i="5"/>
  <c r="EA61" i="5"/>
  <c r="EA82" i="5" s="1"/>
  <c r="EB61" i="5"/>
  <c r="EI61" i="5"/>
  <c r="EJ61" i="5"/>
  <c r="EK61" i="5"/>
  <c r="EL61" i="5"/>
  <c r="EM61" i="5"/>
  <c r="EM82" i="5" s="1"/>
  <c r="EN61" i="5"/>
  <c r="EU61" i="5"/>
  <c r="EV61" i="5"/>
  <c r="EW61" i="5"/>
  <c r="EW82" i="5" s="1"/>
  <c r="EX61" i="5"/>
  <c r="EY61" i="5"/>
  <c r="EZ61" i="5"/>
  <c r="D62" i="5"/>
  <c r="E62" i="5"/>
  <c r="F62" i="5"/>
  <c r="G62" i="5"/>
  <c r="M62" i="5" s="1"/>
  <c r="AH62" i="5"/>
  <c r="AI62" i="5"/>
  <c r="AQ62" i="5"/>
  <c r="AT62" i="5"/>
  <c r="AU62" i="5"/>
  <c r="AV62" i="5"/>
  <c r="AV63" i="5" s="1"/>
  <c r="BF62" i="5"/>
  <c r="BG62" i="5"/>
  <c r="BH62" i="5"/>
  <c r="BP62" i="5"/>
  <c r="BQ62" i="5"/>
  <c r="CD62" i="5"/>
  <c r="CM62" i="5"/>
  <c r="CQ62" i="5"/>
  <c r="CZ62" i="5"/>
  <c r="DC62" i="5"/>
  <c r="DM62" i="5"/>
  <c r="DN62" i="5"/>
  <c r="DY62" i="5"/>
  <c r="EK62" i="5"/>
  <c r="EU62" i="5"/>
  <c r="EV62" i="5"/>
  <c r="EW62" i="5"/>
  <c r="EW63" i="5" s="1"/>
  <c r="EZ62" i="5"/>
  <c r="BH63" i="5"/>
  <c r="CD63" i="5"/>
  <c r="CZ63" i="5"/>
  <c r="DM63" i="5"/>
  <c r="L64" i="5"/>
  <c r="M64" i="5" s="1"/>
  <c r="D65" i="5"/>
  <c r="C65" i="5" s="1"/>
  <c r="E65" i="5"/>
  <c r="F65" i="5"/>
  <c r="F66" i="5" s="1"/>
  <c r="G65" i="5"/>
  <c r="H65" i="5"/>
  <c r="I65" i="5"/>
  <c r="K65" i="5"/>
  <c r="L65" i="5"/>
  <c r="M65" i="5" s="1"/>
  <c r="AE65" i="5"/>
  <c r="AF65" i="5"/>
  <c r="AG65" i="5"/>
  <c r="AH65" i="5"/>
  <c r="AI65" i="5"/>
  <c r="AJ65" i="5"/>
  <c r="AJ86" i="5" s="1"/>
  <c r="AQ65" i="5"/>
  <c r="AR65" i="5"/>
  <c r="AS65" i="5"/>
  <c r="AP65" i="5" s="1"/>
  <c r="AT65" i="5"/>
  <c r="AU65" i="5"/>
  <c r="AV65" i="5"/>
  <c r="BC65" i="5"/>
  <c r="BD65" i="5"/>
  <c r="BE65" i="5"/>
  <c r="BF65" i="5"/>
  <c r="BG65" i="5"/>
  <c r="BG86" i="5" s="1"/>
  <c r="BH65" i="5"/>
  <c r="BO65" i="5"/>
  <c r="BP65" i="5"/>
  <c r="BQ65" i="5"/>
  <c r="BR65" i="5"/>
  <c r="BS65" i="5"/>
  <c r="BT65" i="5"/>
  <c r="CA65" i="5"/>
  <c r="CB65" i="5"/>
  <c r="CC65" i="5"/>
  <c r="CC86" i="5" s="1"/>
  <c r="CD65" i="5"/>
  <c r="CE65" i="5"/>
  <c r="CF65" i="5"/>
  <c r="CM65" i="5"/>
  <c r="CN65" i="5"/>
  <c r="CO65" i="5"/>
  <c r="CP65" i="5"/>
  <c r="CQ65" i="5"/>
  <c r="CR65" i="5"/>
  <c r="CY65" i="5"/>
  <c r="CZ65" i="5"/>
  <c r="CZ86" i="5" s="1"/>
  <c r="DA65" i="5"/>
  <c r="DB65" i="5"/>
  <c r="DC65" i="5"/>
  <c r="DD65" i="5"/>
  <c r="DK65" i="5"/>
  <c r="DJ65" i="5" s="1"/>
  <c r="DL65" i="5"/>
  <c r="DM65" i="5"/>
  <c r="DN65" i="5"/>
  <c r="DO65" i="5"/>
  <c r="DO86" i="5" s="1"/>
  <c r="DP65" i="5"/>
  <c r="DP86" i="5" s="1"/>
  <c r="DV65" i="5"/>
  <c r="DW65" i="5"/>
  <c r="DX65" i="5"/>
  <c r="DY65" i="5"/>
  <c r="DZ65" i="5"/>
  <c r="EA65" i="5"/>
  <c r="EB65" i="5"/>
  <c r="EI65" i="5"/>
  <c r="EH65" i="5" s="1"/>
  <c r="EJ65" i="5"/>
  <c r="EK65" i="5"/>
  <c r="EL65" i="5"/>
  <c r="EM65" i="5"/>
  <c r="EN65" i="5"/>
  <c r="EU65" i="5"/>
  <c r="EV65" i="5"/>
  <c r="EW65" i="5"/>
  <c r="EX65" i="5"/>
  <c r="EY65" i="5"/>
  <c r="EZ65" i="5"/>
  <c r="G66" i="5"/>
  <c r="M66" i="5" s="1"/>
  <c r="H66" i="5"/>
  <c r="L66" i="5" s="1"/>
  <c r="I67" i="5"/>
  <c r="BH67" i="5"/>
  <c r="DX67" i="5"/>
  <c r="EW67" i="5"/>
  <c r="L68" i="5"/>
  <c r="M68" i="5" s="1"/>
  <c r="L69" i="5"/>
  <c r="M69" i="5" s="1"/>
  <c r="D70" i="5"/>
  <c r="E70" i="5"/>
  <c r="F70" i="5"/>
  <c r="G70" i="5"/>
  <c r="H70" i="5"/>
  <c r="L70" i="5"/>
  <c r="M70" i="5"/>
  <c r="AE70" i="5"/>
  <c r="AF70" i="5"/>
  <c r="AH70" i="5"/>
  <c r="AI70" i="5"/>
  <c r="AJ70" i="5"/>
  <c r="AQ70" i="5"/>
  <c r="AR70" i="5"/>
  <c r="AS70" i="5"/>
  <c r="AT70" i="5"/>
  <c r="AU70" i="5"/>
  <c r="AV70" i="5"/>
  <c r="BD70" i="5"/>
  <c r="BE70" i="5"/>
  <c r="BF70" i="5"/>
  <c r="BG70" i="5"/>
  <c r="BH70" i="5"/>
  <c r="BO70" i="5"/>
  <c r="BP70" i="5"/>
  <c r="BQ70" i="5"/>
  <c r="BR70" i="5"/>
  <c r="BS70" i="5"/>
  <c r="BT70" i="5"/>
  <c r="CA70" i="5"/>
  <c r="CC70" i="5"/>
  <c r="CE70" i="5"/>
  <c r="CF70" i="5"/>
  <c r="CM70" i="5"/>
  <c r="CN70" i="5"/>
  <c r="CP70" i="5"/>
  <c r="CQ70" i="5"/>
  <c r="CR70" i="5"/>
  <c r="DB70" i="5"/>
  <c r="DC70" i="5"/>
  <c r="DD70" i="5"/>
  <c r="DM70" i="5"/>
  <c r="DN70" i="5"/>
  <c r="DO70" i="5"/>
  <c r="DP70" i="5"/>
  <c r="DX70" i="5"/>
  <c r="DY70" i="5"/>
  <c r="DZ70" i="5"/>
  <c r="EA70" i="5"/>
  <c r="EI70" i="5"/>
  <c r="EJ70" i="5"/>
  <c r="EU70" i="5"/>
  <c r="EV70" i="5"/>
  <c r="EW70" i="5"/>
  <c r="EZ70" i="5"/>
  <c r="BD71" i="5"/>
  <c r="CD71" i="5"/>
  <c r="DC71" i="5"/>
  <c r="DX71" i="5"/>
  <c r="L72" i="5"/>
  <c r="M72" i="5" s="1"/>
  <c r="L73" i="5"/>
  <c r="M73" i="5"/>
  <c r="D74" i="5"/>
  <c r="D76" i="5" s="1"/>
  <c r="E74" i="5"/>
  <c r="G74" i="5"/>
  <c r="H74" i="5"/>
  <c r="H76" i="5" s="1"/>
  <c r="I74" i="5"/>
  <c r="I76" i="5" s="1"/>
  <c r="K74" i="5"/>
  <c r="AE74" i="5"/>
  <c r="AF74" i="5"/>
  <c r="AH74" i="5"/>
  <c r="AH76" i="5" s="1"/>
  <c r="AQ74" i="5"/>
  <c r="AR74" i="5"/>
  <c r="AS74" i="5"/>
  <c r="AT74" i="5"/>
  <c r="AU74" i="5"/>
  <c r="AV74" i="5"/>
  <c r="BD74" i="5"/>
  <c r="BD76" i="5" s="1"/>
  <c r="BE74" i="5"/>
  <c r="BH74" i="5"/>
  <c r="BO74" i="5"/>
  <c r="BO76" i="5" s="1"/>
  <c r="BP74" i="5"/>
  <c r="BP76" i="5" s="1"/>
  <c r="BQ74" i="5"/>
  <c r="BQ76" i="5" s="1"/>
  <c r="BR74" i="5"/>
  <c r="BS74" i="5"/>
  <c r="CA74" i="5"/>
  <c r="CA76" i="5" s="1"/>
  <c r="CB74" i="5"/>
  <c r="CC74" i="5"/>
  <c r="CC76" i="5" s="1"/>
  <c r="CE74" i="5"/>
  <c r="CF74" i="5"/>
  <c r="CM74" i="5"/>
  <c r="CN74" i="5"/>
  <c r="CO74" i="5"/>
  <c r="CQ74" i="5"/>
  <c r="CQ76" i="5" s="1"/>
  <c r="CR74" i="5"/>
  <c r="CR76" i="5" s="1"/>
  <c r="CY74" i="5"/>
  <c r="CZ74" i="5"/>
  <c r="DB74" i="5"/>
  <c r="DC74" i="5"/>
  <c r="DD74" i="5"/>
  <c r="DK74" i="5"/>
  <c r="DM74" i="5"/>
  <c r="DN74" i="5"/>
  <c r="DO74" i="5"/>
  <c r="DP74" i="5"/>
  <c r="DX74" i="5"/>
  <c r="DX76" i="5" s="1"/>
  <c r="DY74" i="5"/>
  <c r="DZ74" i="5"/>
  <c r="EA74" i="5"/>
  <c r="EI74" i="5"/>
  <c r="EJ74" i="5"/>
  <c r="EK74" i="5"/>
  <c r="EU74" i="5"/>
  <c r="EU76" i="5" s="1"/>
  <c r="EV74" i="5"/>
  <c r="EV76" i="5" s="1"/>
  <c r="EW74" i="5"/>
  <c r="EX74" i="5"/>
  <c r="EZ74" i="5"/>
  <c r="D75" i="5"/>
  <c r="E75" i="5"/>
  <c r="F75" i="5"/>
  <c r="H75" i="5"/>
  <c r="I75" i="5"/>
  <c r="AE75" i="5"/>
  <c r="AG75" i="5"/>
  <c r="AH75" i="5"/>
  <c r="AR75" i="5"/>
  <c r="AR76" i="5" s="1"/>
  <c r="AS75" i="5"/>
  <c r="AS76" i="5" s="1"/>
  <c r="AT75" i="5"/>
  <c r="AU75" i="5"/>
  <c r="AV75" i="5"/>
  <c r="BC75" i="5"/>
  <c r="BD75" i="5"/>
  <c r="BE75" i="5"/>
  <c r="BG75" i="5"/>
  <c r="BN75" i="5"/>
  <c r="BO75" i="5"/>
  <c r="BP75" i="5"/>
  <c r="BQ75" i="5"/>
  <c r="BR75" i="5"/>
  <c r="BT75" i="5"/>
  <c r="BZ75" i="5"/>
  <c r="CA75" i="5"/>
  <c r="CB75" i="5"/>
  <c r="CC75" i="5"/>
  <c r="CE75" i="5"/>
  <c r="CE76" i="5" s="1"/>
  <c r="CF75" i="5"/>
  <c r="CM75" i="5"/>
  <c r="CN75" i="5"/>
  <c r="CP75" i="5"/>
  <c r="CR75" i="5"/>
  <c r="CY75" i="5"/>
  <c r="CY76" i="5" s="1"/>
  <c r="DA75" i="5"/>
  <c r="DB75" i="5"/>
  <c r="DB76" i="5" s="1"/>
  <c r="DC75" i="5"/>
  <c r="DD75" i="5"/>
  <c r="DL75" i="5"/>
  <c r="DM75" i="5"/>
  <c r="DN75" i="5"/>
  <c r="DN76" i="5" s="1"/>
  <c r="DW75" i="5"/>
  <c r="DX75" i="5"/>
  <c r="DY75" i="5"/>
  <c r="DZ75" i="5"/>
  <c r="DZ76" i="5" s="1"/>
  <c r="EA75" i="5"/>
  <c r="EJ75" i="5"/>
  <c r="EK75" i="5"/>
  <c r="EL75" i="5"/>
  <c r="EN75" i="5"/>
  <c r="EU75" i="5"/>
  <c r="EV75" i="5"/>
  <c r="EW75" i="5"/>
  <c r="EW76" i="5" s="1"/>
  <c r="EX75" i="5"/>
  <c r="EY75" i="5"/>
  <c r="E76" i="5"/>
  <c r="L76" i="5" s="1"/>
  <c r="J76" i="5"/>
  <c r="AI76" i="5"/>
  <c r="AJ76" i="5"/>
  <c r="AT76" i="5"/>
  <c r="AU76" i="5"/>
  <c r="AV76" i="5"/>
  <c r="BF76" i="5"/>
  <c r="BH76" i="5"/>
  <c r="BR76" i="5"/>
  <c r="BS76" i="5"/>
  <c r="CB76" i="5"/>
  <c r="CF76" i="5"/>
  <c r="CM76" i="5"/>
  <c r="CN76" i="5"/>
  <c r="CO76" i="5"/>
  <c r="CZ76" i="5"/>
  <c r="DC76" i="5"/>
  <c r="DD76" i="5"/>
  <c r="DD115" i="5" s="1"/>
  <c r="DP76" i="5"/>
  <c r="DY76" i="5"/>
  <c r="EA76" i="5"/>
  <c r="EK76" i="5"/>
  <c r="EX76" i="5"/>
  <c r="K77" i="5"/>
  <c r="L77" i="5"/>
  <c r="M77" i="5" s="1"/>
  <c r="C78" i="5"/>
  <c r="F78" i="5"/>
  <c r="G78" i="5"/>
  <c r="M78" i="5" s="1"/>
  <c r="H78" i="5"/>
  <c r="I78" i="5"/>
  <c r="I80" i="5" s="1"/>
  <c r="I113" i="5" s="1"/>
  <c r="AE78" i="5"/>
  <c r="AF78" i="5"/>
  <c r="AG78" i="5"/>
  <c r="AH78" i="5"/>
  <c r="AQ78" i="5"/>
  <c r="AQ80" i="5" s="1"/>
  <c r="AR78" i="5"/>
  <c r="AR80" i="5" s="1"/>
  <c r="AS78" i="5"/>
  <c r="AV78" i="5"/>
  <c r="BC78" i="5"/>
  <c r="BD78" i="5"/>
  <c r="BD80" i="5" s="1"/>
  <c r="BE78" i="5"/>
  <c r="BG78" i="5"/>
  <c r="BH78" i="5"/>
  <c r="BO78" i="5"/>
  <c r="BO80" i="5" s="1"/>
  <c r="BS78" i="5"/>
  <c r="BS80" i="5" s="1"/>
  <c r="BT78" i="5"/>
  <c r="CA78" i="5"/>
  <c r="CB78" i="5"/>
  <c r="CC78" i="5"/>
  <c r="CC80" i="5" s="1"/>
  <c r="CC84" i="5" s="1"/>
  <c r="CC114" i="5" s="1"/>
  <c r="CD78" i="5"/>
  <c r="CE78" i="5"/>
  <c r="CF78" i="5"/>
  <c r="CO78" i="5"/>
  <c r="CP78" i="5"/>
  <c r="CP80" i="5" s="1"/>
  <c r="CQ78" i="5"/>
  <c r="CR78" i="5"/>
  <c r="CY78" i="5"/>
  <c r="CZ78" i="5"/>
  <c r="DA78" i="5"/>
  <c r="DB78" i="5"/>
  <c r="DB80" i="5" s="1"/>
  <c r="DK78" i="5"/>
  <c r="DK80" i="5" s="1"/>
  <c r="DL78" i="5"/>
  <c r="DL80" i="5" s="1"/>
  <c r="DM78" i="5"/>
  <c r="DN78" i="5"/>
  <c r="DO78" i="5"/>
  <c r="DP78" i="5"/>
  <c r="DV78" i="5"/>
  <c r="DW78" i="5"/>
  <c r="DW80" i="5" s="1"/>
  <c r="DX78" i="5"/>
  <c r="DY78" i="5"/>
  <c r="EB78" i="5"/>
  <c r="EB80" i="5" s="1"/>
  <c r="EI78" i="5"/>
  <c r="EI80" i="5" s="1"/>
  <c r="EJ78" i="5"/>
  <c r="EK78" i="5"/>
  <c r="EL78" i="5"/>
  <c r="EM78" i="5"/>
  <c r="EM80" i="5" s="1"/>
  <c r="EN78" i="5"/>
  <c r="EU78" i="5"/>
  <c r="EV78" i="5"/>
  <c r="EW78" i="5"/>
  <c r="EX78" i="5"/>
  <c r="EY78" i="5"/>
  <c r="EY80" i="5" s="1"/>
  <c r="EZ78" i="5"/>
  <c r="EZ80" i="5" s="1"/>
  <c r="D79" i="5"/>
  <c r="E79" i="5"/>
  <c r="F79" i="5"/>
  <c r="G79" i="5"/>
  <c r="M79" i="5" s="1"/>
  <c r="H79" i="5"/>
  <c r="I79" i="5"/>
  <c r="AE79" i="5"/>
  <c r="AE80" i="5" s="1"/>
  <c r="AF79" i="5"/>
  <c r="AG79" i="5"/>
  <c r="AI79" i="5"/>
  <c r="AJ79" i="5"/>
  <c r="AQ79" i="5"/>
  <c r="AR79" i="5"/>
  <c r="AU79" i="5"/>
  <c r="AV79" i="5"/>
  <c r="BC79" i="5"/>
  <c r="BG79" i="5"/>
  <c r="BH79" i="5"/>
  <c r="BR79" i="5"/>
  <c r="BS79" i="5"/>
  <c r="BT79" i="5"/>
  <c r="CC79" i="5"/>
  <c r="CD79" i="5"/>
  <c r="CE79" i="5"/>
  <c r="CN79" i="5"/>
  <c r="CO79" i="5"/>
  <c r="CP79" i="5"/>
  <c r="CY79" i="5"/>
  <c r="CZ79" i="5"/>
  <c r="CZ80" i="5" s="1"/>
  <c r="DA79" i="5"/>
  <c r="DK79" i="5"/>
  <c r="DL79" i="5"/>
  <c r="DO79" i="5"/>
  <c r="DP79" i="5"/>
  <c r="DW79" i="5"/>
  <c r="DZ79" i="5"/>
  <c r="EA79" i="5"/>
  <c r="EB79" i="5"/>
  <c r="EH79" i="5"/>
  <c r="EI79" i="5"/>
  <c r="EJ79" i="5"/>
  <c r="EK79" i="5"/>
  <c r="EL79" i="5"/>
  <c r="EM79" i="5"/>
  <c r="EN79" i="5"/>
  <c r="EV79" i="5"/>
  <c r="EW79" i="5"/>
  <c r="EW80" i="5" s="1"/>
  <c r="EX79" i="5"/>
  <c r="EY79" i="5"/>
  <c r="EZ79" i="5"/>
  <c r="F80" i="5"/>
  <c r="F84" i="5" s="1"/>
  <c r="AF80" i="5"/>
  <c r="AV80" i="5"/>
  <c r="AV113" i="5" s="1"/>
  <c r="BE80" i="5"/>
  <c r="BG80" i="5"/>
  <c r="BH80" i="5"/>
  <c r="CD80" i="5"/>
  <c r="CD84" i="5" s="1"/>
  <c r="CY80" i="5"/>
  <c r="DN80" i="5"/>
  <c r="DO80" i="5"/>
  <c r="DP80" i="5"/>
  <c r="DP113" i="5" s="1"/>
  <c r="EJ80" i="5"/>
  <c r="EK80" i="5"/>
  <c r="EK113" i="5" s="1"/>
  <c r="EL80" i="5"/>
  <c r="EV80" i="5"/>
  <c r="EX80" i="5"/>
  <c r="D81" i="5"/>
  <c r="E81" i="5"/>
  <c r="F81" i="5"/>
  <c r="F83" i="5" s="1"/>
  <c r="H81" i="5"/>
  <c r="AE81" i="5"/>
  <c r="AE83" i="5" s="1"/>
  <c r="AF81" i="5"/>
  <c r="AG81" i="5"/>
  <c r="AH81" i="5"/>
  <c r="AH83" i="5" s="1"/>
  <c r="AH112" i="5" s="1"/>
  <c r="AI81" i="5"/>
  <c r="AI83" i="5" s="1"/>
  <c r="AI112" i="5" s="1"/>
  <c r="AJ81" i="5"/>
  <c r="AJ83" i="5" s="1"/>
  <c r="AJ112" i="5" s="1"/>
  <c r="AQ81" i="5"/>
  <c r="AT81" i="5"/>
  <c r="AU81" i="5"/>
  <c r="AV81" i="5"/>
  <c r="BC81" i="5"/>
  <c r="BD81" i="5"/>
  <c r="BD83" i="5" s="1"/>
  <c r="BD112" i="5" s="1"/>
  <c r="BE81" i="5"/>
  <c r="BF81" i="5"/>
  <c r="BG81" i="5"/>
  <c r="BH81" i="5"/>
  <c r="BP81" i="5"/>
  <c r="BP83" i="5" s="1"/>
  <c r="BP112" i="5" s="1"/>
  <c r="BQ81" i="5"/>
  <c r="BQ83" i="5" s="1"/>
  <c r="BQ112" i="5" s="1"/>
  <c r="BS81" i="5"/>
  <c r="BT81" i="5"/>
  <c r="CA81" i="5"/>
  <c r="CB81" i="5"/>
  <c r="CB83" i="5" s="1"/>
  <c r="CB112" i="5" s="1"/>
  <c r="CD81" i="5"/>
  <c r="CM81" i="5"/>
  <c r="CN81" i="5"/>
  <c r="CP81" i="5"/>
  <c r="CQ81" i="5"/>
  <c r="CR81" i="5"/>
  <c r="CY81" i="5"/>
  <c r="DB81" i="5"/>
  <c r="DC81" i="5"/>
  <c r="DC83" i="5" s="1"/>
  <c r="DC112" i="5" s="1"/>
  <c r="DD81" i="5"/>
  <c r="DM81" i="5"/>
  <c r="DN81" i="5"/>
  <c r="DN83" i="5" s="1"/>
  <c r="DN112" i="5" s="1"/>
  <c r="DO81" i="5"/>
  <c r="DP81" i="5"/>
  <c r="DX81" i="5"/>
  <c r="DY81" i="5"/>
  <c r="DZ81" i="5"/>
  <c r="EA81" i="5"/>
  <c r="EI81" i="5"/>
  <c r="EI83" i="5" s="1"/>
  <c r="EJ81" i="5"/>
  <c r="EJ83" i="5" s="1"/>
  <c r="EK81" i="5"/>
  <c r="EL81" i="5"/>
  <c r="EU81" i="5"/>
  <c r="EV81" i="5"/>
  <c r="EV83" i="5" s="1"/>
  <c r="EW81" i="5"/>
  <c r="EW83" i="5" s="1"/>
  <c r="EW112" i="5" s="1"/>
  <c r="EZ81" i="5"/>
  <c r="D82" i="5"/>
  <c r="E82" i="5"/>
  <c r="F82" i="5"/>
  <c r="I82" i="5"/>
  <c r="AE82" i="5"/>
  <c r="AF82" i="5"/>
  <c r="AG82" i="5"/>
  <c r="AG83" i="5" s="1"/>
  <c r="AH82" i="5"/>
  <c r="AI82" i="5"/>
  <c r="AJ82" i="5"/>
  <c r="AQ82" i="5"/>
  <c r="AR82" i="5"/>
  <c r="AS82" i="5"/>
  <c r="AT82" i="5"/>
  <c r="AU82" i="5"/>
  <c r="AV82" i="5"/>
  <c r="BC82" i="5"/>
  <c r="BC83" i="5" s="1"/>
  <c r="BD82" i="5"/>
  <c r="BE82" i="5"/>
  <c r="BF82" i="5"/>
  <c r="BG82" i="5"/>
  <c r="BH82" i="5"/>
  <c r="BO82" i="5"/>
  <c r="BP82" i="5"/>
  <c r="BQ82" i="5"/>
  <c r="BR82" i="5"/>
  <c r="BT82" i="5"/>
  <c r="BT83" i="5" s="1"/>
  <c r="BT112" i="5" s="1"/>
  <c r="CB82" i="5"/>
  <c r="CC82" i="5"/>
  <c r="CD82" i="5"/>
  <c r="CE82" i="5"/>
  <c r="CF82" i="5"/>
  <c r="CM82" i="5"/>
  <c r="CO82" i="5"/>
  <c r="CP82" i="5"/>
  <c r="CP83" i="5" s="1"/>
  <c r="CQ82" i="5"/>
  <c r="CQ83" i="5" s="1"/>
  <c r="CQ112" i="5" s="1"/>
  <c r="CR82" i="5"/>
  <c r="CZ82" i="5"/>
  <c r="DA82" i="5"/>
  <c r="DB82" i="5"/>
  <c r="DB83" i="5" s="1"/>
  <c r="DC82" i="5"/>
  <c r="DD82" i="5"/>
  <c r="DK82" i="5"/>
  <c r="DL82" i="5"/>
  <c r="DM82" i="5"/>
  <c r="DN82" i="5"/>
  <c r="DO82" i="5"/>
  <c r="DW82" i="5"/>
  <c r="DX82" i="5"/>
  <c r="DY82" i="5"/>
  <c r="DZ82" i="5"/>
  <c r="DZ83" i="5" s="1"/>
  <c r="DZ112" i="5" s="1"/>
  <c r="EB82" i="5"/>
  <c r="EI82" i="5"/>
  <c r="EJ82" i="5"/>
  <c r="EK82" i="5"/>
  <c r="EN82" i="5"/>
  <c r="EU82" i="5"/>
  <c r="EV82" i="5"/>
  <c r="EX82" i="5"/>
  <c r="EY82" i="5"/>
  <c r="EZ82" i="5"/>
  <c r="EZ83" i="5" s="1"/>
  <c r="D83" i="5"/>
  <c r="R83" i="5"/>
  <c r="AF83" i="5"/>
  <c r="AQ83" i="5"/>
  <c r="AR83" i="5"/>
  <c r="AR84" i="5" s="1"/>
  <c r="AV83" i="5"/>
  <c r="BG83" i="5"/>
  <c r="BH83" i="5"/>
  <c r="BS83" i="5"/>
  <c r="CD83" i="5"/>
  <c r="CM83" i="5"/>
  <c r="CM112" i="5" s="1"/>
  <c r="CN83" i="5"/>
  <c r="CZ83" i="5"/>
  <c r="DD83" i="5"/>
  <c r="DM83" i="5"/>
  <c r="DX83" i="5"/>
  <c r="EA83" i="5"/>
  <c r="EM83" i="5"/>
  <c r="AJ84" i="5"/>
  <c r="DN84" i="5"/>
  <c r="DN110" i="5" s="1"/>
  <c r="K85" i="5"/>
  <c r="L85" i="5"/>
  <c r="M85" i="5" s="1"/>
  <c r="E86" i="5"/>
  <c r="F86" i="5"/>
  <c r="H86" i="5"/>
  <c r="I86" i="5"/>
  <c r="AF86" i="5"/>
  <c r="AG86" i="5"/>
  <c r="AH86" i="5"/>
  <c r="AI86" i="5"/>
  <c r="AI115" i="5" s="1"/>
  <c r="AQ86" i="5"/>
  <c r="AR86" i="5"/>
  <c r="AS86" i="5"/>
  <c r="AT86" i="5"/>
  <c r="BC86" i="5"/>
  <c r="BD86" i="5"/>
  <c r="BE86" i="5"/>
  <c r="BH86" i="5"/>
  <c r="BO86" i="5"/>
  <c r="BP86" i="5"/>
  <c r="BS86" i="5"/>
  <c r="BT86" i="5"/>
  <c r="CD86" i="5"/>
  <c r="CE86" i="5"/>
  <c r="CF86" i="5"/>
  <c r="CN86" i="5"/>
  <c r="CO86" i="5"/>
  <c r="CP86" i="5"/>
  <c r="CQ86" i="5"/>
  <c r="CR86" i="5"/>
  <c r="DA86" i="5"/>
  <c r="DB86" i="5"/>
  <c r="DC86" i="5"/>
  <c r="DC115" i="5" s="1"/>
  <c r="DD86" i="5"/>
  <c r="DK86" i="5"/>
  <c r="DL86" i="5"/>
  <c r="DM86" i="5"/>
  <c r="DN86" i="5"/>
  <c r="DN115" i="5" s="1"/>
  <c r="DW86" i="5"/>
  <c r="DX86" i="5"/>
  <c r="DY86" i="5"/>
  <c r="DY115" i="5" s="1"/>
  <c r="EA86" i="5"/>
  <c r="EA115" i="5" s="1"/>
  <c r="EB86" i="5"/>
  <c r="EJ86" i="5"/>
  <c r="EM86" i="5"/>
  <c r="EN86" i="5"/>
  <c r="EU86" i="5"/>
  <c r="EX86" i="5"/>
  <c r="EY86" i="5"/>
  <c r="EZ86" i="5"/>
  <c r="K87" i="5"/>
  <c r="L87" i="5"/>
  <c r="M87" i="5"/>
  <c r="C88" i="5"/>
  <c r="D88" i="5"/>
  <c r="E88" i="5"/>
  <c r="F88" i="5"/>
  <c r="O88" i="5" s="1"/>
  <c r="G88" i="5"/>
  <c r="H88" i="5"/>
  <c r="I88" i="5"/>
  <c r="L88" i="5"/>
  <c r="M88" i="5" s="1"/>
  <c r="N88" i="5"/>
  <c r="AD88" i="5"/>
  <c r="AE88" i="5"/>
  <c r="AF88" i="5"/>
  <c r="AG88" i="5"/>
  <c r="AH88" i="5"/>
  <c r="AI88" i="5"/>
  <c r="AJ88" i="5"/>
  <c r="AP88" i="5"/>
  <c r="AQ88" i="5"/>
  <c r="AR88" i="5"/>
  <c r="AS88" i="5"/>
  <c r="AT88" i="5"/>
  <c r="AU88" i="5"/>
  <c r="AV88" i="5"/>
  <c r="BB88" i="5"/>
  <c r="BC88" i="5"/>
  <c r="BD88" i="5"/>
  <c r="BE88" i="5"/>
  <c r="BF88" i="5"/>
  <c r="BG88" i="5"/>
  <c r="BH88" i="5"/>
  <c r="BN88" i="5"/>
  <c r="BO88" i="5"/>
  <c r="BP88" i="5"/>
  <c r="BQ88" i="5"/>
  <c r="BR88" i="5"/>
  <c r="BS88" i="5"/>
  <c r="BT88" i="5"/>
  <c r="BZ88" i="5"/>
  <c r="CA88" i="5"/>
  <c r="CB88" i="5"/>
  <c r="CC88" i="5"/>
  <c r="CD88" i="5"/>
  <c r="CE88" i="5"/>
  <c r="CF88" i="5"/>
  <c r="CL88" i="5"/>
  <c r="CM88" i="5"/>
  <c r="CN88" i="5"/>
  <c r="CO88" i="5"/>
  <c r="CP88" i="5"/>
  <c r="CQ88" i="5"/>
  <c r="CR88" i="5"/>
  <c r="CX88" i="5"/>
  <c r="CY88" i="5"/>
  <c r="CZ88" i="5"/>
  <c r="DA88" i="5"/>
  <c r="DB88" i="5"/>
  <c r="DC88" i="5"/>
  <c r="DD88" i="5"/>
  <c r="DJ88" i="5"/>
  <c r="DK88" i="5"/>
  <c r="DL88" i="5"/>
  <c r="DM88" i="5"/>
  <c r="DN88" i="5"/>
  <c r="DO88" i="5"/>
  <c r="DP88" i="5"/>
  <c r="DV88" i="5"/>
  <c r="DW88" i="5"/>
  <c r="DX88" i="5"/>
  <c r="DY88" i="5"/>
  <c r="DZ88" i="5"/>
  <c r="EA88" i="5"/>
  <c r="EB88" i="5"/>
  <c r="EH88" i="5"/>
  <c r="EI88" i="5"/>
  <c r="EJ88" i="5"/>
  <c r="EK88" i="5"/>
  <c r="EL88" i="5"/>
  <c r="EM88" i="5"/>
  <c r="EN88" i="5"/>
  <c r="ET88" i="5"/>
  <c r="EU88" i="5"/>
  <c r="EV88" i="5"/>
  <c r="EW88" i="5"/>
  <c r="EX88" i="5"/>
  <c r="EY88" i="5"/>
  <c r="EZ88" i="5"/>
  <c r="C89" i="5"/>
  <c r="D89" i="5"/>
  <c r="E89" i="5"/>
  <c r="F89" i="5"/>
  <c r="N89" i="5" s="1"/>
  <c r="G89" i="5"/>
  <c r="H89" i="5"/>
  <c r="L89" i="5" s="1"/>
  <c r="M89" i="5" s="1"/>
  <c r="I89" i="5"/>
  <c r="O89" i="5"/>
  <c r="AD89" i="5"/>
  <c r="AE89" i="5"/>
  <c r="AF89" i="5"/>
  <c r="AG89" i="5"/>
  <c r="AH89" i="5"/>
  <c r="AI89" i="5"/>
  <c r="AJ89" i="5"/>
  <c r="AP89" i="5"/>
  <c r="AQ89" i="5"/>
  <c r="AR89" i="5"/>
  <c r="AS89" i="5"/>
  <c r="AT89" i="5"/>
  <c r="AU89" i="5"/>
  <c r="AV89" i="5"/>
  <c r="BB89" i="5"/>
  <c r="BC89" i="5"/>
  <c r="BD89" i="5"/>
  <c r="BE89" i="5"/>
  <c r="BF89" i="5"/>
  <c r="BG89" i="5"/>
  <c r="BH89" i="5"/>
  <c r="BN89" i="5"/>
  <c r="BO89" i="5"/>
  <c r="BP89" i="5"/>
  <c r="BQ89" i="5"/>
  <c r="BR89" i="5"/>
  <c r="BS89" i="5"/>
  <c r="BT89" i="5"/>
  <c r="BZ89" i="5"/>
  <c r="CA89" i="5"/>
  <c r="CB89" i="5"/>
  <c r="CC89" i="5"/>
  <c r="CD89" i="5"/>
  <c r="CE89" i="5"/>
  <c r="CF89" i="5"/>
  <c r="CL89" i="5"/>
  <c r="CM89" i="5"/>
  <c r="CN89" i="5"/>
  <c r="CO89" i="5"/>
  <c r="CP89" i="5"/>
  <c r="CQ89" i="5"/>
  <c r="CR89" i="5"/>
  <c r="CX89" i="5"/>
  <c r="CY89" i="5"/>
  <c r="CZ89" i="5"/>
  <c r="DA89" i="5"/>
  <c r="DB89" i="5"/>
  <c r="DC89" i="5"/>
  <c r="DD89" i="5"/>
  <c r="DJ89" i="5"/>
  <c r="DK89" i="5"/>
  <c r="DL89" i="5"/>
  <c r="DM89" i="5"/>
  <c r="DN89" i="5"/>
  <c r="DO89" i="5"/>
  <c r="DP89" i="5"/>
  <c r="DV89" i="5"/>
  <c r="DW89" i="5"/>
  <c r="DX89" i="5"/>
  <c r="DY89" i="5"/>
  <c r="DZ89" i="5"/>
  <c r="EA89" i="5"/>
  <c r="EB89" i="5"/>
  <c r="EH89" i="5"/>
  <c r="EI89" i="5"/>
  <c r="EJ89" i="5"/>
  <c r="EK89" i="5"/>
  <c r="EL89" i="5"/>
  <c r="EM89" i="5"/>
  <c r="EN89" i="5"/>
  <c r="ET89" i="5"/>
  <c r="EU89" i="5"/>
  <c r="EV89" i="5"/>
  <c r="EW89" i="5"/>
  <c r="EX89" i="5"/>
  <c r="EY89" i="5"/>
  <c r="EZ89" i="5"/>
  <c r="C90" i="5"/>
  <c r="D90" i="5"/>
  <c r="E90" i="5"/>
  <c r="F90" i="5"/>
  <c r="G90" i="5"/>
  <c r="H90" i="5"/>
  <c r="I90" i="5"/>
  <c r="AD90" i="5"/>
  <c r="AE90" i="5"/>
  <c r="AF90" i="5"/>
  <c r="AG90" i="5"/>
  <c r="AH90" i="5"/>
  <c r="AI90" i="5"/>
  <c r="AJ90" i="5"/>
  <c r="AP90" i="5"/>
  <c r="AQ90" i="5"/>
  <c r="AR90" i="5"/>
  <c r="AS90" i="5"/>
  <c r="AT90" i="5"/>
  <c r="AU90" i="5"/>
  <c r="AV90" i="5"/>
  <c r="BB90" i="5"/>
  <c r="BC90" i="5"/>
  <c r="BD90" i="5"/>
  <c r="BE90" i="5"/>
  <c r="BF90" i="5"/>
  <c r="BG90" i="5"/>
  <c r="BH90" i="5"/>
  <c r="BN90" i="5"/>
  <c r="BO90" i="5"/>
  <c r="BP90" i="5"/>
  <c r="BQ90" i="5"/>
  <c r="BR90" i="5"/>
  <c r="BS90" i="5"/>
  <c r="BT90" i="5"/>
  <c r="BZ90" i="5"/>
  <c r="CA90" i="5"/>
  <c r="CB90" i="5"/>
  <c r="CC90" i="5"/>
  <c r="CD90" i="5"/>
  <c r="CE90" i="5"/>
  <c r="CF90" i="5"/>
  <c r="CL90" i="5"/>
  <c r="CM90" i="5"/>
  <c r="CN90" i="5"/>
  <c r="CO90" i="5"/>
  <c r="CP90" i="5"/>
  <c r="CQ90" i="5"/>
  <c r="CR90" i="5"/>
  <c r="CX90" i="5"/>
  <c r="CY90" i="5"/>
  <c r="CZ90" i="5"/>
  <c r="DA90" i="5"/>
  <c r="DB90" i="5"/>
  <c r="DC90" i="5"/>
  <c r="DD90" i="5"/>
  <c r="DJ90" i="5"/>
  <c r="DK90" i="5"/>
  <c r="DL90" i="5"/>
  <c r="DM90" i="5"/>
  <c r="DN90" i="5"/>
  <c r="DO90" i="5"/>
  <c r="DP90" i="5"/>
  <c r="DV90" i="5"/>
  <c r="DW90" i="5"/>
  <c r="DX90" i="5"/>
  <c r="DY90" i="5"/>
  <c r="DZ90" i="5"/>
  <c r="EA90" i="5"/>
  <c r="EB90" i="5"/>
  <c r="EH90" i="5"/>
  <c r="EI90" i="5"/>
  <c r="EJ90" i="5"/>
  <c r="EK90" i="5"/>
  <c r="EL90" i="5"/>
  <c r="EM90" i="5"/>
  <c r="EN90" i="5"/>
  <c r="ET90" i="5"/>
  <c r="EU90" i="5"/>
  <c r="EV90" i="5"/>
  <c r="EW90" i="5"/>
  <c r="EX90" i="5"/>
  <c r="EY90" i="5"/>
  <c r="EZ90" i="5"/>
  <c r="C91" i="5"/>
  <c r="D91" i="5"/>
  <c r="E91" i="5"/>
  <c r="F91" i="5"/>
  <c r="G91" i="5"/>
  <c r="H91" i="5"/>
  <c r="I91" i="5"/>
  <c r="AD91" i="5"/>
  <c r="AE91" i="5"/>
  <c r="AF91" i="5"/>
  <c r="AG91" i="5"/>
  <c r="AH91" i="5"/>
  <c r="AI91" i="5"/>
  <c r="AJ91" i="5"/>
  <c r="AP91" i="5"/>
  <c r="AQ91" i="5"/>
  <c r="AR91" i="5"/>
  <c r="AS91" i="5"/>
  <c r="AT91" i="5"/>
  <c r="AU91" i="5"/>
  <c r="AV91" i="5"/>
  <c r="BB91" i="5"/>
  <c r="BC91" i="5"/>
  <c r="BD91" i="5"/>
  <c r="BE91" i="5"/>
  <c r="BF91" i="5"/>
  <c r="BG91" i="5"/>
  <c r="BH91" i="5"/>
  <c r="BN91" i="5"/>
  <c r="BO91" i="5"/>
  <c r="BP91" i="5"/>
  <c r="BQ91" i="5"/>
  <c r="BR91" i="5"/>
  <c r="BS91" i="5"/>
  <c r="BT91" i="5"/>
  <c r="BZ91" i="5"/>
  <c r="CA91" i="5"/>
  <c r="CB91" i="5"/>
  <c r="CC91" i="5"/>
  <c r="CD91" i="5"/>
  <c r="CE91" i="5"/>
  <c r="CF91" i="5"/>
  <c r="CL91" i="5"/>
  <c r="CM91" i="5"/>
  <c r="CN91" i="5"/>
  <c r="CO91" i="5"/>
  <c r="CP91" i="5"/>
  <c r="CQ91" i="5"/>
  <c r="CR91" i="5"/>
  <c r="CX91" i="5"/>
  <c r="CY91" i="5"/>
  <c r="CZ91" i="5"/>
  <c r="DA91" i="5"/>
  <c r="DB91" i="5"/>
  <c r="DC91" i="5"/>
  <c r="DD91" i="5"/>
  <c r="DJ91" i="5"/>
  <c r="DK91" i="5"/>
  <c r="DL91" i="5"/>
  <c r="DM91" i="5"/>
  <c r="DN91" i="5"/>
  <c r="DO91" i="5"/>
  <c r="DP91" i="5"/>
  <c r="DV91" i="5"/>
  <c r="DW91" i="5"/>
  <c r="DX91" i="5"/>
  <c r="DY91" i="5"/>
  <c r="DZ91" i="5"/>
  <c r="EA91" i="5"/>
  <c r="EB91" i="5"/>
  <c r="EH91" i="5"/>
  <c r="EI91" i="5"/>
  <c r="EJ91" i="5"/>
  <c r="EK91" i="5"/>
  <c r="EL91" i="5"/>
  <c r="EM91" i="5"/>
  <c r="EN91" i="5"/>
  <c r="ET91" i="5"/>
  <c r="EU91" i="5"/>
  <c r="EV91" i="5"/>
  <c r="EW91" i="5"/>
  <c r="EX91" i="5"/>
  <c r="EY91" i="5"/>
  <c r="EZ91" i="5"/>
  <c r="C92" i="5"/>
  <c r="D92" i="5"/>
  <c r="E92" i="5"/>
  <c r="F92" i="5"/>
  <c r="G92" i="5"/>
  <c r="H92" i="5"/>
  <c r="I92" i="5"/>
  <c r="AD92" i="5"/>
  <c r="AE92" i="5"/>
  <c r="AF92" i="5"/>
  <c r="AG92" i="5"/>
  <c r="AH92" i="5"/>
  <c r="AI92" i="5"/>
  <c r="AJ92" i="5"/>
  <c r="AP92" i="5"/>
  <c r="AQ92" i="5"/>
  <c r="AR92" i="5"/>
  <c r="AS92" i="5"/>
  <c r="AT92" i="5"/>
  <c r="AU92" i="5"/>
  <c r="AV92" i="5"/>
  <c r="BB92" i="5"/>
  <c r="BC92" i="5"/>
  <c r="BD92" i="5"/>
  <c r="BE92" i="5"/>
  <c r="BF92" i="5"/>
  <c r="BG92" i="5"/>
  <c r="BH92" i="5"/>
  <c r="BN92" i="5"/>
  <c r="BO92" i="5"/>
  <c r="BP92" i="5"/>
  <c r="BQ92" i="5"/>
  <c r="BR92" i="5"/>
  <c r="BS92" i="5"/>
  <c r="BT92" i="5"/>
  <c r="BZ92" i="5"/>
  <c r="CA92" i="5"/>
  <c r="CB92" i="5"/>
  <c r="CC92" i="5"/>
  <c r="CD92" i="5"/>
  <c r="CE92" i="5"/>
  <c r="CF92" i="5"/>
  <c r="CL92" i="5"/>
  <c r="CM92" i="5"/>
  <c r="CN92" i="5"/>
  <c r="CO92" i="5"/>
  <c r="CP92" i="5"/>
  <c r="CQ92" i="5"/>
  <c r="CR92" i="5"/>
  <c r="CX92" i="5"/>
  <c r="CY92" i="5"/>
  <c r="CZ92" i="5"/>
  <c r="DA92" i="5"/>
  <c r="DB92" i="5"/>
  <c r="DC92" i="5"/>
  <c r="DD92" i="5"/>
  <c r="DJ92" i="5"/>
  <c r="DK92" i="5"/>
  <c r="DL92" i="5"/>
  <c r="DM92" i="5"/>
  <c r="DN92" i="5"/>
  <c r="DO92" i="5"/>
  <c r="DP92" i="5"/>
  <c r="DV92" i="5"/>
  <c r="DW92" i="5"/>
  <c r="DX92" i="5"/>
  <c r="DY92" i="5"/>
  <c r="DZ92" i="5"/>
  <c r="EA92" i="5"/>
  <c r="EB92" i="5"/>
  <c r="EH92" i="5"/>
  <c r="EI92" i="5"/>
  <c r="EJ92" i="5"/>
  <c r="EK92" i="5"/>
  <c r="EL92" i="5"/>
  <c r="EM92" i="5"/>
  <c r="EN92" i="5"/>
  <c r="ET92" i="5"/>
  <c r="EU92" i="5"/>
  <c r="EV92" i="5"/>
  <c r="EW92" i="5"/>
  <c r="EX92" i="5"/>
  <c r="EY92" i="5"/>
  <c r="EZ92" i="5"/>
  <c r="C93" i="5"/>
  <c r="D93" i="5"/>
  <c r="E93" i="5"/>
  <c r="F93" i="5"/>
  <c r="G93" i="5"/>
  <c r="H93" i="5"/>
  <c r="I93" i="5"/>
  <c r="AD93" i="5"/>
  <c r="AE93" i="5"/>
  <c r="AF93" i="5"/>
  <c r="AG93" i="5"/>
  <c r="AH93" i="5"/>
  <c r="AI93" i="5"/>
  <c r="AJ93" i="5"/>
  <c r="AP93" i="5"/>
  <c r="AQ93" i="5"/>
  <c r="AR93" i="5"/>
  <c r="AS93" i="5"/>
  <c r="AT93" i="5"/>
  <c r="AU93" i="5"/>
  <c r="AV93" i="5"/>
  <c r="BB93" i="5"/>
  <c r="BC93" i="5"/>
  <c r="BD93" i="5"/>
  <c r="BE93" i="5"/>
  <c r="BF93" i="5"/>
  <c r="BG93" i="5"/>
  <c r="BH93" i="5"/>
  <c r="BN93" i="5"/>
  <c r="BO93" i="5"/>
  <c r="BP93" i="5"/>
  <c r="BQ93" i="5"/>
  <c r="BR93" i="5"/>
  <c r="BS93" i="5"/>
  <c r="BT93" i="5"/>
  <c r="BZ93" i="5"/>
  <c r="CA93" i="5"/>
  <c r="CB93" i="5"/>
  <c r="CC93" i="5"/>
  <c r="CD93" i="5"/>
  <c r="CE93" i="5"/>
  <c r="CF93" i="5"/>
  <c r="CL93" i="5"/>
  <c r="CM93" i="5"/>
  <c r="CN93" i="5"/>
  <c r="CO93" i="5"/>
  <c r="CP93" i="5"/>
  <c r="CQ93" i="5"/>
  <c r="CR93" i="5"/>
  <c r="CX93" i="5"/>
  <c r="CY93" i="5"/>
  <c r="CZ93" i="5"/>
  <c r="DA93" i="5"/>
  <c r="DB93" i="5"/>
  <c r="DC93" i="5"/>
  <c r="DD93" i="5"/>
  <c r="DJ93" i="5"/>
  <c r="DK93" i="5"/>
  <c r="DL93" i="5"/>
  <c r="DM93" i="5"/>
  <c r="DN93" i="5"/>
  <c r="DO93" i="5"/>
  <c r="DP93" i="5"/>
  <c r="DV93" i="5"/>
  <c r="DW93" i="5"/>
  <c r="DX93" i="5"/>
  <c r="DY93" i="5"/>
  <c r="DZ93" i="5"/>
  <c r="EA93" i="5"/>
  <c r="EB93" i="5"/>
  <c r="EH93" i="5"/>
  <c r="EI93" i="5"/>
  <c r="EJ93" i="5"/>
  <c r="EK93" i="5"/>
  <c r="EL93" i="5"/>
  <c r="EM93" i="5"/>
  <c r="EN93" i="5"/>
  <c r="ET93" i="5"/>
  <c r="EU93" i="5"/>
  <c r="EV93" i="5"/>
  <c r="EW93" i="5"/>
  <c r="EX93" i="5"/>
  <c r="EY93" i="5"/>
  <c r="EZ93" i="5"/>
  <c r="C94" i="5"/>
  <c r="D94" i="5"/>
  <c r="E94" i="5"/>
  <c r="F94" i="5"/>
  <c r="G94" i="5"/>
  <c r="H94" i="5"/>
  <c r="I94" i="5"/>
  <c r="AD94" i="5"/>
  <c r="AE94" i="5"/>
  <c r="AF94" i="5"/>
  <c r="AG94" i="5"/>
  <c r="AH94" i="5"/>
  <c r="AI94" i="5"/>
  <c r="AJ94" i="5"/>
  <c r="AP94" i="5"/>
  <c r="AQ94" i="5"/>
  <c r="AR94" i="5"/>
  <c r="AS94" i="5"/>
  <c r="AT94" i="5"/>
  <c r="AU94" i="5"/>
  <c r="AV94" i="5"/>
  <c r="BB94" i="5"/>
  <c r="BC94" i="5"/>
  <c r="BD94" i="5"/>
  <c r="BE94" i="5"/>
  <c r="BF94" i="5"/>
  <c r="BG94" i="5"/>
  <c r="BH94" i="5"/>
  <c r="BN94" i="5"/>
  <c r="BO94" i="5"/>
  <c r="BP94" i="5"/>
  <c r="BQ94" i="5"/>
  <c r="BR94" i="5"/>
  <c r="BS94" i="5"/>
  <c r="BT94" i="5"/>
  <c r="BZ94" i="5"/>
  <c r="CA94" i="5"/>
  <c r="CB94" i="5"/>
  <c r="CC94" i="5"/>
  <c r="CD94" i="5"/>
  <c r="CE94" i="5"/>
  <c r="CF94" i="5"/>
  <c r="CL94" i="5"/>
  <c r="CM94" i="5"/>
  <c r="CN94" i="5"/>
  <c r="CO94" i="5"/>
  <c r="CP94" i="5"/>
  <c r="CQ94" i="5"/>
  <c r="CR94" i="5"/>
  <c r="CX94" i="5"/>
  <c r="CY94" i="5"/>
  <c r="CZ94" i="5"/>
  <c r="DA94" i="5"/>
  <c r="DB94" i="5"/>
  <c r="DC94" i="5"/>
  <c r="DD94" i="5"/>
  <c r="DJ94" i="5"/>
  <c r="DK94" i="5"/>
  <c r="DL94" i="5"/>
  <c r="DM94" i="5"/>
  <c r="DN94" i="5"/>
  <c r="DO94" i="5"/>
  <c r="DP94" i="5"/>
  <c r="DV94" i="5"/>
  <c r="DW94" i="5"/>
  <c r="DX94" i="5"/>
  <c r="DY94" i="5"/>
  <c r="DZ94" i="5"/>
  <c r="EA94" i="5"/>
  <c r="EB94" i="5"/>
  <c r="EH94" i="5"/>
  <c r="EI94" i="5"/>
  <c r="EJ94" i="5"/>
  <c r="EK94" i="5"/>
  <c r="EL94" i="5"/>
  <c r="EM94" i="5"/>
  <c r="EN94" i="5"/>
  <c r="ET94" i="5"/>
  <c r="EU94" i="5"/>
  <c r="EV94" i="5"/>
  <c r="EW94" i="5"/>
  <c r="EX94" i="5"/>
  <c r="EY94" i="5"/>
  <c r="EZ94" i="5"/>
  <c r="C95" i="5"/>
  <c r="D95" i="5"/>
  <c r="E95" i="5"/>
  <c r="F95" i="5"/>
  <c r="G95" i="5"/>
  <c r="H95" i="5"/>
  <c r="I95" i="5"/>
  <c r="AD95" i="5"/>
  <c r="AE95" i="5"/>
  <c r="AF95" i="5"/>
  <c r="AG95" i="5"/>
  <c r="AH95" i="5"/>
  <c r="AI95" i="5"/>
  <c r="AJ95" i="5"/>
  <c r="AP95" i="5"/>
  <c r="AQ95" i="5"/>
  <c r="AR95" i="5"/>
  <c r="AS95" i="5"/>
  <c r="AT95" i="5"/>
  <c r="AU95" i="5"/>
  <c r="AV95" i="5"/>
  <c r="BB95" i="5"/>
  <c r="BC95" i="5"/>
  <c r="BD95" i="5"/>
  <c r="BE95" i="5"/>
  <c r="BF95" i="5"/>
  <c r="BG95" i="5"/>
  <c r="BH95" i="5"/>
  <c r="BN95" i="5"/>
  <c r="BO95" i="5"/>
  <c r="BP95" i="5"/>
  <c r="BQ95" i="5"/>
  <c r="BR95" i="5"/>
  <c r="BS95" i="5"/>
  <c r="BT95" i="5"/>
  <c r="BZ95" i="5"/>
  <c r="CA95" i="5"/>
  <c r="CB95" i="5"/>
  <c r="CC95" i="5"/>
  <c r="CD95" i="5"/>
  <c r="CE95" i="5"/>
  <c r="CF95" i="5"/>
  <c r="CL95" i="5"/>
  <c r="CM95" i="5"/>
  <c r="CN95" i="5"/>
  <c r="CO95" i="5"/>
  <c r="CP95" i="5"/>
  <c r="CQ95" i="5"/>
  <c r="CR95" i="5"/>
  <c r="CX95" i="5"/>
  <c r="CY95" i="5"/>
  <c r="CZ95" i="5"/>
  <c r="DA95" i="5"/>
  <c r="DB95" i="5"/>
  <c r="DC95" i="5"/>
  <c r="DD95" i="5"/>
  <c r="DJ95" i="5"/>
  <c r="DK95" i="5"/>
  <c r="DL95" i="5"/>
  <c r="DM95" i="5"/>
  <c r="DN95" i="5"/>
  <c r="DO95" i="5"/>
  <c r="DP95" i="5"/>
  <c r="DV95" i="5"/>
  <c r="DW95" i="5"/>
  <c r="DX95" i="5"/>
  <c r="DY95" i="5"/>
  <c r="DZ95" i="5"/>
  <c r="EA95" i="5"/>
  <c r="EB95" i="5"/>
  <c r="EH95" i="5"/>
  <c r="EI95" i="5"/>
  <c r="EJ95" i="5"/>
  <c r="EK95" i="5"/>
  <c r="EL95" i="5"/>
  <c r="EM95" i="5"/>
  <c r="EN95" i="5"/>
  <c r="ET95" i="5"/>
  <c r="EU95" i="5"/>
  <c r="EV95" i="5"/>
  <c r="EW95" i="5"/>
  <c r="EX95" i="5"/>
  <c r="EY95" i="5"/>
  <c r="EZ95" i="5"/>
  <c r="C96" i="5"/>
  <c r="D96" i="5"/>
  <c r="E96" i="5"/>
  <c r="F96" i="5"/>
  <c r="G96" i="5"/>
  <c r="H96" i="5"/>
  <c r="I96" i="5"/>
  <c r="AD96" i="5"/>
  <c r="AE96" i="5"/>
  <c r="AF96" i="5"/>
  <c r="AG96" i="5"/>
  <c r="AH96" i="5"/>
  <c r="AI96" i="5"/>
  <c r="AJ96" i="5"/>
  <c r="AP96" i="5"/>
  <c r="AQ96" i="5"/>
  <c r="AR96" i="5"/>
  <c r="AS96" i="5"/>
  <c r="AT96" i="5"/>
  <c r="AU96" i="5"/>
  <c r="AV96" i="5"/>
  <c r="BB96" i="5"/>
  <c r="BC96" i="5"/>
  <c r="BD96" i="5"/>
  <c r="BE96" i="5"/>
  <c r="BF96" i="5"/>
  <c r="BG96" i="5"/>
  <c r="BH96" i="5"/>
  <c r="BN96" i="5"/>
  <c r="BO96" i="5"/>
  <c r="BP96" i="5"/>
  <c r="BQ96" i="5"/>
  <c r="BR96" i="5"/>
  <c r="BS96" i="5"/>
  <c r="BT96" i="5"/>
  <c r="BZ96" i="5"/>
  <c r="CA96" i="5"/>
  <c r="CB96" i="5"/>
  <c r="CC96" i="5"/>
  <c r="CD96" i="5"/>
  <c r="CE96" i="5"/>
  <c r="CF96" i="5"/>
  <c r="CL96" i="5"/>
  <c r="CM96" i="5"/>
  <c r="CN96" i="5"/>
  <c r="CO96" i="5"/>
  <c r="CP96" i="5"/>
  <c r="CQ96" i="5"/>
  <c r="CR96" i="5"/>
  <c r="CX96" i="5"/>
  <c r="CY96" i="5"/>
  <c r="CZ96" i="5"/>
  <c r="DA96" i="5"/>
  <c r="DB96" i="5"/>
  <c r="DC96" i="5"/>
  <c r="DD96" i="5"/>
  <c r="DJ96" i="5"/>
  <c r="DK96" i="5"/>
  <c r="DL96" i="5"/>
  <c r="DM96" i="5"/>
  <c r="DN96" i="5"/>
  <c r="DO96" i="5"/>
  <c r="DP96" i="5"/>
  <c r="DV96" i="5"/>
  <c r="DW96" i="5"/>
  <c r="DX96" i="5"/>
  <c r="DY96" i="5"/>
  <c r="DZ96" i="5"/>
  <c r="EA96" i="5"/>
  <c r="EB96" i="5"/>
  <c r="EH96" i="5"/>
  <c r="EI96" i="5"/>
  <c r="EJ96" i="5"/>
  <c r="EK96" i="5"/>
  <c r="EL96" i="5"/>
  <c r="EM96" i="5"/>
  <c r="EN96" i="5"/>
  <c r="ET96" i="5"/>
  <c r="EU96" i="5"/>
  <c r="EV96" i="5"/>
  <c r="EW96" i="5"/>
  <c r="EX96" i="5"/>
  <c r="EY96" i="5"/>
  <c r="EZ96" i="5"/>
  <c r="C97" i="5"/>
  <c r="D97" i="5"/>
  <c r="N97" i="5" s="1"/>
  <c r="E97" i="5"/>
  <c r="F97" i="5"/>
  <c r="G97" i="5"/>
  <c r="H97" i="5"/>
  <c r="I97" i="5"/>
  <c r="L97" i="5"/>
  <c r="M97" i="5" s="1"/>
  <c r="O97" i="5"/>
  <c r="AD97" i="5"/>
  <c r="AE97" i="5"/>
  <c r="AF97" i="5"/>
  <c r="AG97" i="5"/>
  <c r="AH97" i="5"/>
  <c r="AI97" i="5"/>
  <c r="AJ97" i="5"/>
  <c r="AP97" i="5"/>
  <c r="AQ97" i="5"/>
  <c r="AR97" i="5"/>
  <c r="AS97" i="5"/>
  <c r="AT97" i="5"/>
  <c r="AU97" i="5"/>
  <c r="AV97" i="5"/>
  <c r="BB97" i="5"/>
  <c r="BC97" i="5"/>
  <c r="BD97" i="5"/>
  <c r="BE97" i="5"/>
  <c r="BF97" i="5"/>
  <c r="BG97" i="5"/>
  <c r="BH97" i="5"/>
  <c r="BN97" i="5"/>
  <c r="BO97" i="5"/>
  <c r="BP97" i="5"/>
  <c r="BQ97" i="5"/>
  <c r="BR97" i="5"/>
  <c r="BS97" i="5"/>
  <c r="BT97" i="5"/>
  <c r="BZ97" i="5"/>
  <c r="CA97" i="5"/>
  <c r="CB97" i="5"/>
  <c r="CC97" i="5"/>
  <c r="CD97" i="5"/>
  <c r="CE97" i="5"/>
  <c r="CF97" i="5"/>
  <c r="CL97" i="5"/>
  <c r="CM97" i="5"/>
  <c r="CN97" i="5"/>
  <c r="CO97" i="5"/>
  <c r="CP97" i="5"/>
  <c r="CQ97" i="5"/>
  <c r="CR97" i="5"/>
  <c r="CX97" i="5"/>
  <c r="CY97" i="5"/>
  <c r="CZ97" i="5"/>
  <c r="DA97" i="5"/>
  <c r="DB97" i="5"/>
  <c r="DC97" i="5"/>
  <c r="DD97" i="5"/>
  <c r="DJ97" i="5"/>
  <c r="DK97" i="5"/>
  <c r="DL97" i="5"/>
  <c r="DM97" i="5"/>
  <c r="DN97" i="5"/>
  <c r="DO97" i="5"/>
  <c r="DP97" i="5"/>
  <c r="DV97" i="5"/>
  <c r="DW97" i="5"/>
  <c r="DX97" i="5"/>
  <c r="DY97" i="5"/>
  <c r="DZ97" i="5"/>
  <c r="EA97" i="5"/>
  <c r="EB97" i="5"/>
  <c r="EH97" i="5"/>
  <c r="EI97" i="5"/>
  <c r="EJ97" i="5"/>
  <c r="EK97" i="5"/>
  <c r="EL97" i="5"/>
  <c r="EM97" i="5"/>
  <c r="EN97" i="5"/>
  <c r="ET97" i="5"/>
  <c r="EU97" i="5"/>
  <c r="EV97" i="5"/>
  <c r="EW97" i="5"/>
  <c r="EX97" i="5"/>
  <c r="EY97" i="5"/>
  <c r="EZ97" i="5"/>
  <c r="C98" i="5"/>
  <c r="D98" i="5"/>
  <c r="E98" i="5"/>
  <c r="F98" i="5"/>
  <c r="N98" i="5" s="1"/>
  <c r="G98" i="5"/>
  <c r="H98" i="5"/>
  <c r="I98" i="5"/>
  <c r="AD98" i="5"/>
  <c r="AE98" i="5"/>
  <c r="AF98" i="5"/>
  <c r="AG98" i="5"/>
  <c r="AH98" i="5"/>
  <c r="AI98" i="5"/>
  <c r="AJ98" i="5"/>
  <c r="AP98" i="5"/>
  <c r="AQ98" i="5"/>
  <c r="AR98" i="5"/>
  <c r="AS98" i="5"/>
  <c r="AT98" i="5"/>
  <c r="AU98" i="5"/>
  <c r="AV98" i="5"/>
  <c r="BB98" i="5"/>
  <c r="BC98" i="5"/>
  <c r="BD98" i="5"/>
  <c r="BE98" i="5"/>
  <c r="BF98" i="5"/>
  <c r="BG98" i="5"/>
  <c r="BH98" i="5"/>
  <c r="BN98" i="5"/>
  <c r="BO98" i="5"/>
  <c r="BP98" i="5"/>
  <c r="BQ98" i="5"/>
  <c r="BR98" i="5"/>
  <c r="BS98" i="5"/>
  <c r="BT98" i="5"/>
  <c r="BZ98" i="5"/>
  <c r="CA98" i="5"/>
  <c r="CB98" i="5"/>
  <c r="CC98" i="5"/>
  <c r="CD98" i="5"/>
  <c r="CE98" i="5"/>
  <c r="CF98" i="5"/>
  <c r="CL98" i="5"/>
  <c r="CM98" i="5"/>
  <c r="CN98" i="5"/>
  <c r="CO98" i="5"/>
  <c r="CP98" i="5"/>
  <c r="CQ98" i="5"/>
  <c r="CR98" i="5"/>
  <c r="CX98" i="5"/>
  <c r="CY98" i="5"/>
  <c r="CZ98" i="5"/>
  <c r="DA98" i="5"/>
  <c r="DB98" i="5"/>
  <c r="DC98" i="5"/>
  <c r="DD98" i="5"/>
  <c r="DJ98" i="5"/>
  <c r="DK98" i="5"/>
  <c r="DL98" i="5"/>
  <c r="DM98" i="5"/>
  <c r="DN98" i="5"/>
  <c r="DO98" i="5"/>
  <c r="DP98" i="5"/>
  <c r="DV98" i="5"/>
  <c r="DW98" i="5"/>
  <c r="DX98" i="5"/>
  <c r="DY98" i="5"/>
  <c r="DZ98" i="5"/>
  <c r="EA98" i="5"/>
  <c r="EB98" i="5"/>
  <c r="EH98" i="5"/>
  <c r="EI98" i="5"/>
  <c r="EJ98" i="5"/>
  <c r="EK98" i="5"/>
  <c r="EL98" i="5"/>
  <c r="EM98" i="5"/>
  <c r="EN98" i="5"/>
  <c r="ET98" i="5"/>
  <c r="EU98" i="5"/>
  <c r="EV98" i="5"/>
  <c r="EW98" i="5"/>
  <c r="EX98" i="5"/>
  <c r="EY98" i="5"/>
  <c r="EZ98" i="5"/>
  <c r="C99" i="5"/>
  <c r="D99" i="5"/>
  <c r="E99" i="5"/>
  <c r="F99" i="5"/>
  <c r="O99" i="5" s="1"/>
  <c r="G99" i="5"/>
  <c r="H99" i="5"/>
  <c r="I99" i="5"/>
  <c r="AD99" i="5"/>
  <c r="AE99" i="5"/>
  <c r="AF99" i="5"/>
  <c r="AG99" i="5"/>
  <c r="AH99" i="5"/>
  <c r="AI99" i="5"/>
  <c r="AJ99" i="5"/>
  <c r="AP99" i="5"/>
  <c r="AQ99" i="5"/>
  <c r="AR99" i="5"/>
  <c r="AS99" i="5"/>
  <c r="AT99" i="5"/>
  <c r="AU99" i="5"/>
  <c r="AV99" i="5"/>
  <c r="BB99" i="5"/>
  <c r="BC99" i="5"/>
  <c r="BD99" i="5"/>
  <c r="BE99" i="5"/>
  <c r="BF99" i="5"/>
  <c r="BG99" i="5"/>
  <c r="BH99" i="5"/>
  <c r="BN99" i="5"/>
  <c r="BO99" i="5"/>
  <c r="BP99" i="5"/>
  <c r="BQ99" i="5"/>
  <c r="BR99" i="5"/>
  <c r="BS99" i="5"/>
  <c r="BT99" i="5"/>
  <c r="BZ99" i="5"/>
  <c r="CA99" i="5"/>
  <c r="CB99" i="5"/>
  <c r="CC99" i="5"/>
  <c r="CD99" i="5"/>
  <c r="CE99" i="5"/>
  <c r="CF99" i="5"/>
  <c r="CL99" i="5"/>
  <c r="CM99" i="5"/>
  <c r="CN99" i="5"/>
  <c r="CO99" i="5"/>
  <c r="CP99" i="5"/>
  <c r="CQ99" i="5"/>
  <c r="CR99" i="5"/>
  <c r="CX99" i="5"/>
  <c r="CY99" i="5"/>
  <c r="CZ99" i="5"/>
  <c r="DA99" i="5"/>
  <c r="DB99" i="5"/>
  <c r="DC99" i="5"/>
  <c r="DD99" i="5"/>
  <c r="DJ99" i="5"/>
  <c r="DK99" i="5"/>
  <c r="DL99" i="5"/>
  <c r="DM99" i="5"/>
  <c r="DN99" i="5"/>
  <c r="DO99" i="5"/>
  <c r="DP99" i="5"/>
  <c r="DV99" i="5"/>
  <c r="DW99" i="5"/>
  <c r="DX99" i="5"/>
  <c r="DY99" i="5"/>
  <c r="DZ99" i="5"/>
  <c r="EA99" i="5"/>
  <c r="EB99" i="5"/>
  <c r="EH99" i="5"/>
  <c r="EI99" i="5"/>
  <c r="EJ99" i="5"/>
  <c r="EK99" i="5"/>
  <c r="EL99" i="5"/>
  <c r="EM99" i="5"/>
  <c r="EN99" i="5"/>
  <c r="ET99" i="5"/>
  <c r="EU99" i="5"/>
  <c r="EV99" i="5"/>
  <c r="EW99" i="5"/>
  <c r="EX99" i="5"/>
  <c r="EY99" i="5"/>
  <c r="EZ99" i="5"/>
  <c r="C100" i="5"/>
  <c r="D100" i="5"/>
  <c r="E100" i="5"/>
  <c r="F100" i="5"/>
  <c r="G100" i="5"/>
  <c r="H100" i="5"/>
  <c r="I100" i="5"/>
  <c r="O100" i="5"/>
  <c r="AD100" i="5"/>
  <c r="AE100" i="5"/>
  <c r="AF100" i="5"/>
  <c r="AG100" i="5"/>
  <c r="AH100" i="5"/>
  <c r="AI100" i="5"/>
  <c r="AJ100" i="5"/>
  <c r="AP100" i="5"/>
  <c r="AQ100" i="5"/>
  <c r="AR100" i="5"/>
  <c r="AS100" i="5"/>
  <c r="AT100" i="5"/>
  <c r="AU100" i="5"/>
  <c r="AV100" i="5"/>
  <c r="BB100" i="5"/>
  <c r="BC100" i="5"/>
  <c r="BD100" i="5"/>
  <c r="BE100" i="5"/>
  <c r="BF100" i="5"/>
  <c r="BG100" i="5"/>
  <c r="BH100" i="5"/>
  <c r="BN100" i="5"/>
  <c r="BO100" i="5"/>
  <c r="BP100" i="5"/>
  <c r="BQ100" i="5"/>
  <c r="BR100" i="5"/>
  <c r="BS100" i="5"/>
  <c r="BT100" i="5"/>
  <c r="BZ100" i="5"/>
  <c r="CA100" i="5"/>
  <c r="CB100" i="5"/>
  <c r="CC100" i="5"/>
  <c r="CD100" i="5"/>
  <c r="CE100" i="5"/>
  <c r="CF100" i="5"/>
  <c r="CL100" i="5"/>
  <c r="CM100" i="5"/>
  <c r="CN100" i="5"/>
  <c r="CO100" i="5"/>
  <c r="CP100" i="5"/>
  <c r="CQ100" i="5"/>
  <c r="CR100" i="5"/>
  <c r="CX100" i="5"/>
  <c r="CY100" i="5"/>
  <c r="CZ100" i="5"/>
  <c r="DA100" i="5"/>
  <c r="DB100" i="5"/>
  <c r="DC100" i="5"/>
  <c r="DD100" i="5"/>
  <c r="DJ100" i="5"/>
  <c r="DK100" i="5"/>
  <c r="DL100" i="5"/>
  <c r="DM100" i="5"/>
  <c r="DN100" i="5"/>
  <c r="DO100" i="5"/>
  <c r="DP100" i="5"/>
  <c r="DV100" i="5"/>
  <c r="DW100" i="5"/>
  <c r="DX100" i="5"/>
  <c r="DY100" i="5"/>
  <c r="DZ100" i="5"/>
  <c r="EA100" i="5"/>
  <c r="EB100" i="5"/>
  <c r="EH100" i="5"/>
  <c r="EI100" i="5"/>
  <c r="EJ100" i="5"/>
  <c r="EK100" i="5"/>
  <c r="EL100" i="5"/>
  <c r="EM100" i="5"/>
  <c r="EN100" i="5"/>
  <c r="ET100" i="5"/>
  <c r="EU100" i="5"/>
  <c r="EV100" i="5"/>
  <c r="EW100" i="5"/>
  <c r="EX100" i="5"/>
  <c r="EY100" i="5"/>
  <c r="EZ100" i="5"/>
  <c r="C101" i="5"/>
  <c r="D101" i="5"/>
  <c r="N101" i="5" s="1"/>
  <c r="E101" i="5"/>
  <c r="F101" i="5"/>
  <c r="G101" i="5"/>
  <c r="H101" i="5"/>
  <c r="I101" i="5"/>
  <c r="O101" i="5"/>
  <c r="AD101" i="5"/>
  <c r="AE101" i="5"/>
  <c r="AF101" i="5"/>
  <c r="AG101" i="5"/>
  <c r="AH101" i="5"/>
  <c r="AI101" i="5"/>
  <c r="AJ101" i="5"/>
  <c r="AP101" i="5"/>
  <c r="AQ101" i="5"/>
  <c r="AR101" i="5"/>
  <c r="AS101" i="5"/>
  <c r="AT101" i="5"/>
  <c r="AU101" i="5"/>
  <c r="AV101" i="5"/>
  <c r="BB101" i="5"/>
  <c r="BC101" i="5"/>
  <c r="BD101" i="5"/>
  <c r="BE101" i="5"/>
  <c r="BF101" i="5"/>
  <c r="BG101" i="5"/>
  <c r="BH101" i="5"/>
  <c r="BN101" i="5"/>
  <c r="BO101" i="5"/>
  <c r="BP101" i="5"/>
  <c r="BQ101" i="5"/>
  <c r="BR101" i="5"/>
  <c r="BS101" i="5"/>
  <c r="BT101" i="5"/>
  <c r="BZ101" i="5"/>
  <c r="CA101" i="5"/>
  <c r="CB101" i="5"/>
  <c r="CC101" i="5"/>
  <c r="CD101" i="5"/>
  <c r="CE101" i="5"/>
  <c r="CF101" i="5"/>
  <c r="CL101" i="5"/>
  <c r="CM101" i="5"/>
  <c r="CN101" i="5"/>
  <c r="CO101" i="5"/>
  <c r="CP101" i="5"/>
  <c r="CQ101" i="5"/>
  <c r="CR101" i="5"/>
  <c r="CX101" i="5"/>
  <c r="CY101" i="5"/>
  <c r="CZ101" i="5"/>
  <c r="DA101" i="5"/>
  <c r="DB101" i="5"/>
  <c r="DC101" i="5"/>
  <c r="DD101" i="5"/>
  <c r="DJ101" i="5"/>
  <c r="DK101" i="5"/>
  <c r="DL101" i="5"/>
  <c r="DM101" i="5"/>
  <c r="DN101" i="5"/>
  <c r="DO101" i="5"/>
  <c r="DP101" i="5"/>
  <c r="DV101" i="5"/>
  <c r="DW101" i="5"/>
  <c r="DX101" i="5"/>
  <c r="DY101" i="5"/>
  <c r="DZ101" i="5"/>
  <c r="EA101" i="5"/>
  <c r="EB101" i="5"/>
  <c r="EH101" i="5"/>
  <c r="EI101" i="5"/>
  <c r="EJ101" i="5"/>
  <c r="EK101" i="5"/>
  <c r="EL101" i="5"/>
  <c r="EM101" i="5"/>
  <c r="EN101" i="5"/>
  <c r="ET101" i="5"/>
  <c r="EU101" i="5"/>
  <c r="EV101" i="5"/>
  <c r="EW101" i="5"/>
  <c r="EX101" i="5"/>
  <c r="EY101" i="5"/>
  <c r="EZ101" i="5"/>
  <c r="C102" i="5"/>
  <c r="D102" i="5"/>
  <c r="E102" i="5"/>
  <c r="F102" i="5"/>
  <c r="G102" i="5"/>
  <c r="H102" i="5"/>
  <c r="I102" i="5"/>
  <c r="N102" i="5"/>
  <c r="O102" i="5"/>
  <c r="AD102" i="5"/>
  <c r="AE102" i="5"/>
  <c r="AF102" i="5"/>
  <c r="AG102" i="5"/>
  <c r="AH102" i="5"/>
  <c r="AI102" i="5"/>
  <c r="AJ102" i="5"/>
  <c r="AP102" i="5"/>
  <c r="AQ102" i="5"/>
  <c r="AR102" i="5"/>
  <c r="AS102" i="5"/>
  <c r="AT102" i="5"/>
  <c r="AU102" i="5"/>
  <c r="AV102" i="5"/>
  <c r="BB102" i="5"/>
  <c r="BC102" i="5"/>
  <c r="BD102" i="5"/>
  <c r="BE102" i="5"/>
  <c r="BF102" i="5"/>
  <c r="BG102" i="5"/>
  <c r="BH102" i="5"/>
  <c r="BN102" i="5"/>
  <c r="BO102" i="5"/>
  <c r="BP102" i="5"/>
  <c r="BQ102" i="5"/>
  <c r="BR102" i="5"/>
  <c r="BS102" i="5"/>
  <c r="BT102" i="5"/>
  <c r="BZ102" i="5"/>
  <c r="CA102" i="5"/>
  <c r="CB102" i="5"/>
  <c r="CC102" i="5"/>
  <c r="CD102" i="5"/>
  <c r="CE102" i="5"/>
  <c r="CF102" i="5"/>
  <c r="CL102" i="5"/>
  <c r="CM102" i="5"/>
  <c r="CN102" i="5"/>
  <c r="CO102" i="5"/>
  <c r="CP102" i="5"/>
  <c r="CQ102" i="5"/>
  <c r="CR102" i="5"/>
  <c r="CX102" i="5"/>
  <c r="CY102" i="5"/>
  <c r="CZ102" i="5"/>
  <c r="DA102" i="5"/>
  <c r="DB102" i="5"/>
  <c r="DC102" i="5"/>
  <c r="DD102" i="5"/>
  <c r="DJ102" i="5"/>
  <c r="DK102" i="5"/>
  <c r="DL102" i="5"/>
  <c r="DM102" i="5"/>
  <c r="DN102" i="5"/>
  <c r="DO102" i="5"/>
  <c r="DP102" i="5"/>
  <c r="DV102" i="5"/>
  <c r="DW102" i="5"/>
  <c r="DX102" i="5"/>
  <c r="DY102" i="5"/>
  <c r="DZ102" i="5"/>
  <c r="EA102" i="5"/>
  <c r="EB102" i="5"/>
  <c r="EH102" i="5"/>
  <c r="EI102" i="5"/>
  <c r="EJ102" i="5"/>
  <c r="EK102" i="5"/>
  <c r="EL102" i="5"/>
  <c r="EM102" i="5"/>
  <c r="EN102" i="5"/>
  <c r="ET102" i="5"/>
  <c r="EU102" i="5"/>
  <c r="EV102" i="5"/>
  <c r="EW102" i="5"/>
  <c r="EX102" i="5"/>
  <c r="EY102" i="5"/>
  <c r="EZ102" i="5"/>
  <c r="C103" i="5"/>
  <c r="D103" i="5"/>
  <c r="E103" i="5"/>
  <c r="F103" i="5"/>
  <c r="G103" i="5"/>
  <c r="H103" i="5"/>
  <c r="I103" i="5"/>
  <c r="N103" i="5"/>
  <c r="O103" i="5"/>
  <c r="AD103" i="5"/>
  <c r="AE103" i="5"/>
  <c r="AF103" i="5"/>
  <c r="AG103" i="5"/>
  <c r="AH103" i="5"/>
  <c r="AI103" i="5"/>
  <c r="AJ103" i="5"/>
  <c r="AP103" i="5"/>
  <c r="AQ103" i="5"/>
  <c r="AR103" i="5"/>
  <c r="AS103" i="5"/>
  <c r="AT103" i="5"/>
  <c r="AU103" i="5"/>
  <c r="AV103" i="5"/>
  <c r="BB103" i="5"/>
  <c r="BC103" i="5"/>
  <c r="BD103" i="5"/>
  <c r="BE103" i="5"/>
  <c r="BF103" i="5"/>
  <c r="BG103" i="5"/>
  <c r="BH103" i="5"/>
  <c r="BN103" i="5"/>
  <c r="BO103" i="5"/>
  <c r="BP103" i="5"/>
  <c r="BQ103" i="5"/>
  <c r="BR103" i="5"/>
  <c r="BS103" i="5"/>
  <c r="BT103" i="5"/>
  <c r="BZ103" i="5"/>
  <c r="CA103" i="5"/>
  <c r="CB103" i="5"/>
  <c r="CC103" i="5"/>
  <c r="CD103" i="5"/>
  <c r="CE103" i="5"/>
  <c r="CF103" i="5"/>
  <c r="CL103" i="5"/>
  <c r="CM103" i="5"/>
  <c r="CN103" i="5"/>
  <c r="CO103" i="5"/>
  <c r="CP103" i="5"/>
  <c r="CQ103" i="5"/>
  <c r="CR103" i="5"/>
  <c r="CX103" i="5"/>
  <c r="CY103" i="5"/>
  <c r="CZ103" i="5"/>
  <c r="DA103" i="5"/>
  <c r="DB103" i="5"/>
  <c r="DC103" i="5"/>
  <c r="DD103" i="5"/>
  <c r="DJ103" i="5"/>
  <c r="DK103" i="5"/>
  <c r="DL103" i="5"/>
  <c r="DM103" i="5"/>
  <c r="DN103" i="5"/>
  <c r="DO103" i="5"/>
  <c r="DP103" i="5"/>
  <c r="DV103" i="5"/>
  <c r="DW103" i="5"/>
  <c r="DX103" i="5"/>
  <c r="DY103" i="5"/>
  <c r="DZ103" i="5"/>
  <c r="EA103" i="5"/>
  <c r="EB103" i="5"/>
  <c r="EH103" i="5"/>
  <c r="EI103" i="5"/>
  <c r="EJ103" i="5"/>
  <c r="EK103" i="5"/>
  <c r="EL103" i="5"/>
  <c r="EM103" i="5"/>
  <c r="EN103" i="5"/>
  <c r="ET103" i="5"/>
  <c r="EU103" i="5"/>
  <c r="EV103" i="5"/>
  <c r="EW103" i="5"/>
  <c r="EX103" i="5"/>
  <c r="EY103" i="5"/>
  <c r="EZ103" i="5"/>
  <c r="C104" i="5"/>
  <c r="D104" i="5"/>
  <c r="E104" i="5"/>
  <c r="O104" i="5" s="1"/>
  <c r="F104" i="5"/>
  <c r="G104" i="5"/>
  <c r="H104" i="5"/>
  <c r="I104" i="5"/>
  <c r="N104" i="5"/>
  <c r="AD104" i="5"/>
  <c r="AE104" i="5"/>
  <c r="AF104" i="5"/>
  <c r="AG104" i="5"/>
  <c r="AH104" i="5"/>
  <c r="AI104" i="5"/>
  <c r="AJ104" i="5"/>
  <c r="AP104" i="5"/>
  <c r="AQ104" i="5"/>
  <c r="AR104" i="5"/>
  <c r="AS104" i="5"/>
  <c r="AT104" i="5"/>
  <c r="AU104" i="5"/>
  <c r="AV104" i="5"/>
  <c r="BB104" i="5"/>
  <c r="BC104" i="5"/>
  <c r="BD104" i="5"/>
  <c r="BE104" i="5"/>
  <c r="BF104" i="5"/>
  <c r="BG104" i="5"/>
  <c r="BH104" i="5"/>
  <c r="BN104" i="5"/>
  <c r="BO104" i="5"/>
  <c r="BP104" i="5"/>
  <c r="BQ104" i="5"/>
  <c r="BR104" i="5"/>
  <c r="BS104" i="5"/>
  <c r="BT104" i="5"/>
  <c r="BZ104" i="5"/>
  <c r="CA104" i="5"/>
  <c r="CB104" i="5"/>
  <c r="CC104" i="5"/>
  <c r="CD104" i="5"/>
  <c r="CE104" i="5"/>
  <c r="CF104" i="5"/>
  <c r="CL104" i="5"/>
  <c r="CM104" i="5"/>
  <c r="CN104" i="5"/>
  <c r="CO104" i="5"/>
  <c r="CP104" i="5"/>
  <c r="CQ104" i="5"/>
  <c r="CR104" i="5"/>
  <c r="CX104" i="5"/>
  <c r="CY104" i="5"/>
  <c r="CZ104" i="5"/>
  <c r="DA104" i="5"/>
  <c r="DB104" i="5"/>
  <c r="DC104" i="5"/>
  <c r="DD104" i="5"/>
  <c r="DJ104" i="5"/>
  <c r="DK104" i="5"/>
  <c r="DL104" i="5"/>
  <c r="DM104" i="5"/>
  <c r="DN104" i="5"/>
  <c r="DO104" i="5"/>
  <c r="DP104" i="5"/>
  <c r="DV104" i="5"/>
  <c r="DW104" i="5"/>
  <c r="DX104" i="5"/>
  <c r="DY104" i="5"/>
  <c r="DZ104" i="5"/>
  <c r="EA104" i="5"/>
  <c r="EB104" i="5"/>
  <c r="EH104" i="5"/>
  <c r="EI104" i="5"/>
  <c r="EJ104" i="5"/>
  <c r="EK104" i="5"/>
  <c r="EL104" i="5"/>
  <c r="EM104" i="5"/>
  <c r="EN104" i="5"/>
  <c r="ET104" i="5"/>
  <c r="EU104" i="5"/>
  <c r="EV104" i="5"/>
  <c r="EW104" i="5"/>
  <c r="EX104" i="5"/>
  <c r="EY104" i="5"/>
  <c r="EZ104" i="5"/>
  <c r="C105" i="5"/>
  <c r="D105" i="5"/>
  <c r="E105" i="5"/>
  <c r="F105" i="5"/>
  <c r="N105" i="5" s="1"/>
  <c r="G105" i="5"/>
  <c r="H105" i="5"/>
  <c r="L105" i="5" s="1"/>
  <c r="M105" i="5" s="1"/>
  <c r="I105" i="5"/>
  <c r="O105" i="5"/>
  <c r="AD105" i="5"/>
  <c r="AE105" i="5"/>
  <c r="AF105" i="5"/>
  <c r="AG105" i="5"/>
  <c r="AH105" i="5"/>
  <c r="AI105" i="5"/>
  <c r="AJ105" i="5"/>
  <c r="AP105" i="5"/>
  <c r="AQ105" i="5"/>
  <c r="AR105" i="5"/>
  <c r="AS105" i="5"/>
  <c r="AT105" i="5"/>
  <c r="AU105" i="5"/>
  <c r="AV105" i="5"/>
  <c r="BB105" i="5"/>
  <c r="BC105" i="5"/>
  <c r="BD105" i="5"/>
  <c r="BE105" i="5"/>
  <c r="BF105" i="5"/>
  <c r="BG105" i="5"/>
  <c r="BH105" i="5"/>
  <c r="BN105" i="5"/>
  <c r="BO105" i="5"/>
  <c r="BP105" i="5"/>
  <c r="BQ105" i="5"/>
  <c r="BR105" i="5"/>
  <c r="BS105" i="5"/>
  <c r="BT105" i="5"/>
  <c r="BZ105" i="5"/>
  <c r="CA105" i="5"/>
  <c r="CB105" i="5"/>
  <c r="CC105" i="5"/>
  <c r="CD105" i="5"/>
  <c r="CE105" i="5"/>
  <c r="CF105" i="5"/>
  <c r="CL105" i="5"/>
  <c r="CM105" i="5"/>
  <c r="CN105" i="5"/>
  <c r="CO105" i="5"/>
  <c r="CP105" i="5"/>
  <c r="CQ105" i="5"/>
  <c r="CR105" i="5"/>
  <c r="CX105" i="5"/>
  <c r="CY105" i="5"/>
  <c r="CZ105" i="5"/>
  <c r="DA105" i="5"/>
  <c r="DB105" i="5"/>
  <c r="DC105" i="5"/>
  <c r="DD105" i="5"/>
  <c r="DJ105" i="5"/>
  <c r="DK105" i="5"/>
  <c r="DL105" i="5"/>
  <c r="DM105" i="5"/>
  <c r="DN105" i="5"/>
  <c r="DO105" i="5"/>
  <c r="DP105" i="5"/>
  <c r="DV105" i="5"/>
  <c r="DW105" i="5"/>
  <c r="DX105" i="5"/>
  <c r="DY105" i="5"/>
  <c r="DZ105" i="5"/>
  <c r="EA105" i="5"/>
  <c r="EB105" i="5"/>
  <c r="EH105" i="5"/>
  <c r="EI105" i="5"/>
  <c r="EJ105" i="5"/>
  <c r="EK105" i="5"/>
  <c r="EL105" i="5"/>
  <c r="EM105" i="5"/>
  <c r="EN105" i="5"/>
  <c r="ET105" i="5"/>
  <c r="EU105" i="5"/>
  <c r="EV105" i="5"/>
  <c r="EW105" i="5"/>
  <c r="EX105" i="5"/>
  <c r="EY105" i="5"/>
  <c r="EZ105" i="5"/>
  <c r="C106" i="5"/>
  <c r="D106" i="5"/>
  <c r="N106" i="5" s="1"/>
  <c r="E106" i="5"/>
  <c r="O106" i="5" s="1"/>
  <c r="F106" i="5"/>
  <c r="G106" i="5"/>
  <c r="H106" i="5"/>
  <c r="I106" i="5"/>
  <c r="L106" i="5"/>
  <c r="M106" i="5"/>
  <c r="AD106" i="5"/>
  <c r="AE106" i="5"/>
  <c r="AF106" i="5"/>
  <c r="AG106" i="5"/>
  <c r="AH106" i="5"/>
  <c r="AI106" i="5"/>
  <c r="AJ106" i="5"/>
  <c r="AP106" i="5"/>
  <c r="AQ106" i="5"/>
  <c r="AR106" i="5"/>
  <c r="AS106" i="5"/>
  <c r="AT106" i="5"/>
  <c r="AU106" i="5"/>
  <c r="AV106" i="5"/>
  <c r="BB106" i="5"/>
  <c r="BC106" i="5"/>
  <c r="BD106" i="5"/>
  <c r="BE106" i="5"/>
  <c r="BF106" i="5"/>
  <c r="BG106" i="5"/>
  <c r="BH106" i="5"/>
  <c r="BN106" i="5"/>
  <c r="BO106" i="5"/>
  <c r="BP106" i="5"/>
  <c r="BQ106" i="5"/>
  <c r="BR106" i="5"/>
  <c r="BS106" i="5"/>
  <c r="BT106" i="5"/>
  <c r="BZ106" i="5"/>
  <c r="CA106" i="5"/>
  <c r="CB106" i="5"/>
  <c r="CC106" i="5"/>
  <c r="CD106" i="5"/>
  <c r="CE106" i="5"/>
  <c r="CF106" i="5"/>
  <c r="CL106" i="5"/>
  <c r="CM106" i="5"/>
  <c r="CN106" i="5"/>
  <c r="CO106" i="5"/>
  <c r="CP106" i="5"/>
  <c r="CQ106" i="5"/>
  <c r="CR106" i="5"/>
  <c r="CX106" i="5"/>
  <c r="CY106" i="5"/>
  <c r="CZ106" i="5"/>
  <c r="DA106" i="5"/>
  <c r="DB106" i="5"/>
  <c r="DC106" i="5"/>
  <c r="DD106" i="5"/>
  <c r="DJ106" i="5"/>
  <c r="DK106" i="5"/>
  <c r="DL106" i="5"/>
  <c r="DM106" i="5"/>
  <c r="DN106" i="5"/>
  <c r="DO106" i="5"/>
  <c r="DP106" i="5"/>
  <c r="DV106" i="5"/>
  <c r="DW106" i="5"/>
  <c r="DX106" i="5"/>
  <c r="DY106" i="5"/>
  <c r="DZ106" i="5"/>
  <c r="EA106" i="5"/>
  <c r="EB106" i="5"/>
  <c r="EH106" i="5"/>
  <c r="EI106" i="5"/>
  <c r="EJ106" i="5"/>
  <c r="EK106" i="5"/>
  <c r="EL106" i="5"/>
  <c r="EM106" i="5"/>
  <c r="EN106" i="5"/>
  <c r="ET106" i="5"/>
  <c r="EU106" i="5"/>
  <c r="EV106" i="5"/>
  <c r="EW106" i="5"/>
  <c r="EX106" i="5"/>
  <c r="EY106" i="5"/>
  <c r="EZ106" i="5"/>
  <c r="C107" i="5"/>
  <c r="D107" i="5"/>
  <c r="E107" i="5"/>
  <c r="O107" i="5" s="1"/>
  <c r="F107" i="5"/>
  <c r="G107" i="5"/>
  <c r="M107" i="5" s="1"/>
  <c r="H107" i="5"/>
  <c r="I107" i="5"/>
  <c r="L107" i="5"/>
  <c r="N107" i="5"/>
  <c r="AD107" i="5"/>
  <c r="AE107" i="5"/>
  <c r="AF107" i="5"/>
  <c r="AG107" i="5"/>
  <c r="AH107" i="5"/>
  <c r="AI107" i="5"/>
  <c r="AJ107" i="5"/>
  <c r="AP107" i="5"/>
  <c r="AQ107" i="5"/>
  <c r="AR107" i="5"/>
  <c r="AS107" i="5"/>
  <c r="AT107" i="5"/>
  <c r="AU107" i="5"/>
  <c r="AV107" i="5"/>
  <c r="BB107" i="5"/>
  <c r="BC107" i="5"/>
  <c r="BD107" i="5"/>
  <c r="BE107" i="5"/>
  <c r="BF107" i="5"/>
  <c r="BG107" i="5"/>
  <c r="BH107" i="5"/>
  <c r="BN107" i="5"/>
  <c r="BO107" i="5"/>
  <c r="BP107" i="5"/>
  <c r="BQ107" i="5"/>
  <c r="BR107" i="5"/>
  <c r="BS107" i="5"/>
  <c r="BT107" i="5"/>
  <c r="BZ107" i="5"/>
  <c r="CA107" i="5"/>
  <c r="CB107" i="5"/>
  <c r="CC107" i="5"/>
  <c r="CD107" i="5"/>
  <c r="CE107" i="5"/>
  <c r="CF107" i="5"/>
  <c r="CL107" i="5"/>
  <c r="CM107" i="5"/>
  <c r="CN107" i="5"/>
  <c r="CO107" i="5"/>
  <c r="CP107" i="5"/>
  <c r="CQ107" i="5"/>
  <c r="CR107" i="5"/>
  <c r="CX107" i="5"/>
  <c r="CY107" i="5"/>
  <c r="CZ107" i="5"/>
  <c r="DA107" i="5"/>
  <c r="DB107" i="5"/>
  <c r="DC107" i="5"/>
  <c r="DD107" i="5"/>
  <c r="DJ107" i="5"/>
  <c r="DK107" i="5"/>
  <c r="DL107" i="5"/>
  <c r="DM107" i="5"/>
  <c r="DN107" i="5"/>
  <c r="DO107" i="5"/>
  <c r="DP107" i="5"/>
  <c r="DV107" i="5"/>
  <c r="DW107" i="5"/>
  <c r="DX107" i="5"/>
  <c r="DY107" i="5"/>
  <c r="DZ107" i="5"/>
  <c r="EA107" i="5"/>
  <c r="EB107" i="5"/>
  <c r="EH107" i="5"/>
  <c r="EI107" i="5"/>
  <c r="EJ107" i="5"/>
  <c r="EK107" i="5"/>
  <c r="EL107" i="5"/>
  <c r="EM107" i="5"/>
  <c r="EN107" i="5"/>
  <c r="ET107" i="5"/>
  <c r="EU107" i="5"/>
  <c r="EV107" i="5"/>
  <c r="EW107" i="5"/>
  <c r="EX107" i="5"/>
  <c r="EY107" i="5"/>
  <c r="EZ107" i="5"/>
  <c r="C108" i="5"/>
  <c r="D108" i="5"/>
  <c r="E108" i="5"/>
  <c r="J108" i="5" s="1"/>
  <c r="F108" i="5"/>
  <c r="N108" i="5" s="1"/>
  <c r="G108" i="5"/>
  <c r="H108" i="5"/>
  <c r="L108" i="5" s="1"/>
  <c r="M108" i="5" s="1"/>
  <c r="I108" i="5"/>
  <c r="I116" i="5" s="1"/>
  <c r="O108" i="5"/>
  <c r="AE108" i="5"/>
  <c r="AD108" i="5" s="1"/>
  <c r="AF108" i="5"/>
  <c r="AG108" i="5"/>
  <c r="AH108" i="5"/>
  <c r="AH116" i="5" s="1"/>
  <c r="AI108" i="5"/>
  <c r="AJ108" i="5"/>
  <c r="AQ108" i="5"/>
  <c r="AP108" i="5" s="1"/>
  <c r="AR108" i="5"/>
  <c r="AR116" i="5" s="1"/>
  <c r="AS108" i="5"/>
  <c r="AT108" i="5"/>
  <c r="AT116" i="5" s="1"/>
  <c r="AU108" i="5"/>
  <c r="AV108" i="5"/>
  <c r="BC108" i="5"/>
  <c r="BB108" i="5" s="1"/>
  <c r="BD108" i="5"/>
  <c r="BE108" i="5"/>
  <c r="BF108" i="5"/>
  <c r="BG108" i="5"/>
  <c r="BH108" i="5"/>
  <c r="BO108" i="5"/>
  <c r="BO116" i="5" s="1"/>
  <c r="BP108" i="5"/>
  <c r="BQ108" i="5"/>
  <c r="BR108" i="5"/>
  <c r="BS108" i="5"/>
  <c r="BT108" i="5"/>
  <c r="BT116" i="5" s="1"/>
  <c r="CA108" i="5"/>
  <c r="BZ108" i="5" s="1"/>
  <c r="CB108" i="5"/>
  <c r="CC108" i="5"/>
  <c r="CD108" i="5"/>
  <c r="CE108" i="5"/>
  <c r="CE116" i="5" s="1"/>
  <c r="CF108" i="5"/>
  <c r="CF116" i="5" s="1"/>
  <c r="CL108" i="5"/>
  <c r="CM108" i="5"/>
  <c r="CN108" i="5"/>
  <c r="CO108" i="5"/>
  <c r="CP108" i="5"/>
  <c r="CQ108" i="5"/>
  <c r="CQ116" i="5" s="1"/>
  <c r="CR108" i="5"/>
  <c r="CY108" i="5"/>
  <c r="CZ108" i="5"/>
  <c r="DA108" i="5"/>
  <c r="DB108" i="5"/>
  <c r="DB116" i="5" s="1"/>
  <c r="DC108" i="5"/>
  <c r="DC116" i="5" s="1"/>
  <c r="DD108" i="5"/>
  <c r="DK108" i="5"/>
  <c r="DJ108" i="5" s="1"/>
  <c r="DL108" i="5"/>
  <c r="DM108" i="5"/>
  <c r="DN108" i="5"/>
  <c r="DO108" i="5"/>
  <c r="DP108" i="5"/>
  <c r="DW108" i="5"/>
  <c r="DX108" i="5"/>
  <c r="DX116" i="5" s="1"/>
  <c r="DY108" i="5"/>
  <c r="DY116" i="5" s="1"/>
  <c r="DZ108" i="5"/>
  <c r="EA108" i="5"/>
  <c r="EB108" i="5"/>
  <c r="EH108" i="5"/>
  <c r="EI108" i="5"/>
  <c r="EJ108" i="5"/>
  <c r="EK108" i="5"/>
  <c r="EL108" i="5"/>
  <c r="EM108" i="5"/>
  <c r="EN108" i="5"/>
  <c r="EU108" i="5"/>
  <c r="EV108" i="5"/>
  <c r="EW108" i="5"/>
  <c r="EX108" i="5"/>
  <c r="EY108" i="5"/>
  <c r="EY116" i="5" s="1"/>
  <c r="EZ108" i="5"/>
  <c r="K109" i="5"/>
  <c r="L109" i="5"/>
  <c r="M109" i="5" s="1"/>
  <c r="AJ110" i="5"/>
  <c r="L111" i="5"/>
  <c r="M111" i="5"/>
  <c r="AR112" i="5"/>
  <c r="AV112" i="5"/>
  <c r="BH112" i="5"/>
  <c r="BS112" i="5"/>
  <c r="CZ112" i="5"/>
  <c r="DB112" i="5"/>
  <c r="DD112" i="5"/>
  <c r="DX112" i="5"/>
  <c r="EA112" i="5"/>
  <c r="AR113" i="5"/>
  <c r="AX113" i="5"/>
  <c r="BH113" i="5"/>
  <c r="BO113" i="5"/>
  <c r="DB113" i="5"/>
  <c r="DN113" i="5"/>
  <c r="EW113" i="5"/>
  <c r="EX113" i="5"/>
  <c r="EY113" i="5"/>
  <c r="AJ114" i="5"/>
  <c r="DN114" i="5"/>
  <c r="H115" i="5"/>
  <c r="L115" i="5" s="1"/>
  <c r="I115" i="5"/>
  <c r="AH115" i="5"/>
  <c r="AJ115" i="5"/>
  <c r="AR115" i="5"/>
  <c r="AT115" i="5"/>
  <c r="BH115" i="5"/>
  <c r="BO115" i="5"/>
  <c r="BS115" i="5"/>
  <c r="BT115" i="5"/>
  <c r="CC115" i="5"/>
  <c r="CD115" i="5"/>
  <c r="CE115" i="5"/>
  <c r="CF115" i="5"/>
  <c r="CO115" i="5"/>
  <c r="CQ115" i="5"/>
  <c r="CR115" i="5"/>
  <c r="CZ115" i="5"/>
  <c r="DB115" i="5"/>
  <c r="DP115" i="5"/>
  <c r="DX115" i="5"/>
  <c r="EX115" i="5"/>
  <c r="EY115" i="5"/>
  <c r="E116" i="5"/>
  <c r="H116" i="5"/>
  <c r="L116" i="5" s="1"/>
  <c r="AI116" i="5"/>
  <c r="AJ116" i="5"/>
  <c r="AU116" i="5"/>
  <c r="AV116" i="5"/>
  <c r="BF116" i="5"/>
  <c r="BH116" i="5"/>
  <c r="BQ116" i="5"/>
  <c r="BR116" i="5"/>
  <c r="BS116" i="5"/>
  <c r="CA116" i="5"/>
  <c r="CB116" i="5"/>
  <c r="CD116" i="5"/>
  <c r="CM116" i="5"/>
  <c r="CO116" i="5"/>
  <c r="CR116" i="5"/>
  <c r="CZ116" i="5"/>
  <c r="DD116" i="5"/>
  <c r="DN116" i="5"/>
  <c r="DO116" i="5"/>
  <c r="DP116" i="5"/>
  <c r="DZ116" i="5"/>
  <c r="EA116" i="5"/>
  <c r="EK116" i="5"/>
  <c r="EX116" i="5"/>
  <c r="AJ117" i="5"/>
  <c r="DN117" i="5"/>
  <c r="L118" i="5"/>
  <c r="M118" i="5" s="1"/>
  <c r="D119" i="5"/>
  <c r="E119" i="5"/>
  <c r="F119" i="5"/>
  <c r="G119" i="5"/>
  <c r="H119" i="5"/>
  <c r="L119" i="5" s="1"/>
  <c r="M119" i="5" s="1"/>
  <c r="I119" i="5"/>
  <c r="AE119" i="5"/>
  <c r="AF119" i="5"/>
  <c r="AG119" i="5"/>
  <c r="AH119" i="5"/>
  <c r="AI119" i="5"/>
  <c r="AJ119" i="5"/>
  <c r="AQ119" i="5"/>
  <c r="AR119" i="5"/>
  <c r="AS119" i="5"/>
  <c r="AT119" i="5"/>
  <c r="AU119" i="5"/>
  <c r="AV119" i="5"/>
  <c r="BC119" i="5"/>
  <c r="BD119" i="5"/>
  <c r="BE119" i="5"/>
  <c r="BF119" i="5"/>
  <c r="BG119" i="5"/>
  <c r="BH119" i="5"/>
  <c r="BO119" i="5"/>
  <c r="BP119" i="5"/>
  <c r="BQ119" i="5"/>
  <c r="BR119" i="5"/>
  <c r="BS119" i="5"/>
  <c r="BT119" i="5"/>
  <c r="CA119" i="5"/>
  <c r="CB119" i="5"/>
  <c r="CC119" i="5"/>
  <c r="CD119" i="5"/>
  <c r="CE119" i="5"/>
  <c r="CF119" i="5"/>
  <c r="CM119" i="5"/>
  <c r="CN119" i="5"/>
  <c r="CO119" i="5"/>
  <c r="CP119" i="5"/>
  <c r="CQ119" i="5"/>
  <c r="CR119" i="5"/>
  <c r="CY119" i="5"/>
  <c r="CZ119" i="5"/>
  <c r="DA119" i="5"/>
  <c r="DB119" i="5"/>
  <c r="DC119" i="5"/>
  <c r="DD119" i="5"/>
  <c r="DK119" i="5"/>
  <c r="DL119" i="5"/>
  <c r="DM119" i="5"/>
  <c r="DN119" i="5"/>
  <c r="DO119" i="5"/>
  <c r="DP119" i="5"/>
  <c r="DW119" i="5"/>
  <c r="DX119" i="5"/>
  <c r="DY119" i="5"/>
  <c r="DZ119" i="5"/>
  <c r="EA119" i="5"/>
  <c r="EB119" i="5"/>
  <c r="EI119" i="5"/>
  <c r="EJ119" i="5"/>
  <c r="EK119" i="5"/>
  <c r="EL119" i="5"/>
  <c r="EM119" i="5"/>
  <c r="EN119" i="5"/>
  <c r="EU119" i="5"/>
  <c r="EV119" i="5"/>
  <c r="EW119" i="5"/>
  <c r="EX119" i="5"/>
  <c r="EY119" i="5"/>
  <c r="EZ119" i="5"/>
  <c r="D120" i="5"/>
  <c r="E120" i="5"/>
  <c r="F120" i="5"/>
  <c r="F131" i="5" s="1"/>
  <c r="G120" i="5"/>
  <c r="H120" i="5"/>
  <c r="I120" i="5"/>
  <c r="M120" i="5"/>
  <c r="AE120" i="5"/>
  <c r="AF120" i="5"/>
  <c r="AG120" i="5"/>
  <c r="AH120" i="5"/>
  <c r="AI120" i="5"/>
  <c r="AJ120" i="5"/>
  <c r="AQ120" i="5"/>
  <c r="AR120" i="5"/>
  <c r="AR131" i="5" s="1"/>
  <c r="AS120" i="5"/>
  <c r="AT120" i="5"/>
  <c r="AU120" i="5"/>
  <c r="AV120" i="5"/>
  <c r="AV131" i="5" s="1"/>
  <c r="BC120" i="5"/>
  <c r="BD120" i="5"/>
  <c r="BE120" i="5"/>
  <c r="BF120" i="5"/>
  <c r="BG120" i="5"/>
  <c r="BH120" i="5"/>
  <c r="BO120" i="5"/>
  <c r="BO131" i="5" s="1"/>
  <c r="BP120" i="5"/>
  <c r="BP131" i="5" s="1"/>
  <c r="BQ120" i="5"/>
  <c r="BR120" i="5"/>
  <c r="BS120" i="5"/>
  <c r="BT120" i="5"/>
  <c r="CA120" i="5"/>
  <c r="CA131" i="5" s="1"/>
  <c r="CB120" i="5"/>
  <c r="CB131" i="5" s="1"/>
  <c r="CC120" i="5"/>
  <c r="CD120" i="5"/>
  <c r="CE120" i="5"/>
  <c r="CE131" i="5" s="1"/>
  <c r="CF120" i="5"/>
  <c r="CF131" i="5" s="1"/>
  <c r="CL120" i="5"/>
  <c r="CM120" i="5"/>
  <c r="CM131" i="5" s="1"/>
  <c r="CN120" i="5"/>
  <c r="CO120" i="5"/>
  <c r="CP120" i="5"/>
  <c r="CQ120" i="5"/>
  <c r="CR120" i="5"/>
  <c r="CX120" i="5"/>
  <c r="CY120" i="5"/>
  <c r="CZ120" i="5"/>
  <c r="DA120" i="5"/>
  <c r="DA131" i="5" s="1"/>
  <c r="DB120" i="5"/>
  <c r="DB131" i="5" s="1"/>
  <c r="DC120" i="5"/>
  <c r="DC131" i="5" s="1"/>
  <c r="DD120" i="5"/>
  <c r="DD131" i="5" s="1"/>
  <c r="DK120" i="5"/>
  <c r="DL120" i="5"/>
  <c r="DM120" i="5"/>
  <c r="DN120" i="5"/>
  <c r="DN131" i="5" s="1"/>
  <c r="DO120" i="5"/>
  <c r="DO131" i="5" s="1"/>
  <c r="DP120" i="5"/>
  <c r="DW120" i="5"/>
  <c r="DX120" i="5"/>
  <c r="DX131" i="5" s="1"/>
  <c r="DY120" i="5"/>
  <c r="DZ120" i="5"/>
  <c r="EA120" i="5"/>
  <c r="EA131" i="5" s="1"/>
  <c r="EB120" i="5"/>
  <c r="EI120" i="5"/>
  <c r="EJ120" i="5"/>
  <c r="EJ131" i="5" s="1"/>
  <c r="EK120" i="5"/>
  <c r="EL120" i="5"/>
  <c r="EM120" i="5"/>
  <c r="EN120" i="5"/>
  <c r="ET120" i="5"/>
  <c r="EU120" i="5"/>
  <c r="EV120" i="5"/>
  <c r="EV131" i="5" s="1"/>
  <c r="EW120" i="5"/>
  <c r="EW131" i="5" s="1"/>
  <c r="EX120" i="5"/>
  <c r="EY120" i="5"/>
  <c r="EZ120" i="5"/>
  <c r="C121" i="5"/>
  <c r="AD121" i="5"/>
  <c r="AD120" i="5" s="1"/>
  <c r="AD131" i="5" s="1"/>
  <c r="AP121" i="5"/>
  <c r="AP120" i="5" s="1"/>
  <c r="BB121" i="5"/>
  <c r="BB120" i="5" s="1"/>
  <c r="BB131" i="5" s="1"/>
  <c r="BN121" i="5"/>
  <c r="BN120" i="5" s="1"/>
  <c r="BZ121" i="5"/>
  <c r="CL121" i="5"/>
  <c r="CX121" i="5"/>
  <c r="DJ121" i="5"/>
  <c r="DJ120" i="5" s="1"/>
  <c r="DV121" i="5"/>
  <c r="DV120" i="5" s="1"/>
  <c r="DV131" i="5" s="1"/>
  <c r="EH121" i="5"/>
  <c r="EH120" i="5" s="1"/>
  <c r="EH131" i="5" s="1"/>
  <c r="ET121" i="5"/>
  <c r="C122" i="5"/>
  <c r="AD122" i="5"/>
  <c r="AP122" i="5"/>
  <c r="BB122" i="5"/>
  <c r="BN122" i="5"/>
  <c r="BZ122" i="5"/>
  <c r="CL122" i="5"/>
  <c r="CX122" i="5"/>
  <c r="DJ122" i="5"/>
  <c r="DV122" i="5"/>
  <c r="EH122" i="5"/>
  <c r="ET122" i="5"/>
  <c r="C123" i="5"/>
  <c r="AD123" i="5"/>
  <c r="AP123" i="5"/>
  <c r="BB123" i="5"/>
  <c r="BN123" i="5"/>
  <c r="BZ123" i="5"/>
  <c r="CL123" i="5"/>
  <c r="CX123" i="5"/>
  <c r="DJ123" i="5"/>
  <c r="DV123" i="5"/>
  <c r="EH123" i="5"/>
  <c r="ET123" i="5"/>
  <c r="C124" i="5"/>
  <c r="AD124" i="5"/>
  <c r="AP124" i="5"/>
  <c r="BB124" i="5"/>
  <c r="BN124" i="5"/>
  <c r="BZ124" i="5"/>
  <c r="CL124" i="5"/>
  <c r="CX124" i="5"/>
  <c r="DJ124" i="5"/>
  <c r="DV124" i="5"/>
  <c r="EH124" i="5"/>
  <c r="ET124" i="5"/>
  <c r="C125" i="5"/>
  <c r="AD125" i="5"/>
  <c r="AP125" i="5"/>
  <c r="BB125" i="5"/>
  <c r="BN125" i="5"/>
  <c r="BZ125" i="5"/>
  <c r="CL125" i="5"/>
  <c r="CX125" i="5"/>
  <c r="DJ125" i="5"/>
  <c r="DV125" i="5"/>
  <c r="EH125" i="5"/>
  <c r="ET125" i="5"/>
  <c r="C126" i="5"/>
  <c r="AD126" i="5"/>
  <c r="AP126" i="5"/>
  <c r="BB126" i="5"/>
  <c r="BN126" i="5"/>
  <c r="BZ126" i="5"/>
  <c r="CL126" i="5"/>
  <c r="CX126" i="5"/>
  <c r="DJ126" i="5"/>
  <c r="DV126" i="5"/>
  <c r="EH126" i="5"/>
  <c r="ET126" i="5"/>
  <c r="C127" i="5"/>
  <c r="AD127" i="5"/>
  <c r="AP127" i="5"/>
  <c r="BB127" i="5"/>
  <c r="BN127" i="5"/>
  <c r="BZ127" i="5"/>
  <c r="CL127" i="5"/>
  <c r="CX127" i="5"/>
  <c r="DJ127" i="5"/>
  <c r="DV127" i="5"/>
  <c r="EH127" i="5"/>
  <c r="ET127" i="5"/>
  <c r="C128" i="5"/>
  <c r="AD128" i="5"/>
  <c r="AP128" i="5"/>
  <c r="BB128" i="5"/>
  <c r="BN128" i="5"/>
  <c r="BZ128" i="5"/>
  <c r="CL128" i="5"/>
  <c r="CX128" i="5"/>
  <c r="DJ128" i="5"/>
  <c r="DV128" i="5"/>
  <c r="EH128" i="5"/>
  <c r="ET128" i="5"/>
  <c r="C129" i="5"/>
  <c r="AD129" i="5"/>
  <c r="AP129" i="5"/>
  <c r="BB129" i="5"/>
  <c r="BN129" i="5"/>
  <c r="BZ129" i="5"/>
  <c r="CL129" i="5"/>
  <c r="CX129" i="5"/>
  <c r="DJ129" i="5"/>
  <c r="DV129" i="5"/>
  <c r="EH129" i="5"/>
  <c r="ET129" i="5"/>
  <c r="C130" i="5"/>
  <c r="D130" i="5"/>
  <c r="D131" i="5" s="1"/>
  <c r="E130" i="5"/>
  <c r="F130" i="5"/>
  <c r="G130" i="5"/>
  <c r="H130" i="5"/>
  <c r="I130" i="5"/>
  <c r="M130" i="5"/>
  <c r="AD130" i="5"/>
  <c r="AE130" i="5"/>
  <c r="AF130" i="5"/>
  <c r="AG130" i="5"/>
  <c r="AH130" i="5"/>
  <c r="AH131" i="5" s="1"/>
  <c r="AI130" i="5"/>
  <c r="AI131" i="5" s="1"/>
  <c r="AJ130" i="5"/>
  <c r="AJ131" i="5" s="1"/>
  <c r="AQ130" i="5"/>
  <c r="AQ131" i="5" s="1"/>
  <c r="AR130" i="5"/>
  <c r="AS130" i="5"/>
  <c r="AT130" i="5"/>
  <c r="AU130" i="5"/>
  <c r="AV130" i="5"/>
  <c r="BB130" i="5"/>
  <c r="BC130" i="5"/>
  <c r="BD130" i="5"/>
  <c r="BE130" i="5"/>
  <c r="BF130" i="5"/>
  <c r="BG130" i="5"/>
  <c r="BH130" i="5"/>
  <c r="BH131" i="5" s="1"/>
  <c r="BN130" i="5"/>
  <c r="BO130" i="5"/>
  <c r="BP130" i="5"/>
  <c r="BQ130" i="5"/>
  <c r="BQ131" i="5" s="1"/>
  <c r="BR130" i="5"/>
  <c r="BS130" i="5"/>
  <c r="BT130" i="5"/>
  <c r="BZ130" i="5"/>
  <c r="CA130" i="5"/>
  <c r="CB130" i="5"/>
  <c r="CC130" i="5"/>
  <c r="CD130" i="5"/>
  <c r="CD131" i="5" s="1"/>
  <c r="CE130" i="5"/>
  <c r="CF130" i="5"/>
  <c r="CL130" i="5"/>
  <c r="CM130" i="5"/>
  <c r="CN130" i="5"/>
  <c r="CO130" i="5"/>
  <c r="CP130" i="5"/>
  <c r="CQ130" i="5"/>
  <c r="CR130" i="5"/>
  <c r="CX130" i="5"/>
  <c r="CY130" i="5"/>
  <c r="CZ130" i="5"/>
  <c r="CZ131" i="5" s="1"/>
  <c r="DA130" i="5"/>
  <c r="DB130" i="5"/>
  <c r="DC130" i="5"/>
  <c r="DD130" i="5"/>
  <c r="DK130" i="5"/>
  <c r="DL130" i="5"/>
  <c r="DM130" i="5"/>
  <c r="DN130" i="5"/>
  <c r="DO130" i="5"/>
  <c r="DP130" i="5"/>
  <c r="DV130" i="5"/>
  <c r="DW130" i="5"/>
  <c r="DX130" i="5"/>
  <c r="DY130" i="5"/>
  <c r="DZ130" i="5"/>
  <c r="EA130" i="5"/>
  <c r="EB130" i="5"/>
  <c r="EH130" i="5"/>
  <c r="EI130" i="5"/>
  <c r="EJ130" i="5"/>
  <c r="EK130" i="5"/>
  <c r="EL130" i="5"/>
  <c r="EM130" i="5"/>
  <c r="EM131" i="5" s="1"/>
  <c r="EN130" i="5"/>
  <c r="ET130" i="5"/>
  <c r="EU130" i="5"/>
  <c r="EV130" i="5"/>
  <c r="EW130" i="5"/>
  <c r="EX130" i="5"/>
  <c r="EY130" i="5"/>
  <c r="EZ130" i="5"/>
  <c r="G131" i="5"/>
  <c r="H131" i="5"/>
  <c r="U131" i="5" s="1"/>
  <c r="I131" i="5"/>
  <c r="AE131" i="5"/>
  <c r="AF131" i="5"/>
  <c r="AG131" i="5"/>
  <c r="AT131" i="5"/>
  <c r="AU131" i="5"/>
  <c r="BC131" i="5"/>
  <c r="BD131" i="5"/>
  <c r="BE131" i="5"/>
  <c r="BF131" i="5"/>
  <c r="BG131" i="5"/>
  <c r="BR131" i="5"/>
  <c r="BS131" i="5"/>
  <c r="BT131" i="5"/>
  <c r="CC131" i="5"/>
  <c r="CL131" i="5"/>
  <c r="CN131" i="5"/>
  <c r="CO131" i="5"/>
  <c r="CP131" i="5"/>
  <c r="CQ131" i="5"/>
  <c r="CR131" i="5"/>
  <c r="CX131" i="5"/>
  <c r="CY131" i="5"/>
  <c r="DK131" i="5"/>
  <c r="DL131" i="5"/>
  <c r="DM131" i="5"/>
  <c r="DP131" i="5"/>
  <c r="DY131" i="5"/>
  <c r="DZ131" i="5"/>
  <c r="EB131" i="5"/>
  <c r="EI131" i="5"/>
  <c r="EK131" i="5"/>
  <c r="EL131" i="5"/>
  <c r="EU131" i="5"/>
  <c r="EX131" i="5"/>
  <c r="EY131" i="5"/>
  <c r="EZ131" i="5"/>
  <c r="L132" i="5"/>
  <c r="M132" i="5" s="1"/>
  <c r="C133" i="5"/>
  <c r="AD133" i="5"/>
  <c r="AP133" i="5"/>
  <c r="BB133" i="5"/>
  <c r="BN133" i="5"/>
  <c r="BZ133" i="5"/>
  <c r="CL133" i="5"/>
  <c r="CX133" i="5"/>
  <c r="DJ133" i="5"/>
  <c r="DV133" i="5"/>
  <c r="EH133" i="5"/>
  <c r="ET133" i="5"/>
  <c r="C134" i="5"/>
  <c r="L134" i="5"/>
  <c r="M134" i="5" s="1"/>
  <c r="AD134" i="5"/>
  <c r="AP134" i="5"/>
  <c r="BB134" i="5"/>
  <c r="BN134" i="5"/>
  <c r="BZ134" i="5"/>
  <c r="CL134" i="5"/>
  <c r="CX134" i="5"/>
  <c r="DJ134" i="5"/>
  <c r="DV134" i="5"/>
  <c r="EH134" i="5"/>
  <c r="ET134" i="5"/>
  <c r="C135" i="5"/>
  <c r="AD135" i="5"/>
  <c r="AP135" i="5"/>
  <c r="BB135" i="5"/>
  <c r="BN135" i="5"/>
  <c r="BZ135" i="5"/>
  <c r="CL135" i="5"/>
  <c r="CX135" i="5"/>
  <c r="DJ135" i="5"/>
  <c r="DV135" i="5"/>
  <c r="EH135" i="5"/>
  <c r="ET135" i="5"/>
  <c r="L136" i="5"/>
  <c r="M136" i="5"/>
  <c r="L137" i="5"/>
  <c r="M137" i="5"/>
  <c r="D138" i="5"/>
  <c r="E138" i="5"/>
  <c r="K138" i="5" s="1"/>
  <c r="J138" i="5" s="1"/>
  <c r="F138" i="5"/>
  <c r="C138" i="5" s="1"/>
  <c r="G138" i="5"/>
  <c r="H138" i="5"/>
  <c r="I138" i="5"/>
  <c r="AE138" i="5"/>
  <c r="AF138" i="5"/>
  <c r="AG138" i="5"/>
  <c r="AH138" i="5"/>
  <c r="AI138" i="5"/>
  <c r="AJ138" i="5"/>
  <c r="AP138" i="5"/>
  <c r="AQ138" i="5"/>
  <c r="AR138" i="5"/>
  <c r="AS138" i="5"/>
  <c r="AT138" i="5"/>
  <c r="AU138" i="5"/>
  <c r="AV138" i="5"/>
  <c r="BC138" i="5"/>
  <c r="BD138" i="5"/>
  <c r="BE138" i="5"/>
  <c r="BF138" i="5"/>
  <c r="BG138" i="5"/>
  <c r="BH138" i="5"/>
  <c r="BO138" i="5"/>
  <c r="BP138" i="5"/>
  <c r="BQ138" i="5"/>
  <c r="BR138" i="5"/>
  <c r="BS138" i="5"/>
  <c r="BT138" i="5"/>
  <c r="CA138" i="5"/>
  <c r="BZ138" i="5" s="1"/>
  <c r="CB138" i="5"/>
  <c r="CC138" i="5"/>
  <c r="CD138" i="5"/>
  <c r="CE138" i="5"/>
  <c r="CF138" i="5"/>
  <c r="CM138" i="5"/>
  <c r="CN138" i="5"/>
  <c r="CO138" i="5"/>
  <c r="CP138" i="5"/>
  <c r="CQ138" i="5"/>
  <c r="CR138" i="5"/>
  <c r="CY138" i="5"/>
  <c r="CX138" i="5" s="1"/>
  <c r="CZ138" i="5"/>
  <c r="DA138" i="5"/>
  <c r="DB138" i="5"/>
  <c r="DC138" i="5"/>
  <c r="DD138" i="5"/>
  <c r="DK138" i="5"/>
  <c r="DL138" i="5"/>
  <c r="DM138" i="5"/>
  <c r="DN138" i="5"/>
  <c r="DO138" i="5"/>
  <c r="DP138" i="5"/>
  <c r="DW138" i="5"/>
  <c r="DX138" i="5"/>
  <c r="DY138" i="5"/>
  <c r="DZ138" i="5"/>
  <c r="EA138" i="5"/>
  <c r="EB138" i="5"/>
  <c r="EI138" i="5"/>
  <c r="EJ138" i="5"/>
  <c r="EK138" i="5"/>
  <c r="EL138" i="5"/>
  <c r="EM138" i="5"/>
  <c r="EN138" i="5"/>
  <c r="EU138" i="5"/>
  <c r="EV138" i="5"/>
  <c r="EW138" i="5"/>
  <c r="EX138" i="5"/>
  <c r="EY138" i="5"/>
  <c r="EZ138" i="5"/>
  <c r="L140" i="5"/>
  <c r="M140" i="5"/>
  <c r="D144" i="5"/>
  <c r="E144" i="5"/>
  <c r="F144" i="5"/>
  <c r="G144" i="5"/>
  <c r="H144" i="5"/>
  <c r="I144" i="5"/>
  <c r="AE144" i="5"/>
  <c r="AD144" i="5" s="1"/>
  <c r="AF144" i="5"/>
  <c r="AG144" i="5"/>
  <c r="AH144" i="5"/>
  <c r="AI144" i="5"/>
  <c r="AJ144" i="5"/>
  <c r="AP144" i="5"/>
  <c r="AQ144" i="5"/>
  <c r="AR144" i="5"/>
  <c r="AS144" i="5"/>
  <c r="AT144" i="5"/>
  <c r="AU144" i="5"/>
  <c r="AV144" i="5"/>
  <c r="BC144" i="5"/>
  <c r="BD144" i="5"/>
  <c r="BE144" i="5"/>
  <c r="BF144" i="5"/>
  <c r="BG144" i="5"/>
  <c r="BH144" i="5"/>
  <c r="BO144" i="5"/>
  <c r="BP144" i="5"/>
  <c r="BQ144" i="5"/>
  <c r="BR144" i="5"/>
  <c r="BS144" i="5"/>
  <c r="BT144" i="5"/>
  <c r="BN144" i="5" s="1"/>
  <c r="CA144" i="5"/>
  <c r="CB144" i="5"/>
  <c r="CC144" i="5"/>
  <c r="CD144" i="5"/>
  <c r="BZ144" i="5" s="1"/>
  <c r="CE144" i="5"/>
  <c r="CF144" i="5"/>
  <c r="CM144" i="5"/>
  <c r="CN144" i="5"/>
  <c r="CO144" i="5"/>
  <c r="CP144" i="5"/>
  <c r="CQ144" i="5"/>
  <c r="CR144" i="5"/>
  <c r="CY144" i="5"/>
  <c r="CX144" i="5" s="1"/>
  <c r="CZ144" i="5"/>
  <c r="DA144" i="5"/>
  <c r="DB144" i="5"/>
  <c r="DC144" i="5"/>
  <c r="DD144" i="5"/>
  <c r="DK144" i="5"/>
  <c r="DL144" i="5"/>
  <c r="DM144" i="5"/>
  <c r="DN144" i="5"/>
  <c r="DO144" i="5"/>
  <c r="DP144" i="5"/>
  <c r="DJ144" i="5" s="1"/>
  <c r="DW144" i="5"/>
  <c r="DV144" i="5" s="1"/>
  <c r="DX144" i="5"/>
  <c r="DY144" i="5"/>
  <c r="DZ144" i="5"/>
  <c r="EA144" i="5"/>
  <c r="EB144" i="5"/>
  <c r="EI144" i="5"/>
  <c r="EH144" i="5" s="1"/>
  <c r="EJ144" i="5"/>
  <c r="EK144" i="5"/>
  <c r="EL144" i="5"/>
  <c r="EM144" i="5"/>
  <c r="EN144" i="5"/>
  <c r="EU144" i="5"/>
  <c r="EV144" i="5"/>
  <c r="EW144" i="5"/>
  <c r="EX144" i="5"/>
  <c r="ET144" i="5" s="1"/>
  <c r="EY144" i="5"/>
  <c r="EZ144" i="5"/>
  <c r="L149" i="5"/>
  <c r="L150" i="5"/>
  <c r="L151" i="5"/>
  <c r="L152" i="5" s="1"/>
  <c r="L155" i="5"/>
  <c r="P156" i="5"/>
  <c r="P157" i="5" s="1"/>
  <c r="N157" i="5"/>
  <c r="L159" i="5"/>
  <c r="N162" i="5"/>
  <c r="N163" i="5"/>
  <c r="P164" i="5"/>
  <c r="N167" i="5"/>
  <c r="P167" i="5"/>
  <c r="L169" i="5"/>
  <c r="L170" i="5"/>
  <c r="L173" i="5"/>
  <c r="L190" i="5"/>
  <c r="L198" i="5"/>
  <c r="L206" i="5"/>
  <c r="M206" i="5"/>
  <c r="L207" i="5"/>
  <c r="M207" i="5"/>
  <c r="E1" i="4"/>
  <c r="B7" i="4"/>
  <c r="C7" i="4"/>
  <c r="D7" i="4"/>
  <c r="J7" i="4" s="1"/>
  <c r="J12" i="4" s="1"/>
  <c r="E7" i="4"/>
  <c r="F7" i="4"/>
  <c r="G7" i="4"/>
  <c r="H7" i="4"/>
  <c r="H18" i="4" s="1"/>
  <c r="I7" i="4"/>
  <c r="N7" i="4"/>
  <c r="O7" i="4"/>
  <c r="P7" i="4"/>
  <c r="Q7" i="4"/>
  <c r="R7" i="4"/>
  <c r="S7" i="4"/>
  <c r="T7" i="4"/>
  <c r="U7" i="4"/>
  <c r="Z7" i="4"/>
  <c r="AA7" i="4"/>
  <c r="AB7" i="4"/>
  <c r="AC7" i="4"/>
  <c r="AD7" i="4"/>
  <c r="AE7" i="4"/>
  <c r="AF7" i="4"/>
  <c r="AG7" i="4"/>
  <c r="AL7" i="4"/>
  <c r="AM7" i="4"/>
  <c r="AN7" i="4"/>
  <c r="AO7" i="4"/>
  <c r="AP7" i="4"/>
  <c r="AQ7" i="4"/>
  <c r="AR7" i="4"/>
  <c r="AS7" i="4"/>
  <c r="AX7" i="4"/>
  <c r="AY7" i="4"/>
  <c r="AZ7" i="4"/>
  <c r="AZ18" i="4" s="1"/>
  <c r="BA7" i="4"/>
  <c r="BB7" i="4"/>
  <c r="BC7" i="4"/>
  <c r="BD7" i="4"/>
  <c r="BE7" i="4"/>
  <c r="BF7" i="4"/>
  <c r="BG7" i="4" s="1"/>
  <c r="BJ7" i="4"/>
  <c r="BJ12" i="4" s="1"/>
  <c r="BK7" i="4"/>
  <c r="BL7" i="4"/>
  <c r="BM7" i="4"/>
  <c r="BN7" i="4"/>
  <c r="BN18" i="4" s="1"/>
  <c r="BO7" i="4"/>
  <c r="BP7" i="4"/>
  <c r="BQ7" i="4"/>
  <c r="BV7" i="4"/>
  <c r="BW7" i="4"/>
  <c r="BX7" i="4"/>
  <c r="BY7" i="4"/>
  <c r="BZ7" i="4"/>
  <c r="CA7" i="4"/>
  <c r="CB7" i="4"/>
  <c r="CC7" i="4"/>
  <c r="CD7" i="4"/>
  <c r="J8" i="4"/>
  <c r="K8" i="4" s="1"/>
  <c r="V8" i="4"/>
  <c r="W8" i="4"/>
  <c r="AH8" i="4"/>
  <c r="AI8" i="4" s="1"/>
  <c r="AT8" i="4"/>
  <c r="AU8" i="4" s="1"/>
  <c r="BF8" i="4"/>
  <c r="BG8" i="4"/>
  <c r="BR8" i="4"/>
  <c r="BS8" i="4" s="1"/>
  <c r="CD8" i="4"/>
  <c r="CE8" i="4" s="1"/>
  <c r="CP8" i="4"/>
  <c r="CQ8" i="4" s="1"/>
  <c r="DB8" i="4"/>
  <c r="DC8" i="4" s="1"/>
  <c r="DN8" i="4"/>
  <c r="DO8" i="4"/>
  <c r="DZ8" i="4"/>
  <c r="EA8" i="4" s="1"/>
  <c r="EL8" i="4"/>
  <c r="EM8" i="4" s="1"/>
  <c r="J9" i="4"/>
  <c r="K9" i="4" s="1"/>
  <c r="V9" i="4"/>
  <c r="W9" i="4"/>
  <c r="AH9" i="4"/>
  <c r="AI9" i="4" s="1"/>
  <c r="AT9" i="4"/>
  <c r="AU9" i="4" s="1"/>
  <c r="BF9" i="4"/>
  <c r="BG9" i="4" s="1"/>
  <c r="BR9" i="4"/>
  <c r="BS9" i="4" s="1"/>
  <c r="CD9" i="4"/>
  <c r="CE9" i="4" s="1"/>
  <c r="CP9" i="4"/>
  <c r="CQ9" i="4" s="1"/>
  <c r="DB9" i="4"/>
  <c r="DC9" i="4" s="1"/>
  <c r="DN9" i="4"/>
  <c r="DO9" i="4" s="1"/>
  <c r="DZ9" i="4"/>
  <c r="EA9" i="4"/>
  <c r="EL9" i="4"/>
  <c r="EM9" i="4" s="1"/>
  <c r="J10" i="4"/>
  <c r="K10" i="4"/>
  <c r="V10" i="4"/>
  <c r="W10" i="4"/>
  <c r="AH10" i="4"/>
  <c r="AI10" i="4" s="1"/>
  <c r="AT10" i="4"/>
  <c r="AU10" i="4"/>
  <c r="BF10" i="4"/>
  <c r="BG10" i="4" s="1"/>
  <c r="BR10" i="4"/>
  <c r="BS10" i="4" s="1"/>
  <c r="CD10" i="4"/>
  <c r="CE10" i="4"/>
  <c r="CP10" i="4"/>
  <c r="CQ10" i="4"/>
  <c r="DB10" i="4"/>
  <c r="DC10" i="4" s="1"/>
  <c r="DN10" i="4"/>
  <c r="DO10" i="4"/>
  <c r="DZ10" i="4"/>
  <c r="EA10" i="4"/>
  <c r="EL10" i="4"/>
  <c r="EM10" i="4" s="1"/>
  <c r="J11" i="4"/>
  <c r="K11" i="4"/>
  <c r="V11" i="4"/>
  <c r="W11" i="4"/>
  <c r="AH11" i="4"/>
  <c r="AI11" i="4" s="1"/>
  <c r="AT11" i="4"/>
  <c r="AU11" i="4"/>
  <c r="BF11" i="4"/>
  <c r="BG11" i="4"/>
  <c r="BG12" i="4" s="1"/>
  <c r="BR11" i="4"/>
  <c r="BS11" i="4" s="1"/>
  <c r="CD11" i="4"/>
  <c r="CE11" i="4"/>
  <c r="CP11" i="4"/>
  <c r="CQ11" i="4"/>
  <c r="DB11" i="4"/>
  <c r="DC11" i="4" s="1"/>
  <c r="DN11" i="4"/>
  <c r="DO11" i="4" s="1"/>
  <c r="DZ11" i="4"/>
  <c r="EA11" i="4"/>
  <c r="EL11" i="4"/>
  <c r="EM11" i="4" s="1"/>
  <c r="C12" i="4"/>
  <c r="D12" i="4"/>
  <c r="E12" i="4"/>
  <c r="F12" i="4"/>
  <c r="G12" i="4"/>
  <c r="H12" i="4"/>
  <c r="I12" i="4"/>
  <c r="N12" i="4"/>
  <c r="O12" i="4"/>
  <c r="P12" i="4"/>
  <c r="Q12" i="4"/>
  <c r="R12" i="4"/>
  <c r="S12" i="4"/>
  <c r="T12" i="4"/>
  <c r="U12" i="4"/>
  <c r="Z12" i="4"/>
  <c r="AA12" i="4"/>
  <c r="AB12" i="4"/>
  <c r="AC12" i="4"/>
  <c r="AD12" i="4"/>
  <c r="AE12" i="4"/>
  <c r="AF12" i="4"/>
  <c r="AG12" i="4"/>
  <c r="AL12" i="4"/>
  <c r="AM12" i="4"/>
  <c r="AN12" i="4"/>
  <c r="AO12" i="4"/>
  <c r="AP12" i="4"/>
  <c r="AQ12" i="4"/>
  <c r="AR12" i="4"/>
  <c r="AS12" i="4"/>
  <c r="AX12" i="4"/>
  <c r="AY12" i="4"/>
  <c r="AZ12" i="4"/>
  <c r="BA12" i="4"/>
  <c r="BB12" i="4"/>
  <c r="BC12" i="4"/>
  <c r="BD12" i="4"/>
  <c r="BE12" i="4"/>
  <c r="BF12" i="4"/>
  <c r="BK12" i="4"/>
  <c r="BL12" i="4"/>
  <c r="BM12" i="4"/>
  <c r="BN12" i="4"/>
  <c r="BO12" i="4"/>
  <c r="BP12" i="4"/>
  <c r="BQ12" i="4"/>
  <c r="BW12" i="4"/>
  <c r="BX12" i="4"/>
  <c r="BY12" i="4"/>
  <c r="BZ12" i="4"/>
  <c r="CA12" i="4"/>
  <c r="CC12" i="4"/>
  <c r="B14" i="4"/>
  <c r="C14" i="4"/>
  <c r="D14" i="4"/>
  <c r="E14" i="4"/>
  <c r="Q14" i="4" s="1"/>
  <c r="F14" i="4"/>
  <c r="G14" i="4"/>
  <c r="H14" i="4"/>
  <c r="I14" i="4"/>
  <c r="U14" i="4" s="1"/>
  <c r="U16" i="4" s="1"/>
  <c r="P14" i="4"/>
  <c r="R14" i="4"/>
  <c r="S14" i="4"/>
  <c r="AD14" i="4"/>
  <c r="AG14" i="4"/>
  <c r="AG16" i="4" s="1"/>
  <c r="J15" i="4"/>
  <c r="K15" i="4" s="1"/>
  <c r="W15" i="4"/>
  <c r="AH15" i="4"/>
  <c r="AI15" i="4" s="1"/>
  <c r="AT15" i="4"/>
  <c r="AU15" i="4"/>
  <c r="BF15" i="4"/>
  <c r="BG15" i="4"/>
  <c r="BR15" i="4"/>
  <c r="BS15" i="4" s="1"/>
  <c r="BV15" i="4"/>
  <c r="BW15" i="4"/>
  <c r="BX15" i="4"/>
  <c r="CJ15" i="4" s="1"/>
  <c r="BY15" i="4"/>
  <c r="CK15" i="4" s="1"/>
  <c r="CW15" i="4" s="1"/>
  <c r="BZ15" i="4"/>
  <c r="CA15" i="4"/>
  <c r="CB15" i="4"/>
  <c r="CC15" i="4"/>
  <c r="CO15" i="4" s="1"/>
  <c r="CH15" i="4"/>
  <c r="CL15" i="4"/>
  <c r="CX15" i="4" s="1"/>
  <c r="CM15" i="4"/>
  <c r="CY15" i="4" s="1"/>
  <c r="DK15" i="4" s="1"/>
  <c r="CN15" i="4"/>
  <c r="CZ15" i="4" s="1"/>
  <c r="CV15" i="4"/>
  <c r="DH15" i="4" s="1"/>
  <c r="DA15" i="4"/>
  <c r="DM15" i="4" s="1"/>
  <c r="DY15" i="4" s="1"/>
  <c r="EK15" i="4" s="1"/>
  <c r="DI15" i="4"/>
  <c r="DU15" i="4" s="1"/>
  <c r="EG15" i="4" s="1"/>
  <c r="DJ15" i="4"/>
  <c r="DV15" i="4"/>
  <c r="EH15" i="4" s="1"/>
  <c r="DW15" i="4"/>
  <c r="EI15" i="4"/>
  <c r="D16" i="4"/>
  <c r="F16" i="4"/>
  <c r="G16" i="4"/>
  <c r="I16" i="4"/>
  <c r="R16" i="4"/>
  <c r="C18" i="4"/>
  <c r="D18" i="4"/>
  <c r="E18" i="4"/>
  <c r="J18" i="4" s="1"/>
  <c r="F18" i="4"/>
  <c r="G18" i="4"/>
  <c r="I18" i="4"/>
  <c r="N18" i="4"/>
  <c r="O18" i="4"/>
  <c r="Q18" i="4"/>
  <c r="R18" i="4"/>
  <c r="S18" i="4"/>
  <c r="T18" i="4"/>
  <c r="U18" i="4"/>
  <c r="Z18" i="4"/>
  <c r="AA18" i="4"/>
  <c r="AA3" i="4" s="1"/>
  <c r="AB18" i="4"/>
  <c r="AB3" i="4" s="1"/>
  <c r="AC18" i="4"/>
  <c r="AC3" i="4" s="1"/>
  <c r="AE18" i="4"/>
  <c r="AE3" i="4" s="1"/>
  <c r="AF18" i="4"/>
  <c r="AF3" i="4" s="1"/>
  <c r="AG18" i="4"/>
  <c r="AG3" i="4" s="1"/>
  <c r="AM18" i="4"/>
  <c r="AN18" i="4"/>
  <c r="AO18" i="4"/>
  <c r="AP18" i="4"/>
  <c r="AQ18" i="4"/>
  <c r="AS18" i="4"/>
  <c r="AX18" i="4"/>
  <c r="AY18" i="4"/>
  <c r="BA18" i="4"/>
  <c r="BB18" i="4"/>
  <c r="BC18" i="4"/>
  <c r="BD18" i="4"/>
  <c r="BE18" i="4"/>
  <c r="BJ18" i="4"/>
  <c r="BS18" i="4" s="1"/>
  <c r="BK18" i="4"/>
  <c r="BL18" i="4"/>
  <c r="BM18" i="4"/>
  <c r="BO18" i="4"/>
  <c r="BP18" i="4"/>
  <c r="BQ18" i="4"/>
  <c r="BR18" i="4"/>
  <c r="BW18" i="4"/>
  <c r="BX18" i="4"/>
  <c r="BY18" i="4"/>
  <c r="BZ18" i="4"/>
  <c r="CA18" i="4"/>
  <c r="CC18" i="4"/>
  <c r="J20" i="4"/>
  <c r="K20" i="4"/>
  <c r="N20" i="4"/>
  <c r="O20" i="4"/>
  <c r="P20" i="4"/>
  <c r="AB20" i="4" s="1"/>
  <c r="Q20" i="4"/>
  <c r="R20" i="4"/>
  <c r="S20" i="4"/>
  <c r="AE20" i="4" s="1"/>
  <c r="AE24" i="4" s="1"/>
  <c r="T20" i="4"/>
  <c r="U20" i="4"/>
  <c r="U22" i="4" s="1"/>
  <c r="Z20" i="4"/>
  <c r="AC20" i="4"/>
  <c r="AC22" i="4" s="1"/>
  <c r="AD20" i="4"/>
  <c r="AF20" i="4"/>
  <c r="AO20" i="4"/>
  <c r="AP20" i="4"/>
  <c r="AQ20" i="4"/>
  <c r="BC20" i="4"/>
  <c r="C21" i="4"/>
  <c r="D21" i="4"/>
  <c r="E21" i="4"/>
  <c r="F21" i="4"/>
  <c r="G21" i="4"/>
  <c r="I21" i="4"/>
  <c r="N21" i="4"/>
  <c r="O21" i="4"/>
  <c r="Q21" i="4"/>
  <c r="R21" i="4"/>
  <c r="R22" i="4" s="1"/>
  <c r="S21" i="4"/>
  <c r="S22" i="4" s="1"/>
  <c r="T21" i="4"/>
  <c r="T25" i="4" s="1"/>
  <c r="T26" i="4" s="1"/>
  <c r="U21" i="4"/>
  <c r="Z21" i="4"/>
  <c r="AA21" i="4"/>
  <c r="AB21" i="4"/>
  <c r="AC21" i="4"/>
  <c r="AE21" i="4"/>
  <c r="AF21" i="4"/>
  <c r="AG21" i="4"/>
  <c r="AM21" i="4"/>
  <c r="AM25" i="4" s="1"/>
  <c r="AN21" i="4"/>
  <c r="AO21" i="4"/>
  <c r="AO22" i="4" s="1"/>
  <c r="AP21" i="4"/>
  <c r="AQ21" i="4"/>
  <c r="AS21" i="4"/>
  <c r="AS25" i="4" s="1"/>
  <c r="AX21" i="4"/>
  <c r="AX25" i="4" s="1"/>
  <c r="AY21" i="4"/>
  <c r="BA21" i="4"/>
  <c r="BB21" i="4"/>
  <c r="BC21" i="4"/>
  <c r="BD21" i="4"/>
  <c r="BE21" i="4"/>
  <c r="BK21" i="4"/>
  <c r="BL21" i="4"/>
  <c r="BM21" i="4"/>
  <c r="BO21" i="4"/>
  <c r="BO25" i="4" s="1"/>
  <c r="BP21" i="4"/>
  <c r="BQ21" i="4"/>
  <c r="BW21" i="4"/>
  <c r="BX21" i="4"/>
  <c r="BY21" i="4"/>
  <c r="BZ21" i="4"/>
  <c r="CA21" i="4"/>
  <c r="CC21" i="4"/>
  <c r="D22" i="4"/>
  <c r="F22" i="4"/>
  <c r="G22" i="4"/>
  <c r="N22" i="4"/>
  <c r="Q22" i="4"/>
  <c r="AB22" i="4"/>
  <c r="AF22" i="4"/>
  <c r="B24" i="4"/>
  <c r="C24" i="4"/>
  <c r="E24" i="4"/>
  <c r="F24" i="4"/>
  <c r="G24" i="4"/>
  <c r="H24" i="4"/>
  <c r="I24" i="4"/>
  <c r="J24" i="4"/>
  <c r="K24" i="4" s="1"/>
  <c r="N24" i="4"/>
  <c r="Q24" i="4"/>
  <c r="R24" i="4"/>
  <c r="S24" i="4"/>
  <c r="T24" i="4"/>
  <c r="U24" i="4"/>
  <c r="V24" i="4" s="1"/>
  <c r="Z24" i="4"/>
  <c r="AC24" i="4"/>
  <c r="AD24" i="4"/>
  <c r="F25" i="4"/>
  <c r="F26" i="4" s="1"/>
  <c r="G25" i="4"/>
  <c r="N25" i="4"/>
  <c r="O25" i="4"/>
  <c r="Q25" i="4"/>
  <c r="R25" i="4"/>
  <c r="U25" i="4"/>
  <c r="Z25" i="4"/>
  <c r="AA25" i="4"/>
  <c r="AB25" i="4"/>
  <c r="AC25" i="4"/>
  <c r="AC26" i="4" s="1"/>
  <c r="AF25" i="4"/>
  <c r="AG25" i="4"/>
  <c r="AO25" i="4"/>
  <c r="AP25" i="4"/>
  <c r="AQ25" i="4"/>
  <c r="AY25" i="4"/>
  <c r="BA25" i="4"/>
  <c r="BB25" i="4"/>
  <c r="BC25" i="4"/>
  <c r="BD25" i="4"/>
  <c r="BE25" i="4"/>
  <c r="BM25" i="4"/>
  <c r="BQ25" i="4"/>
  <c r="BX25" i="4"/>
  <c r="BY25" i="4"/>
  <c r="BZ25" i="4"/>
  <c r="CA25" i="4"/>
  <c r="G26" i="4"/>
  <c r="J26" i="4"/>
  <c r="Q26" i="4"/>
  <c r="R26" i="4"/>
  <c r="Y26" i="4"/>
  <c r="Z26" i="4"/>
  <c r="AJ26" i="4"/>
  <c r="AK26" i="4"/>
  <c r="AV26" i="4"/>
  <c r="AW26" i="4"/>
  <c r="BH26" i="4"/>
  <c r="BI26" i="4"/>
  <c r="BT26" i="4"/>
  <c r="BU26" i="4"/>
  <c r="CF26" i="4"/>
  <c r="CG26" i="4"/>
  <c r="CR26" i="4"/>
  <c r="CS26" i="4"/>
  <c r="DD26" i="4"/>
  <c r="DE26" i="4"/>
  <c r="DP26" i="4"/>
  <c r="DQ26" i="4"/>
  <c r="EB26" i="4"/>
  <c r="EC26" i="4"/>
  <c r="J28" i="4"/>
  <c r="K28" i="4"/>
  <c r="V28" i="4"/>
  <c r="W28" i="4"/>
  <c r="AH28" i="4"/>
  <c r="AI28" i="4" s="1"/>
  <c r="AT28" i="4"/>
  <c r="AU28" i="4"/>
  <c r="BF28" i="4"/>
  <c r="BG28" i="4" s="1"/>
  <c r="BR28" i="4"/>
  <c r="BS28" i="4" s="1"/>
  <c r="CD28" i="4"/>
  <c r="CE28" i="4"/>
  <c r="CP28" i="4"/>
  <c r="CQ28" i="4"/>
  <c r="DB28" i="4"/>
  <c r="DC28" i="4" s="1"/>
  <c r="DN28" i="4"/>
  <c r="DO28" i="4" s="1"/>
  <c r="DZ28" i="4"/>
  <c r="EA28" i="4"/>
  <c r="EL28" i="4"/>
  <c r="EM28" i="4" s="1"/>
  <c r="J29" i="4"/>
  <c r="J30" i="4" s="1"/>
  <c r="N29" i="4"/>
  <c r="O29" i="4"/>
  <c r="O30" i="4" s="1"/>
  <c r="P29" i="4"/>
  <c r="Q29" i="4"/>
  <c r="R29" i="4"/>
  <c r="AD29" i="4" s="1"/>
  <c r="AD30" i="4" s="1"/>
  <c r="S29" i="4"/>
  <c r="T29" i="4"/>
  <c r="U29" i="4"/>
  <c r="U30" i="4" s="1"/>
  <c r="V29" i="4"/>
  <c r="V30" i="4" s="1"/>
  <c r="Z29" i="4"/>
  <c r="AA29" i="4"/>
  <c r="AM29" i="4" s="1"/>
  <c r="AB29" i="4"/>
  <c r="AC29" i="4"/>
  <c r="AF29" i="4"/>
  <c r="AR29" i="4" s="1"/>
  <c r="AR30" i="4" s="1"/>
  <c r="AG29" i="4"/>
  <c r="AS29" i="4" s="1"/>
  <c r="AO29" i="4"/>
  <c r="BA29" i="4" s="1"/>
  <c r="BA30" i="4" s="1"/>
  <c r="AP29" i="4"/>
  <c r="AP30" i="4" s="1"/>
  <c r="BD29" i="4"/>
  <c r="BM29" i="4"/>
  <c r="BM30" i="4" s="1"/>
  <c r="BY29" i="4"/>
  <c r="CK29" i="4" s="1"/>
  <c r="CK30" i="4" s="1"/>
  <c r="B30" i="4"/>
  <c r="C30" i="4"/>
  <c r="D30" i="4"/>
  <c r="E30" i="4"/>
  <c r="F30" i="4"/>
  <c r="G30" i="4"/>
  <c r="H30" i="4"/>
  <c r="I30" i="4"/>
  <c r="N30" i="4"/>
  <c r="P30" i="4"/>
  <c r="Q30" i="4"/>
  <c r="R30" i="4"/>
  <c r="T30" i="4"/>
  <c r="AA30" i="4"/>
  <c r="AC30" i="4"/>
  <c r="AF30" i="4"/>
  <c r="AO30" i="4"/>
  <c r="BY30" i="4"/>
  <c r="J32" i="4"/>
  <c r="J34" i="4" s="1"/>
  <c r="K32" i="4"/>
  <c r="V32" i="4"/>
  <c r="W32" i="4"/>
  <c r="AH32" i="4"/>
  <c r="AI32" i="4"/>
  <c r="AT32" i="4"/>
  <c r="AU32" i="4"/>
  <c r="BF32" i="4"/>
  <c r="BG32" i="4"/>
  <c r="BR32" i="4"/>
  <c r="BR34" i="4" s="1"/>
  <c r="BS32" i="4"/>
  <c r="CD32" i="4"/>
  <c r="CE32" i="4"/>
  <c r="CP32" i="4"/>
  <c r="CQ32" i="4"/>
  <c r="DB32" i="4"/>
  <c r="DC32" i="4"/>
  <c r="DN32" i="4"/>
  <c r="DO32" i="4"/>
  <c r="DZ32" i="4"/>
  <c r="EA32" i="4"/>
  <c r="EL32" i="4"/>
  <c r="EM32" i="4"/>
  <c r="J33" i="4"/>
  <c r="K33" i="4"/>
  <c r="V33" i="4"/>
  <c r="W33" i="4"/>
  <c r="AH33" i="4"/>
  <c r="AI33" i="4"/>
  <c r="AT33" i="4"/>
  <c r="AU33" i="4"/>
  <c r="BF33" i="4"/>
  <c r="BG33" i="4"/>
  <c r="BR33" i="4"/>
  <c r="BS33" i="4"/>
  <c r="CD33" i="4"/>
  <c r="CE33" i="4"/>
  <c r="CP33" i="4"/>
  <c r="CQ33" i="4"/>
  <c r="DB33" i="4"/>
  <c r="DC33" i="4"/>
  <c r="DN33" i="4"/>
  <c r="DO33" i="4"/>
  <c r="DZ33" i="4"/>
  <c r="EA33" i="4"/>
  <c r="EL33" i="4"/>
  <c r="EM33" i="4"/>
  <c r="B34" i="4"/>
  <c r="C34" i="4"/>
  <c r="D34" i="4"/>
  <c r="E34" i="4"/>
  <c r="F34" i="4"/>
  <c r="G34" i="4"/>
  <c r="H34" i="4"/>
  <c r="I34" i="4"/>
  <c r="N34" i="4"/>
  <c r="O34" i="4"/>
  <c r="P34" i="4"/>
  <c r="Q34" i="4"/>
  <c r="R34" i="4"/>
  <c r="S34" i="4"/>
  <c r="T34" i="4"/>
  <c r="U34" i="4"/>
  <c r="V34" i="4"/>
  <c r="W34" i="4"/>
  <c r="Z34" i="4"/>
  <c r="AA34" i="4"/>
  <c r="AB34" i="4"/>
  <c r="AC34" i="4"/>
  <c r="AD34" i="4"/>
  <c r="AE34" i="4"/>
  <c r="AF34" i="4"/>
  <c r="AG34" i="4"/>
  <c r="AH34" i="4"/>
  <c r="AI34" i="4"/>
  <c r="AL34" i="4"/>
  <c r="AM34" i="4"/>
  <c r="AN34" i="4"/>
  <c r="AO34" i="4"/>
  <c r="AP34" i="4"/>
  <c r="AQ34" i="4"/>
  <c r="AR34" i="4"/>
  <c r="AS34" i="4"/>
  <c r="AX34" i="4"/>
  <c r="AY34" i="4"/>
  <c r="AZ34" i="4"/>
  <c r="BA34" i="4"/>
  <c r="BB34" i="4"/>
  <c r="BC34" i="4"/>
  <c r="BD34" i="4"/>
  <c r="BE34" i="4"/>
  <c r="BF34" i="4"/>
  <c r="BG34" i="4"/>
  <c r="BJ34" i="4"/>
  <c r="BK34" i="4"/>
  <c r="BL34" i="4"/>
  <c r="BM34" i="4"/>
  <c r="BN34" i="4"/>
  <c r="BO34" i="4"/>
  <c r="BP34" i="4"/>
  <c r="BQ34" i="4"/>
  <c r="BV34" i="4"/>
  <c r="BW34" i="4"/>
  <c r="BX34" i="4"/>
  <c r="BY34" i="4"/>
  <c r="BZ34" i="4"/>
  <c r="CA34" i="4"/>
  <c r="CB34" i="4"/>
  <c r="CC34" i="4"/>
  <c r="CD34" i="4"/>
  <c r="CH34" i="4"/>
  <c r="CI34" i="4"/>
  <c r="CJ34" i="4"/>
  <c r="CK34" i="4"/>
  <c r="CL34" i="4"/>
  <c r="CM34" i="4"/>
  <c r="CN34" i="4"/>
  <c r="CO34" i="4"/>
  <c r="CP34" i="4"/>
  <c r="CQ34" i="4"/>
  <c r="CT34" i="4"/>
  <c r="CU34" i="4"/>
  <c r="CV34" i="4"/>
  <c r="CW34" i="4"/>
  <c r="CX34" i="4"/>
  <c r="CY34" i="4"/>
  <c r="CZ34" i="4"/>
  <c r="DA34" i="4"/>
  <c r="DB34" i="4"/>
  <c r="DC34" i="4"/>
  <c r="DF34" i="4"/>
  <c r="DG34" i="4"/>
  <c r="DH34" i="4"/>
  <c r="DI34" i="4"/>
  <c r="DJ34" i="4"/>
  <c r="DK34" i="4"/>
  <c r="DL34" i="4"/>
  <c r="DM34" i="4"/>
  <c r="DR34" i="4"/>
  <c r="DS34" i="4"/>
  <c r="DT34" i="4"/>
  <c r="DU34" i="4"/>
  <c r="DV34" i="4"/>
  <c r="DW34" i="4"/>
  <c r="DX34" i="4"/>
  <c r="DY34" i="4"/>
  <c r="DZ34" i="4"/>
  <c r="EA34" i="4"/>
  <c r="ED34" i="4"/>
  <c r="EE34" i="4"/>
  <c r="EF34" i="4"/>
  <c r="EG34" i="4"/>
  <c r="EH34" i="4"/>
  <c r="EI34" i="4"/>
  <c r="EJ34" i="4"/>
  <c r="EK34" i="4"/>
  <c r="EL34" i="4"/>
  <c r="J36" i="4"/>
  <c r="K36" i="4"/>
  <c r="V36" i="4"/>
  <c r="W36" i="4"/>
  <c r="AH36" i="4"/>
  <c r="AT36" i="4"/>
  <c r="AU36" i="4" s="1"/>
  <c r="BF36" i="4"/>
  <c r="BG36" i="4" s="1"/>
  <c r="BR36" i="4"/>
  <c r="BS36" i="4"/>
  <c r="CD36" i="4"/>
  <c r="CE36" i="4"/>
  <c r="CP36" i="4"/>
  <c r="CQ36" i="4"/>
  <c r="DB36" i="4"/>
  <c r="DC36" i="4"/>
  <c r="DC38" i="4" s="1"/>
  <c r="DN36" i="4"/>
  <c r="DO36" i="4"/>
  <c r="DO38" i="4" s="1"/>
  <c r="DZ36" i="4"/>
  <c r="EA36" i="4" s="1"/>
  <c r="EL36" i="4"/>
  <c r="EM36" i="4" s="1"/>
  <c r="J37" i="4"/>
  <c r="K37" i="4"/>
  <c r="K38" i="4" s="1"/>
  <c r="V37" i="4"/>
  <c r="W37" i="4"/>
  <c r="AH37" i="4"/>
  <c r="AI37" i="4" s="1"/>
  <c r="AT37" i="4"/>
  <c r="BF37" i="4"/>
  <c r="BR37" i="4"/>
  <c r="BS37" i="4"/>
  <c r="BS38" i="4" s="1"/>
  <c r="CD37" i="4"/>
  <c r="CE37" i="4"/>
  <c r="CP37" i="4"/>
  <c r="CQ37" i="4"/>
  <c r="DB37" i="4"/>
  <c r="DC37" i="4"/>
  <c r="DN37" i="4"/>
  <c r="DO37" i="4"/>
  <c r="DZ37" i="4"/>
  <c r="EL37" i="4"/>
  <c r="EM37" i="4" s="1"/>
  <c r="B38" i="4"/>
  <c r="C38" i="4"/>
  <c r="D38" i="4"/>
  <c r="E38" i="4"/>
  <c r="F38" i="4"/>
  <c r="G38" i="4"/>
  <c r="H38" i="4"/>
  <c r="I38" i="4"/>
  <c r="J38" i="4"/>
  <c r="N38" i="4"/>
  <c r="O38" i="4"/>
  <c r="P38" i="4"/>
  <c r="Q38" i="4"/>
  <c r="R38" i="4"/>
  <c r="S38" i="4"/>
  <c r="T38" i="4"/>
  <c r="U38" i="4"/>
  <c r="V38" i="4"/>
  <c r="W38" i="4"/>
  <c r="Z38" i="4"/>
  <c r="AA38" i="4"/>
  <c r="AB38" i="4"/>
  <c r="AC38" i="4"/>
  <c r="AD38" i="4"/>
  <c r="AE38" i="4"/>
  <c r="AF38" i="4"/>
  <c r="AG38" i="4"/>
  <c r="AL38" i="4"/>
  <c r="AM38" i="4"/>
  <c r="AN38" i="4"/>
  <c r="AO38" i="4"/>
  <c r="AP38" i="4"/>
  <c r="AQ38" i="4"/>
  <c r="AR38" i="4"/>
  <c r="AS38" i="4"/>
  <c r="AX38" i="4"/>
  <c r="AY38" i="4"/>
  <c r="AZ38" i="4"/>
  <c r="BA38" i="4"/>
  <c r="BB38" i="4"/>
  <c r="BC38" i="4"/>
  <c r="BD38" i="4"/>
  <c r="BE38" i="4"/>
  <c r="BJ38" i="4"/>
  <c r="BK38" i="4"/>
  <c r="BL38" i="4"/>
  <c r="BM38" i="4"/>
  <c r="BN38" i="4"/>
  <c r="BO38" i="4"/>
  <c r="BP38" i="4"/>
  <c r="BQ38" i="4"/>
  <c r="BV38" i="4"/>
  <c r="BW38" i="4"/>
  <c r="BX38" i="4"/>
  <c r="BY38" i="4"/>
  <c r="BZ38" i="4"/>
  <c r="CA38" i="4"/>
  <c r="CB38" i="4"/>
  <c r="CC38" i="4"/>
  <c r="CD38" i="4"/>
  <c r="CH38" i="4"/>
  <c r="CI38" i="4"/>
  <c r="CJ38" i="4"/>
  <c r="CK38" i="4"/>
  <c r="CL38" i="4"/>
  <c r="CM38" i="4"/>
  <c r="CN38" i="4"/>
  <c r="CO38" i="4"/>
  <c r="CP38" i="4"/>
  <c r="CQ38" i="4"/>
  <c r="CT38" i="4"/>
  <c r="CU38" i="4"/>
  <c r="CV38" i="4"/>
  <c r="CW38" i="4"/>
  <c r="CX38" i="4"/>
  <c r="CY38" i="4"/>
  <c r="CZ38" i="4"/>
  <c r="DA38" i="4"/>
  <c r="DB38" i="4"/>
  <c r="DF38" i="4"/>
  <c r="DG38" i="4"/>
  <c r="DH38" i="4"/>
  <c r="DI38" i="4"/>
  <c r="DJ38" i="4"/>
  <c r="DK38" i="4"/>
  <c r="DL38" i="4"/>
  <c r="DM38" i="4"/>
  <c r="DR38" i="4"/>
  <c r="DS38" i="4"/>
  <c r="DT38" i="4"/>
  <c r="DU38" i="4"/>
  <c r="DV38" i="4"/>
  <c r="DW38" i="4"/>
  <c r="DX38" i="4"/>
  <c r="DY38" i="4"/>
  <c r="ED38" i="4"/>
  <c r="EE38" i="4"/>
  <c r="EF38" i="4"/>
  <c r="EG38" i="4"/>
  <c r="EH38" i="4"/>
  <c r="EI38" i="4"/>
  <c r="EJ38" i="4"/>
  <c r="EK38" i="4"/>
  <c r="J40" i="4"/>
  <c r="K40" i="4"/>
  <c r="V40" i="4"/>
  <c r="W40" i="4"/>
  <c r="AH40" i="4"/>
  <c r="AI40" i="4" s="1"/>
  <c r="AT40" i="4"/>
  <c r="AU40" i="4" s="1"/>
  <c r="BF40" i="4"/>
  <c r="BG40" i="4"/>
  <c r="BR40" i="4"/>
  <c r="BS40" i="4"/>
  <c r="CD40" i="4"/>
  <c r="CE40" i="4"/>
  <c r="CP40" i="4"/>
  <c r="CQ40" i="4"/>
  <c r="DB40" i="4"/>
  <c r="DC40" i="4" s="1"/>
  <c r="DN40" i="4"/>
  <c r="DO40" i="4" s="1"/>
  <c r="DZ40" i="4"/>
  <c r="EA40" i="4"/>
  <c r="EL40" i="4"/>
  <c r="EM40" i="4"/>
  <c r="J41" i="4"/>
  <c r="K41" i="4"/>
  <c r="K42" i="4" s="1"/>
  <c r="V41" i="4"/>
  <c r="W41" i="4"/>
  <c r="W42" i="4" s="1"/>
  <c r="AH41" i="4"/>
  <c r="AI41" i="4" s="1"/>
  <c r="AI42" i="4" s="1"/>
  <c r="AT41" i="4"/>
  <c r="AT42" i="4" s="1"/>
  <c r="BF41" i="4"/>
  <c r="BF42" i="4" s="1"/>
  <c r="BG41" i="4"/>
  <c r="BG42" i="4" s="1"/>
  <c r="BR41" i="4"/>
  <c r="BS41" i="4"/>
  <c r="CD41" i="4"/>
  <c r="CE41" i="4"/>
  <c r="CP41" i="4"/>
  <c r="CQ41" i="4"/>
  <c r="DB41" i="4"/>
  <c r="DB42" i="4" s="1"/>
  <c r="DN41" i="4"/>
  <c r="DN42" i="4" s="1"/>
  <c r="DZ41" i="4"/>
  <c r="DZ42" i="4" s="1"/>
  <c r="EA41" i="4"/>
  <c r="EL41" i="4"/>
  <c r="EM41" i="4"/>
  <c r="B42" i="4"/>
  <c r="C42" i="4"/>
  <c r="D42" i="4"/>
  <c r="E42" i="4"/>
  <c r="F42" i="4"/>
  <c r="G42" i="4"/>
  <c r="H42" i="4"/>
  <c r="I42" i="4"/>
  <c r="J42" i="4"/>
  <c r="N42" i="4"/>
  <c r="O42" i="4"/>
  <c r="P42" i="4"/>
  <c r="Q42" i="4"/>
  <c r="R42" i="4"/>
  <c r="S42" i="4"/>
  <c r="T42" i="4"/>
  <c r="U42" i="4"/>
  <c r="V42" i="4"/>
  <c r="Z42" i="4"/>
  <c r="AA42" i="4"/>
  <c r="AB42" i="4"/>
  <c r="AC42" i="4"/>
  <c r="AD42" i="4"/>
  <c r="AE42" i="4"/>
  <c r="AF42" i="4"/>
  <c r="AG42" i="4"/>
  <c r="AH42" i="4"/>
  <c r="AL42" i="4"/>
  <c r="AM42" i="4"/>
  <c r="AN42" i="4"/>
  <c r="AO42" i="4"/>
  <c r="AP42" i="4"/>
  <c r="AQ42" i="4"/>
  <c r="AR42" i="4"/>
  <c r="AS42" i="4"/>
  <c r="AX42" i="4"/>
  <c r="AY42" i="4"/>
  <c r="AZ42" i="4"/>
  <c r="BA42" i="4"/>
  <c r="BB42" i="4"/>
  <c r="BC42" i="4"/>
  <c r="BD42" i="4"/>
  <c r="BE42" i="4"/>
  <c r="BJ42" i="4"/>
  <c r="BK42" i="4"/>
  <c r="BL42" i="4"/>
  <c r="BM42" i="4"/>
  <c r="BN42" i="4"/>
  <c r="BO42" i="4"/>
  <c r="BP42" i="4"/>
  <c r="BQ42" i="4"/>
  <c r="BR42" i="4"/>
  <c r="BS42" i="4"/>
  <c r="BV42" i="4"/>
  <c r="BW42" i="4"/>
  <c r="BX42" i="4"/>
  <c r="BY42" i="4"/>
  <c r="BZ42" i="4"/>
  <c r="CA42" i="4"/>
  <c r="CB42" i="4"/>
  <c r="CC42" i="4"/>
  <c r="CD42" i="4"/>
  <c r="CE42" i="4"/>
  <c r="CH42" i="4"/>
  <c r="CI42" i="4"/>
  <c r="CJ42" i="4"/>
  <c r="CK42" i="4"/>
  <c r="CL42" i="4"/>
  <c r="CM42" i="4"/>
  <c r="CN42" i="4"/>
  <c r="CO42" i="4"/>
  <c r="CP42" i="4"/>
  <c r="CQ42" i="4"/>
  <c r="CT42" i="4"/>
  <c r="CU42" i="4"/>
  <c r="CV42" i="4"/>
  <c r="CW42" i="4"/>
  <c r="CX42" i="4"/>
  <c r="CY42" i="4"/>
  <c r="CZ42" i="4"/>
  <c r="DA42" i="4"/>
  <c r="DF42" i="4"/>
  <c r="DG42" i="4"/>
  <c r="DH42" i="4"/>
  <c r="DI42" i="4"/>
  <c r="DJ42" i="4"/>
  <c r="DK42" i="4"/>
  <c r="DL42" i="4"/>
  <c r="DM42" i="4"/>
  <c r="DR42" i="4"/>
  <c r="DS42" i="4"/>
  <c r="DT42" i="4"/>
  <c r="DU42" i="4"/>
  <c r="DV42" i="4"/>
  <c r="DW42" i="4"/>
  <c r="DX42" i="4"/>
  <c r="DY42" i="4"/>
  <c r="EA42" i="4"/>
  <c r="ED42" i="4"/>
  <c r="EE42" i="4"/>
  <c r="EF42" i="4"/>
  <c r="EG42" i="4"/>
  <c r="EH42" i="4"/>
  <c r="EI42" i="4"/>
  <c r="EJ42" i="4"/>
  <c r="EK42" i="4"/>
  <c r="EL42" i="4"/>
  <c r="EM42" i="4"/>
  <c r="J44" i="4"/>
  <c r="K44" i="4"/>
  <c r="N44" i="4"/>
  <c r="O44" i="4"/>
  <c r="P44" i="4"/>
  <c r="AB44" i="4" s="1"/>
  <c r="AN44" i="4" s="1"/>
  <c r="Q44" i="4"/>
  <c r="AC44" i="4" s="1"/>
  <c r="R44" i="4"/>
  <c r="S44" i="4"/>
  <c r="AE44" i="4" s="1"/>
  <c r="AQ44" i="4" s="1"/>
  <c r="AQ46" i="4" s="1"/>
  <c r="T44" i="4"/>
  <c r="T46" i="4" s="1"/>
  <c r="U44" i="4"/>
  <c r="AG44" i="4" s="1"/>
  <c r="AS44" i="4" s="1"/>
  <c r="V44" i="4"/>
  <c r="W44" i="4" s="1"/>
  <c r="Z44" i="4"/>
  <c r="AA44" i="4"/>
  <c r="AM44" i="4" s="1"/>
  <c r="AY44" i="4" s="1"/>
  <c r="AD44" i="4"/>
  <c r="AP44" i="4" s="1"/>
  <c r="BB44" i="4" s="1"/>
  <c r="AL44" i="4"/>
  <c r="AO44" i="4"/>
  <c r="AZ44" i="4"/>
  <c r="BL44" i="4" s="1"/>
  <c r="BA44" i="4"/>
  <c r="BM44" i="4" s="1"/>
  <c r="BY44" i="4" s="1"/>
  <c r="BY63" i="4" s="1"/>
  <c r="BY65" i="4" s="1"/>
  <c r="BC44" i="4"/>
  <c r="BO44" i="4" s="1"/>
  <c r="CA44" i="4" s="1"/>
  <c r="CA63" i="4" s="1"/>
  <c r="CA74" i="4" s="1"/>
  <c r="CA76" i="4" s="1"/>
  <c r="BE44" i="4"/>
  <c r="BN44" i="4"/>
  <c r="BQ44" i="4"/>
  <c r="BX44" i="4"/>
  <c r="CJ44" i="4" s="1"/>
  <c r="BZ44" i="4"/>
  <c r="CL44" i="4" s="1"/>
  <c r="CX44" i="4" s="1"/>
  <c r="J45" i="4"/>
  <c r="K45" i="4" s="1"/>
  <c r="N45" i="4"/>
  <c r="O45" i="4"/>
  <c r="P45" i="4"/>
  <c r="Q45" i="4"/>
  <c r="R45" i="4"/>
  <c r="S45" i="4"/>
  <c r="T45" i="4"/>
  <c r="U45" i="4"/>
  <c r="U46" i="4" s="1"/>
  <c r="Z45" i="4"/>
  <c r="AA45" i="4"/>
  <c r="AM45" i="4" s="1"/>
  <c r="AB45" i="4"/>
  <c r="AC45" i="4"/>
  <c r="AE45" i="4"/>
  <c r="AF45" i="4"/>
  <c r="AG45" i="4"/>
  <c r="AN45" i="4"/>
  <c r="AO45" i="4"/>
  <c r="AO46" i="4" s="1"/>
  <c r="AQ45" i="4"/>
  <c r="BC45" i="4" s="1"/>
  <c r="BC64" i="4" s="1"/>
  <c r="AR45" i="4"/>
  <c r="BA45" i="4"/>
  <c r="BM45" i="4" s="1"/>
  <c r="BD45" i="4"/>
  <c r="BY45" i="4"/>
  <c r="BY46" i="4" s="1"/>
  <c r="B46" i="4"/>
  <c r="C46" i="4"/>
  <c r="D46" i="4"/>
  <c r="E46" i="4"/>
  <c r="F46" i="4"/>
  <c r="G46" i="4"/>
  <c r="H46" i="4"/>
  <c r="I46" i="4"/>
  <c r="N46" i="4"/>
  <c r="O46" i="4"/>
  <c r="P46" i="4"/>
  <c r="Q46" i="4"/>
  <c r="S46" i="4"/>
  <c r="AA46" i="4"/>
  <c r="AC46" i="4"/>
  <c r="AE46" i="4"/>
  <c r="J51" i="4"/>
  <c r="K51" i="4"/>
  <c r="V51" i="4"/>
  <c r="W51" i="4"/>
  <c r="AH51" i="4"/>
  <c r="AI51" i="4" s="1"/>
  <c r="AT51" i="4"/>
  <c r="AU51" i="4"/>
  <c r="BF51" i="4"/>
  <c r="BG51" i="4" s="1"/>
  <c r="BR51" i="4"/>
  <c r="BS51" i="4" s="1"/>
  <c r="CD51" i="4"/>
  <c r="CE51" i="4" s="1"/>
  <c r="CP51" i="4"/>
  <c r="CQ51" i="4"/>
  <c r="DB51" i="4"/>
  <c r="DC51" i="4" s="1"/>
  <c r="DN51" i="4"/>
  <c r="DO51" i="4"/>
  <c r="DZ51" i="4"/>
  <c r="EA51" i="4" s="1"/>
  <c r="EL51" i="4"/>
  <c r="EM51" i="4" s="1"/>
  <c r="J52" i="4"/>
  <c r="K52" i="4"/>
  <c r="V52" i="4"/>
  <c r="W52" i="4"/>
  <c r="AH52" i="4"/>
  <c r="AI52" i="4" s="1"/>
  <c r="AT52" i="4"/>
  <c r="AU52" i="4"/>
  <c r="BF52" i="4"/>
  <c r="BG52" i="4" s="1"/>
  <c r="BR52" i="4"/>
  <c r="BS52" i="4" s="1"/>
  <c r="CD52" i="4"/>
  <c r="CE52" i="4" s="1"/>
  <c r="CP52" i="4"/>
  <c r="CQ52" i="4" s="1"/>
  <c r="DB52" i="4"/>
  <c r="DC52" i="4" s="1"/>
  <c r="DN52" i="4"/>
  <c r="DO52" i="4"/>
  <c r="DZ52" i="4"/>
  <c r="EA52" i="4" s="1"/>
  <c r="EL52" i="4"/>
  <c r="EM52" i="4" s="1"/>
  <c r="J55" i="4"/>
  <c r="K55" i="4"/>
  <c r="V55" i="4"/>
  <c r="W55" i="4"/>
  <c r="AH55" i="4"/>
  <c r="AI55" i="4" s="1"/>
  <c r="AT55" i="4"/>
  <c r="AU55" i="4"/>
  <c r="BF55" i="4"/>
  <c r="BG55" i="4" s="1"/>
  <c r="BR55" i="4"/>
  <c r="BS55" i="4" s="1"/>
  <c r="CD55" i="4"/>
  <c r="CE55" i="4" s="1"/>
  <c r="CP55" i="4"/>
  <c r="CQ55" i="4"/>
  <c r="DB55" i="4"/>
  <c r="DC55" i="4" s="1"/>
  <c r="DN55" i="4"/>
  <c r="DO55" i="4" s="1"/>
  <c r="DZ55" i="4"/>
  <c r="EA55" i="4" s="1"/>
  <c r="EL55" i="4"/>
  <c r="EM55" i="4" s="1"/>
  <c r="B56" i="4"/>
  <c r="C56" i="4"/>
  <c r="D56" i="4"/>
  <c r="E56" i="4"/>
  <c r="F56" i="4"/>
  <c r="F58" i="4" s="1"/>
  <c r="G56" i="4"/>
  <c r="H56" i="4"/>
  <c r="I56" i="4"/>
  <c r="N56" i="4"/>
  <c r="O56" i="4"/>
  <c r="P56" i="4"/>
  <c r="P58" i="4" s="1"/>
  <c r="Q56" i="4"/>
  <c r="Q58" i="4" s="1"/>
  <c r="R56" i="4"/>
  <c r="S56" i="4"/>
  <c r="T56" i="4"/>
  <c r="U56" i="4"/>
  <c r="V56" i="4"/>
  <c r="Z56" i="4"/>
  <c r="AA56" i="4"/>
  <c r="AB56" i="4"/>
  <c r="AH56" i="4" s="1"/>
  <c r="AI56" i="4" s="1"/>
  <c r="AC56" i="4"/>
  <c r="AD56" i="4"/>
  <c r="AD58" i="4" s="1"/>
  <c r="AE56" i="4"/>
  <c r="AE58" i="4" s="1"/>
  <c r="AF56" i="4"/>
  <c r="AF58" i="4" s="1"/>
  <c r="AG56" i="4"/>
  <c r="AL56" i="4"/>
  <c r="AM56" i="4"/>
  <c r="AN56" i="4"/>
  <c r="AO56" i="4"/>
  <c r="AP56" i="4"/>
  <c r="AQ56" i="4"/>
  <c r="AR56" i="4"/>
  <c r="AR58" i="4" s="1"/>
  <c r="AS56" i="4"/>
  <c r="AS58" i="4" s="1"/>
  <c r="AX56" i="4"/>
  <c r="AY56" i="4"/>
  <c r="AZ56" i="4"/>
  <c r="BA56" i="4"/>
  <c r="BB56" i="4"/>
  <c r="BC56" i="4"/>
  <c r="BD56" i="4"/>
  <c r="BE56" i="4"/>
  <c r="BF56" i="4"/>
  <c r="BJ56" i="4"/>
  <c r="BK56" i="4"/>
  <c r="BK58" i="4" s="1"/>
  <c r="BL56" i="4"/>
  <c r="BR56" i="4" s="1"/>
  <c r="BM56" i="4"/>
  <c r="BN56" i="4"/>
  <c r="BO56" i="4"/>
  <c r="BP56" i="4"/>
  <c r="BQ56" i="4"/>
  <c r="BV56" i="4"/>
  <c r="BW56" i="4"/>
  <c r="BW58" i="4" s="1"/>
  <c r="BX56" i="4"/>
  <c r="BX58" i="4" s="1"/>
  <c r="BY56" i="4"/>
  <c r="BY58" i="4" s="1"/>
  <c r="BZ56" i="4"/>
  <c r="BZ58" i="4" s="1"/>
  <c r="CA56" i="4"/>
  <c r="CB56" i="4"/>
  <c r="CC56" i="4"/>
  <c r="CH56" i="4"/>
  <c r="CI56" i="4"/>
  <c r="CJ56" i="4"/>
  <c r="CK56" i="4"/>
  <c r="CL56" i="4"/>
  <c r="CM56" i="4"/>
  <c r="CN56" i="4"/>
  <c r="CN58" i="4" s="1"/>
  <c r="CO56" i="4"/>
  <c r="CT56" i="4"/>
  <c r="CU56" i="4"/>
  <c r="CV56" i="4"/>
  <c r="CW56" i="4"/>
  <c r="CX56" i="4"/>
  <c r="CX58" i="4" s="1"/>
  <c r="CY56" i="4"/>
  <c r="CZ56" i="4"/>
  <c r="DA56" i="4"/>
  <c r="DB56" i="4"/>
  <c r="DC56" i="4" s="1"/>
  <c r="DF56" i="4"/>
  <c r="DO56" i="4" s="1"/>
  <c r="DG56" i="4"/>
  <c r="DH56" i="4"/>
  <c r="DI56" i="4"/>
  <c r="DJ56" i="4"/>
  <c r="DK56" i="4"/>
  <c r="DL56" i="4"/>
  <c r="DM56" i="4"/>
  <c r="DN56" i="4" s="1"/>
  <c r="DR56" i="4"/>
  <c r="DR58" i="4" s="1"/>
  <c r="DS56" i="4"/>
  <c r="DT56" i="4"/>
  <c r="DZ56" i="4" s="1"/>
  <c r="DU56" i="4"/>
  <c r="DV56" i="4"/>
  <c r="DW56" i="4"/>
  <c r="DX56" i="4"/>
  <c r="DY56" i="4"/>
  <c r="EA56" i="4"/>
  <c r="ED56" i="4"/>
  <c r="EE56" i="4"/>
  <c r="EF56" i="4"/>
  <c r="EL56" i="4" s="1"/>
  <c r="EG56" i="4"/>
  <c r="EH56" i="4"/>
  <c r="EH58" i="4" s="1"/>
  <c r="EI56" i="4"/>
  <c r="EJ56" i="4"/>
  <c r="EK56" i="4"/>
  <c r="B57" i="4"/>
  <c r="C57" i="4"/>
  <c r="D57" i="4"/>
  <c r="J57" i="4" s="1"/>
  <c r="E57" i="4"/>
  <c r="F57" i="4"/>
  <c r="G57" i="4"/>
  <c r="H57" i="4"/>
  <c r="H59" i="4" s="1"/>
  <c r="I57" i="4"/>
  <c r="N57" i="4"/>
  <c r="O57" i="4"/>
  <c r="P57" i="4"/>
  <c r="V57" i="4" s="1"/>
  <c r="Q57" i="4"/>
  <c r="R57" i="4"/>
  <c r="S57" i="4"/>
  <c r="T57" i="4"/>
  <c r="T59" i="4" s="1"/>
  <c r="U57" i="4"/>
  <c r="Z57" i="4"/>
  <c r="AA57" i="4"/>
  <c r="AB57" i="4"/>
  <c r="AC57" i="4"/>
  <c r="AD57" i="4"/>
  <c r="AD59" i="4" s="1"/>
  <c r="AE57" i="4"/>
  <c r="AF57" i="4"/>
  <c r="AG57" i="4"/>
  <c r="AL57" i="4"/>
  <c r="AM57" i="4"/>
  <c r="AN57" i="4"/>
  <c r="AO57" i="4"/>
  <c r="AP57" i="4"/>
  <c r="AQ57" i="4"/>
  <c r="AR57" i="4"/>
  <c r="AR59" i="4" s="1"/>
  <c r="AS57" i="4"/>
  <c r="AS59" i="4" s="1"/>
  <c r="AT59" i="4" s="1"/>
  <c r="AX57" i="4"/>
  <c r="AY57" i="4"/>
  <c r="AZ57" i="4"/>
  <c r="AZ59" i="4" s="1"/>
  <c r="BF59" i="4" s="1"/>
  <c r="BA57" i="4"/>
  <c r="BB57" i="4"/>
  <c r="BC57" i="4"/>
  <c r="BD57" i="4"/>
  <c r="BE57" i="4"/>
  <c r="BJ57" i="4"/>
  <c r="BK57" i="4"/>
  <c r="BL57" i="4"/>
  <c r="BM57" i="4"/>
  <c r="BN57" i="4"/>
  <c r="BN59" i="4" s="1"/>
  <c r="BO57" i="4"/>
  <c r="BP57" i="4"/>
  <c r="BQ57" i="4"/>
  <c r="BV57" i="4"/>
  <c r="BW57" i="4"/>
  <c r="BW59" i="4" s="1"/>
  <c r="BX57" i="4"/>
  <c r="BY57" i="4"/>
  <c r="BZ57" i="4"/>
  <c r="CA57" i="4"/>
  <c r="CB57" i="4"/>
  <c r="CC57" i="4"/>
  <c r="CH57" i="4"/>
  <c r="CI57" i="4"/>
  <c r="CJ57" i="4"/>
  <c r="CP57" i="4" s="1"/>
  <c r="CK57" i="4"/>
  <c r="CL57" i="4"/>
  <c r="CM57" i="4"/>
  <c r="CM59" i="4" s="1"/>
  <c r="CN57" i="4"/>
  <c r="CO57" i="4"/>
  <c r="CT57" i="4"/>
  <c r="CU57" i="4"/>
  <c r="CV57" i="4"/>
  <c r="CV59" i="4" s="1"/>
  <c r="CW57" i="4"/>
  <c r="CX57" i="4"/>
  <c r="CX59" i="4" s="1"/>
  <c r="CY57" i="4"/>
  <c r="CZ57" i="4"/>
  <c r="DB57" i="4" s="1"/>
  <c r="DA57" i="4"/>
  <c r="DF57" i="4"/>
  <c r="DF59" i="4" s="1"/>
  <c r="DG57" i="4"/>
  <c r="DH57" i="4"/>
  <c r="DI57" i="4"/>
  <c r="DJ57" i="4"/>
  <c r="DK57" i="4"/>
  <c r="DL57" i="4"/>
  <c r="DM57" i="4"/>
  <c r="DR57" i="4"/>
  <c r="DS57" i="4"/>
  <c r="DT57" i="4"/>
  <c r="DT59" i="4" s="1"/>
  <c r="DZ59" i="4" s="1"/>
  <c r="DU57" i="4"/>
  <c r="DV57" i="4"/>
  <c r="DW57" i="4"/>
  <c r="DX57" i="4"/>
  <c r="DY57" i="4"/>
  <c r="ED57" i="4"/>
  <c r="EE57" i="4"/>
  <c r="EE59" i="4" s="1"/>
  <c r="EF57" i="4"/>
  <c r="EL57" i="4" s="1"/>
  <c r="EG57" i="4"/>
  <c r="EH57" i="4"/>
  <c r="EH59" i="4" s="1"/>
  <c r="EI57" i="4"/>
  <c r="EJ57" i="4"/>
  <c r="EK57" i="4"/>
  <c r="B58" i="4"/>
  <c r="C58" i="4"/>
  <c r="D58" i="4"/>
  <c r="E58" i="4"/>
  <c r="G58" i="4"/>
  <c r="H58" i="4"/>
  <c r="I58" i="4"/>
  <c r="O58" i="4"/>
  <c r="R58" i="4"/>
  <c r="S58" i="4"/>
  <c r="T58" i="4"/>
  <c r="U58" i="4"/>
  <c r="V58" i="4"/>
  <c r="Z58" i="4"/>
  <c r="AA58" i="4"/>
  <c r="AB58" i="4"/>
  <c r="AC58" i="4"/>
  <c r="AG58" i="4"/>
  <c r="AH58" i="4"/>
  <c r="AL58" i="4"/>
  <c r="AM58" i="4"/>
  <c r="AN58" i="4"/>
  <c r="AO58" i="4"/>
  <c r="AP58" i="4"/>
  <c r="AQ58" i="4"/>
  <c r="AX58" i="4"/>
  <c r="AY58" i="4"/>
  <c r="AZ58" i="4"/>
  <c r="BA58" i="4"/>
  <c r="BB58" i="4"/>
  <c r="BF58" i="4" s="1"/>
  <c r="BC58" i="4"/>
  <c r="BD58" i="4"/>
  <c r="BE58" i="4"/>
  <c r="BL58" i="4"/>
  <c r="BM58" i="4"/>
  <c r="BN58" i="4"/>
  <c r="BO58" i="4"/>
  <c r="BP58" i="4"/>
  <c r="BQ58" i="4"/>
  <c r="BR58" i="4"/>
  <c r="BV58" i="4"/>
  <c r="CA58" i="4"/>
  <c r="CB58" i="4"/>
  <c r="CC58" i="4"/>
  <c r="CH58" i="4"/>
  <c r="CI58" i="4"/>
  <c r="CJ58" i="4"/>
  <c r="CK58" i="4"/>
  <c r="CL58" i="4"/>
  <c r="CO58" i="4"/>
  <c r="CT58" i="4"/>
  <c r="CU58" i="4"/>
  <c r="CV58" i="4"/>
  <c r="CW58" i="4"/>
  <c r="CY58" i="4"/>
  <c r="CZ58" i="4"/>
  <c r="DA58" i="4"/>
  <c r="DG58" i="4"/>
  <c r="DH58" i="4"/>
  <c r="DI58" i="4"/>
  <c r="DJ58" i="4"/>
  <c r="DK58" i="4"/>
  <c r="DL58" i="4"/>
  <c r="DM58" i="4"/>
  <c r="DN58" i="4" s="1"/>
  <c r="DS58" i="4"/>
  <c r="DU58" i="4"/>
  <c r="DV58" i="4"/>
  <c r="DW58" i="4"/>
  <c r="DX58" i="4"/>
  <c r="DY58" i="4"/>
  <c r="ED58" i="4"/>
  <c r="EE58" i="4"/>
  <c r="EG58" i="4"/>
  <c r="EI58" i="4"/>
  <c r="EJ58" i="4"/>
  <c r="EK58" i="4"/>
  <c r="B59" i="4"/>
  <c r="C59" i="4"/>
  <c r="E59" i="4"/>
  <c r="F59" i="4"/>
  <c r="G59" i="4"/>
  <c r="I59" i="4"/>
  <c r="N59" i="4"/>
  <c r="O59" i="4"/>
  <c r="P59" i="4"/>
  <c r="Q59" i="4"/>
  <c r="R59" i="4"/>
  <c r="S59" i="4"/>
  <c r="U59" i="4"/>
  <c r="Z59" i="4"/>
  <c r="AA59" i="4"/>
  <c r="AB59" i="4"/>
  <c r="AC59" i="4"/>
  <c r="AE59" i="4"/>
  <c r="AF59" i="4"/>
  <c r="AH59" i="4" s="1"/>
  <c r="AI59" i="4" s="1"/>
  <c r="AG59" i="4"/>
  <c r="AM59" i="4"/>
  <c r="AN59" i="4"/>
  <c r="AO59" i="4"/>
  <c r="AP59" i="4"/>
  <c r="AQ59" i="4"/>
  <c r="AX59" i="4"/>
  <c r="BG59" i="4" s="1"/>
  <c r="AY59" i="4"/>
  <c r="BA59" i="4"/>
  <c r="BB59" i="4"/>
  <c r="BC59" i="4"/>
  <c r="BD59" i="4"/>
  <c r="BE59" i="4"/>
  <c r="BJ59" i="4"/>
  <c r="BK59" i="4"/>
  <c r="BL59" i="4"/>
  <c r="BM59" i="4"/>
  <c r="BR59" i="4" s="1"/>
  <c r="BO59" i="4"/>
  <c r="BP59" i="4"/>
  <c r="BQ59" i="4"/>
  <c r="BV59" i="4"/>
  <c r="BY59" i="4"/>
  <c r="BZ59" i="4"/>
  <c r="CA59" i="4"/>
  <c r="CB59" i="4"/>
  <c r="CC59" i="4"/>
  <c r="CI59" i="4"/>
  <c r="CJ59" i="4"/>
  <c r="CP59" i="4" s="1"/>
  <c r="CK59" i="4"/>
  <c r="CL59" i="4"/>
  <c r="CN59" i="4"/>
  <c r="CO59" i="4"/>
  <c r="CT59" i="4"/>
  <c r="CU59" i="4"/>
  <c r="CW59" i="4"/>
  <c r="CY59" i="4"/>
  <c r="DA59" i="4"/>
  <c r="DG59" i="4"/>
  <c r="DH59" i="4"/>
  <c r="DI59" i="4"/>
  <c r="DJ59" i="4"/>
  <c r="DK59" i="4"/>
  <c r="DM59" i="4"/>
  <c r="DR59" i="4"/>
  <c r="DS59" i="4"/>
  <c r="DU59" i="4"/>
  <c r="DV59" i="4"/>
  <c r="DW59" i="4"/>
  <c r="DX59" i="4"/>
  <c r="DY59" i="4"/>
  <c r="EA59" i="4"/>
  <c r="ED59" i="4"/>
  <c r="EF59" i="4"/>
  <c r="EG59" i="4"/>
  <c r="EI59" i="4"/>
  <c r="EJ59" i="4"/>
  <c r="EK59" i="4"/>
  <c r="K62" i="4"/>
  <c r="N62" i="4"/>
  <c r="O62" i="4"/>
  <c r="AA62" i="4" s="1"/>
  <c r="AM62" i="4" s="1"/>
  <c r="AY62" i="4" s="1"/>
  <c r="P62" i="4"/>
  <c r="AB62" i="4" s="1"/>
  <c r="Q62" i="4"/>
  <c r="AC62" i="4" s="1"/>
  <c r="AC73" i="4" s="1"/>
  <c r="R62" i="4"/>
  <c r="R66" i="4" s="1"/>
  <c r="S62" i="4"/>
  <c r="S66" i="4" s="1"/>
  <c r="T62" i="4"/>
  <c r="U62" i="4"/>
  <c r="AG62" i="4" s="1"/>
  <c r="AS62" i="4" s="1"/>
  <c r="BE62" i="4" s="1"/>
  <c r="BE73" i="4" s="1"/>
  <c r="AE62" i="4"/>
  <c r="AE73" i="4" s="1"/>
  <c r="AF62" i="4"/>
  <c r="AR62" i="4" s="1"/>
  <c r="AR73" i="4" s="1"/>
  <c r="BD62" i="4"/>
  <c r="J63" i="4"/>
  <c r="K63" i="4" s="1"/>
  <c r="N63" i="4"/>
  <c r="O63" i="4"/>
  <c r="P63" i="4"/>
  <c r="Q63" i="4"/>
  <c r="R63" i="4"/>
  <c r="R65" i="4" s="1"/>
  <c r="S63" i="4"/>
  <c r="S65" i="4" s="1"/>
  <c r="T63" i="4"/>
  <c r="U63" i="4"/>
  <c r="Z63" i="4"/>
  <c r="AB63" i="4"/>
  <c r="AC63" i="4"/>
  <c r="AC74" i="4" s="1"/>
  <c r="AD63" i="4"/>
  <c r="AE63" i="4"/>
  <c r="AE65" i="4" s="1"/>
  <c r="AG63" i="4"/>
  <c r="AG65" i="4" s="1"/>
  <c r="AM63" i="4"/>
  <c r="AN63" i="4"/>
  <c r="AO63" i="4"/>
  <c r="AP63" i="4"/>
  <c r="AQ63" i="4"/>
  <c r="AS63" i="4"/>
  <c r="BB63" i="4"/>
  <c r="BC63" i="4"/>
  <c r="BE63" i="4"/>
  <c r="BL63" i="4"/>
  <c r="BL74" i="4" s="1"/>
  <c r="BM63" i="4"/>
  <c r="BN63" i="4"/>
  <c r="BN74" i="4" s="1"/>
  <c r="BZ63" i="4"/>
  <c r="BZ65" i="4" s="1"/>
  <c r="CL63" i="4"/>
  <c r="CL65" i="4" s="1"/>
  <c r="J64" i="4"/>
  <c r="K64" i="4"/>
  <c r="N64" i="4"/>
  <c r="O64" i="4"/>
  <c r="O66" i="4" s="1"/>
  <c r="P64" i="4"/>
  <c r="Q64" i="4"/>
  <c r="R64" i="4"/>
  <c r="S64" i="4"/>
  <c r="T64" i="4"/>
  <c r="U64" i="4"/>
  <c r="V64" i="4" s="1"/>
  <c r="AA64" i="4"/>
  <c r="AA66" i="4" s="1"/>
  <c r="AB64" i="4"/>
  <c r="AC64" i="4"/>
  <c r="AE64" i="4"/>
  <c r="AF64" i="4"/>
  <c r="AN64" i="4"/>
  <c r="AO64" i="4"/>
  <c r="AO75" i="4" s="1"/>
  <c r="AQ64" i="4"/>
  <c r="AR64" i="4"/>
  <c r="BA64" i="4"/>
  <c r="BD64" i="4"/>
  <c r="BM64" i="4"/>
  <c r="B65" i="4"/>
  <c r="C65" i="4"/>
  <c r="D65" i="4"/>
  <c r="E65" i="4"/>
  <c r="F65" i="4"/>
  <c r="G65" i="4"/>
  <c r="H65" i="4"/>
  <c r="I65" i="4"/>
  <c r="N65" i="4"/>
  <c r="O65" i="4"/>
  <c r="P65" i="4"/>
  <c r="T65" i="4"/>
  <c r="U65" i="4"/>
  <c r="AB65" i="4"/>
  <c r="AD65" i="4"/>
  <c r="AO65" i="4"/>
  <c r="AP65" i="4"/>
  <c r="AS65" i="4"/>
  <c r="BC65" i="4"/>
  <c r="BE65" i="4"/>
  <c r="BM65" i="4"/>
  <c r="BN65" i="4"/>
  <c r="CA65" i="4"/>
  <c r="B66" i="4"/>
  <c r="C66" i="4"/>
  <c r="D66" i="4"/>
  <c r="E66" i="4"/>
  <c r="F66" i="4"/>
  <c r="G66" i="4"/>
  <c r="H66" i="4"/>
  <c r="I66" i="4"/>
  <c r="P66" i="4"/>
  <c r="Q66" i="4"/>
  <c r="T66" i="4"/>
  <c r="AC66" i="4"/>
  <c r="AR66" i="4"/>
  <c r="J69" i="4"/>
  <c r="K69" i="4" s="1"/>
  <c r="V69" i="4"/>
  <c r="W69" i="4"/>
  <c r="AH69" i="4"/>
  <c r="AI69" i="4"/>
  <c r="AT69" i="4"/>
  <c r="AU69" i="4" s="1"/>
  <c r="BF69" i="4"/>
  <c r="BG69" i="4"/>
  <c r="BR69" i="4"/>
  <c r="BS69" i="4"/>
  <c r="CD69" i="4"/>
  <c r="CE69" i="4"/>
  <c r="CP69" i="4"/>
  <c r="CQ69" i="4"/>
  <c r="DB69" i="4"/>
  <c r="DC69" i="4"/>
  <c r="DN69" i="4"/>
  <c r="DO69" i="4" s="1"/>
  <c r="DZ69" i="4"/>
  <c r="EA69" i="4" s="1"/>
  <c r="EL69" i="4"/>
  <c r="EM69" i="4" s="1"/>
  <c r="B70" i="4"/>
  <c r="C70" i="4"/>
  <c r="D70" i="4"/>
  <c r="E70" i="4"/>
  <c r="F70" i="4"/>
  <c r="G70" i="4"/>
  <c r="H70" i="4"/>
  <c r="I70" i="4"/>
  <c r="I71" i="4" s="1"/>
  <c r="J70" i="4"/>
  <c r="K70" i="4" s="1"/>
  <c r="N70" i="4"/>
  <c r="W70" i="4" s="1"/>
  <c r="O70" i="4"/>
  <c r="P70" i="4"/>
  <c r="Q70" i="4"/>
  <c r="R70" i="4"/>
  <c r="S70" i="4"/>
  <c r="T70" i="4"/>
  <c r="U70" i="4"/>
  <c r="V70" i="4"/>
  <c r="Z70" i="4"/>
  <c r="Z71" i="4" s="1"/>
  <c r="AI71" i="4" s="1"/>
  <c r="AA70" i="4"/>
  <c r="AA71" i="4" s="1"/>
  <c r="AB70" i="4"/>
  <c r="AH70" i="4" s="1"/>
  <c r="AC70" i="4"/>
  <c r="AD70" i="4"/>
  <c r="AE70" i="4"/>
  <c r="AF70" i="4"/>
  <c r="AG70" i="4"/>
  <c r="AI70" i="4"/>
  <c r="AL70" i="4"/>
  <c r="AM70" i="4"/>
  <c r="AN70" i="4"/>
  <c r="AN71" i="4" s="1"/>
  <c r="AO70" i="4"/>
  <c r="AO71" i="4" s="1"/>
  <c r="AP70" i="4"/>
  <c r="AP71" i="4" s="1"/>
  <c r="AQ70" i="4"/>
  <c r="AR70" i="4"/>
  <c r="AS70" i="4"/>
  <c r="AX70" i="4"/>
  <c r="AY70" i="4"/>
  <c r="AZ70" i="4"/>
  <c r="BA70" i="4"/>
  <c r="BF70" i="4" s="1"/>
  <c r="BG70" i="4" s="1"/>
  <c r="BB70" i="4"/>
  <c r="BC70" i="4"/>
  <c r="BD70" i="4"/>
  <c r="BD71" i="4" s="1"/>
  <c r="BE70" i="4"/>
  <c r="BE71" i="4" s="1"/>
  <c r="BJ70" i="4"/>
  <c r="BK70" i="4"/>
  <c r="BL70" i="4"/>
  <c r="BM70" i="4"/>
  <c r="BN70" i="4"/>
  <c r="BO70" i="4"/>
  <c r="BR70" i="4" s="1"/>
  <c r="BS70" i="4" s="1"/>
  <c r="BP70" i="4"/>
  <c r="BQ70" i="4"/>
  <c r="BV70" i="4"/>
  <c r="BV71" i="4" s="1"/>
  <c r="BW70" i="4"/>
  <c r="BX70" i="4"/>
  <c r="BY70" i="4"/>
  <c r="BZ70" i="4"/>
  <c r="CA70" i="4"/>
  <c r="CB70" i="4"/>
  <c r="CC70" i="4"/>
  <c r="CD70" i="4" s="1"/>
  <c r="CH70" i="4"/>
  <c r="CH71" i="4" s="1"/>
  <c r="CI70" i="4"/>
  <c r="CI71" i="4" s="1"/>
  <c r="CJ70" i="4"/>
  <c r="CP70" i="4" s="1"/>
  <c r="CQ70" i="4" s="1"/>
  <c r="CK70" i="4"/>
  <c r="CL70" i="4"/>
  <c r="CM70" i="4"/>
  <c r="CN70" i="4"/>
  <c r="CO70" i="4"/>
  <c r="CT70" i="4"/>
  <c r="CU70" i="4"/>
  <c r="CV70" i="4"/>
  <c r="CV71" i="4" s="1"/>
  <c r="CW70" i="4"/>
  <c r="CW71" i="4" s="1"/>
  <c r="CX70" i="4"/>
  <c r="CX71" i="4" s="1"/>
  <c r="CY70" i="4"/>
  <c r="CZ70" i="4"/>
  <c r="DA70" i="4"/>
  <c r="DF70" i="4"/>
  <c r="DG70" i="4"/>
  <c r="DH70" i="4"/>
  <c r="DN70" i="4" s="1"/>
  <c r="DI70" i="4"/>
  <c r="DJ70" i="4"/>
  <c r="DK70" i="4"/>
  <c r="DK71" i="4" s="1"/>
  <c r="DL70" i="4"/>
  <c r="DL71" i="4" s="1"/>
  <c r="DM70" i="4"/>
  <c r="DM71" i="4" s="1"/>
  <c r="DR70" i="4"/>
  <c r="DS70" i="4"/>
  <c r="DT70" i="4"/>
  <c r="DU70" i="4"/>
  <c r="DV70" i="4"/>
  <c r="DW70" i="4"/>
  <c r="DX70" i="4"/>
  <c r="DZ70" i="4" s="1"/>
  <c r="EA70" i="4" s="1"/>
  <c r="DY70" i="4"/>
  <c r="ED70" i="4"/>
  <c r="EE70" i="4"/>
  <c r="EF70" i="4"/>
  <c r="EG70" i="4"/>
  <c r="EH70" i="4"/>
  <c r="EI70" i="4"/>
  <c r="EJ70" i="4"/>
  <c r="EK70" i="4"/>
  <c r="EL70" i="4"/>
  <c r="EM70" i="4" s="1"/>
  <c r="B71" i="4"/>
  <c r="C71" i="4"/>
  <c r="D71" i="4"/>
  <c r="E71" i="4"/>
  <c r="F71" i="4"/>
  <c r="G71" i="4"/>
  <c r="H71" i="4"/>
  <c r="N71" i="4"/>
  <c r="O71" i="4"/>
  <c r="P71" i="4"/>
  <c r="V71" i="4" s="1"/>
  <c r="Q71" i="4"/>
  <c r="R71" i="4"/>
  <c r="S71" i="4"/>
  <c r="T71" i="4"/>
  <c r="U71" i="4"/>
  <c r="AB71" i="4"/>
  <c r="AH71" i="4" s="1"/>
  <c r="AC71" i="4"/>
  <c r="AD71" i="4"/>
  <c r="AE71" i="4"/>
  <c r="AF71" i="4"/>
  <c r="AG71" i="4"/>
  <c r="AL71" i="4"/>
  <c r="AM71" i="4"/>
  <c r="AQ71" i="4"/>
  <c r="AR71" i="4"/>
  <c r="AS71" i="4"/>
  <c r="AX71" i="4"/>
  <c r="AY71" i="4"/>
  <c r="AZ71" i="4"/>
  <c r="BB71" i="4"/>
  <c r="BC71" i="4"/>
  <c r="BJ71" i="4"/>
  <c r="BK71" i="4"/>
  <c r="BL71" i="4"/>
  <c r="BM71" i="4"/>
  <c r="BN71" i="4"/>
  <c r="BP71" i="4"/>
  <c r="BQ71" i="4"/>
  <c r="BW71" i="4"/>
  <c r="BX71" i="4"/>
  <c r="BY71" i="4"/>
  <c r="BZ71" i="4"/>
  <c r="CA71" i="4"/>
  <c r="CB71" i="4"/>
  <c r="CK71" i="4"/>
  <c r="CL71" i="4"/>
  <c r="CM71" i="4"/>
  <c r="CN71" i="4"/>
  <c r="CO71" i="4"/>
  <c r="CT71" i="4"/>
  <c r="CU71" i="4"/>
  <c r="CY71" i="4"/>
  <c r="CZ71" i="4"/>
  <c r="DA71" i="4"/>
  <c r="DF71" i="4"/>
  <c r="DG71" i="4"/>
  <c r="DI71" i="4"/>
  <c r="DJ71" i="4"/>
  <c r="DR71" i="4"/>
  <c r="DS71" i="4"/>
  <c r="DT71" i="4"/>
  <c r="DU71" i="4"/>
  <c r="DV71" i="4"/>
  <c r="DW71" i="4"/>
  <c r="DY71" i="4"/>
  <c r="ED71" i="4"/>
  <c r="EE71" i="4"/>
  <c r="EF71" i="4"/>
  <c r="EG71" i="4"/>
  <c r="EH71" i="4"/>
  <c r="EI71" i="4"/>
  <c r="EJ71" i="4"/>
  <c r="EL71" i="4" s="1"/>
  <c r="EM71" i="4" s="1"/>
  <c r="EK71" i="4"/>
  <c r="J73" i="4"/>
  <c r="K73" i="4" s="1"/>
  <c r="N73" i="4"/>
  <c r="O73" i="4"/>
  <c r="P73" i="4"/>
  <c r="Q73" i="4"/>
  <c r="R73" i="4"/>
  <c r="R77" i="4" s="1"/>
  <c r="S73" i="4"/>
  <c r="S77" i="4" s="1"/>
  <c r="T73" i="4"/>
  <c r="T77" i="4" s="1"/>
  <c r="U73" i="4"/>
  <c r="AF73" i="4"/>
  <c r="AF77" i="4" s="1"/>
  <c r="AG73" i="4"/>
  <c r="J74" i="4"/>
  <c r="K74" i="4"/>
  <c r="N74" i="4"/>
  <c r="O74" i="4"/>
  <c r="P74" i="4"/>
  <c r="Q74" i="4"/>
  <c r="R74" i="4"/>
  <c r="R76" i="4" s="1"/>
  <c r="S74" i="4"/>
  <c r="S76" i="4" s="1"/>
  <c r="T74" i="4"/>
  <c r="T76" i="4" s="1"/>
  <c r="U74" i="4"/>
  <c r="AB74" i="4"/>
  <c r="AD74" i="4"/>
  <c r="AE74" i="4"/>
  <c r="AE76" i="4" s="1"/>
  <c r="AG74" i="4"/>
  <c r="AG76" i="4" s="1"/>
  <c r="AO74" i="4"/>
  <c r="AO76" i="4" s="1"/>
  <c r="AP74" i="4"/>
  <c r="AP76" i="4" s="1"/>
  <c r="AS74" i="4"/>
  <c r="BC74" i="4"/>
  <c r="BE74" i="4"/>
  <c r="BE76" i="4" s="1"/>
  <c r="BM74" i="4"/>
  <c r="BM76" i="4" s="1"/>
  <c r="BY74" i="4"/>
  <c r="BY76" i="4" s="1"/>
  <c r="BZ74" i="4"/>
  <c r="BZ76" i="4" s="1"/>
  <c r="J75" i="4"/>
  <c r="K75" i="4"/>
  <c r="N75" i="4"/>
  <c r="O75" i="4"/>
  <c r="P75" i="4"/>
  <c r="P77" i="4" s="1"/>
  <c r="V77" i="4" s="1"/>
  <c r="Q75" i="4"/>
  <c r="Q77" i="4" s="1"/>
  <c r="R75" i="4"/>
  <c r="S75" i="4"/>
  <c r="T75" i="4"/>
  <c r="U75" i="4"/>
  <c r="AA75" i="4"/>
  <c r="AB75" i="4"/>
  <c r="AC75" i="4"/>
  <c r="AC77" i="4" s="1"/>
  <c r="AE75" i="4"/>
  <c r="AE77" i="4" s="1"/>
  <c r="AF75" i="4"/>
  <c r="AN75" i="4"/>
  <c r="AQ75" i="4"/>
  <c r="AR75" i="4"/>
  <c r="BA75" i="4"/>
  <c r="BD75" i="4"/>
  <c r="BM75" i="4"/>
  <c r="B76" i="4"/>
  <c r="K76" i="4" s="1"/>
  <c r="C76" i="4"/>
  <c r="D76" i="4"/>
  <c r="E76" i="4"/>
  <c r="F76" i="4"/>
  <c r="G76" i="4"/>
  <c r="H76" i="4"/>
  <c r="I76" i="4"/>
  <c r="J76" i="4"/>
  <c r="O76" i="4"/>
  <c r="P76" i="4"/>
  <c r="V76" i="4" s="1"/>
  <c r="Q76" i="4"/>
  <c r="U76" i="4"/>
  <c r="AB76" i="4"/>
  <c r="AD76" i="4"/>
  <c r="AS76" i="4"/>
  <c r="BC76" i="4"/>
  <c r="BN76" i="4"/>
  <c r="B77" i="4"/>
  <c r="K77" i="4" s="1"/>
  <c r="C77" i="4"/>
  <c r="D77" i="4"/>
  <c r="E77" i="4"/>
  <c r="F77" i="4"/>
  <c r="G77" i="4"/>
  <c r="J77" i="4" s="1"/>
  <c r="H77" i="4"/>
  <c r="I77" i="4"/>
  <c r="O77" i="4"/>
  <c r="U77" i="4"/>
  <c r="AR77" i="4"/>
  <c r="B107" i="4"/>
  <c r="C107" i="4"/>
  <c r="D107" i="4"/>
  <c r="E107" i="4"/>
  <c r="F107" i="4"/>
  <c r="G107" i="4"/>
  <c r="H107" i="4"/>
  <c r="I107" i="4"/>
  <c r="B108" i="4"/>
  <c r="C108" i="4"/>
  <c r="D108" i="4"/>
  <c r="E108" i="4"/>
  <c r="F108" i="4"/>
  <c r="G108" i="4"/>
  <c r="H108" i="4"/>
  <c r="I108" i="4"/>
  <c r="A1" i="3"/>
  <c r="EJ2" i="3"/>
  <c r="EK2" i="3"/>
  <c r="B7" i="3"/>
  <c r="C7" i="3"/>
  <c r="D7" i="3"/>
  <c r="E7" i="3"/>
  <c r="F7" i="3"/>
  <c r="G7" i="3"/>
  <c r="H7" i="3"/>
  <c r="I7" i="3"/>
  <c r="M7" i="3"/>
  <c r="N7" i="3"/>
  <c r="O7" i="3"/>
  <c r="P7" i="3"/>
  <c r="Q7" i="3"/>
  <c r="R7" i="3"/>
  <c r="S7" i="3"/>
  <c r="U7" i="3" s="1"/>
  <c r="V7" i="3" s="1"/>
  <c r="T7" i="3"/>
  <c r="Y7" i="3"/>
  <c r="Z7" i="3"/>
  <c r="AA7" i="3"/>
  <c r="AB7" i="3"/>
  <c r="AC7" i="3"/>
  <c r="AD7" i="3"/>
  <c r="AE7" i="3"/>
  <c r="AF7" i="3"/>
  <c r="AG7" i="3"/>
  <c r="AK7" i="3"/>
  <c r="AL7" i="3"/>
  <c r="AM7" i="3"/>
  <c r="AN7" i="3"/>
  <c r="AO7" i="3"/>
  <c r="AP7" i="3"/>
  <c r="AQ7" i="3"/>
  <c r="AR7" i="3"/>
  <c r="AW7" i="3"/>
  <c r="AX7" i="3"/>
  <c r="AY7" i="3"/>
  <c r="BE7" i="3" s="1"/>
  <c r="AZ7" i="3"/>
  <c r="BA7" i="3"/>
  <c r="BB7" i="3"/>
  <c r="BC7" i="3"/>
  <c r="BD7" i="3"/>
  <c r="BI7" i="3"/>
  <c r="BJ7" i="3"/>
  <c r="BK7" i="3"/>
  <c r="BL7" i="3"/>
  <c r="BM7" i="3"/>
  <c r="BN7" i="3"/>
  <c r="BO7" i="3"/>
  <c r="BO21" i="3" s="1"/>
  <c r="BP7" i="3"/>
  <c r="BU7" i="3"/>
  <c r="BV7" i="3"/>
  <c r="BW7" i="3"/>
  <c r="BX7" i="3"/>
  <c r="BY7" i="3"/>
  <c r="BZ7" i="3"/>
  <c r="CA7" i="3"/>
  <c r="CB7" i="3"/>
  <c r="CC7" i="3"/>
  <c r="CG7" i="3"/>
  <c r="CH7" i="3"/>
  <c r="CI7" i="3"/>
  <c r="CJ7" i="3"/>
  <c r="CK7" i="3"/>
  <c r="CL7" i="3"/>
  <c r="CM7" i="3"/>
  <c r="CO7" i="3" s="1"/>
  <c r="CN7" i="3"/>
  <c r="CP7" i="3"/>
  <c r="CS7" i="3"/>
  <c r="CT7" i="3"/>
  <c r="CU7" i="3"/>
  <c r="CV7" i="3"/>
  <c r="DA7" i="3" s="1"/>
  <c r="CW7" i="3"/>
  <c r="CX7" i="3"/>
  <c r="CY7" i="3"/>
  <c r="CZ7" i="3"/>
  <c r="DE7" i="3"/>
  <c r="DF7" i="3"/>
  <c r="DG7" i="3"/>
  <c r="DH7" i="3"/>
  <c r="DI7" i="3"/>
  <c r="DJ7" i="3"/>
  <c r="DK7" i="3"/>
  <c r="DL7" i="3"/>
  <c r="DQ7" i="3"/>
  <c r="DZ7" i="3" s="1"/>
  <c r="DR7" i="3"/>
  <c r="DS7" i="3"/>
  <c r="DY7" i="3" s="1"/>
  <c r="DT7" i="3"/>
  <c r="DU7" i="3"/>
  <c r="DV7" i="3"/>
  <c r="DW7" i="3"/>
  <c r="DX7" i="3"/>
  <c r="EC7" i="3"/>
  <c r="ED7" i="3"/>
  <c r="EE7" i="3"/>
  <c r="EK7" i="3" s="1"/>
  <c r="EF7" i="3"/>
  <c r="EG7" i="3"/>
  <c r="EH7" i="3"/>
  <c r="EI7" i="3"/>
  <c r="EJ7" i="3"/>
  <c r="J8" i="3"/>
  <c r="K8" i="3" s="1"/>
  <c r="M8" i="3"/>
  <c r="N8" i="3"/>
  <c r="O8" i="3"/>
  <c r="P8" i="3"/>
  <c r="AB8" i="3" s="1"/>
  <c r="Q8" i="3"/>
  <c r="R8" i="3"/>
  <c r="S8" i="3"/>
  <c r="T8" i="3"/>
  <c r="Y8" i="3"/>
  <c r="Z8" i="3"/>
  <c r="AC8" i="3"/>
  <c r="AO8" i="3" s="1"/>
  <c r="AF8" i="3"/>
  <c r="AK8" i="3"/>
  <c r="AL8" i="3"/>
  <c r="AX8" i="3" s="1"/>
  <c r="AW8" i="3"/>
  <c r="BJ8" i="3"/>
  <c r="J9" i="3"/>
  <c r="K9" i="3" s="1"/>
  <c r="M9" i="3"/>
  <c r="N9" i="3"/>
  <c r="O9" i="3"/>
  <c r="P9" i="3"/>
  <c r="Q9" i="3"/>
  <c r="R9" i="3"/>
  <c r="AD9" i="3" s="1"/>
  <c r="S9" i="3"/>
  <c r="T9" i="3"/>
  <c r="Y9" i="3"/>
  <c r="AB9" i="3"/>
  <c r="AN9" i="3" s="1"/>
  <c r="AZ9" i="3" s="1"/>
  <c r="BL9" i="3" s="1"/>
  <c r="BX9" i="3" s="1"/>
  <c r="CJ9" i="3" s="1"/>
  <c r="AC9" i="3"/>
  <c r="AO9" i="3" s="1"/>
  <c r="BA9" i="3" s="1"/>
  <c r="BM9" i="3" s="1"/>
  <c r="BY9" i="3" s="1"/>
  <c r="CK9" i="3" s="1"/>
  <c r="AE9" i="3"/>
  <c r="AF9" i="3"/>
  <c r="AR9" i="3" s="1"/>
  <c r="AP9" i="3"/>
  <c r="BB9" i="3" s="1"/>
  <c r="BN9" i="3" s="1"/>
  <c r="BZ9" i="3" s="1"/>
  <c r="CL9" i="3" s="1"/>
  <c r="CX9" i="3" s="1"/>
  <c r="DJ9" i="3" s="1"/>
  <c r="DV9" i="3" s="1"/>
  <c r="EH9" i="3" s="1"/>
  <c r="AQ9" i="3"/>
  <c r="BC9" i="3" s="1"/>
  <c r="BO9" i="3" s="1"/>
  <c r="CA9" i="3" s="1"/>
  <c r="CM9" i="3" s="1"/>
  <c r="CY9" i="3" s="1"/>
  <c r="DK9" i="3" s="1"/>
  <c r="DW9" i="3" s="1"/>
  <c r="EI9" i="3" s="1"/>
  <c r="BD9" i="3"/>
  <c r="BP9" i="3" s="1"/>
  <c r="CB9" i="3" s="1"/>
  <c r="CN9" i="3" s="1"/>
  <c r="CZ9" i="3" s="1"/>
  <c r="DL9" i="3" s="1"/>
  <c r="CV9" i="3"/>
  <c r="DH9" i="3" s="1"/>
  <c r="DT9" i="3" s="1"/>
  <c r="EF9" i="3" s="1"/>
  <c r="CW9" i="3"/>
  <c r="DI9" i="3" s="1"/>
  <c r="DU9" i="3" s="1"/>
  <c r="EG9" i="3" s="1"/>
  <c r="DX9" i="3"/>
  <c r="EJ9" i="3" s="1"/>
  <c r="J10" i="3"/>
  <c r="K10" i="3" s="1"/>
  <c r="N10" i="3"/>
  <c r="Z10" i="3" s="1"/>
  <c r="T10" i="3"/>
  <c r="AF10" i="3"/>
  <c r="B11" i="3"/>
  <c r="M10" i="3" s="1"/>
  <c r="C11" i="3"/>
  <c r="D11" i="3"/>
  <c r="E11" i="3"/>
  <c r="F11" i="3"/>
  <c r="Q10" i="3" s="1"/>
  <c r="G11" i="3"/>
  <c r="R10" i="3" s="1"/>
  <c r="H11" i="3"/>
  <c r="S10" i="3" s="1"/>
  <c r="I11" i="3"/>
  <c r="N11" i="3"/>
  <c r="Z11" i="3" s="1"/>
  <c r="Q11" i="3"/>
  <c r="AC11" i="3" s="1"/>
  <c r="T11" i="3"/>
  <c r="AF11" i="3" s="1"/>
  <c r="AR10" i="3" s="1"/>
  <c r="EK11" i="3"/>
  <c r="EL11" i="3"/>
  <c r="C12" i="3"/>
  <c r="F12" i="3"/>
  <c r="G12" i="3"/>
  <c r="H12" i="3"/>
  <c r="T12" i="3"/>
  <c r="B14" i="3"/>
  <c r="M14" i="3" s="1"/>
  <c r="C14" i="3"/>
  <c r="D14" i="3"/>
  <c r="E14" i="3"/>
  <c r="P14" i="3" s="1"/>
  <c r="F14" i="3"/>
  <c r="G14" i="3"/>
  <c r="R14" i="3" s="1"/>
  <c r="H14" i="3"/>
  <c r="S14" i="3" s="1"/>
  <c r="I14" i="3"/>
  <c r="N14" i="3"/>
  <c r="Q14" i="3"/>
  <c r="AC14" i="3" s="1"/>
  <c r="T14" i="3"/>
  <c r="AF14" i="3" s="1"/>
  <c r="Z14" i="3"/>
  <c r="AL14" i="3" s="1"/>
  <c r="AL16" i="3" s="1"/>
  <c r="AX14" i="3"/>
  <c r="BJ14" i="3" s="1"/>
  <c r="J15" i="3"/>
  <c r="K15" i="3" s="1"/>
  <c r="AG15" i="3"/>
  <c r="AH15" i="3" s="1"/>
  <c r="AS15" i="3"/>
  <c r="AT15" i="3" s="1"/>
  <c r="BE15" i="3"/>
  <c r="BF15" i="3"/>
  <c r="BQ15" i="3"/>
  <c r="BR15" i="3" s="1"/>
  <c r="CC15" i="3"/>
  <c r="CD15" i="3"/>
  <c r="CG15" i="3"/>
  <c r="CP15" i="3" s="1"/>
  <c r="CH15" i="3"/>
  <c r="CI15" i="3"/>
  <c r="CJ15" i="3"/>
  <c r="CK15" i="3"/>
  <c r="CW15" i="3" s="1"/>
  <c r="DI15" i="3" s="1"/>
  <c r="DU15" i="3" s="1"/>
  <c r="EG15" i="3" s="1"/>
  <c r="CL15" i="3"/>
  <c r="CX15" i="3" s="1"/>
  <c r="DJ15" i="3" s="1"/>
  <c r="DV15" i="3" s="1"/>
  <c r="EH15" i="3" s="1"/>
  <c r="CM15" i="3"/>
  <c r="CN15" i="3"/>
  <c r="CZ15" i="3" s="1"/>
  <c r="DL15" i="3" s="1"/>
  <c r="DX15" i="3" s="1"/>
  <c r="EJ15" i="3" s="1"/>
  <c r="CO15" i="3"/>
  <c r="CS15" i="3"/>
  <c r="CT15" i="3"/>
  <c r="DF15" i="3" s="1"/>
  <c r="DR15" i="3" s="1"/>
  <c r="ED15" i="3" s="1"/>
  <c r="CU15" i="3"/>
  <c r="CV15" i="3"/>
  <c r="CY15" i="3"/>
  <c r="DK15" i="3" s="1"/>
  <c r="DW15" i="3" s="1"/>
  <c r="EI15" i="3" s="1"/>
  <c r="DE15" i="3"/>
  <c r="DG15" i="3"/>
  <c r="DH15" i="3"/>
  <c r="DT15" i="3" s="1"/>
  <c r="EF15" i="3" s="1"/>
  <c r="DS15" i="3"/>
  <c r="B16" i="3"/>
  <c r="C16" i="3"/>
  <c r="D16" i="3"/>
  <c r="E16" i="3"/>
  <c r="F16" i="3"/>
  <c r="H16" i="3"/>
  <c r="I16" i="3"/>
  <c r="Z16" i="3"/>
  <c r="B18" i="3"/>
  <c r="C18" i="3"/>
  <c r="D18" i="3"/>
  <c r="E18" i="3"/>
  <c r="F18" i="3"/>
  <c r="G18" i="3"/>
  <c r="H18" i="3"/>
  <c r="M18" i="3"/>
  <c r="N18" i="3"/>
  <c r="O18" i="3"/>
  <c r="P18" i="3"/>
  <c r="Q18" i="3"/>
  <c r="R18" i="3"/>
  <c r="S18" i="3"/>
  <c r="T18" i="3"/>
  <c r="U18" i="3"/>
  <c r="Z18" i="3"/>
  <c r="AA18" i="3"/>
  <c r="AB18" i="3"/>
  <c r="AG18" i="3" s="1"/>
  <c r="AC18" i="3"/>
  <c r="AD18" i="3"/>
  <c r="AE18" i="3"/>
  <c r="AF18" i="3"/>
  <c r="AK18" i="3"/>
  <c r="AN18" i="3"/>
  <c r="AO18" i="3"/>
  <c r="AP18" i="3"/>
  <c r="AQ18" i="3"/>
  <c r="AR18" i="3"/>
  <c r="AW18" i="3"/>
  <c r="AX18" i="3"/>
  <c r="BF18" i="3" s="1"/>
  <c r="AY18" i="3"/>
  <c r="BB18" i="3"/>
  <c r="BC18" i="3"/>
  <c r="BD18" i="3"/>
  <c r="BE18" i="3"/>
  <c r="BI18" i="3"/>
  <c r="BJ18" i="3"/>
  <c r="BK18" i="3"/>
  <c r="BL18" i="3"/>
  <c r="BM18" i="3"/>
  <c r="BP18" i="3"/>
  <c r="BU18" i="3"/>
  <c r="BV18" i="3"/>
  <c r="BW18" i="3"/>
  <c r="BX18" i="3"/>
  <c r="BY18" i="3"/>
  <c r="BZ18" i="3"/>
  <c r="CA18" i="3"/>
  <c r="CG18" i="3"/>
  <c r="CH18" i="3"/>
  <c r="CI18" i="3"/>
  <c r="CJ18" i="3"/>
  <c r="CK18" i="3"/>
  <c r="CL18" i="3"/>
  <c r="CM18" i="3"/>
  <c r="CN18" i="3"/>
  <c r="CO18" i="3"/>
  <c r="CT18" i="3"/>
  <c r="CU18" i="3"/>
  <c r="CV18" i="3"/>
  <c r="CW18" i="3"/>
  <c r="CX18" i="3"/>
  <c r="CY18" i="3"/>
  <c r="CZ18" i="3"/>
  <c r="DE18" i="3"/>
  <c r="DH18" i="3"/>
  <c r="DI18" i="3"/>
  <c r="DJ18" i="3"/>
  <c r="DK18" i="3"/>
  <c r="DL18" i="3"/>
  <c r="DQ18" i="3"/>
  <c r="DR18" i="3"/>
  <c r="DS18" i="3"/>
  <c r="DV18" i="3"/>
  <c r="DW18" i="3"/>
  <c r="DX18" i="3"/>
  <c r="EC18" i="3"/>
  <c r="ED18" i="3"/>
  <c r="EE18" i="3"/>
  <c r="EF18" i="3"/>
  <c r="EG18" i="3"/>
  <c r="EJ18" i="3"/>
  <c r="B20" i="3"/>
  <c r="M20" i="3" s="1"/>
  <c r="Y20" i="3" s="1"/>
  <c r="C20" i="3"/>
  <c r="D20" i="3"/>
  <c r="O20" i="3" s="1"/>
  <c r="AA20" i="3" s="1"/>
  <c r="AA22" i="3" s="1"/>
  <c r="E20" i="3"/>
  <c r="P20" i="3" s="1"/>
  <c r="AB20" i="3" s="1"/>
  <c r="F20" i="3"/>
  <c r="G20" i="3"/>
  <c r="H20" i="3"/>
  <c r="I20" i="3"/>
  <c r="N20" i="3"/>
  <c r="Z20" i="3" s="1"/>
  <c r="Z22" i="3" s="1"/>
  <c r="Q20" i="3"/>
  <c r="AC20" i="3" s="1"/>
  <c r="R20" i="3"/>
  <c r="T20" i="3"/>
  <c r="AF20" i="3" s="1"/>
  <c r="AF24" i="3" s="1"/>
  <c r="AF32" i="3" s="1"/>
  <c r="AK20" i="3"/>
  <c r="AT20" i="3" s="1"/>
  <c r="AL20" i="3"/>
  <c r="AL22" i="3" s="1"/>
  <c r="AM20" i="3"/>
  <c r="AN20" i="3"/>
  <c r="AS20" i="3" s="1"/>
  <c r="AO20" i="3"/>
  <c r="AP20" i="3"/>
  <c r="AQ20" i="3"/>
  <c r="AR20" i="3"/>
  <c r="AW20" i="3"/>
  <c r="AX20" i="3"/>
  <c r="AY20" i="3"/>
  <c r="BE20" i="3" s="1"/>
  <c r="AZ20" i="3"/>
  <c r="BA20" i="3"/>
  <c r="BB20" i="3"/>
  <c r="BC20" i="3"/>
  <c r="BD20" i="3"/>
  <c r="BI20" i="3"/>
  <c r="BU20" i="3" s="1"/>
  <c r="BJ20" i="3"/>
  <c r="BK20" i="3"/>
  <c r="BK22" i="3" s="1"/>
  <c r="BL20" i="3"/>
  <c r="BX20" i="3" s="1"/>
  <c r="CJ20" i="3" s="1"/>
  <c r="BM20" i="3"/>
  <c r="BN20" i="3"/>
  <c r="BO20" i="3"/>
  <c r="CA20" i="3" s="1"/>
  <c r="BP20" i="3"/>
  <c r="BV20" i="3"/>
  <c r="CH20" i="3" s="1"/>
  <c r="BW20" i="3"/>
  <c r="BY20" i="3"/>
  <c r="CK20" i="3" s="1"/>
  <c r="BZ20" i="3"/>
  <c r="CB20" i="3"/>
  <c r="CN20" i="3" s="1"/>
  <c r="CG20" i="3"/>
  <c r="CS20" i="3" s="1"/>
  <c r="DE20" i="3" s="1"/>
  <c r="CI20" i="3"/>
  <c r="CM20" i="3"/>
  <c r="CM22" i="3" s="1"/>
  <c r="CT20" i="3"/>
  <c r="CW20" i="3"/>
  <c r="DI20" i="3" s="1"/>
  <c r="DI24" i="3" s="1"/>
  <c r="CY20" i="3"/>
  <c r="DK20" i="3" s="1"/>
  <c r="CZ20" i="3"/>
  <c r="DL20" i="3" s="1"/>
  <c r="DF20" i="3"/>
  <c r="DR20" i="3"/>
  <c r="ED20" i="3" s="1"/>
  <c r="ED24" i="3" s="1"/>
  <c r="ED32" i="3" s="1"/>
  <c r="DX20" i="3"/>
  <c r="DX22" i="3" s="1"/>
  <c r="B21" i="3"/>
  <c r="C21" i="3"/>
  <c r="D21" i="3"/>
  <c r="E21" i="3"/>
  <c r="E25" i="3" s="1"/>
  <c r="F21" i="3"/>
  <c r="G21" i="3"/>
  <c r="G25" i="3" s="1"/>
  <c r="H21" i="3"/>
  <c r="M21" i="3"/>
  <c r="N21" i="3"/>
  <c r="O21" i="3"/>
  <c r="P21" i="3"/>
  <c r="U21" i="3" s="1"/>
  <c r="Q21" i="3"/>
  <c r="R21" i="3"/>
  <c r="R25" i="3" s="1"/>
  <c r="S21" i="3"/>
  <c r="T21" i="3"/>
  <c r="T25" i="3" s="1"/>
  <c r="Y21" i="3"/>
  <c r="Z21" i="3"/>
  <c r="AA21" i="3"/>
  <c r="AB21" i="3"/>
  <c r="AB25" i="3" s="1"/>
  <c r="AC21" i="3"/>
  <c r="AD21" i="3"/>
  <c r="AE21" i="3"/>
  <c r="AF21" i="3"/>
  <c r="AF25" i="3" s="1"/>
  <c r="AK21" i="3"/>
  <c r="AL21" i="3"/>
  <c r="AM21" i="3"/>
  <c r="AN21" i="3"/>
  <c r="AO21" i="3"/>
  <c r="AP21" i="3"/>
  <c r="AP22" i="3" s="1"/>
  <c r="AQ21" i="3"/>
  <c r="AR21" i="3"/>
  <c r="AW21" i="3"/>
  <c r="AX21" i="3"/>
  <c r="AY21" i="3"/>
  <c r="AZ21" i="3"/>
  <c r="BA21" i="3"/>
  <c r="BB21" i="3"/>
  <c r="BC21" i="3"/>
  <c r="BD21" i="3"/>
  <c r="BD25" i="3" s="1"/>
  <c r="BI21" i="3"/>
  <c r="BJ21" i="3"/>
  <c r="BJ25" i="3" s="1"/>
  <c r="BK21" i="3"/>
  <c r="BL21" i="3"/>
  <c r="BQ21" i="3" s="1"/>
  <c r="BM21" i="3"/>
  <c r="BN21" i="3"/>
  <c r="BP21" i="3"/>
  <c r="BR21" i="3"/>
  <c r="BU21" i="3"/>
  <c r="BV21" i="3"/>
  <c r="BW21" i="3"/>
  <c r="CC21" i="3" s="1"/>
  <c r="BX21" i="3"/>
  <c r="BX25" i="3" s="1"/>
  <c r="BX26" i="3" s="1"/>
  <c r="BY21" i="3"/>
  <c r="BZ21" i="3"/>
  <c r="BZ25" i="3" s="1"/>
  <c r="BZ33" i="3" s="1"/>
  <c r="CA21" i="3"/>
  <c r="CB21" i="3"/>
  <c r="CG21" i="3"/>
  <c r="CH21" i="3"/>
  <c r="CI21" i="3"/>
  <c r="CJ21" i="3"/>
  <c r="CO21" i="3" s="1"/>
  <c r="CK21" i="3"/>
  <c r="CL21" i="3"/>
  <c r="CL25" i="3" s="1"/>
  <c r="CM21" i="3"/>
  <c r="CN21" i="3"/>
  <c r="CN25" i="3" s="1"/>
  <c r="CN26" i="3" s="1"/>
  <c r="CS21" i="3"/>
  <c r="CT21" i="3"/>
  <c r="CU21" i="3"/>
  <c r="CV21" i="3"/>
  <c r="CV25" i="3" s="1"/>
  <c r="CW21" i="3"/>
  <c r="CX21" i="3"/>
  <c r="CY21" i="3"/>
  <c r="CZ21" i="3"/>
  <c r="CZ25" i="3" s="1"/>
  <c r="DE21" i="3"/>
  <c r="DF21" i="3"/>
  <c r="DH21" i="3"/>
  <c r="DI21" i="3"/>
  <c r="DJ21" i="3"/>
  <c r="DJ25" i="3" s="1"/>
  <c r="DK21" i="3"/>
  <c r="DL21" i="3"/>
  <c r="DQ21" i="3"/>
  <c r="DR21" i="3"/>
  <c r="DS21" i="3"/>
  <c r="DT21" i="3"/>
  <c r="DU21" i="3"/>
  <c r="DV21" i="3"/>
  <c r="DW21" i="3"/>
  <c r="DX21" i="3"/>
  <c r="DX25" i="3" s="1"/>
  <c r="EC21" i="3"/>
  <c r="ED21" i="3"/>
  <c r="ED25" i="3" s="1"/>
  <c r="ED26" i="3" s="1"/>
  <c r="EE21" i="3"/>
  <c r="EF21" i="3"/>
  <c r="EG21" i="3"/>
  <c r="EH21" i="3"/>
  <c r="EI21" i="3"/>
  <c r="EJ21" i="3"/>
  <c r="B22" i="3"/>
  <c r="C22" i="3"/>
  <c r="D22" i="3"/>
  <c r="E22" i="3"/>
  <c r="F22" i="3"/>
  <c r="G22" i="3"/>
  <c r="N22" i="3"/>
  <c r="P22" i="3"/>
  <c r="Q22" i="3"/>
  <c r="R22" i="3"/>
  <c r="T22" i="3"/>
  <c r="AB22" i="3"/>
  <c r="AC22" i="3"/>
  <c r="AF22" i="3"/>
  <c r="AK22" i="3"/>
  <c r="AM22" i="3"/>
  <c r="AN22" i="3"/>
  <c r="AO22" i="3"/>
  <c r="AQ22" i="3"/>
  <c r="AR22" i="3"/>
  <c r="AW22" i="3"/>
  <c r="AX22" i="3"/>
  <c r="AY22" i="3"/>
  <c r="AZ22" i="3"/>
  <c r="BA22" i="3"/>
  <c r="BB22" i="3"/>
  <c r="BC22" i="3"/>
  <c r="BD22" i="3"/>
  <c r="BI22" i="3"/>
  <c r="BJ22" i="3"/>
  <c r="BL22" i="3"/>
  <c r="BM22" i="3"/>
  <c r="BN22" i="3"/>
  <c r="BP22" i="3"/>
  <c r="BU22" i="3"/>
  <c r="BV22" i="3"/>
  <c r="BW22" i="3"/>
  <c r="BX22" i="3"/>
  <c r="BZ22" i="3"/>
  <c r="CA22" i="3"/>
  <c r="CB22" i="3"/>
  <c r="CH22" i="3"/>
  <c r="CK22" i="3"/>
  <c r="CN22" i="3"/>
  <c r="CT22" i="3"/>
  <c r="CW22" i="3"/>
  <c r="CY22" i="3"/>
  <c r="CZ22" i="3"/>
  <c r="DF22" i="3"/>
  <c r="DR22" i="3"/>
  <c r="B24" i="3"/>
  <c r="C24" i="3"/>
  <c r="D24" i="3"/>
  <c r="E24" i="3"/>
  <c r="E32" i="3" s="1"/>
  <c r="F24" i="3"/>
  <c r="G24" i="3"/>
  <c r="G32" i="3" s="1"/>
  <c r="I24" i="3"/>
  <c r="N24" i="3"/>
  <c r="N32" i="3" s="1"/>
  <c r="O24" i="3"/>
  <c r="P24" i="3"/>
  <c r="Q24" i="3"/>
  <c r="R24" i="3"/>
  <c r="R32" i="3" s="1"/>
  <c r="T24" i="3"/>
  <c r="T32" i="3" s="1"/>
  <c r="AA24" i="3"/>
  <c r="AA26" i="3" s="1"/>
  <c r="AB24" i="3"/>
  <c r="AC24" i="3"/>
  <c r="AK24" i="3"/>
  <c r="AM24" i="3"/>
  <c r="AS24" i="3" s="1"/>
  <c r="AN24" i="3"/>
  <c r="AN26" i="3" s="1"/>
  <c r="AO24" i="3"/>
  <c r="AP24" i="3"/>
  <c r="AQ24" i="3"/>
  <c r="AR24" i="3"/>
  <c r="AR26" i="3" s="1"/>
  <c r="AW24" i="3"/>
  <c r="AX24" i="3"/>
  <c r="AY24" i="3"/>
  <c r="AZ24" i="3"/>
  <c r="BA24" i="3"/>
  <c r="BA26" i="3" s="1"/>
  <c r="BB24" i="3"/>
  <c r="BC24" i="3"/>
  <c r="BD24" i="3"/>
  <c r="BE24" i="3"/>
  <c r="BE26" i="3" s="1"/>
  <c r="BI24" i="3"/>
  <c r="BJ24" i="3"/>
  <c r="BK24" i="3"/>
  <c r="BL24" i="3"/>
  <c r="BM24" i="3"/>
  <c r="BN24" i="3"/>
  <c r="BO24" i="3"/>
  <c r="BP24" i="3"/>
  <c r="BU24" i="3"/>
  <c r="BV24" i="3"/>
  <c r="BW24" i="3"/>
  <c r="BX24" i="3"/>
  <c r="BY24" i="3"/>
  <c r="CA24" i="3"/>
  <c r="CB24" i="3"/>
  <c r="CG24" i="3"/>
  <c r="CG32" i="3" s="1"/>
  <c r="CH24" i="3"/>
  <c r="CI24" i="3"/>
  <c r="CK24" i="3"/>
  <c r="CM24" i="3"/>
  <c r="CN24" i="3"/>
  <c r="CS24" i="3"/>
  <c r="CT24" i="3"/>
  <c r="CW24" i="3"/>
  <c r="CY24" i="3"/>
  <c r="DE24" i="3"/>
  <c r="DE32" i="3" s="1"/>
  <c r="DF24" i="3"/>
  <c r="DK24" i="3"/>
  <c r="B25" i="3"/>
  <c r="B26" i="3" s="1"/>
  <c r="C25" i="3"/>
  <c r="D25" i="3"/>
  <c r="F25" i="3"/>
  <c r="H25" i="3"/>
  <c r="M25" i="3"/>
  <c r="O25" i="3"/>
  <c r="U25" i="3" s="1"/>
  <c r="P25" i="3"/>
  <c r="Q25" i="3"/>
  <c r="S25" i="3"/>
  <c r="Y25" i="3"/>
  <c r="Z25" i="3"/>
  <c r="AA25" i="3"/>
  <c r="AC25" i="3"/>
  <c r="AD25" i="3"/>
  <c r="AE25" i="3"/>
  <c r="AK25" i="3"/>
  <c r="AL25" i="3"/>
  <c r="AM25" i="3"/>
  <c r="AN25" i="3"/>
  <c r="AO25" i="3"/>
  <c r="AQ25" i="3"/>
  <c r="AR25" i="3"/>
  <c r="AW25" i="3"/>
  <c r="AY25" i="3"/>
  <c r="AZ25" i="3"/>
  <c r="BA25" i="3"/>
  <c r="BB25" i="3"/>
  <c r="BC25" i="3"/>
  <c r="BE25" i="3"/>
  <c r="BI25" i="3"/>
  <c r="BK25" i="3"/>
  <c r="BM25" i="3"/>
  <c r="BN25" i="3"/>
  <c r="BP25" i="3"/>
  <c r="BU25" i="3"/>
  <c r="BV25" i="3"/>
  <c r="BW25" i="3"/>
  <c r="BY25" i="3"/>
  <c r="CA25" i="3"/>
  <c r="CB25" i="3"/>
  <c r="CG25" i="3"/>
  <c r="CI25" i="3"/>
  <c r="CJ25" i="3"/>
  <c r="CK25" i="3"/>
  <c r="CM25" i="3"/>
  <c r="CO25" i="3"/>
  <c r="CS25" i="3"/>
  <c r="CT25" i="3"/>
  <c r="CU25" i="3"/>
  <c r="DA25" i="3" s="1"/>
  <c r="CW25" i="3"/>
  <c r="CX25" i="3"/>
  <c r="CY25" i="3"/>
  <c r="DE25" i="3"/>
  <c r="DE26" i="3" s="1"/>
  <c r="DF25" i="3"/>
  <c r="DH25" i="3"/>
  <c r="DI25" i="3"/>
  <c r="DK25" i="3"/>
  <c r="DL25" i="3"/>
  <c r="DQ25" i="3"/>
  <c r="DS25" i="3"/>
  <c r="DT25" i="3"/>
  <c r="DU25" i="3"/>
  <c r="DV25" i="3"/>
  <c r="DW25" i="3"/>
  <c r="EC25" i="3"/>
  <c r="EE25" i="3"/>
  <c r="EG25" i="3"/>
  <c r="EH25" i="3"/>
  <c r="EI25" i="3"/>
  <c r="EJ25" i="3"/>
  <c r="C26" i="3"/>
  <c r="D26" i="3"/>
  <c r="F26" i="3"/>
  <c r="O26" i="3"/>
  <c r="P26" i="3"/>
  <c r="Q26" i="3"/>
  <c r="AC26" i="3"/>
  <c r="AK26" i="3"/>
  <c r="AM26" i="3"/>
  <c r="AQ26" i="3"/>
  <c r="AW26" i="3"/>
  <c r="AY26" i="3"/>
  <c r="AZ26" i="3"/>
  <c r="BB26" i="3"/>
  <c r="BC26" i="3"/>
  <c r="BI26" i="3"/>
  <c r="BK26" i="3"/>
  <c r="BP26" i="3"/>
  <c r="BU26" i="3"/>
  <c r="BW26" i="3"/>
  <c r="BY26" i="3"/>
  <c r="CA26" i="3"/>
  <c r="CI26" i="3"/>
  <c r="CK26" i="3"/>
  <c r="CM26" i="3"/>
  <c r="CS26" i="3"/>
  <c r="CT26" i="3"/>
  <c r="CW26" i="3"/>
  <c r="CY26" i="3"/>
  <c r="DF26" i="3"/>
  <c r="DK26" i="3"/>
  <c r="J28" i="3"/>
  <c r="U28" i="3"/>
  <c r="V28" i="3" s="1"/>
  <c r="V30" i="3" s="1"/>
  <c r="AG28" i="3"/>
  <c r="AH28" i="3" s="1"/>
  <c r="AS28" i="3"/>
  <c r="AT28" i="3" s="1"/>
  <c r="BE28" i="3"/>
  <c r="BF28" i="3"/>
  <c r="BF30" i="3" s="1"/>
  <c r="BQ28" i="3"/>
  <c r="BR28" i="3" s="1"/>
  <c r="BR30" i="3" s="1"/>
  <c r="CC28" i="3"/>
  <c r="CO28" i="3"/>
  <c r="CP28" i="3" s="1"/>
  <c r="DA28" i="3"/>
  <c r="DB28" i="3" s="1"/>
  <c r="DB30" i="3" s="1"/>
  <c r="DM28" i="3"/>
  <c r="DN28" i="3" s="1"/>
  <c r="DN30" i="3" s="1"/>
  <c r="DY28" i="3"/>
  <c r="DZ28" i="3"/>
  <c r="EK28" i="3"/>
  <c r="EL28" i="3" s="1"/>
  <c r="EL30" i="3" s="1"/>
  <c r="J29" i="3"/>
  <c r="K29" i="3" s="1"/>
  <c r="U29" i="3"/>
  <c r="V29" i="3" s="1"/>
  <c r="AG29" i="3"/>
  <c r="AH29" i="3" s="1"/>
  <c r="AS29" i="3"/>
  <c r="AT29" i="3" s="1"/>
  <c r="BE29" i="3"/>
  <c r="BF29" i="3"/>
  <c r="BQ29" i="3"/>
  <c r="BR29" i="3" s="1"/>
  <c r="CC29" i="3"/>
  <c r="CD29" i="3" s="1"/>
  <c r="CO29" i="3"/>
  <c r="CP29" i="3" s="1"/>
  <c r="DA29" i="3"/>
  <c r="DB29" i="3" s="1"/>
  <c r="DM29" i="3"/>
  <c r="DN29" i="3" s="1"/>
  <c r="DY29" i="3"/>
  <c r="DZ29" i="3"/>
  <c r="EK29" i="3"/>
  <c r="EL29" i="3" s="1"/>
  <c r="B30" i="3"/>
  <c r="C30" i="3"/>
  <c r="D30" i="3"/>
  <c r="E30" i="3"/>
  <c r="F30" i="3"/>
  <c r="G30" i="3"/>
  <c r="H30" i="3"/>
  <c r="I30" i="3"/>
  <c r="M30" i="3"/>
  <c r="N30" i="3"/>
  <c r="O30" i="3"/>
  <c r="P30" i="3"/>
  <c r="Q30" i="3"/>
  <c r="R30" i="3"/>
  <c r="S30" i="3"/>
  <c r="T30" i="3"/>
  <c r="U30" i="3"/>
  <c r="Y30" i="3"/>
  <c r="Z30" i="3"/>
  <c r="AA30" i="3"/>
  <c r="AB30" i="3"/>
  <c r="AC30" i="3"/>
  <c r="AD30" i="3"/>
  <c r="AE30" i="3"/>
  <c r="AF30" i="3"/>
  <c r="AG30" i="3"/>
  <c r="AK30" i="3"/>
  <c r="AL30" i="3"/>
  <c r="AM30" i="3"/>
  <c r="AN30" i="3"/>
  <c r="AO30" i="3"/>
  <c r="AP30" i="3"/>
  <c r="AQ30" i="3"/>
  <c r="AR30" i="3"/>
  <c r="AS30" i="3"/>
  <c r="AW30" i="3"/>
  <c r="AX30" i="3"/>
  <c r="AY30" i="3"/>
  <c r="AZ30" i="3"/>
  <c r="BA30" i="3"/>
  <c r="BB30" i="3"/>
  <c r="BC30" i="3"/>
  <c r="BD30" i="3"/>
  <c r="BE30" i="3"/>
  <c r="BI30" i="3"/>
  <c r="BJ30" i="3"/>
  <c r="BK30" i="3"/>
  <c r="BL30" i="3"/>
  <c r="BM30" i="3"/>
  <c r="BN30" i="3"/>
  <c r="BO30" i="3"/>
  <c r="BP30" i="3"/>
  <c r="BU30" i="3"/>
  <c r="BV30" i="3"/>
  <c r="BW30" i="3"/>
  <c r="BX30" i="3"/>
  <c r="BY30" i="3"/>
  <c r="BZ30" i="3"/>
  <c r="CA30" i="3"/>
  <c r="CB30" i="3"/>
  <c r="CG30" i="3"/>
  <c r="CH30" i="3"/>
  <c r="CI30" i="3"/>
  <c r="CJ30" i="3"/>
  <c r="CK30" i="3"/>
  <c r="CL30" i="3"/>
  <c r="CM30" i="3"/>
  <c r="CN30" i="3"/>
  <c r="CO30" i="3"/>
  <c r="CS30" i="3"/>
  <c r="CT30" i="3"/>
  <c r="CU30" i="3"/>
  <c r="CV30" i="3"/>
  <c r="CW30" i="3"/>
  <c r="CX30" i="3"/>
  <c r="CY30" i="3"/>
  <c r="CZ30" i="3"/>
  <c r="DA30" i="3"/>
  <c r="DE30" i="3"/>
  <c r="DF30" i="3"/>
  <c r="DG30" i="3"/>
  <c r="DH30" i="3"/>
  <c r="DI30" i="3"/>
  <c r="DJ30" i="3"/>
  <c r="DK30" i="3"/>
  <c r="DL30" i="3"/>
  <c r="DQ30" i="3"/>
  <c r="DR30" i="3"/>
  <c r="DS30" i="3"/>
  <c r="DT30" i="3"/>
  <c r="DU30" i="3"/>
  <c r="DV30" i="3"/>
  <c r="DW30" i="3"/>
  <c r="DX30" i="3"/>
  <c r="DY30" i="3"/>
  <c r="DZ30" i="3"/>
  <c r="EC30" i="3"/>
  <c r="ED30" i="3"/>
  <c r="EE30" i="3"/>
  <c r="EF30" i="3"/>
  <c r="EG30" i="3"/>
  <c r="EH30" i="3"/>
  <c r="EI30" i="3"/>
  <c r="EJ30" i="3"/>
  <c r="B32" i="3"/>
  <c r="C32" i="3"/>
  <c r="D32" i="3"/>
  <c r="F32" i="3"/>
  <c r="I32" i="3"/>
  <c r="O32" i="3"/>
  <c r="P32" i="3"/>
  <c r="Q32" i="3"/>
  <c r="AA32" i="3"/>
  <c r="AB32" i="3"/>
  <c r="AC32" i="3"/>
  <c r="AK32" i="3"/>
  <c r="AM32" i="3"/>
  <c r="AN32" i="3"/>
  <c r="AO32" i="3"/>
  <c r="AP32" i="3"/>
  <c r="AQ32" i="3"/>
  <c r="AR32" i="3"/>
  <c r="AR34" i="3" s="1"/>
  <c r="AW32" i="3"/>
  <c r="AX32" i="3"/>
  <c r="AY32" i="3"/>
  <c r="AZ32" i="3"/>
  <c r="BA32" i="3"/>
  <c r="BE32" i="3" s="1"/>
  <c r="BF32" i="3" s="1"/>
  <c r="BB32" i="3"/>
  <c r="BB34" i="3" s="1"/>
  <c r="BC32" i="3"/>
  <c r="BD32" i="3"/>
  <c r="BI32" i="3"/>
  <c r="BJ32" i="3"/>
  <c r="BK32" i="3"/>
  <c r="BL32" i="3"/>
  <c r="BM32" i="3"/>
  <c r="BO32" i="3"/>
  <c r="BP32" i="3"/>
  <c r="BP34" i="3" s="1"/>
  <c r="BU32" i="3"/>
  <c r="BV32" i="3"/>
  <c r="BW32" i="3"/>
  <c r="BX32" i="3"/>
  <c r="BY32" i="3"/>
  <c r="CA32" i="3"/>
  <c r="CH32" i="3"/>
  <c r="CI32" i="3"/>
  <c r="CK32" i="3"/>
  <c r="CM32" i="3"/>
  <c r="CM34" i="3" s="1"/>
  <c r="CN32" i="3"/>
  <c r="CS32" i="3"/>
  <c r="CT32" i="3"/>
  <c r="CW32" i="3"/>
  <c r="CW34" i="3" s="1"/>
  <c r="CY32" i="3"/>
  <c r="DF32" i="3"/>
  <c r="DK32" i="3"/>
  <c r="B33" i="3"/>
  <c r="C33" i="3"/>
  <c r="D33" i="3"/>
  <c r="F33" i="3"/>
  <c r="F34" i="3" s="1"/>
  <c r="H33" i="3"/>
  <c r="M33" i="3"/>
  <c r="O33" i="3"/>
  <c r="P33" i="3"/>
  <c r="Q33" i="3"/>
  <c r="S33" i="3"/>
  <c r="Y33" i="3"/>
  <c r="Z33" i="3"/>
  <c r="AA33" i="3"/>
  <c r="AC33" i="3"/>
  <c r="AC34" i="3" s="1"/>
  <c r="AD33" i="3"/>
  <c r="AE33" i="3"/>
  <c r="AK33" i="3"/>
  <c r="AL33" i="3"/>
  <c r="AM33" i="3"/>
  <c r="AM34" i="3" s="1"/>
  <c r="AN33" i="3"/>
  <c r="AN34" i="3" s="1"/>
  <c r="AQ33" i="3"/>
  <c r="AQ34" i="3" s="1"/>
  <c r="AR33" i="3"/>
  <c r="AW33" i="3"/>
  <c r="AY33" i="3"/>
  <c r="AZ33" i="3"/>
  <c r="BA33" i="3"/>
  <c r="BB33" i="3"/>
  <c r="BC33" i="3"/>
  <c r="BI33" i="3"/>
  <c r="BK33" i="3"/>
  <c r="BN33" i="3"/>
  <c r="BP33" i="3"/>
  <c r="BU33" i="3"/>
  <c r="BU34" i="3" s="1"/>
  <c r="BV33" i="3"/>
  <c r="BW33" i="3"/>
  <c r="BX33" i="3"/>
  <c r="CC33" i="3" s="1"/>
  <c r="CD33" i="3" s="1"/>
  <c r="BY33" i="3"/>
  <c r="CA33" i="3"/>
  <c r="CA34" i="3" s="1"/>
  <c r="CB33" i="3"/>
  <c r="CI33" i="3"/>
  <c r="CJ33" i="3"/>
  <c r="CO33" i="3" s="1"/>
  <c r="CK33" i="3"/>
  <c r="CL33" i="3"/>
  <c r="CM33" i="3"/>
  <c r="CN33" i="3"/>
  <c r="CS33" i="3"/>
  <c r="CT33" i="3"/>
  <c r="CT34" i="3" s="1"/>
  <c r="CU33" i="3"/>
  <c r="CW33" i="3"/>
  <c r="CX33" i="3"/>
  <c r="CY33" i="3"/>
  <c r="DE33" i="3"/>
  <c r="DF33" i="3"/>
  <c r="DH33" i="3"/>
  <c r="DI33" i="3"/>
  <c r="DK33" i="3"/>
  <c r="DK34" i="3" s="1"/>
  <c r="DL33" i="3"/>
  <c r="DQ33" i="3"/>
  <c r="DS33" i="3"/>
  <c r="DT33" i="3"/>
  <c r="DU33" i="3"/>
  <c r="DV33" i="3"/>
  <c r="EC33" i="3"/>
  <c r="EE33" i="3"/>
  <c r="EG33" i="3"/>
  <c r="EH33" i="3"/>
  <c r="EI33" i="3"/>
  <c r="EJ33" i="3"/>
  <c r="C34" i="3"/>
  <c r="D34" i="3"/>
  <c r="O34" i="3"/>
  <c r="P34" i="3"/>
  <c r="Q34" i="3"/>
  <c r="AW34" i="3"/>
  <c r="AY34" i="3"/>
  <c r="AZ34" i="3"/>
  <c r="BA34" i="3"/>
  <c r="BC34" i="3"/>
  <c r="BI34" i="3"/>
  <c r="BW34" i="3"/>
  <c r="BY34" i="3"/>
  <c r="CK34" i="3"/>
  <c r="CN34" i="3"/>
  <c r="CS34" i="3"/>
  <c r="CY34" i="3"/>
  <c r="DF34" i="3"/>
  <c r="J36" i="3"/>
  <c r="K36" i="3" s="1"/>
  <c r="M36" i="3"/>
  <c r="N36" i="3"/>
  <c r="O36" i="3"/>
  <c r="U36" i="3" s="1"/>
  <c r="P36" i="3"/>
  <c r="Q36" i="3"/>
  <c r="R36" i="3"/>
  <c r="S36" i="3"/>
  <c r="T36" i="3"/>
  <c r="Z36" i="3"/>
  <c r="Z37" i="3" s="1"/>
  <c r="AL36" i="3" s="1"/>
  <c r="AL37" i="3" s="1"/>
  <c r="AL53" i="3" s="1"/>
  <c r="AC36" i="3"/>
  <c r="AC37" i="3" s="1"/>
  <c r="AO36" i="3" s="1"/>
  <c r="AO37" i="3" s="1"/>
  <c r="B37" i="3"/>
  <c r="C37" i="3"/>
  <c r="D37" i="3"/>
  <c r="O37" i="3" s="1"/>
  <c r="E37" i="3"/>
  <c r="P37" i="3" s="1"/>
  <c r="F37" i="3"/>
  <c r="F38" i="3" s="1"/>
  <c r="G37" i="3"/>
  <c r="J37" i="3" s="1"/>
  <c r="J38" i="3" s="1"/>
  <c r="H37" i="3"/>
  <c r="S37" i="3" s="1"/>
  <c r="I37" i="3"/>
  <c r="I38" i="3" s="1"/>
  <c r="M37" i="3"/>
  <c r="Y36" i="3" s="1"/>
  <c r="N37" i="3"/>
  <c r="N38" i="3" s="1"/>
  <c r="Q37" i="3"/>
  <c r="T37" i="3"/>
  <c r="B38" i="3"/>
  <c r="C38" i="3"/>
  <c r="D38" i="3"/>
  <c r="E38" i="3"/>
  <c r="H38" i="3"/>
  <c r="Q38" i="3"/>
  <c r="Z38" i="3"/>
  <c r="AC38" i="3"/>
  <c r="J41" i="3"/>
  <c r="K41" i="3" s="1"/>
  <c r="U41" i="3"/>
  <c r="V41" i="3" s="1"/>
  <c r="AG41" i="3"/>
  <c r="AH41" i="3"/>
  <c r="AS41" i="3"/>
  <c r="AT41" i="3" s="1"/>
  <c r="BE41" i="3"/>
  <c r="BF41" i="3"/>
  <c r="BQ41" i="3"/>
  <c r="BR41" i="3" s="1"/>
  <c r="CC41" i="3"/>
  <c r="CD41" i="3" s="1"/>
  <c r="CO41" i="3"/>
  <c r="CP41" i="3"/>
  <c r="DA41" i="3"/>
  <c r="DB41" i="3"/>
  <c r="DM41" i="3"/>
  <c r="DN41" i="3" s="1"/>
  <c r="DY41" i="3"/>
  <c r="DZ41" i="3"/>
  <c r="EK41" i="3"/>
  <c r="EL41" i="3" s="1"/>
  <c r="J42" i="3"/>
  <c r="U42" i="3"/>
  <c r="U43" i="3" s="1"/>
  <c r="V42" i="3"/>
  <c r="V43" i="3" s="1"/>
  <c r="AG42" i="3"/>
  <c r="AH42" i="3"/>
  <c r="AS42" i="3"/>
  <c r="AT42" i="3" s="1"/>
  <c r="BE42" i="3"/>
  <c r="BF42" i="3"/>
  <c r="BF43" i="3" s="1"/>
  <c r="BQ42" i="3"/>
  <c r="BR42" i="3" s="1"/>
  <c r="CC42" i="3"/>
  <c r="CO42" i="3"/>
  <c r="CP42" i="3" s="1"/>
  <c r="CP43" i="3" s="1"/>
  <c r="DA42" i="3"/>
  <c r="DB42" i="3"/>
  <c r="DM42" i="3"/>
  <c r="DN42" i="3" s="1"/>
  <c r="DN43" i="3" s="1"/>
  <c r="DY42" i="3"/>
  <c r="DZ42" i="3"/>
  <c r="EK42" i="3"/>
  <c r="EL42" i="3" s="1"/>
  <c r="EL43" i="3" s="1"/>
  <c r="B43" i="3"/>
  <c r="C43" i="3"/>
  <c r="D43" i="3"/>
  <c r="E43" i="3"/>
  <c r="F43" i="3"/>
  <c r="G43" i="3"/>
  <c r="H43" i="3"/>
  <c r="I43" i="3"/>
  <c r="M43" i="3"/>
  <c r="N43" i="3"/>
  <c r="O43" i="3"/>
  <c r="P43" i="3"/>
  <c r="Q43" i="3"/>
  <c r="R43" i="3"/>
  <c r="S43" i="3"/>
  <c r="T43" i="3"/>
  <c r="Y43" i="3"/>
  <c r="Z43" i="3"/>
  <c r="AA43" i="3"/>
  <c r="AB43" i="3"/>
  <c r="AC43" i="3"/>
  <c r="AD43" i="3"/>
  <c r="AE43" i="3"/>
  <c r="AF43" i="3"/>
  <c r="AG43" i="3"/>
  <c r="AH43" i="3"/>
  <c r="AK43" i="3"/>
  <c r="AL43" i="3"/>
  <c r="AM43" i="3"/>
  <c r="AN43" i="3"/>
  <c r="AO43" i="3"/>
  <c r="AP43" i="3"/>
  <c r="AQ43" i="3"/>
  <c r="AR43" i="3"/>
  <c r="AT43" i="3"/>
  <c r="AW43" i="3"/>
  <c r="AX43" i="3"/>
  <c r="AY43" i="3"/>
  <c r="AZ43" i="3"/>
  <c r="BA43" i="3"/>
  <c r="BB43" i="3"/>
  <c r="BC43" i="3"/>
  <c r="BD43" i="3"/>
  <c r="BE43" i="3"/>
  <c r="BI43" i="3"/>
  <c r="BJ43" i="3"/>
  <c r="BK43" i="3"/>
  <c r="BL43" i="3"/>
  <c r="BM43" i="3"/>
  <c r="BN43" i="3"/>
  <c r="BO43" i="3"/>
  <c r="BP43" i="3"/>
  <c r="BQ43" i="3"/>
  <c r="BU43" i="3"/>
  <c r="BV43" i="3"/>
  <c r="BW43" i="3"/>
  <c r="BX43" i="3"/>
  <c r="BY43" i="3"/>
  <c r="BZ43" i="3"/>
  <c r="CA43" i="3"/>
  <c r="CB43" i="3"/>
  <c r="CG43" i="3"/>
  <c r="CH43" i="3"/>
  <c r="CI43" i="3"/>
  <c r="CJ43" i="3"/>
  <c r="CK43" i="3"/>
  <c r="CL43" i="3"/>
  <c r="CM43" i="3"/>
  <c r="CN43" i="3"/>
  <c r="CO43" i="3"/>
  <c r="CS43" i="3"/>
  <c r="CT43" i="3"/>
  <c r="CU43" i="3"/>
  <c r="CV43" i="3"/>
  <c r="CW43" i="3"/>
  <c r="CX43" i="3"/>
  <c r="CY43" i="3"/>
  <c r="CZ43" i="3"/>
  <c r="DA43" i="3"/>
  <c r="DB43" i="3"/>
  <c r="DE43" i="3"/>
  <c r="DF43" i="3"/>
  <c r="DG43" i="3"/>
  <c r="DH43" i="3"/>
  <c r="DI43" i="3"/>
  <c r="DJ43" i="3"/>
  <c r="DK43" i="3"/>
  <c r="DL43" i="3"/>
  <c r="DQ43" i="3"/>
  <c r="DR43" i="3"/>
  <c r="DS43" i="3"/>
  <c r="DT43" i="3"/>
  <c r="DU43" i="3"/>
  <c r="DV43" i="3"/>
  <c r="DW43" i="3"/>
  <c r="DX43" i="3"/>
  <c r="DY43" i="3"/>
  <c r="EC43" i="3"/>
  <c r="ED43" i="3"/>
  <c r="EE43" i="3"/>
  <c r="EF43" i="3"/>
  <c r="EG43" i="3"/>
  <c r="EH43" i="3"/>
  <c r="EI43" i="3"/>
  <c r="EJ43" i="3"/>
  <c r="EK43" i="3"/>
  <c r="J45" i="3"/>
  <c r="K45" i="3" s="1"/>
  <c r="M45" i="3"/>
  <c r="N45" i="3"/>
  <c r="Z45" i="3" s="1"/>
  <c r="AL45" i="3" s="1"/>
  <c r="O45" i="3"/>
  <c r="P45" i="3"/>
  <c r="Q45" i="3"/>
  <c r="R45" i="3"/>
  <c r="S45" i="3"/>
  <c r="T45" i="3"/>
  <c r="AF45" i="3" s="1"/>
  <c r="AR45" i="3" s="1"/>
  <c r="BD45" i="3" s="1"/>
  <c r="BD66" i="3" s="1"/>
  <c r="BD68" i="3" s="1"/>
  <c r="Y45" i="3"/>
  <c r="AK45" i="3" s="1"/>
  <c r="AA45" i="3"/>
  <c r="AB45" i="3"/>
  <c r="AN45" i="3" s="1"/>
  <c r="AZ45" i="3" s="1"/>
  <c r="BL45" i="3" s="1"/>
  <c r="BL66" i="3" s="1"/>
  <c r="BL68" i="3" s="1"/>
  <c r="AD45" i="3"/>
  <c r="AE45" i="3"/>
  <c r="AQ45" i="3" s="1"/>
  <c r="AM45" i="3"/>
  <c r="AY45" i="3" s="1"/>
  <c r="AP45" i="3"/>
  <c r="BB45" i="3" s="1"/>
  <c r="BN45" i="3" s="1"/>
  <c r="BC45" i="3"/>
  <c r="BC54" i="3" s="1"/>
  <c r="BZ45" i="3"/>
  <c r="CL45" i="3" s="1"/>
  <c r="CX45" i="3" s="1"/>
  <c r="DJ45" i="3" s="1"/>
  <c r="B46" i="3"/>
  <c r="E46" i="3"/>
  <c r="F46" i="3"/>
  <c r="G46" i="3"/>
  <c r="H46" i="3"/>
  <c r="I46" i="3"/>
  <c r="T46" i="3" s="1"/>
  <c r="AF46" i="3" s="1"/>
  <c r="M46" i="3"/>
  <c r="Y46" i="3" s="1"/>
  <c r="N46" i="3"/>
  <c r="Z46" i="3" s="1"/>
  <c r="AL46" i="3" s="1"/>
  <c r="O46" i="3"/>
  <c r="P46" i="3"/>
  <c r="R46" i="3"/>
  <c r="S46" i="3"/>
  <c r="AE46" i="3" s="1"/>
  <c r="AD46" i="3"/>
  <c r="AP46" i="3" s="1"/>
  <c r="BB46" i="3" s="1"/>
  <c r="AR46" i="3"/>
  <c r="BD46" i="3" s="1"/>
  <c r="BP46" i="3" s="1"/>
  <c r="BN46" i="3"/>
  <c r="BZ46" i="3" s="1"/>
  <c r="CL46" i="3" s="1"/>
  <c r="CX46" i="3" s="1"/>
  <c r="CB46" i="3"/>
  <c r="CN46" i="3" s="1"/>
  <c r="CZ46" i="3" s="1"/>
  <c r="DL46" i="3"/>
  <c r="J47" i="3"/>
  <c r="K47" i="3"/>
  <c r="M47" i="3"/>
  <c r="N47" i="3"/>
  <c r="Z47" i="3" s="1"/>
  <c r="Z49" i="3" s="1"/>
  <c r="O47" i="3"/>
  <c r="P47" i="3"/>
  <c r="Q47" i="3"/>
  <c r="R47" i="3"/>
  <c r="AD47" i="3" s="1"/>
  <c r="AP47" i="3" s="1"/>
  <c r="S47" i="3"/>
  <c r="AE47" i="3" s="1"/>
  <c r="AQ47" i="3" s="1"/>
  <c r="BC47" i="3" s="1"/>
  <c r="BO47" i="3" s="1"/>
  <c r="CA47" i="3" s="1"/>
  <c r="CM47" i="3" s="1"/>
  <c r="CY47" i="3" s="1"/>
  <c r="DK47" i="3" s="1"/>
  <c r="DW47" i="3" s="1"/>
  <c r="EI47" i="3" s="1"/>
  <c r="T47" i="3"/>
  <c r="Y47" i="3"/>
  <c r="AA47" i="3"/>
  <c r="AB47" i="3"/>
  <c r="AN47" i="3" s="1"/>
  <c r="AZ47" i="3" s="1"/>
  <c r="BL47" i="3" s="1"/>
  <c r="AC47" i="3"/>
  <c r="AF47" i="3"/>
  <c r="AK47" i="3"/>
  <c r="AL47" i="3"/>
  <c r="AX47" i="3" s="1"/>
  <c r="BJ47" i="3" s="1"/>
  <c r="BV47" i="3" s="1"/>
  <c r="AO47" i="3"/>
  <c r="AR47" i="3"/>
  <c r="BD47" i="3" s="1"/>
  <c r="BP47" i="3" s="1"/>
  <c r="CB47" i="3" s="1"/>
  <c r="CN47" i="3" s="1"/>
  <c r="CZ47" i="3" s="1"/>
  <c r="DL47" i="3" s="1"/>
  <c r="DX47" i="3" s="1"/>
  <c r="EJ47" i="3" s="1"/>
  <c r="BA47" i="3"/>
  <c r="BM47" i="3" s="1"/>
  <c r="BB47" i="3"/>
  <c r="BN47" i="3"/>
  <c r="BZ47" i="3" s="1"/>
  <c r="CL47" i="3" s="1"/>
  <c r="CX47" i="3" s="1"/>
  <c r="BX47" i="3"/>
  <c r="CJ47" i="3" s="1"/>
  <c r="CV47" i="3" s="1"/>
  <c r="DH47" i="3" s="1"/>
  <c r="DT47" i="3" s="1"/>
  <c r="EF47" i="3" s="1"/>
  <c r="BY47" i="3"/>
  <c r="CK47" i="3" s="1"/>
  <c r="CW47" i="3" s="1"/>
  <c r="DI47" i="3" s="1"/>
  <c r="DU47" i="3" s="1"/>
  <c r="EG47" i="3" s="1"/>
  <c r="CH47" i="3"/>
  <c r="CT47" i="3" s="1"/>
  <c r="DF47" i="3" s="1"/>
  <c r="DR47" i="3" s="1"/>
  <c r="ED47" i="3" s="1"/>
  <c r="DJ47" i="3"/>
  <c r="DV47" i="3"/>
  <c r="EH47" i="3" s="1"/>
  <c r="J48" i="3"/>
  <c r="K48" i="3"/>
  <c r="M48" i="3"/>
  <c r="N48" i="3"/>
  <c r="O48" i="3"/>
  <c r="P48" i="3"/>
  <c r="Q48" i="3"/>
  <c r="R48" i="3"/>
  <c r="AD48" i="3" s="1"/>
  <c r="AD49" i="3" s="1"/>
  <c r="S48" i="3"/>
  <c r="T48" i="3"/>
  <c r="Z48" i="3"/>
  <c r="AA48" i="3"/>
  <c r="AC48" i="3"/>
  <c r="AO48" i="3" s="1"/>
  <c r="BA48" i="3" s="1"/>
  <c r="AE48" i="3"/>
  <c r="AQ48" i="3" s="1"/>
  <c r="BC48" i="3" s="1"/>
  <c r="BO48" i="3" s="1"/>
  <c r="CA48" i="3" s="1"/>
  <c r="CM48" i="3" s="1"/>
  <c r="CY48" i="3" s="1"/>
  <c r="DK48" i="3" s="1"/>
  <c r="DW48" i="3" s="1"/>
  <c r="EI48" i="3" s="1"/>
  <c r="AL48" i="3"/>
  <c r="AX48" i="3" s="1"/>
  <c r="BJ48" i="3" s="1"/>
  <c r="BV48" i="3" s="1"/>
  <c r="CH48" i="3" s="1"/>
  <c r="CT48" i="3" s="1"/>
  <c r="DF48" i="3" s="1"/>
  <c r="DR48" i="3" s="1"/>
  <c r="ED48" i="3" s="1"/>
  <c r="AM48" i="3"/>
  <c r="AP48" i="3"/>
  <c r="AP67" i="3" s="1"/>
  <c r="BM48" i="3"/>
  <c r="BY48" i="3" s="1"/>
  <c r="CK48" i="3" s="1"/>
  <c r="CW48" i="3" s="1"/>
  <c r="DI48" i="3" s="1"/>
  <c r="DU48" i="3" s="1"/>
  <c r="EG48" i="3" s="1"/>
  <c r="B49" i="3"/>
  <c r="C49" i="3"/>
  <c r="D49" i="3"/>
  <c r="E49" i="3"/>
  <c r="F49" i="3"/>
  <c r="G49" i="3"/>
  <c r="H49" i="3"/>
  <c r="O49" i="3"/>
  <c r="S49" i="3"/>
  <c r="B52" i="3"/>
  <c r="C52" i="3"/>
  <c r="N52" i="3" s="1"/>
  <c r="D52" i="3"/>
  <c r="E52" i="3"/>
  <c r="P52" i="3" s="1"/>
  <c r="F52" i="3"/>
  <c r="Q52" i="3" s="1"/>
  <c r="G52" i="3"/>
  <c r="H52" i="3"/>
  <c r="I52" i="3"/>
  <c r="J52" i="3"/>
  <c r="M52" i="3"/>
  <c r="O52" i="3"/>
  <c r="R52" i="3"/>
  <c r="R84" i="3" s="1"/>
  <c r="S52" i="3"/>
  <c r="T52" i="3"/>
  <c r="Z52" i="3"/>
  <c r="AC52" i="3"/>
  <c r="AO52" i="3"/>
  <c r="B53" i="3"/>
  <c r="C53" i="3"/>
  <c r="D53" i="3"/>
  <c r="E53" i="3"/>
  <c r="F53" i="3"/>
  <c r="Q53" i="3" s="1"/>
  <c r="AC53" i="3" s="1"/>
  <c r="G53" i="3"/>
  <c r="R53" i="3" s="1"/>
  <c r="AD53" i="3" s="1"/>
  <c r="H53" i="3"/>
  <c r="I53" i="3"/>
  <c r="N53" i="3"/>
  <c r="O53" i="3"/>
  <c r="S53" i="3"/>
  <c r="T53" i="3"/>
  <c r="AF53" i="3" s="1"/>
  <c r="Z53" i="3"/>
  <c r="AA53" i="3"/>
  <c r="AE53" i="3"/>
  <c r="AO53" i="3"/>
  <c r="B54" i="3"/>
  <c r="C54" i="3"/>
  <c r="D54" i="3"/>
  <c r="E54" i="3"/>
  <c r="P54" i="3" s="1"/>
  <c r="F54" i="3"/>
  <c r="G54" i="3"/>
  <c r="R54" i="3" s="1"/>
  <c r="H54" i="3"/>
  <c r="S54" i="3" s="1"/>
  <c r="AE54" i="3" s="1"/>
  <c r="I54" i="3"/>
  <c r="T54" i="3" s="1"/>
  <c r="AF54" i="3" s="1"/>
  <c r="M54" i="3"/>
  <c r="N54" i="3"/>
  <c r="O54" i="3"/>
  <c r="Q54" i="3"/>
  <c r="AC54" i="3" s="1"/>
  <c r="Z54" i="3"/>
  <c r="AB54" i="3"/>
  <c r="AD54" i="3"/>
  <c r="AK54" i="3"/>
  <c r="AM54" i="3"/>
  <c r="AP54" i="3"/>
  <c r="AQ54" i="3"/>
  <c r="AR54" i="3"/>
  <c r="AZ54" i="3"/>
  <c r="BB54" i="3"/>
  <c r="BN54" i="3"/>
  <c r="BZ54" i="3"/>
  <c r="CL54" i="3"/>
  <c r="CX54" i="3"/>
  <c r="B55" i="3"/>
  <c r="C55" i="3"/>
  <c r="N55" i="3" s="1"/>
  <c r="Z55" i="3" s="1"/>
  <c r="D55" i="3"/>
  <c r="E55" i="3"/>
  <c r="P55" i="3" s="1"/>
  <c r="AB55" i="3" s="1"/>
  <c r="G55" i="3"/>
  <c r="R55" i="3" s="1"/>
  <c r="H55" i="3"/>
  <c r="S55" i="3" s="1"/>
  <c r="AE55" i="3" s="1"/>
  <c r="I55" i="3"/>
  <c r="T55" i="3"/>
  <c r="AF55" i="3" s="1"/>
  <c r="AD55" i="3"/>
  <c r="AL55" i="3"/>
  <c r="AP55" i="3"/>
  <c r="AR55" i="3"/>
  <c r="BB55" i="3"/>
  <c r="BD55" i="3"/>
  <c r="BN55" i="3"/>
  <c r="BP55" i="3"/>
  <c r="BZ55" i="3"/>
  <c r="CB55" i="3"/>
  <c r="CL55" i="3"/>
  <c r="CN55" i="3"/>
  <c r="CZ55" i="3"/>
  <c r="J58" i="3"/>
  <c r="K58" i="3" s="1"/>
  <c r="U58" i="3"/>
  <c r="V58" i="3" s="1"/>
  <c r="AG58" i="3"/>
  <c r="AH58" i="3" s="1"/>
  <c r="AS58" i="3"/>
  <c r="AT58" i="3"/>
  <c r="BE58" i="3"/>
  <c r="BF58" i="3"/>
  <c r="BQ58" i="3"/>
  <c r="BR58" i="3" s="1"/>
  <c r="CC58" i="3"/>
  <c r="CD58" i="3" s="1"/>
  <c r="CO58" i="3"/>
  <c r="CP58" i="3" s="1"/>
  <c r="DA58" i="3"/>
  <c r="DB58" i="3" s="1"/>
  <c r="DM58" i="3"/>
  <c r="DN58" i="3"/>
  <c r="DY58" i="3"/>
  <c r="DZ58" i="3" s="1"/>
  <c r="EK58" i="3"/>
  <c r="EL58" i="3" s="1"/>
  <c r="B59" i="3"/>
  <c r="C59" i="3"/>
  <c r="D59" i="3"/>
  <c r="E59" i="3"/>
  <c r="F59" i="3"/>
  <c r="F61" i="3" s="1"/>
  <c r="G59" i="3"/>
  <c r="H59" i="3"/>
  <c r="I59" i="3"/>
  <c r="M59" i="3"/>
  <c r="N59" i="3"/>
  <c r="O59" i="3"/>
  <c r="P59" i="3"/>
  <c r="P61" i="3" s="1"/>
  <c r="Q59" i="3"/>
  <c r="Q61" i="3" s="1"/>
  <c r="R59" i="3"/>
  <c r="S59" i="3"/>
  <c r="S61" i="3" s="1"/>
  <c r="T59" i="3"/>
  <c r="T61" i="3" s="1"/>
  <c r="Y59" i="3"/>
  <c r="Z59" i="3"/>
  <c r="AA59" i="3"/>
  <c r="AB59" i="3"/>
  <c r="AC59" i="3"/>
  <c r="AD59" i="3"/>
  <c r="AD61" i="3" s="1"/>
  <c r="AE59" i="3"/>
  <c r="AE61" i="3" s="1"/>
  <c r="AF59" i="3"/>
  <c r="AF61" i="3" s="1"/>
  <c r="AK59" i="3"/>
  <c r="AL59" i="3"/>
  <c r="AM59" i="3"/>
  <c r="AN59" i="3"/>
  <c r="AO59" i="3"/>
  <c r="AP59" i="3"/>
  <c r="AQ59" i="3"/>
  <c r="AR59" i="3"/>
  <c r="AR61" i="3" s="1"/>
  <c r="AW59" i="3"/>
  <c r="AX59" i="3"/>
  <c r="BF59" i="3" s="1"/>
  <c r="AY59" i="3"/>
  <c r="AZ59" i="3"/>
  <c r="BA59" i="3"/>
  <c r="BB59" i="3"/>
  <c r="BC59" i="3"/>
  <c r="BD59" i="3"/>
  <c r="BE59" i="3"/>
  <c r="BI59" i="3"/>
  <c r="BJ59" i="3"/>
  <c r="BJ61" i="3" s="1"/>
  <c r="BK59" i="3"/>
  <c r="BL59" i="3"/>
  <c r="BL61" i="3" s="1"/>
  <c r="BQ61" i="3" s="1"/>
  <c r="BM59" i="3"/>
  <c r="BN59" i="3"/>
  <c r="BO59" i="3"/>
  <c r="BP59" i="3"/>
  <c r="BU59" i="3"/>
  <c r="BV59" i="3"/>
  <c r="BV61" i="3" s="1"/>
  <c r="BW59" i="3"/>
  <c r="BX59" i="3"/>
  <c r="BX61" i="3" s="1"/>
  <c r="BY59" i="3"/>
  <c r="BY61" i="3" s="1"/>
  <c r="BZ59" i="3"/>
  <c r="CA59" i="3"/>
  <c r="CB59" i="3"/>
  <c r="CG59" i="3"/>
  <c r="CH59" i="3"/>
  <c r="CI59" i="3"/>
  <c r="CJ59" i="3"/>
  <c r="CJ61" i="3" s="1"/>
  <c r="CK59" i="3"/>
  <c r="CK61" i="3" s="1"/>
  <c r="CL59" i="3"/>
  <c r="CL61" i="3" s="1"/>
  <c r="CM59" i="3"/>
  <c r="CM61" i="3" s="1"/>
  <c r="CN59" i="3"/>
  <c r="CS59" i="3"/>
  <c r="CT59" i="3"/>
  <c r="CU59" i="3"/>
  <c r="CV59" i="3"/>
  <c r="CW59" i="3"/>
  <c r="CX59" i="3"/>
  <c r="CY59" i="3"/>
  <c r="CZ59" i="3"/>
  <c r="CZ61" i="3" s="1"/>
  <c r="DE59" i="3"/>
  <c r="DF59" i="3"/>
  <c r="DG59" i="3"/>
  <c r="DG61" i="3" s="1"/>
  <c r="DM61" i="3" s="1"/>
  <c r="DH59" i="3"/>
  <c r="DI59" i="3"/>
  <c r="DJ59" i="3"/>
  <c r="DK59" i="3"/>
  <c r="DL59" i="3"/>
  <c r="DQ59" i="3"/>
  <c r="DR59" i="3"/>
  <c r="DR61" i="3" s="1"/>
  <c r="DS59" i="3"/>
  <c r="DY59" i="3" s="1"/>
  <c r="DT59" i="3"/>
  <c r="DU59" i="3"/>
  <c r="DV59" i="3"/>
  <c r="DW59" i="3"/>
  <c r="DX59" i="3"/>
  <c r="EC59" i="3"/>
  <c r="ED59" i="3"/>
  <c r="ED61" i="3" s="1"/>
  <c r="EE59" i="3"/>
  <c r="EF59" i="3"/>
  <c r="EF61" i="3" s="1"/>
  <c r="EG59" i="3"/>
  <c r="EH59" i="3"/>
  <c r="EI59" i="3"/>
  <c r="EI61" i="3" s="1"/>
  <c r="EK61" i="3" s="1"/>
  <c r="EJ59" i="3"/>
  <c r="B60" i="3"/>
  <c r="C60" i="3"/>
  <c r="D60" i="3"/>
  <c r="D62" i="3" s="1"/>
  <c r="E60" i="3"/>
  <c r="E62" i="3" s="1"/>
  <c r="F60" i="3"/>
  <c r="F62" i="3" s="1"/>
  <c r="G60" i="3"/>
  <c r="H60" i="3"/>
  <c r="I60" i="3"/>
  <c r="M60" i="3"/>
  <c r="N60" i="3"/>
  <c r="O60" i="3"/>
  <c r="P60" i="3"/>
  <c r="Q60" i="3"/>
  <c r="Q62" i="3" s="1"/>
  <c r="R60" i="3"/>
  <c r="R62" i="3" s="1"/>
  <c r="S60" i="3"/>
  <c r="S62" i="3" s="1"/>
  <c r="T60" i="3"/>
  <c r="Y60" i="3"/>
  <c r="Z60" i="3"/>
  <c r="AA60" i="3"/>
  <c r="AB60" i="3"/>
  <c r="AC60" i="3"/>
  <c r="AD60" i="3"/>
  <c r="AE60" i="3"/>
  <c r="AE62" i="3" s="1"/>
  <c r="AF60" i="3"/>
  <c r="AF62" i="3" s="1"/>
  <c r="AG60" i="3"/>
  <c r="AK60" i="3"/>
  <c r="AL60" i="3"/>
  <c r="AM60" i="3"/>
  <c r="AN60" i="3"/>
  <c r="AO60" i="3"/>
  <c r="AP60" i="3"/>
  <c r="AQ60" i="3"/>
  <c r="AR60" i="3"/>
  <c r="AW60" i="3"/>
  <c r="AX60" i="3"/>
  <c r="AY60" i="3"/>
  <c r="AZ60" i="3"/>
  <c r="BA60" i="3"/>
  <c r="BA62" i="3" s="1"/>
  <c r="BB60" i="3"/>
  <c r="BC60" i="3"/>
  <c r="BD60" i="3"/>
  <c r="BI60" i="3"/>
  <c r="BJ60" i="3"/>
  <c r="BJ62" i="3" s="1"/>
  <c r="BK60" i="3"/>
  <c r="BL60" i="3"/>
  <c r="BM60" i="3"/>
  <c r="BN60" i="3"/>
  <c r="BO60" i="3"/>
  <c r="BO62" i="3" s="1"/>
  <c r="BP60" i="3"/>
  <c r="BU60" i="3"/>
  <c r="BV60" i="3"/>
  <c r="BW60" i="3"/>
  <c r="BW62" i="3" s="1"/>
  <c r="BX60" i="3"/>
  <c r="BX62" i="3" s="1"/>
  <c r="BY60" i="3"/>
  <c r="BZ60" i="3"/>
  <c r="BZ62" i="3" s="1"/>
  <c r="CA60" i="3"/>
  <c r="CB60" i="3"/>
  <c r="CB62" i="3" s="1"/>
  <c r="CG60" i="3"/>
  <c r="CG62" i="3" s="1"/>
  <c r="CH60" i="3"/>
  <c r="CI60" i="3"/>
  <c r="CJ60" i="3"/>
  <c r="CK60" i="3"/>
  <c r="CK62" i="3" s="1"/>
  <c r="CL60" i="3"/>
  <c r="CL62" i="3" s="1"/>
  <c r="CM60" i="3"/>
  <c r="CN60" i="3"/>
  <c r="CN62" i="3" s="1"/>
  <c r="CS60" i="3"/>
  <c r="CT60" i="3"/>
  <c r="DB60" i="3" s="1"/>
  <c r="CU60" i="3"/>
  <c r="CV60" i="3"/>
  <c r="CW60" i="3"/>
  <c r="CX60" i="3"/>
  <c r="CY60" i="3"/>
  <c r="CY62" i="3" s="1"/>
  <c r="CZ60" i="3"/>
  <c r="CZ62" i="3" s="1"/>
  <c r="DA60" i="3"/>
  <c r="DE60" i="3"/>
  <c r="DF60" i="3"/>
  <c r="DF62" i="3" s="1"/>
  <c r="DG60" i="3"/>
  <c r="DH60" i="3"/>
  <c r="DH62" i="3" s="1"/>
  <c r="DI60" i="3"/>
  <c r="DJ60" i="3"/>
  <c r="DK60" i="3"/>
  <c r="DL60" i="3"/>
  <c r="DQ60" i="3"/>
  <c r="DR60" i="3"/>
  <c r="DS60" i="3"/>
  <c r="DY60" i="3" s="1"/>
  <c r="DT60" i="3"/>
  <c r="DU60" i="3"/>
  <c r="DV60" i="3"/>
  <c r="DV62" i="3" s="1"/>
  <c r="DW60" i="3"/>
  <c r="DX60" i="3"/>
  <c r="EC60" i="3"/>
  <c r="ED60" i="3"/>
  <c r="ED62" i="3" s="1"/>
  <c r="EE60" i="3"/>
  <c r="EE62" i="3" s="1"/>
  <c r="EF60" i="3"/>
  <c r="EG60" i="3"/>
  <c r="EH60" i="3"/>
  <c r="EH62" i="3" s="1"/>
  <c r="EI60" i="3"/>
  <c r="EJ60" i="3"/>
  <c r="C61" i="3"/>
  <c r="E61" i="3"/>
  <c r="G61" i="3"/>
  <c r="H61" i="3"/>
  <c r="I61" i="3"/>
  <c r="M61" i="3"/>
  <c r="N61" i="3"/>
  <c r="R61" i="3"/>
  <c r="Y61" i="3"/>
  <c r="Z61" i="3"/>
  <c r="AA61" i="3"/>
  <c r="AB61" i="3"/>
  <c r="AK61" i="3"/>
  <c r="AL61" i="3"/>
  <c r="AM61" i="3"/>
  <c r="AN61" i="3"/>
  <c r="AO61" i="3"/>
  <c r="AP61" i="3"/>
  <c r="AW61" i="3"/>
  <c r="AX61" i="3"/>
  <c r="AY61" i="3"/>
  <c r="AZ61" i="3"/>
  <c r="BA61" i="3"/>
  <c r="BB61" i="3"/>
  <c r="BC61" i="3"/>
  <c r="BD61" i="3"/>
  <c r="BK61" i="3"/>
  <c r="BM61" i="3"/>
  <c r="BN61" i="3"/>
  <c r="BO61" i="3"/>
  <c r="BP61" i="3"/>
  <c r="BU61" i="3"/>
  <c r="BZ61" i="3"/>
  <c r="CA61" i="3"/>
  <c r="CB61" i="3"/>
  <c r="CG61" i="3"/>
  <c r="CP61" i="3" s="1"/>
  <c r="CH61" i="3"/>
  <c r="CI61" i="3"/>
  <c r="CN61" i="3"/>
  <c r="CO61" i="3"/>
  <c r="CS61" i="3"/>
  <c r="CT61" i="3"/>
  <c r="CU61" i="3"/>
  <c r="CV61" i="3"/>
  <c r="CW61" i="3"/>
  <c r="CX61" i="3"/>
  <c r="DE61" i="3"/>
  <c r="DF61" i="3"/>
  <c r="DH61" i="3"/>
  <c r="DI61" i="3"/>
  <c r="DJ61" i="3"/>
  <c r="DK61" i="3"/>
  <c r="DL61" i="3"/>
  <c r="DQ61" i="3"/>
  <c r="DS61" i="3"/>
  <c r="DT61" i="3"/>
  <c r="DU61" i="3"/>
  <c r="DV61" i="3"/>
  <c r="DW61" i="3"/>
  <c r="DX61" i="3"/>
  <c r="EE61" i="3"/>
  <c r="EG61" i="3"/>
  <c r="EH61" i="3"/>
  <c r="EJ61" i="3"/>
  <c r="B62" i="3"/>
  <c r="K62" i="3" s="1"/>
  <c r="C62" i="3"/>
  <c r="G62" i="3"/>
  <c r="H62" i="3"/>
  <c r="I62" i="3"/>
  <c r="J62" i="3"/>
  <c r="M62" i="3"/>
  <c r="V62" i="3" s="1"/>
  <c r="N62" i="3"/>
  <c r="O62" i="3"/>
  <c r="P62" i="3"/>
  <c r="T62" i="3"/>
  <c r="U62" i="3"/>
  <c r="Y62" i="3"/>
  <c r="Z62" i="3"/>
  <c r="AA62" i="3"/>
  <c r="AB62" i="3"/>
  <c r="AC62" i="3"/>
  <c r="AD62" i="3"/>
  <c r="AK62" i="3"/>
  <c r="AL62" i="3"/>
  <c r="AN62" i="3"/>
  <c r="AO62" i="3"/>
  <c r="AP62" i="3"/>
  <c r="AQ62" i="3"/>
  <c r="AR62" i="3"/>
  <c r="AW62" i="3"/>
  <c r="AX62" i="3"/>
  <c r="AY62" i="3"/>
  <c r="BE62" i="3" s="1"/>
  <c r="AZ62" i="3"/>
  <c r="BB62" i="3"/>
  <c r="BC62" i="3"/>
  <c r="BD62" i="3"/>
  <c r="BK62" i="3"/>
  <c r="BL62" i="3"/>
  <c r="BM62" i="3"/>
  <c r="BN62" i="3"/>
  <c r="BP62" i="3"/>
  <c r="BU62" i="3"/>
  <c r="BV62" i="3"/>
  <c r="BY62" i="3"/>
  <c r="CC62" i="3" s="1"/>
  <c r="CD62" i="3" s="1"/>
  <c r="CA62" i="3"/>
  <c r="CH62" i="3"/>
  <c r="CI62" i="3"/>
  <c r="CJ62" i="3"/>
  <c r="CM62" i="3"/>
  <c r="CO62" i="3"/>
  <c r="CS62" i="3"/>
  <c r="CU62" i="3"/>
  <c r="CV62" i="3"/>
  <c r="CW62" i="3"/>
  <c r="CX62" i="3"/>
  <c r="DE62" i="3"/>
  <c r="DG62" i="3"/>
  <c r="DM62" i="3" s="1"/>
  <c r="DI62" i="3"/>
  <c r="DJ62" i="3"/>
  <c r="DK62" i="3"/>
  <c r="DL62" i="3"/>
  <c r="DR62" i="3"/>
  <c r="DS62" i="3"/>
  <c r="DT62" i="3"/>
  <c r="DU62" i="3"/>
  <c r="DW62" i="3"/>
  <c r="DX62" i="3"/>
  <c r="EF62" i="3"/>
  <c r="EG62" i="3"/>
  <c r="EI62" i="3"/>
  <c r="EJ62" i="3"/>
  <c r="J65" i="3"/>
  <c r="K65" i="3" s="1"/>
  <c r="M65" i="3"/>
  <c r="N65" i="3"/>
  <c r="O65" i="3"/>
  <c r="AA65" i="3" s="1"/>
  <c r="AM65" i="3" s="1"/>
  <c r="AY65" i="3" s="1"/>
  <c r="BK65" i="3" s="1"/>
  <c r="BK76" i="3" s="1"/>
  <c r="P65" i="3"/>
  <c r="AB65" i="3" s="1"/>
  <c r="Q65" i="3"/>
  <c r="R65" i="3"/>
  <c r="AD65" i="3" s="1"/>
  <c r="AD76" i="3" s="1"/>
  <c r="S65" i="3"/>
  <c r="T65" i="3"/>
  <c r="Y65" i="3"/>
  <c r="Z65" i="3"/>
  <c r="AC65" i="3"/>
  <c r="AO65" i="3" s="1"/>
  <c r="AE65" i="3"/>
  <c r="AQ65" i="3" s="1"/>
  <c r="AF65" i="3"/>
  <c r="AK65" i="3"/>
  <c r="AW65" i="3" s="1"/>
  <c r="AL65" i="3"/>
  <c r="AR65" i="3"/>
  <c r="BD65" i="3" s="1"/>
  <c r="AX65" i="3"/>
  <c r="BJ65" i="3" s="1"/>
  <c r="B66" i="3"/>
  <c r="C66" i="3"/>
  <c r="D66" i="3"/>
  <c r="E66" i="3"/>
  <c r="F66" i="3"/>
  <c r="G66" i="3"/>
  <c r="H66" i="3"/>
  <c r="I66" i="3"/>
  <c r="I68" i="3" s="1"/>
  <c r="M66" i="3"/>
  <c r="N66" i="3"/>
  <c r="Z66" i="3" s="1"/>
  <c r="Z68" i="3" s="1"/>
  <c r="O66" i="3"/>
  <c r="P66" i="3"/>
  <c r="AB66" i="3" s="1"/>
  <c r="AB68" i="3" s="1"/>
  <c r="Q66" i="3"/>
  <c r="R66" i="3"/>
  <c r="S66" i="3"/>
  <c r="AE66" i="3" s="1"/>
  <c r="AE68" i="3" s="1"/>
  <c r="T66" i="3"/>
  <c r="Y66" i="3"/>
  <c r="AA66" i="3"/>
  <c r="AC66" i="3"/>
  <c r="AF66" i="3"/>
  <c r="AF68" i="3" s="1"/>
  <c r="AK66" i="3"/>
  <c r="AL66" i="3"/>
  <c r="AL68" i="3" s="1"/>
  <c r="AN66" i="3"/>
  <c r="AN68" i="3" s="1"/>
  <c r="AP66" i="3"/>
  <c r="AP68" i="3" s="1"/>
  <c r="AQ66" i="3"/>
  <c r="AR66" i="3"/>
  <c r="AR68" i="3" s="1"/>
  <c r="AZ66" i="3"/>
  <c r="AZ68" i="3" s="1"/>
  <c r="BB66" i="3"/>
  <c r="BC66" i="3"/>
  <c r="BC68" i="3" s="1"/>
  <c r="BN66" i="3"/>
  <c r="BZ66" i="3"/>
  <c r="BZ68" i="3" s="1"/>
  <c r="CL66" i="3"/>
  <c r="CX66" i="3"/>
  <c r="DJ66" i="3"/>
  <c r="B67" i="3"/>
  <c r="C67" i="3"/>
  <c r="D67" i="3"/>
  <c r="E67" i="3"/>
  <c r="F67" i="3"/>
  <c r="G67" i="3"/>
  <c r="G69" i="3" s="1"/>
  <c r="H67" i="3"/>
  <c r="I67" i="3"/>
  <c r="I69" i="3" s="1"/>
  <c r="M67" i="3"/>
  <c r="Y67" i="3" s="1"/>
  <c r="N67" i="3"/>
  <c r="O67" i="3"/>
  <c r="R67" i="3"/>
  <c r="S67" i="3"/>
  <c r="T67" i="3"/>
  <c r="T69" i="3" s="1"/>
  <c r="Z67" i="3"/>
  <c r="AA67" i="3"/>
  <c r="AA69" i="3" s="1"/>
  <c r="AE67" i="3"/>
  <c r="AE69" i="3" s="1"/>
  <c r="AL67" i="3"/>
  <c r="AL69" i="3" s="1"/>
  <c r="C68" i="3"/>
  <c r="D68" i="3"/>
  <c r="F68" i="3"/>
  <c r="G68" i="3"/>
  <c r="H68" i="3"/>
  <c r="M68" i="3"/>
  <c r="N68" i="3"/>
  <c r="P68" i="3"/>
  <c r="Q68" i="3"/>
  <c r="S68" i="3"/>
  <c r="T68" i="3"/>
  <c r="AA68" i="3"/>
  <c r="AC68" i="3"/>
  <c r="AK68" i="3"/>
  <c r="AQ68" i="3"/>
  <c r="BB68" i="3"/>
  <c r="BN68" i="3"/>
  <c r="CL68" i="3"/>
  <c r="CX68" i="3"/>
  <c r="DJ68" i="3"/>
  <c r="B69" i="3"/>
  <c r="C69" i="3"/>
  <c r="E69" i="3"/>
  <c r="F69" i="3"/>
  <c r="H69" i="3"/>
  <c r="N69" i="3"/>
  <c r="S69" i="3"/>
  <c r="Z69" i="3"/>
  <c r="N71" i="3"/>
  <c r="S71" i="3"/>
  <c r="J72" i="3"/>
  <c r="K72" i="3"/>
  <c r="U72" i="3"/>
  <c r="V72" i="3"/>
  <c r="AG72" i="3"/>
  <c r="AH72" i="3"/>
  <c r="AS72" i="3"/>
  <c r="AT72" i="3"/>
  <c r="BE72" i="3"/>
  <c r="BF72" i="3" s="1"/>
  <c r="BQ72" i="3"/>
  <c r="BR72" i="3" s="1"/>
  <c r="CC72" i="3"/>
  <c r="CD72" i="3"/>
  <c r="CO72" i="3"/>
  <c r="CP72" i="3"/>
  <c r="DA72" i="3"/>
  <c r="DB72" i="3"/>
  <c r="DM72" i="3"/>
  <c r="DN72" i="3"/>
  <c r="DY72" i="3"/>
  <c r="DZ72" i="3" s="1"/>
  <c r="EK72" i="3"/>
  <c r="EL72" i="3" s="1"/>
  <c r="B73" i="3"/>
  <c r="C73" i="3"/>
  <c r="D73" i="3"/>
  <c r="E73" i="3"/>
  <c r="J73" i="3" s="1"/>
  <c r="F73" i="3"/>
  <c r="G73" i="3"/>
  <c r="H73" i="3"/>
  <c r="I73" i="3"/>
  <c r="M73" i="3"/>
  <c r="M74" i="3" s="1"/>
  <c r="N73" i="3"/>
  <c r="O73" i="3"/>
  <c r="P73" i="3"/>
  <c r="Q73" i="3"/>
  <c r="R73" i="3"/>
  <c r="S73" i="3"/>
  <c r="T73" i="3"/>
  <c r="Y73" i="3"/>
  <c r="Z73" i="3"/>
  <c r="AA73" i="3"/>
  <c r="AB73" i="3"/>
  <c r="AC73" i="3"/>
  <c r="AD73" i="3"/>
  <c r="AD74" i="3" s="1"/>
  <c r="AE73" i="3"/>
  <c r="AF73" i="3"/>
  <c r="AK73" i="3"/>
  <c r="AL73" i="3"/>
  <c r="AM73" i="3"/>
  <c r="AN73" i="3"/>
  <c r="AO73" i="3"/>
  <c r="AP73" i="3"/>
  <c r="AQ73" i="3"/>
  <c r="AR73" i="3"/>
  <c r="AW73" i="3"/>
  <c r="AX73" i="3"/>
  <c r="AY73" i="3"/>
  <c r="AZ73" i="3"/>
  <c r="BA73" i="3"/>
  <c r="BA74" i="3" s="1"/>
  <c r="BB73" i="3"/>
  <c r="BC73" i="3"/>
  <c r="BD73" i="3"/>
  <c r="BI73" i="3"/>
  <c r="BJ73" i="3"/>
  <c r="BK73" i="3"/>
  <c r="BL73" i="3"/>
  <c r="BQ73" i="3" s="1"/>
  <c r="BM73" i="3"/>
  <c r="BN73" i="3"/>
  <c r="BO73" i="3"/>
  <c r="BO74" i="3" s="1"/>
  <c r="BP73" i="3"/>
  <c r="BU73" i="3"/>
  <c r="BV73" i="3"/>
  <c r="BW73" i="3"/>
  <c r="BX73" i="3"/>
  <c r="CC73" i="3" s="1"/>
  <c r="BY73" i="3"/>
  <c r="BZ73" i="3"/>
  <c r="BZ74" i="3" s="1"/>
  <c r="CA73" i="3"/>
  <c r="CB73" i="3"/>
  <c r="CG73" i="3"/>
  <c r="CG74" i="3" s="1"/>
  <c r="CH73" i="3"/>
  <c r="CI73" i="3"/>
  <c r="CJ73" i="3"/>
  <c r="CK73" i="3"/>
  <c r="CL73" i="3"/>
  <c r="CM73" i="3"/>
  <c r="CN73" i="3"/>
  <c r="CN74" i="3" s="1"/>
  <c r="CS73" i="3"/>
  <c r="CT73" i="3"/>
  <c r="CU73" i="3"/>
  <c r="CV73" i="3"/>
  <c r="CW73" i="3"/>
  <c r="CW74" i="3" s="1"/>
  <c r="CX73" i="3"/>
  <c r="CY73" i="3"/>
  <c r="CZ73" i="3"/>
  <c r="DE73" i="3"/>
  <c r="DF73" i="3"/>
  <c r="DG73" i="3"/>
  <c r="DH73" i="3"/>
  <c r="DI73" i="3"/>
  <c r="DJ73" i="3"/>
  <c r="DK73" i="3"/>
  <c r="DK74" i="3" s="1"/>
  <c r="DL73" i="3"/>
  <c r="DQ73" i="3"/>
  <c r="DR73" i="3"/>
  <c r="DS73" i="3"/>
  <c r="DT73" i="3"/>
  <c r="DY73" i="3" s="1"/>
  <c r="DZ73" i="3" s="1"/>
  <c r="DU73" i="3"/>
  <c r="DU74" i="3" s="1"/>
  <c r="DV73" i="3"/>
  <c r="DW73" i="3"/>
  <c r="DX73" i="3"/>
  <c r="EC73" i="3"/>
  <c r="ED73" i="3"/>
  <c r="EE73" i="3"/>
  <c r="EF73" i="3"/>
  <c r="EG73" i="3"/>
  <c r="EH73" i="3"/>
  <c r="EI73" i="3"/>
  <c r="EI74" i="3" s="1"/>
  <c r="EJ73" i="3"/>
  <c r="B74" i="3"/>
  <c r="C74" i="3"/>
  <c r="D74" i="3"/>
  <c r="E74" i="3"/>
  <c r="J74" i="3" s="1"/>
  <c r="F74" i="3"/>
  <c r="G74" i="3"/>
  <c r="H74" i="3"/>
  <c r="I74" i="3"/>
  <c r="N74" i="3"/>
  <c r="O74" i="3"/>
  <c r="P74" i="3"/>
  <c r="Q74" i="3"/>
  <c r="R74" i="3"/>
  <c r="S74" i="3"/>
  <c r="T74" i="3"/>
  <c r="Y74" i="3"/>
  <c r="Z74" i="3"/>
  <c r="AA74" i="3"/>
  <c r="AB74" i="3"/>
  <c r="AC74" i="3"/>
  <c r="AE74" i="3"/>
  <c r="AF74" i="3"/>
  <c r="AK74" i="3"/>
  <c r="AL74" i="3"/>
  <c r="AM74" i="3"/>
  <c r="AN74" i="3"/>
  <c r="AO74" i="3"/>
  <c r="AP74" i="3"/>
  <c r="AQ74" i="3"/>
  <c r="AR74" i="3"/>
  <c r="AW74" i="3"/>
  <c r="AX74" i="3"/>
  <c r="AY74" i="3"/>
  <c r="AZ74" i="3"/>
  <c r="BE74" i="3" s="1"/>
  <c r="BF74" i="3" s="1"/>
  <c r="BB74" i="3"/>
  <c r="BC74" i="3"/>
  <c r="BD74" i="3"/>
  <c r="BI74" i="3"/>
  <c r="BK74" i="3"/>
  <c r="BL74" i="3"/>
  <c r="BM74" i="3"/>
  <c r="BN74" i="3"/>
  <c r="BP74" i="3"/>
  <c r="BU74" i="3"/>
  <c r="BV74" i="3"/>
  <c r="BW74" i="3"/>
  <c r="BX74" i="3"/>
  <c r="CC74" i="3" s="1"/>
  <c r="BY74" i="3"/>
  <c r="CA74" i="3"/>
  <c r="CB74" i="3"/>
  <c r="CH74" i="3"/>
  <c r="CI74" i="3"/>
  <c r="CJ74" i="3"/>
  <c r="CK74" i="3"/>
  <c r="CL74" i="3"/>
  <c r="CM74" i="3"/>
  <c r="CS74" i="3"/>
  <c r="CT74" i="3"/>
  <c r="CU74" i="3"/>
  <c r="CV74" i="3"/>
  <c r="CX74" i="3"/>
  <c r="CY74" i="3"/>
  <c r="CZ74" i="3"/>
  <c r="DE74" i="3"/>
  <c r="DH74" i="3"/>
  <c r="DI74" i="3"/>
  <c r="DJ74" i="3"/>
  <c r="DL74" i="3"/>
  <c r="DQ74" i="3"/>
  <c r="DR74" i="3"/>
  <c r="DS74" i="3"/>
  <c r="DT74" i="3"/>
  <c r="DY74" i="3" s="1"/>
  <c r="DV74" i="3"/>
  <c r="DW74" i="3"/>
  <c r="DX74" i="3"/>
  <c r="EC74" i="3"/>
  <c r="ED74" i="3"/>
  <c r="EE74" i="3"/>
  <c r="EF74" i="3"/>
  <c r="EG74" i="3"/>
  <c r="EH74" i="3"/>
  <c r="EJ74" i="3"/>
  <c r="J76" i="3"/>
  <c r="K76" i="3"/>
  <c r="M76" i="3"/>
  <c r="N76" i="3"/>
  <c r="O76" i="3"/>
  <c r="P76" i="3"/>
  <c r="U76" i="3" s="1"/>
  <c r="Q76" i="3"/>
  <c r="R76" i="3"/>
  <c r="S76" i="3"/>
  <c r="T76" i="3"/>
  <c r="Y76" i="3"/>
  <c r="Z76" i="3"/>
  <c r="AA76" i="3"/>
  <c r="AC76" i="3"/>
  <c r="AE76" i="3"/>
  <c r="AF76" i="3"/>
  <c r="AK76" i="3"/>
  <c r="AL76" i="3"/>
  <c r="AR76" i="3"/>
  <c r="AX76" i="3"/>
  <c r="AY76" i="3"/>
  <c r="B77" i="3"/>
  <c r="C77" i="3"/>
  <c r="D77" i="3"/>
  <c r="D79" i="3" s="1"/>
  <c r="E77" i="3"/>
  <c r="J77" i="3" s="1"/>
  <c r="F77" i="3"/>
  <c r="G77" i="3"/>
  <c r="H77" i="3"/>
  <c r="I77" i="3"/>
  <c r="I79" i="3" s="1"/>
  <c r="M77" i="3"/>
  <c r="M79" i="3" s="1"/>
  <c r="N77" i="3"/>
  <c r="O77" i="3"/>
  <c r="P77" i="3"/>
  <c r="Q77" i="3"/>
  <c r="Q79" i="3" s="1"/>
  <c r="R77" i="3"/>
  <c r="S77" i="3"/>
  <c r="S79" i="3" s="1"/>
  <c r="T77" i="3"/>
  <c r="U77" i="3"/>
  <c r="Y77" i="3"/>
  <c r="Z77" i="3"/>
  <c r="AA77" i="3"/>
  <c r="AB77" i="3"/>
  <c r="AD77" i="3"/>
  <c r="AE77" i="3"/>
  <c r="AE79" i="3" s="1"/>
  <c r="AF77" i="3"/>
  <c r="AK77" i="3"/>
  <c r="AL77" i="3"/>
  <c r="AL79" i="3" s="1"/>
  <c r="AM77" i="3"/>
  <c r="AN77" i="3"/>
  <c r="AP77" i="3"/>
  <c r="AQ77" i="3"/>
  <c r="AR77" i="3"/>
  <c r="AY77" i="3"/>
  <c r="AZ77" i="3"/>
  <c r="AZ79" i="3" s="1"/>
  <c r="BB77" i="3"/>
  <c r="BC77" i="3"/>
  <c r="BC79" i="3" s="1"/>
  <c r="BD77" i="3"/>
  <c r="BL77" i="3"/>
  <c r="BN77" i="3"/>
  <c r="BN79" i="3" s="1"/>
  <c r="BZ77" i="3"/>
  <c r="CL77" i="3"/>
  <c r="CX77" i="3"/>
  <c r="DJ77" i="3"/>
  <c r="B78" i="3"/>
  <c r="C78" i="3"/>
  <c r="D78" i="3"/>
  <c r="D80" i="3" s="1"/>
  <c r="E78" i="3"/>
  <c r="J78" i="3" s="1"/>
  <c r="F78" i="3"/>
  <c r="G78" i="3"/>
  <c r="G80" i="3" s="1"/>
  <c r="H78" i="3"/>
  <c r="I78" i="3"/>
  <c r="M78" i="3"/>
  <c r="N78" i="3"/>
  <c r="O78" i="3"/>
  <c r="P78" i="3"/>
  <c r="P80" i="3" s="1"/>
  <c r="R78" i="3"/>
  <c r="S78" i="3"/>
  <c r="T78" i="3"/>
  <c r="Y78" i="3"/>
  <c r="Z78" i="3"/>
  <c r="AD78" i="3"/>
  <c r="AE78" i="3"/>
  <c r="AE80" i="3" s="1"/>
  <c r="AF78" i="3"/>
  <c r="AL78" i="3"/>
  <c r="AP78" i="3"/>
  <c r="AR78" i="3"/>
  <c r="BB78" i="3"/>
  <c r="BD78" i="3"/>
  <c r="BN78" i="3"/>
  <c r="BP78" i="3"/>
  <c r="BZ78" i="3"/>
  <c r="CB78" i="3"/>
  <c r="CL78" i="3"/>
  <c r="CN78" i="3"/>
  <c r="CX78" i="3"/>
  <c r="CZ78" i="3"/>
  <c r="DL78" i="3"/>
  <c r="B79" i="3"/>
  <c r="E79" i="3"/>
  <c r="F79" i="3"/>
  <c r="G79" i="3"/>
  <c r="J79" i="3" s="1"/>
  <c r="H79" i="3"/>
  <c r="N79" i="3"/>
  <c r="N89" i="3" s="1"/>
  <c r="O79" i="3"/>
  <c r="P79" i="3"/>
  <c r="R79" i="3"/>
  <c r="T79" i="3"/>
  <c r="Y79" i="3"/>
  <c r="Z79" i="3"/>
  <c r="AA79" i="3"/>
  <c r="AB79" i="3"/>
  <c r="AD79" i="3"/>
  <c r="AF79" i="3"/>
  <c r="AN79" i="3"/>
  <c r="AP79" i="3"/>
  <c r="AQ79" i="3"/>
  <c r="AR79" i="3"/>
  <c r="AY79" i="3"/>
  <c r="BB79" i="3"/>
  <c r="BD79" i="3"/>
  <c r="BL79" i="3"/>
  <c r="BZ79" i="3"/>
  <c r="CL79" i="3"/>
  <c r="CX79" i="3"/>
  <c r="DJ79" i="3"/>
  <c r="B80" i="3"/>
  <c r="C80" i="3"/>
  <c r="E80" i="3"/>
  <c r="J80" i="3" s="1"/>
  <c r="F80" i="3"/>
  <c r="H80" i="3"/>
  <c r="I80" i="3"/>
  <c r="N80" i="3"/>
  <c r="O80" i="3"/>
  <c r="R80" i="3"/>
  <c r="S80" i="3"/>
  <c r="T80" i="3"/>
  <c r="Y80" i="3"/>
  <c r="Z80" i="3"/>
  <c r="AD80" i="3"/>
  <c r="AF80" i="3"/>
  <c r="AR80" i="3"/>
  <c r="B83" i="3"/>
  <c r="C83" i="3"/>
  <c r="D83" i="3"/>
  <c r="E83" i="3"/>
  <c r="F83" i="3"/>
  <c r="F87" i="3" s="1"/>
  <c r="G83" i="3"/>
  <c r="H83" i="3"/>
  <c r="I83" i="3"/>
  <c r="M83" i="3"/>
  <c r="N83" i="3"/>
  <c r="N87" i="3" s="1"/>
  <c r="O83" i="3"/>
  <c r="U83" i="3" s="1"/>
  <c r="P83" i="3"/>
  <c r="Q83" i="3"/>
  <c r="Q87" i="3" s="1"/>
  <c r="R83" i="3"/>
  <c r="S83" i="3"/>
  <c r="S87" i="3" s="1"/>
  <c r="T83" i="3"/>
  <c r="Y83" i="3"/>
  <c r="Z83" i="3"/>
  <c r="AH83" i="3" s="1"/>
  <c r="AA83" i="3"/>
  <c r="AG83" i="3" s="1"/>
  <c r="AB83" i="3"/>
  <c r="AC83" i="3"/>
  <c r="AD83" i="3"/>
  <c r="AE83" i="3"/>
  <c r="AF83" i="3"/>
  <c r="AK83" i="3"/>
  <c r="AL83" i="3"/>
  <c r="AL87" i="3" s="1"/>
  <c r="AM83" i="3"/>
  <c r="AN83" i="3"/>
  <c r="AO83" i="3"/>
  <c r="AP83" i="3"/>
  <c r="AS83" i="3" s="1"/>
  <c r="AQ83" i="3"/>
  <c r="AR83" i="3"/>
  <c r="AW83" i="3"/>
  <c r="AX83" i="3"/>
  <c r="AY83" i="3"/>
  <c r="AZ83" i="3"/>
  <c r="BA83" i="3"/>
  <c r="BB83" i="3"/>
  <c r="BC83" i="3"/>
  <c r="BD83" i="3"/>
  <c r="BE83" i="3"/>
  <c r="BF83" i="3" s="1"/>
  <c r="BI83" i="3"/>
  <c r="BJ83" i="3"/>
  <c r="BK83" i="3"/>
  <c r="BL83" i="3"/>
  <c r="BM83" i="3"/>
  <c r="BN83" i="3"/>
  <c r="BO83" i="3"/>
  <c r="BP83" i="3"/>
  <c r="BQ83" i="3"/>
  <c r="BR83" i="3" s="1"/>
  <c r="BU83" i="3"/>
  <c r="BV83" i="3"/>
  <c r="BW83" i="3"/>
  <c r="BX83" i="3"/>
  <c r="BY83" i="3"/>
  <c r="BZ83" i="3"/>
  <c r="CA83" i="3"/>
  <c r="CB83" i="3"/>
  <c r="CG83" i="3"/>
  <c r="CH83" i="3"/>
  <c r="CI83" i="3"/>
  <c r="CO83" i="3" s="1"/>
  <c r="CJ83" i="3"/>
  <c r="CK83" i="3"/>
  <c r="CL83" i="3"/>
  <c r="CM83" i="3"/>
  <c r="CN83" i="3"/>
  <c r="CS83" i="3"/>
  <c r="CT83" i="3"/>
  <c r="CU83" i="3"/>
  <c r="CV83" i="3"/>
  <c r="CW83" i="3"/>
  <c r="CX83" i="3"/>
  <c r="DA83" i="3" s="1"/>
  <c r="CY83" i="3"/>
  <c r="CZ83" i="3"/>
  <c r="DE83" i="3"/>
  <c r="DF83" i="3"/>
  <c r="DG83" i="3"/>
  <c r="DH83" i="3"/>
  <c r="DI83" i="3"/>
  <c r="DJ83" i="3"/>
  <c r="DK83" i="3"/>
  <c r="DL83" i="3"/>
  <c r="DM83" i="3"/>
  <c r="DQ83" i="3"/>
  <c r="DR83" i="3"/>
  <c r="DS83" i="3"/>
  <c r="DT83" i="3"/>
  <c r="DY83" i="3" s="1"/>
  <c r="DZ83" i="3" s="1"/>
  <c r="DU83" i="3"/>
  <c r="DV83" i="3"/>
  <c r="DW83" i="3"/>
  <c r="DX83" i="3"/>
  <c r="EC83" i="3"/>
  <c r="ED83" i="3"/>
  <c r="EE83" i="3"/>
  <c r="EK83" i="3" s="1"/>
  <c r="EF83" i="3"/>
  <c r="EG83" i="3"/>
  <c r="EH83" i="3"/>
  <c r="EI83" i="3"/>
  <c r="EJ83" i="3"/>
  <c r="B84" i="3"/>
  <c r="C84" i="3"/>
  <c r="D84" i="3"/>
  <c r="E84" i="3"/>
  <c r="F84" i="3"/>
  <c r="F86" i="3" s="1"/>
  <c r="G84" i="3"/>
  <c r="H84" i="3"/>
  <c r="I84" i="3"/>
  <c r="I86" i="3" s="1"/>
  <c r="M84" i="3"/>
  <c r="N84" i="3"/>
  <c r="N86" i="3" s="1"/>
  <c r="O84" i="3"/>
  <c r="P84" i="3"/>
  <c r="P86" i="3" s="1"/>
  <c r="Q84" i="3"/>
  <c r="Q86" i="3" s="1"/>
  <c r="S84" i="3"/>
  <c r="S86" i="3" s="1"/>
  <c r="T84" i="3"/>
  <c r="U84" i="3"/>
  <c r="V84" i="3" s="1"/>
  <c r="Z84" i="3"/>
  <c r="AC84" i="3"/>
  <c r="AO84" i="3"/>
  <c r="B85" i="3"/>
  <c r="K85" i="3" s="1"/>
  <c r="C85" i="3"/>
  <c r="D85" i="3"/>
  <c r="E85" i="3"/>
  <c r="E87" i="3" s="1"/>
  <c r="F85" i="3"/>
  <c r="G85" i="3"/>
  <c r="H85" i="3"/>
  <c r="I85" i="3"/>
  <c r="I87" i="3" s="1"/>
  <c r="J85" i="3"/>
  <c r="N85" i="3"/>
  <c r="O85" i="3"/>
  <c r="Q85" i="3"/>
  <c r="R85" i="3"/>
  <c r="S85" i="3"/>
  <c r="T85" i="3"/>
  <c r="Z85" i="3"/>
  <c r="Z87" i="3" s="1"/>
  <c r="AA85" i="3"/>
  <c r="AC85" i="3"/>
  <c r="AD85" i="3"/>
  <c r="AD87" i="3" s="1"/>
  <c r="AE85" i="3"/>
  <c r="AF85" i="3"/>
  <c r="AL85" i="3"/>
  <c r="AO85" i="3"/>
  <c r="C86" i="3"/>
  <c r="D86" i="3"/>
  <c r="J86" i="3" s="1"/>
  <c r="E86" i="3"/>
  <c r="G86" i="3"/>
  <c r="H86" i="3"/>
  <c r="M86" i="3"/>
  <c r="O86" i="3"/>
  <c r="R86" i="3"/>
  <c r="T86" i="3"/>
  <c r="Z86" i="3"/>
  <c r="AC86" i="3"/>
  <c r="AO86" i="3"/>
  <c r="C87" i="3"/>
  <c r="D87" i="3"/>
  <c r="J87" i="3" s="1"/>
  <c r="G87" i="3"/>
  <c r="H87" i="3"/>
  <c r="R87" i="3"/>
  <c r="T87" i="3"/>
  <c r="AC87" i="3"/>
  <c r="AE87" i="3"/>
  <c r="AF87" i="3"/>
  <c r="AO87" i="3"/>
  <c r="B89" i="3"/>
  <c r="J89" i="3"/>
  <c r="K89" i="3"/>
  <c r="M89" i="3"/>
  <c r="V89" i="3" s="1"/>
  <c r="O89" i="3"/>
  <c r="P89" i="3"/>
  <c r="Q89" i="3"/>
  <c r="R89" i="3"/>
  <c r="U89" i="3" s="1"/>
  <c r="S89" i="3"/>
  <c r="T89" i="3"/>
  <c r="AG89" i="3"/>
  <c r="AH89" i="3"/>
  <c r="AS89" i="3"/>
  <c r="AT89" i="3" s="1"/>
  <c r="BE89" i="3"/>
  <c r="BF89" i="3" s="1"/>
  <c r="BQ89" i="3"/>
  <c r="BR89" i="3" s="1"/>
  <c r="CC89" i="3"/>
  <c r="CD89" i="3" s="1"/>
  <c r="CO89" i="3"/>
  <c r="CP89" i="3"/>
  <c r="DA89" i="3"/>
  <c r="DB89" i="3" s="1"/>
  <c r="DM89" i="3"/>
  <c r="DN89" i="3" s="1"/>
  <c r="DY89" i="3"/>
  <c r="DZ89" i="3"/>
  <c r="EK89" i="3"/>
  <c r="EL89" i="3" s="1"/>
  <c r="J90" i="3"/>
  <c r="K90" i="3"/>
  <c r="U90" i="3"/>
  <c r="V90" i="3" s="1"/>
  <c r="AG90" i="3"/>
  <c r="AH90" i="3" s="1"/>
  <c r="AS90" i="3"/>
  <c r="AT90" i="3" s="1"/>
  <c r="BE90" i="3"/>
  <c r="BF90" i="3"/>
  <c r="BQ90" i="3"/>
  <c r="BR90" i="3" s="1"/>
  <c r="CC90" i="3"/>
  <c r="CD90" i="3" s="1"/>
  <c r="CO90" i="3"/>
  <c r="CP90" i="3" s="1"/>
  <c r="DA90" i="3"/>
  <c r="DB90" i="3"/>
  <c r="DM90" i="3"/>
  <c r="DN90" i="3" s="1"/>
  <c r="DY90" i="3"/>
  <c r="DZ90" i="3"/>
  <c r="EK90" i="3"/>
  <c r="EL90" i="3"/>
  <c r="B91" i="3"/>
  <c r="K91" i="3" s="1"/>
  <c r="C91" i="3"/>
  <c r="D91" i="3"/>
  <c r="J91" i="3" s="1"/>
  <c r="E91" i="3"/>
  <c r="F91" i="3"/>
  <c r="G91" i="3"/>
  <c r="H91" i="3"/>
  <c r="I91" i="3"/>
  <c r="M91" i="3"/>
  <c r="N91" i="3"/>
  <c r="O91" i="3"/>
  <c r="P91" i="3"/>
  <c r="Q91" i="3"/>
  <c r="Q92" i="3" s="1"/>
  <c r="R91" i="3"/>
  <c r="U91" i="3" s="1"/>
  <c r="S91" i="3"/>
  <c r="T91" i="3"/>
  <c r="T92" i="3" s="1"/>
  <c r="Y91" i="3"/>
  <c r="Z91" i="3"/>
  <c r="AA91" i="3"/>
  <c r="AB91" i="3"/>
  <c r="AD91" i="3"/>
  <c r="AE91" i="3"/>
  <c r="AF91" i="3"/>
  <c r="AK91" i="3"/>
  <c r="AL91" i="3"/>
  <c r="AM91" i="3"/>
  <c r="AN91" i="3"/>
  <c r="AP91" i="3"/>
  <c r="AQ91" i="3"/>
  <c r="AR91" i="3"/>
  <c r="AY91" i="3"/>
  <c r="AZ91" i="3"/>
  <c r="BB91" i="3"/>
  <c r="BC91" i="3"/>
  <c r="BD91" i="3"/>
  <c r="BL91" i="3"/>
  <c r="BN91" i="3"/>
  <c r="BZ91" i="3"/>
  <c r="CL91" i="3"/>
  <c r="CX91" i="3"/>
  <c r="DJ91" i="3"/>
  <c r="N92" i="3"/>
  <c r="B96" i="3"/>
  <c r="C96" i="3"/>
  <c r="D96" i="3"/>
  <c r="E96" i="3"/>
  <c r="F96" i="3"/>
  <c r="G96" i="3"/>
  <c r="I96" i="3"/>
  <c r="N96" i="3"/>
  <c r="O96" i="3"/>
  <c r="P96" i="3"/>
  <c r="Q96" i="3"/>
  <c r="R96" i="3"/>
  <c r="T96" i="3"/>
  <c r="AA96" i="3"/>
  <c r="AB96" i="3"/>
  <c r="AC96" i="3"/>
  <c r="AF96" i="3"/>
  <c r="AK96" i="3"/>
  <c r="AM96" i="3"/>
  <c r="AN96" i="3"/>
  <c r="AO96" i="3"/>
  <c r="AP96" i="3"/>
  <c r="AQ96" i="3"/>
  <c r="AR96" i="3"/>
  <c r="AS96" i="3"/>
  <c r="AW96" i="3"/>
  <c r="AX96" i="3"/>
  <c r="AY96" i="3"/>
  <c r="AZ96" i="3"/>
  <c r="BA96" i="3"/>
  <c r="BB96" i="3"/>
  <c r="BC96" i="3"/>
  <c r="BD96" i="3"/>
  <c r="BE96" i="3"/>
  <c r="BI96" i="3"/>
  <c r="BJ96" i="3"/>
  <c r="BK96" i="3"/>
  <c r="BL96" i="3"/>
  <c r="BM96" i="3"/>
  <c r="BN96" i="3"/>
  <c r="BO96" i="3"/>
  <c r="BP96" i="3"/>
  <c r="BU96" i="3"/>
  <c r="BV96" i="3"/>
  <c r="BW96" i="3"/>
  <c r="BX96" i="3"/>
  <c r="BY96" i="3"/>
  <c r="CA96" i="3"/>
  <c r="CB96" i="3"/>
  <c r="CG96" i="3"/>
  <c r="CH96" i="3"/>
  <c r="CI96" i="3"/>
  <c r="CK96" i="3"/>
  <c r="CM96" i="3"/>
  <c r="CN96" i="3"/>
  <c r="CS96" i="3"/>
  <c r="CT96" i="3"/>
  <c r="CW96" i="3"/>
  <c r="CY96" i="3"/>
  <c r="DE96" i="3"/>
  <c r="DF96" i="3"/>
  <c r="DI96" i="3"/>
  <c r="DK96" i="3"/>
  <c r="ED96" i="3"/>
  <c r="B97" i="3"/>
  <c r="C97" i="3"/>
  <c r="D97" i="3"/>
  <c r="E97" i="3"/>
  <c r="F97" i="3"/>
  <c r="G97" i="3"/>
  <c r="H97" i="3"/>
  <c r="M97" i="3"/>
  <c r="O97" i="3"/>
  <c r="P97" i="3"/>
  <c r="Q97" i="3"/>
  <c r="R97" i="3"/>
  <c r="S97" i="3"/>
  <c r="T97" i="3"/>
  <c r="U97" i="3"/>
  <c r="Y97" i="3"/>
  <c r="Z97" i="3"/>
  <c r="AA97" i="3"/>
  <c r="AB97" i="3"/>
  <c r="AC97" i="3"/>
  <c r="AD97" i="3"/>
  <c r="AE97" i="3"/>
  <c r="AF97" i="3"/>
  <c r="AK97" i="3"/>
  <c r="AL97" i="3"/>
  <c r="AM97" i="3"/>
  <c r="AN97" i="3"/>
  <c r="AO97" i="3"/>
  <c r="AQ97" i="3"/>
  <c r="AR97" i="3"/>
  <c r="AW97" i="3"/>
  <c r="AY97" i="3"/>
  <c r="AZ97" i="3"/>
  <c r="BA97" i="3"/>
  <c r="BB97" i="3"/>
  <c r="BC97" i="3"/>
  <c r="BD97" i="3"/>
  <c r="BI97" i="3"/>
  <c r="BJ97" i="3"/>
  <c r="BK97" i="3"/>
  <c r="BM97" i="3"/>
  <c r="BN97" i="3"/>
  <c r="BP97" i="3"/>
  <c r="BU97" i="3"/>
  <c r="BV97" i="3"/>
  <c r="BW97" i="3"/>
  <c r="BX97" i="3"/>
  <c r="BY97" i="3"/>
  <c r="BZ97" i="3"/>
  <c r="CA97" i="3"/>
  <c r="CB97" i="3"/>
  <c r="CG97" i="3"/>
  <c r="CI97" i="3"/>
  <c r="CJ97" i="3"/>
  <c r="CK97" i="3"/>
  <c r="CL97" i="3"/>
  <c r="CM97" i="3"/>
  <c r="CN97" i="3"/>
  <c r="CO97" i="3"/>
  <c r="CS97" i="3"/>
  <c r="CT97" i="3"/>
  <c r="CU97" i="3"/>
  <c r="CV97" i="3"/>
  <c r="CW97" i="3"/>
  <c r="CX97" i="3"/>
  <c r="CY97" i="3"/>
  <c r="CZ97" i="3"/>
  <c r="DE97" i="3"/>
  <c r="DF97" i="3"/>
  <c r="DH97" i="3"/>
  <c r="DI97" i="3"/>
  <c r="DJ97" i="3"/>
  <c r="DK97" i="3"/>
  <c r="DL97" i="3"/>
  <c r="DQ97" i="3"/>
  <c r="DS97" i="3"/>
  <c r="DT97" i="3"/>
  <c r="DU97" i="3"/>
  <c r="DV97" i="3"/>
  <c r="DW97" i="3"/>
  <c r="DX97" i="3"/>
  <c r="EC97" i="3"/>
  <c r="ED97" i="3"/>
  <c r="EE97" i="3"/>
  <c r="EG97" i="3"/>
  <c r="EH97" i="3"/>
  <c r="EI97" i="3"/>
  <c r="EJ97" i="3"/>
  <c r="B98" i="3"/>
  <c r="C98" i="3"/>
  <c r="D98" i="3"/>
  <c r="E98" i="3"/>
  <c r="F98" i="3"/>
  <c r="G98" i="3"/>
  <c r="O98" i="3"/>
  <c r="P98" i="3"/>
  <c r="Q98" i="3"/>
  <c r="R98" i="3"/>
  <c r="T98" i="3"/>
  <c r="AA98" i="3"/>
  <c r="AB98" i="3"/>
  <c r="AC98" i="3"/>
  <c r="AF98" i="3"/>
  <c r="AK98" i="3"/>
  <c r="AM98" i="3"/>
  <c r="AN98" i="3"/>
  <c r="AO98" i="3"/>
  <c r="AQ98" i="3"/>
  <c r="AR98" i="3"/>
  <c r="AW98" i="3"/>
  <c r="AY98" i="3"/>
  <c r="AZ98" i="3"/>
  <c r="BA98" i="3"/>
  <c r="BB98" i="3"/>
  <c r="BC98" i="3"/>
  <c r="BD98" i="3"/>
  <c r="BI98" i="3"/>
  <c r="BJ98" i="3"/>
  <c r="BK98" i="3"/>
  <c r="BM98" i="3"/>
  <c r="BN98" i="3"/>
  <c r="BP98" i="3"/>
  <c r="BU98" i="3"/>
  <c r="BV98" i="3"/>
  <c r="BW98" i="3"/>
  <c r="BX98" i="3"/>
  <c r="BY98" i="3"/>
  <c r="CA98" i="3"/>
  <c r="CB98" i="3"/>
  <c r="CG98" i="3"/>
  <c r="CI98" i="3"/>
  <c r="CK98" i="3"/>
  <c r="CM98" i="3"/>
  <c r="CN98" i="3"/>
  <c r="CS98" i="3"/>
  <c r="CT98" i="3"/>
  <c r="CW98" i="3"/>
  <c r="CY98" i="3"/>
  <c r="DE98" i="3"/>
  <c r="DF98" i="3"/>
  <c r="DI98" i="3"/>
  <c r="DK98" i="3"/>
  <c r="ED98" i="3"/>
  <c r="E101" i="3"/>
  <c r="P101" i="3"/>
  <c r="P103" i="3" s="1"/>
  <c r="AB101" i="3"/>
  <c r="AB103" i="3" s="1"/>
  <c r="AN101" i="3"/>
  <c r="AZ101" i="3"/>
  <c r="BL101" i="3"/>
  <c r="BX101" i="3"/>
  <c r="BX103" i="3" s="1"/>
  <c r="CJ101" i="3"/>
  <c r="CV101" i="3"/>
  <c r="DH101" i="3"/>
  <c r="DT101" i="3"/>
  <c r="DT103" i="3" s="1"/>
  <c r="EF101" i="3"/>
  <c r="E102" i="3"/>
  <c r="P102" i="3"/>
  <c r="AB102" i="3"/>
  <c r="AN102" i="3"/>
  <c r="AZ102" i="3"/>
  <c r="BL102" i="3"/>
  <c r="BX102" i="3"/>
  <c r="CJ102" i="3"/>
  <c r="CV102" i="3"/>
  <c r="DH102" i="3"/>
  <c r="DT102" i="3"/>
  <c r="EF102" i="3"/>
  <c r="C103" i="3"/>
  <c r="D103" i="3"/>
  <c r="D105" i="3" s="1"/>
  <c r="E103" i="3"/>
  <c r="N103" i="3"/>
  <c r="O105" i="3" s="1"/>
  <c r="O103" i="3"/>
  <c r="Z103" i="3"/>
  <c r="AA103" i="3"/>
  <c r="AL103" i="3"/>
  <c r="AM103" i="3"/>
  <c r="AN103" i="3"/>
  <c r="AX103" i="3"/>
  <c r="AY103" i="3"/>
  <c r="AZ103" i="3"/>
  <c r="BJ103" i="3"/>
  <c r="BK105" i="3" s="1"/>
  <c r="BK103" i="3"/>
  <c r="BL103" i="3"/>
  <c r="BV103" i="3"/>
  <c r="BW103" i="3"/>
  <c r="CH103" i="3"/>
  <c r="CI105" i="3" s="1"/>
  <c r="CI103" i="3"/>
  <c r="CJ103" i="3"/>
  <c r="CT103" i="3"/>
  <c r="CU105" i="3" s="1"/>
  <c r="CU103" i="3"/>
  <c r="CV103" i="3"/>
  <c r="DF103" i="3"/>
  <c r="DG105" i="3" s="1"/>
  <c r="DG103" i="3"/>
  <c r="DH103" i="3"/>
  <c r="DR103" i="3"/>
  <c r="DS105" i="3" s="1"/>
  <c r="DS103" i="3"/>
  <c r="ED103" i="3"/>
  <c r="EE103" i="3"/>
  <c r="EE105" i="3" s="1"/>
  <c r="EF103" i="3"/>
  <c r="AA105" i="3"/>
  <c r="AM105" i="3"/>
  <c r="AY105" i="3"/>
  <c r="BW105" i="3"/>
  <c r="M117" i="3"/>
  <c r="N117" i="3"/>
  <c r="N118" i="3" s="1"/>
  <c r="N15" i="3" s="1"/>
  <c r="N16" i="3" s="1"/>
  <c r="O117" i="3"/>
  <c r="O118" i="3" s="1"/>
  <c r="O15" i="3" s="1"/>
  <c r="P117" i="3"/>
  <c r="P118" i="3" s="1"/>
  <c r="P15" i="3" s="1"/>
  <c r="Q117" i="3"/>
  <c r="Q118" i="3" s="1"/>
  <c r="Q15" i="3" s="1"/>
  <c r="Q16" i="3" s="1"/>
  <c r="R117" i="3"/>
  <c r="S117" i="3"/>
  <c r="S118" i="3" s="1"/>
  <c r="S15" i="3" s="1"/>
  <c r="T117" i="3"/>
  <c r="U117" i="3"/>
  <c r="V117" i="3"/>
  <c r="EC117" i="3"/>
  <c r="ED117" i="3"/>
  <c r="EE117" i="3"/>
  <c r="EF117" i="3"/>
  <c r="EF119" i="3" s="1"/>
  <c r="EG117" i="3"/>
  <c r="EG119" i="3" s="1"/>
  <c r="EH117" i="3"/>
  <c r="EH119" i="3" s="1"/>
  <c r="EI117" i="3"/>
  <c r="EI119" i="3" s="1"/>
  <c r="EJ117" i="3"/>
  <c r="B118" i="3"/>
  <c r="C118" i="3"/>
  <c r="D118" i="3"/>
  <c r="E118" i="3"/>
  <c r="F118" i="3"/>
  <c r="G118" i="3"/>
  <c r="H118" i="3"/>
  <c r="I118" i="3"/>
  <c r="J118" i="3"/>
  <c r="K118" i="3"/>
  <c r="M118" i="3"/>
  <c r="M15" i="3" s="1"/>
  <c r="R118" i="3"/>
  <c r="R15" i="3" s="1"/>
  <c r="T118" i="3"/>
  <c r="T15" i="3" s="1"/>
  <c r="T16" i="3" s="1"/>
  <c r="U118" i="3"/>
  <c r="V118" i="3"/>
  <c r="EC119" i="3"/>
  <c r="ED119" i="3"/>
  <c r="EE119" i="3"/>
  <c r="EJ119" i="3"/>
  <c r="C163" i="3"/>
  <c r="D163" i="3"/>
  <c r="E163" i="3"/>
  <c r="F163" i="3"/>
  <c r="G163" i="3"/>
  <c r="H163" i="3"/>
  <c r="I163" i="3"/>
  <c r="O168" i="3"/>
  <c r="P168" i="3"/>
  <c r="Q168" i="3"/>
  <c r="Q169" i="3" s="1"/>
  <c r="R168" i="3"/>
  <c r="R169" i="3" s="1"/>
  <c r="S168" i="3"/>
  <c r="S169" i="3" s="1"/>
  <c r="T168" i="3"/>
  <c r="T169" i="3" s="1"/>
  <c r="C169" i="3"/>
  <c r="B215" i="3" s="1"/>
  <c r="O169" i="3"/>
  <c r="P169" i="3"/>
  <c r="N179" i="3"/>
  <c r="O180" i="3"/>
  <c r="N180" i="3" s="1"/>
  <c r="P180" i="3"/>
  <c r="P186" i="3" s="1"/>
  <c r="B190" i="3" s="1"/>
  <c r="Q180" i="3"/>
  <c r="Q186" i="3" s="1"/>
  <c r="R180" i="3"/>
  <c r="R186" i="3" s="1"/>
  <c r="G190" i="3" s="1"/>
  <c r="S180" i="3"/>
  <c r="S186" i="3" s="1"/>
  <c r="I190" i="3" s="1"/>
  <c r="T180" i="3"/>
  <c r="T186" i="3" s="1"/>
  <c r="C190" i="3" s="1"/>
  <c r="N181" i="3"/>
  <c r="N182" i="3"/>
  <c r="N183" i="3"/>
  <c r="N184" i="3"/>
  <c r="N185" i="3"/>
  <c r="N187" i="3"/>
  <c r="N188" i="3"/>
  <c r="J5" i="2"/>
  <c r="K5" i="2"/>
  <c r="L5" i="2" s="1"/>
  <c r="J6" i="2"/>
  <c r="L6" i="2" s="1"/>
  <c r="O6" i="2"/>
  <c r="P6" i="2"/>
  <c r="Q6" i="2"/>
  <c r="R6" i="2"/>
  <c r="S6" i="2"/>
  <c r="T6" i="2"/>
  <c r="U6" i="2"/>
  <c r="V6" i="2"/>
  <c r="E7" i="2"/>
  <c r="E278" i="2" s="1"/>
  <c r="H7" i="2"/>
  <c r="J7" i="2"/>
  <c r="L7" i="2" s="1"/>
  <c r="O7" i="2"/>
  <c r="P7" i="2"/>
  <c r="Q7" i="2"/>
  <c r="S7" i="2"/>
  <c r="T7" i="2"/>
  <c r="U7" i="2"/>
  <c r="V7" i="2"/>
  <c r="C8" i="2"/>
  <c r="P9" i="2" s="1"/>
  <c r="D8" i="2"/>
  <c r="J8" i="2"/>
  <c r="L8" i="2" s="1"/>
  <c r="O8" i="2"/>
  <c r="Q8" i="2"/>
  <c r="S8" i="2"/>
  <c r="T8" i="2"/>
  <c r="U8" i="2"/>
  <c r="V8" i="2"/>
  <c r="E9" i="2"/>
  <c r="E235" i="2" s="1"/>
  <c r="G9" i="2"/>
  <c r="H9" i="2"/>
  <c r="H235" i="2" s="1"/>
  <c r="O9" i="2"/>
  <c r="Q9" i="2"/>
  <c r="R9" i="2"/>
  <c r="S9" i="2"/>
  <c r="T9" i="2"/>
  <c r="V9" i="2"/>
  <c r="B10" i="2"/>
  <c r="C10" i="2"/>
  <c r="P10" i="2" s="1"/>
  <c r="H10" i="2"/>
  <c r="O10" i="2"/>
  <c r="Q10" i="2"/>
  <c r="S10" i="2"/>
  <c r="T10" i="2"/>
  <c r="V10" i="2"/>
  <c r="B11" i="2"/>
  <c r="O11" i="2" s="1"/>
  <c r="C11" i="2"/>
  <c r="Q11" i="2"/>
  <c r="R11" i="2"/>
  <c r="S11" i="2"/>
  <c r="T11" i="2"/>
  <c r="U11" i="2"/>
  <c r="V11" i="2"/>
  <c r="J12" i="2"/>
  <c r="L12" i="2" s="1"/>
  <c r="Q12" i="2"/>
  <c r="R12" i="2"/>
  <c r="S12" i="2"/>
  <c r="T12" i="2"/>
  <c r="U12" i="2"/>
  <c r="V12" i="2"/>
  <c r="J13" i="2"/>
  <c r="L13" i="2" s="1"/>
  <c r="O13" i="2"/>
  <c r="P13" i="2"/>
  <c r="Q13" i="2"/>
  <c r="R13" i="2"/>
  <c r="S13" i="2"/>
  <c r="T13" i="2"/>
  <c r="U13" i="2"/>
  <c r="V13" i="2"/>
  <c r="J14" i="2"/>
  <c r="L14" i="2"/>
  <c r="O14" i="2"/>
  <c r="P14" i="2"/>
  <c r="Q14" i="2"/>
  <c r="R14" i="2"/>
  <c r="S14" i="2"/>
  <c r="T14" i="2"/>
  <c r="U14" i="2"/>
  <c r="V14" i="2"/>
  <c r="J15" i="2"/>
  <c r="L15" i="2" s="1"/>
  <c r="O15" i="2"/>
  <c r="P15" i="2"/>
  <c r="Q15" i="2"/>
  <c r="R15" i="2"/>
  <c r="S15" i="2"/>
  <c r="T15" i="2"/>
  <c r="U15" i="2"/>
  <c r="V15" i="2"/>
  <c r="J16" i="2"/>
  <c r="L16" i="2"/>
  <c r="O16" i="2"/>
  <c r="P16" i="2"/>
  <c r="Q16" i="2"/>
  <c r="R16" i="2"/>
  <c r="S16" i="2"/>
  <c r="T16" i="2"/>
  <c r="U16" i="2"/>
  <c r="V16" i="2"/>
  <c r="L17" i="2"/>
  <c r="J147" i="2"/>
  <c r="J148" i="2"/>
  <c r="B166" i="2"/>
  <c r="E246" i="2" s="1"/>
  <c r="C166" i="2"/>
  <c r="B246" i="2" s="1"/>
  <c r="D166" i="2"/>
  <c r="H246" i="2" s="1"/>
  <c r="E166" i="2"/>
  <c r="F166" i="2"/>
  <c r="F276" i="2" s="1"/>
  <c r="G166" i="2"/>
  <c r="H166" i="2"/>
  <c r="I166" i="2"/>
  <c r="I276" i="2" s="1"/>
  <c r="B167" i="2"/>
  <c r="C167" i="2"/>
  <c r="B247" i="2" s="1"/>
  <c r="D167" i="2"/>
  <c r="E167" i="2"/>
  <c r="F167" i="2"/>
  <c r="I247" i="2" s="1"/>
  <c r="G167" i="2"/>
  <c r="H167" i="2"/>
  <c r="I167" i="2"/>
  <c r="B168" i="2"/>
  <c r="C168" i="2"/>
  <c r="D168" i="2"/>
  <c r="E168" i="2"/>
  <c r="G248" i="2" s="1"/>
  <c r="F168" i="2"/>
  <c r="G168" i="2"/>
  <c r="C248" i="2" s="1"/>
  <c r="H168" i="2"/>
  <c r="I168" i="2"/>
  <c r="B171" i="2"/>
  <c r="E251" i="2" s="1"/>
  <c r="C171" i="2"/>
  <c r="B251" i="2" s="1"/>
  <c r="D171" i="2"/>
  <c r="D251" i="2" s="1"/>
  <c r="E171" i="2"/>
  <c r="F171" i="2"/>
  <c r="I251" i="2" s="1"/>
  <c r="G171" i="2"/>
  <c r="H171" i="2"/>
  <c r="I171" i="2"/>
  <c r="I301" i="2" s="1"/>
  <c r="B172" i="2"/>
  <c r="C172" i="2"/>
  <c r="B252" i="2" s="1"/>
  <c r="D172" i="2"/>
  <c r="E172" i="2"/>
  <c r="F172" i="2"/>
  <c r="I252" i="2" s="1"/>
  <c r="G172" i="2"/>
  <c r="C252" i="2" s="1"/>
  <c r="H172" i="2"/>
  <c r="I172" i="2"/>
  <c r="B173" i="2"/>
  <c r="E253" i="2" s="1"/>
  <c r="C173" i="2"/>
  <c r="B253" i="2" s="1"/>
  <c r="D173" i="2"/>
  <c r="E173" i="2"/>
  <c r="G253" i="2" s="1"/>
  <c r="F173" i="2"/>
  <c r="G173" i="2"/>
  <c r="H173" i="2"/>
  <c r="I173" i="2"/>
  <c r="B202" i="2"/>
  <c r="C202" i="2"/>
  <c r="D202" i="2"/>
  <c r="E202" i="2"/>
  <c r="F202" i="2"/>
  <c r="G202" i="2"/>
  <c r="H202" i="2"/>
  <c r="I202" i="2"/>
  <c r="B203" i="2"/>
  <c r="C203" i="2"/>
  <c r="D203" i="2"/>
  <c r="E203" i="2"/>
  <c r="F203" i="2"/>
  <c r="G203" i="2"/>
  <c r="H203" i="2"/>
  <c r="I203" i="2"/>
  <c r="B204" i="2"/>
  <c r="C204" i="2"/>
  <c r="D204" i="2"/>
  <c r="E204" i="2"/>
  <c r="F204" i="2"/>
  <c r="G204" i="2"/>
  <c r="H204" i="2"/>
  <c r="I204" i="2"/>
  <c r="B219" i="2"/>
  <c r="C219" i="2"/>
  <c r="D219" i="2"/>
  <c r="E219" i="2"/>
  <c r="F219" i="2"/>
  <c r="G219" i="2"/>
  <c r="H219" i="2"/>
  <c r="I219" i="2"/>
  <c r="B220" i="2"/>
  <c r="C220" i="2"/>
  <c r="D220" i="2"/>
  <c r="E220" i="2"/>
  <c r="F220" i="2"/>
  <c r="G220" i="2"/>
  <c r="H220" i="2"/>
  <c r="I220" i="2"/>
  <c r="B221" i="2"/>
  <c r="C221" i="2"/>
  <c r="D221" i="2"/>
  <c r="E221" i="2"/>
  <c r="F221" i="2"/>
  <c r="G221" i="2"/>
  <c r="H221" i="2"/>
  <c r="I221" i="2"/>
  <c r="B231" i="2"/>
  <c r="C231" i="2"/>
  <c r="D231" i="2"/>
  <c r="E231" i="2"/>
  <c r="F231" i="2"/>
  <c r="G231" i="2"/>
  <c r="H231" i="2"/>
  <c r="I231" i="2"/>
  <c r="B232" i="2"/>
  <c r="C232" i="2"/>
  <c r="D232" i="2"/>
  <c r="E232" i="2"/>
  <c r="F232" i="2"/>
  <c r="G232" i="2"/>
  <c r="H232" i="2"/>
  <c r="I232" i="2"/>
  <c r="B233" i="2"/>
  <c r="C233" i="2"/>
  <c r="D233" i="2"/>
  <c r="E233" i="2"/>
  <c r="F233" i="2"/>
  <c r="G233" i="2"/>
  <c r="H233" i="2"/>
  <c r="I233" i="2"/>
  <c r="B234" i="2"/>
  <c r="C234" i="2"/>
  <c r="D234" i="2"/>
  <c r="E234" i="2"/>
  <c r="F234" i="2"/>
  <c r="G234" i="2"/>
  <c r="H234" i="2"/>
  <c r="I234" i="2"/>
  <c r="B235" i="2"/>
  <c r="C235" i="2"/>
  <c r="D235" i="2"/>
  <c r="F235" i="2"/>
  <c r="G235" i="2"/>
  <c r="I235" i="2"/>
  <c r="B236" i="2"/>
  <c r="D236" i="2"/>
  <c r="E236" i="2"/>
  <c r="F236" i="2"/>
  <c r="G236" i="2"/>
  <c r="H236" i="2"/>
  <c r="I236" i="2"/>
  <c r="B238" i="2"/>
  <c r="C238" i="2"/>
  <c r="D238" i="2"/>
  <c r="E238" i="2"/>
  <c r="F238" i="2"/>
  <c r="G238" i="2"/>
  <c r="H238" i="2"/>
  <c r="I238" i="2"/>
  <c r="B239" i="2"/>
  <c r="C239" i="2"/>
  <c r="D239" i="2"/>
  <c r="E239" i="2"/>
  <c r="F239" i="2"/>
  <c r="G239" i="2"/>
  <c r="H239" i="2"/>
  <c r="I239" i="2"/>
  <c r="B240" i="2"/>
  <c r="C240" i="2"/>
  <c r="D240" i="2"/>
  <c r="E240" i="2"/>
  <c r="F240" i="2"/>
  <c r="G240" i="2"/>
  <c r="H240" i="2"/>
  <c r="I240" i="2"/>
  <c r="B241" i="2"/>
  <c r="C241" i="2"/>
  <c r="D241" i="2"/>
  <c r="E241" i="2"/>
  <c r="F241" i="2"/>
  <c r="G241" i="2"/>
  <c r="H241" i="2"/>
  <c r="I241" i="2"/>
  <c r="B242" i="2"/>
  <c r="C242" i="2"/>
  <c r="D242" i="2"/>
  <c r="E242" i="2"/>
  <c r="F242" i="2"/>
  <c r="G242" i="2"/>
  <c r="H242" i="2"/>
  <c r="I242" i="2"/>
  <c r="B243" i="2"/>
  <c r="C243" i="2"/>
  <c r="D243" i="2"/>
  <c r="E243" i="2"/>
  <c r="F243" i="2"/>
  <c r="G243" i="2"/>
  <c r="H243" i="2"/>
  <c r="I243" i="2"/>
  <c r="C246" i="2"/>
  <c r="D246" i="2"/>
  <c r="F246" i="2"/>
  <c r="G246" i="2"/>
  <c r="I246" i="2"/>
  <c r="C247" i="2"/>
  <c r="D247" i="2"/>
  <c r="E247" i="2"/>
  <c r="F247" i="2"/>
  <c r="G247" i="2"/>
  <c r="H247" i="2"/>
  <c r="B248" i="2"/>
  <c r="D248" i="2"/>
  <c r="E248" i="2"/>
  <c r="F248" i="2"/>
  <c r="H248" i="2"/>
  <c r="I248" i="2"/>
  <c r="B249" i="2"/>
  <c r="C249" i="2"/>
  <c r="D249" i="2"/>
  <c r="E249" i="2"/>
  <c r="F249" i="2"/>
  <c r="G249" i="2"/>
  <c r="H249" i="2"/>
  <c r="I249" i="2"/>
  <c r="C251" i="2"/>
  <c r="F251" i="2"/>
  <c r="G251" i="2"/>
  <c r="H251" i="2"/>
  <c r="D252" i="2"/>
  <c r="E252" i="2"/>
  <c r="F252" i="2"/>
  <c r="G252" i="2"/>
  <c r="H252" i="2"/>
  <c r="C253" i="2"/>
  <c r="D253" i="2"/>
  <c r="F253" i="2"/>
  <c r="H253" i="2"/>
  <c r="I253" i="2"/>
  <c r="B254" i="2"/>
  <c r="C254" i="2"/>
  <c r="D254" i="2"/>
  <c r="E254" i="2"/>
  <c r="F254" i="2"/>
  <c r="G254" i="2"/>
  <c r="H254" i="2"/>
  <c r="I254" i="2"/>
  <c r="J259" i="2"/>
  <c r="J260" i="2"/>
  <c r="J261" i="2"/>
  <c r="J262" i="2"/>
  <c r="B263" i="2"/>
  <c r="C263" i="2"/>
  <c r="C265" i="2" s="1"/>
  <c r="D263" i="2"/>
  <c r="E263" i="2"/>
  <c r="F263" i="2"/>
  <c r="F265" i="2" s="1"/>
  <c r="G263" i="2"/>
  <c r="G264" i="2" s="1"/>
  <c r="H263" i="2"/>
  <c r="H264" i="2" s="1"/>
  <c r="I263" i="2"/>
  <c r="B264" i="2"/>
  <c r="D264" i="2"/>
  <c r="E264" i="2"/>
  <c r="F264" i="2"/>
  <c r="I264" i="2"/>
  <c r="B265" i="2"/>
  <c r="D265" i="2"/>
  <c r="E265" i="2"/>
  <c r="G265" i="2"/>
  <c r="I265" i="2"/>
  <c r="B266" i="2"/>
  <c r="B273" i="2"/>
  <c r="C273" i="2"/>
  <c r="D273" i="2"/>
  <c r="E273" i="2"/>
  <c r="F273" i="2"/>
  <c r="G273" i="2"/>
  <c r="H273" i="2"/>
  <c r="I273" i="2"/>
  <c r="B276" i="2"/>
  <c r="E276" i="2"/>
  <c r="G276" i="2"/>
  <c r="H276" i="2"/>
  <c r="B277" i="2"/>
  <c r="C277" i="2"/>
  <c r="D277" i="2"/>
  <c r="F277" i="2"/>
  <c r="G277" i="2"/>
  <c r="H277" i="2"/>
  <c r="I277" i="2"/>
  <c r="B278" i="2"/>
  <c r="C278" i="2"/>
  <c r="D278" i="2"/>
  <c r="F278" i="2"/>
  <c r="G278" i="2"/>
  <c r="H278" i="2"/>
  <c r="B279" i="2"/>
  <c r="E279" i="2"/>
  <c r="G279" i="2"/>
  <c r="B280" i="2"/>
  <c r="C280" i="2"/>
  <c r="D280" i="2"/>
  <c r="F280" i="2"/>
  <c r="G280" i="2"/>
  <c r="I280" i="2"/>
  <c r="C281" i="2"/>
  <c r="D281" i="2"/>
  <c r="E281" i="2"/>
  <c r="F281" i="2"/>
  <c r="G281" i="2"/>
  <c r="H281" i="2"/>
  <c r="C282" i="2"/>
  <c r="D282" i="2"/>
  <c r="E282" i="2"/>
  <c r="F282" i="2"/>
  <c r="G282" i="2"/>
  <c r="H282" i="2"/>
  <c r="I282" i="2"/>
  <c r="C283" i="2"/>
  <c r="D283" i="2"/>
  <c r="E283" i="2"/>
  <c r="F283" i="2"/>
  <c r="G283" i="2"/>
  <c r="H283" i="2"/>
  <c r="I283" i="2"/>
  <c r="C284" i="2"/>
  <c r="D284" i="2"/>
  <c r="E284" i="2"/>
  <c r="F284" i="2"/>
  <c r="G284" i="2"/>
  <c r="H284" i="2"/>
  <c r="I284" i="2"/>
  <c r="C285" i="2"/>
  <c r="D285" i="2"/>
  <c r="E285" i="2"/>
  <c r="F285" i="2"/>
  <c r="G285" i="2"/>
  <c r="H285" i="2"/>
  <c r="I285" i="2"/>
  <c r="C286" i="2"/>
  <c r="D286" i="2"/>
  <c r="E286" i="2"/>
  <c r="F286" i="2"/>
  <c r="G286" i="2"/>
  <c r="H286" i="2"/>
  <c r="I286" i="2"/>
  <c r="B294" i="2"/>
  <c r="J294" i="2" s="1"/>
  <c r="C294" i="2"/>
  <c r="C295" i="2" s="1"/>
  <c r="J295" i="2" s="1"/>
  <c r="D294" i="2"/>
  <c r="E294" i="2"/>
  <c r="E295" i="2" s="1"/>
  <c r="F294" i="2"/>
  <c r="G294" i="2"/>
  <c r="G295" i="2" s="1"/>
  <c r="H294" i="2"/>
  <c r="I294" i="2"/>
  <c r="B295" i="2"/>
  <c r="D295" i="2"/>
  <c r="F295" i="2"/>
  <c r="H295" i="2"/>
  <c r="I295" i="2"/>
  <c r="B299" i="2"/>
  <c r="C299" i="2"/>
  <c r="D299" i="2"/>
  <c r="E299" i="2"/>
  <c r="F299" i="2"/>
  <c r="G299" i="2"/>
  <c r="H299" i="2"/>
  <c r="I299" i="2"/>
  <c r="B300" i="2"/>
  <c r="C300" i="2"/>
  <c r="D300" i="2"/>
  <c r="E300" i="2"/>
  <c r="F300" i="2"/>
  <c r="G300" i="2"/>
  <c r="H300" i="2"/>
  <c r="B301" i="2"/>
  <c r="C301" i="2"/>
  <c r="D301" i="2"/>
  <c r="E301" i="2"/>
  <c r="G301" i="2"/>
  <c r="H301" i="2"/>
  <c r="B302" i="2"/>
  <c r="C302" i="2"/>
  <c r="D302" i="2"/>
  <c r="E302" i="2"/>
  <c r="F302" i="2"/>
  <c r="G302" i="2"/>
  <c r="H302" i="2"/>
  <c r="I302" i="2"/>
  <c r="B303" i="2"/>
  <c r="C303" i="2"/>
  <c r="D303" i="2"/>
  <c r="E303" i="2"/>
  <c r="F303" i="2"/>
  <c r="G303" i="2"/>
  <c r="H303" i="2"/>
  <c r="B304" i="2"/>
  <c r="C304" i="2"/>
  <c r="D304" i="2"/>
  <c r="E304" i="2"/>
  <c r="G304" i="2"/>
  <c r="H304" i="2"/>
  <c r="B314" i="2"/>
  <c r="B322" i="2" s="1"/>
  <c r="B323" i="2" s="1"/>
  <c r="B324" i="2" s="1"/>
  <c r="B325" i="2" s="1"/>
  <c r="B326" i="2" s="1"/>
  <c r="C314" i="2"/>
  <c r="D314" i="2"/>
  <c r="E314" i="2"/>
  <c r="E322" i="2" s="1"/>
  <c r="E323" i="2" s="1"/>
  <c r="E324" i="2" s="1"/>
  <c r="E325" i="2" s="1"/>
  <c r="E326" i="2" s="1"/>
  <c r="F314" i="2"/>
  <c r="F322" i="2" s="1"/>
  <c r="F323" i="2" s="1"/>
  <c r="F324" i="2" s="1"/>
  <c r="F325" i="2" s="1"/>
  <c r="F326" i="2" s="1"/>
  <c r="G314" i="2"/>
  <c r="H314" i="2"/>
  <c r="I314" i="2"/>
  <c r="I322" i="2" s="1"/>
  <c r="I323" i="2" s="1"/>
  <c r="I324" i="2" s="1"/>
  <c r="I325" i="2" s="1"/>
  <c r="I326" i="2" s="1"/>
  <c r="C322" i="2"/>
  <c r="C323" i="2" s="1"/>
  <c r="C324" i="2" s="1"/>
  <c r="C325" i="2" s="1"/>
  <c r="C326" i="2" s="1"/>
  <c r="D322" i="2"/>
  <c r="D323" i="2" s="1"/>
  <c r="D324" i="2" s="1"/>
  <c r="D325" i="2" s="1"/>
  <c r="D326" i="2" s="1"/>
  <c r="G322" i="2"/>
  <c r="H322" i="2"/>
  <c r="G323" i="2"/>
  <c r="G324" i="2" s="1"/>
  <c r="G325" i="2" s="1"/>
  <c r="G326" i="2" s="1"/>
  <c r="H323" i="2"/>
  <c r="H324" i="2" s="1"/>
  <c r="H325" i="2" s="1"/>
  <c r="H326" i="2" s="1"/>
  <c r="B331" i="2"/>
  <c r="B339" i="2" s="1"/>
  <c r="B340" i="2" s="1"/>
  <c r="B341" i="2" s="1"/>
  <c r="B342" i="2" s="1"/>
  <c r="C331" i="2"/>
  <c r="D331" i="2"/>
  <c r="E331" i="2"/>
  <c r="F331" i="2"/>
  <c r="F339" i="2" s="1"/>
  <c r="F340" i="2" s="1"/>
  <c r="F341" i="2" s="1"/>
  <c r="F342" i="2" s="1"/>
  <c r="G331" i="2"/>
  <c r="G339" i="2" s="1"/>
  <c r="G340" i="2" s="1"/>
  <c r="G341" i="2" s="1"/>
  <c r="G342" i="2" s="1"/>
  <c r="H331" i="2"/>
  <c r="I331" i="2"/>
  <c r="D339" i="2"/>
  <c r="D340" i="2" s="1"/>
  <c r="D341" i="2" s="1"/>
  <c r="D342" i="2" s="1"/>
  <c r="E339" i="2"/>
  <c r="H339" i="2"/>
  <c r="H340" i="2" s="1"/>
  <c r="H341" i="2" s="1"/>
  <c r="H342" i="2" s="1"/>
  <c r="E340" i="2"/>
  <c r="E341" i="2" s="1"/>
  <c r="E342" i="2" s="1"/>
  <c r="B345" i="2"/>
  <c r="B354" i="2" s="1"/>
  <c r="B355" i="2" s="1"/>
  <c r="B356" i="2" s="1"/>
  <c r="B357" i="2" s="1"/>
  <c r="C345" i="2"/>
  <c r="D345" i="2"/>
  <c r="E345" i="2"/>
  <c r="E354" i="2" s="1"/>
  <c r="E355" i="2" s="1"/>
  <c r="E356" i="2" s="1"/>
  <c r="E357" i="2" s="1"/>
  <c r="F345" i="2"/>
  <c r="F354" i="2" s="1"/>
  <c r="F355" i="2" s="1"/>
  <c r="F356" i="2" s="1"/>
  <c r="F357" i="2" s="1"/>
  <c r="G345" i="2"/>
  <c r="H345" i="2"/>
  <c r="I345" i="2"/>
  <c r="I354" i="2" s="1"/>
  <c r="I355" i="2" s="1"/>
  <c r="I356" i="2" s="1"/>
  <c r="I357" i="2" s="1"/>
  <c r="C354" i="2"/>
  <c r="C355" i="2" s="1"/>
  <c r="C356" i="2" s="1"/>
  <c r="C357" i="2" s="1"/>
  <c r="D354" i="2"/>
  <c r="D355" i="2" s="1"/>
  <c r="D356" i="2" s="1"/>
  <c r="D357" i="2" s="1"/>
  <c r="G354" i="2"/>
  <c r="H354" i="2"/>
  <c r="G355" i="2"/>
  <c r="G356" i="2" s="1"/>
  <c r="G357" i="2" s="1"/>
  <c r="H355" i="2"/>
  <c r="H356" i="2" s="1"/>
  <c r="H357" i="2" s="1"/>
  <c r="B371" i="2"/>
  <c r="J371" i="2" s="1"/>
  <c r="C371" i="2"/>
  <c r="C372" i="2" s="1"/>
  <c r="D371" i="2"/>
  <c r="E371" i="2"/>
  <c r="E372" i="2" s="1"/>
  <c r="F371" i="2"/>
  <c r="G371" i="2"/>
  <c r="G372" i="2" s="1"/>
  <c r="H371" i="2"/>
  <c r="I371" i="2"/>
  <c r="B372" i="2"/>
  <c r="B381" i="2" s="1"/>
  <c r="D372" i="2"/>
  <c r="D374" i="2" s="1"/>
  <c r="F372" i="2"/>
  <c r="H372" i="2"/>
  <c r="H375" i="2" s="1"/>
  <c r="I372" i="2"/>
  <c r="B374" i="2"/>
  <c r="F374" i="2"/>
  <c r="I374" i="2"/>
  <c r="D375" i="2"/>
  <c r="F375" i="2"/>
  <c r="I375" i="2"/>
  <c r="B376" i="2"/>
  <c r="D376" i="2"/>
  <c r="F376" i="2"/>
  <c r="I376" i="2"/>
  <c r="B377" i="2"/>
  <c r="F377" i="2"/>
  <c r="I377" i="2"/>
  <c r="D378" i="2"/>
  <c r="F378" i="2"/>
  <c r="I378" i="2"/>
  <c r="B379" i="2"/>
  <c r="D379" i="2"/>
  <c r="F379" i="2"/>
  <c r="I379" i="2"/>
  <c r="B380" i="2"/>
  <c r="F380" i="2"/>
  <c r="I380" i="2"/>
  <c r="D381" i="2"/>
  <c r="F381" i="2"/>
  <c r="I381" i="2"/>
  <c r="B382" i="2"/>
  <c r="D382" i="2"/>
  <c r="F382" i="2"/>
  <c r="H382" i="2"/>
  <c r="I382" i="2"/>
  <c r="B383" i="2"/>
  <c r="F383" i="2"/>
  <c r="I383" i="2"/>
  <c r="D384" i="2"/>
  <c r="F384" i="2"/>
  <c r="I384" i="2"/>
  <c r="B385" i="2"/>
  <c r="D385" i="2"/>
  <c r="F385" i="2"/>
  <c r="I385" i="2"/>
  <c r="AF143" i="8" l="1"/>
  <c r="FK143" i="8"/>
  <c r="CP143" i="8"/>
  <c r="CO143" i="8" s="1"/>
  <c r="JO143" i="8"/>
  <c r="DL150" i="8"/>
  <c r="KX143" i="8"/>
  <c r="KW143" i="8" s="1"/>
  <c r="KY143" i="8"/>
  <c r="KZ143" i="8" s="1"/>
  <c r="JW135" i="8"/>
  <c r="JV135" i="8" s="1"/>
  <c r="JX135" i="8"/>
  <c r="JY135" i="8" s="1"/>
  <c r="GT135" i="8"/>
  <c r="GS135" i="8" s="1"/>
  <c r="GU135" i="8"/>
  <c r="GV135" i="8" s="1"/>
  <c r="IO120" i="8"/>
  <c r="IO121" i="8" s="1"/>
  <c r="IY112" i="8"/>
  <c r="EJ143" i="8"/>
  <c r="HM134" i="8"/>
  <c r="HM124" i="8"/>
  <c r="D135" i="8"/>
  <c r="IN143" i="8"/>
  <c r="EJ135" i="8"/>
  <c r="ER135" i="8"/>
  <c r="EQ135" i="8" s="1"/>
  <c r="ES135" i="8"/>
  <c r="ET135" i="8" s="1"/>
  <c r="BO135" i="8"/>
  <c r="BN135" i="8" s="1"/>
  <c r="BP135" i="8"/>
  <c r="BQ135" i="8" s="1"/>
  <c r="AI120" i="8"/>
  <c r="AQ112" i="8"/>
  <c r="L135" i="8"/>
  <c r="K135" i="8" s="1"/>
  <c r="M135" i="8"/>
  <c r="N135" i="8" s="1"/>
  <c r="FN120" i="8"/>
  <c r="HY110" i="8"/>
  <c r="HX110" i="8"/>
  <c r="HU143" i="8"/>
  <c r="HT143" i="8" s="1"/>
  <c r="ER143" i="8"/>
  <c r="EQ143" i="8" s="1"/>
  <c r="BP143" i="8"/>
  <c r="BQ143" i="8" s="1"/>
  <c r="HM141" i="8"/>
  <c r="KR135" i="8"/>
  <c r="EL148" i="8"/>
  <c r="BG143" i="8"/>
  <c r="KP141" i="8"/>
  <c r="CH141" i="8"/>
  <c r="CI143" i="8"/>
  <c r="AF141" i="8"/>
  <c r="HU135" i="8"/>
  <c r="HT135" i="8" s="1"/>
  <c r="HV135" i="8"/>
  <c r="HW135" i="8" s="1"/>
  <c r="AF135" i="8"/>
  <c r="JR114" i="8"/>
  <c r="JR148" i="8" s="1"/>
  <c r="JZ112" i="8"/>
  <c r="KA112" i="8"/>
  <c r="JO112" i="8"/>
  <c r="JR120" i="8"/>
  <c r="JR121" i="8" s="1"/>
  <c r="CK150" i="8"/>
  <c r="AK150" i="8"/>
  <c r="JW143" i="8"/>
  <c r="JV143" i="8" s="1"/>
  <c r="L143" i="8"/>
  <c r="K143" i="8" s="1"/>
  <c r="M143" i="8"/>
  <c r="N143" i="8" s="1"/>
  <c r="FK141" i="8"/>
  <c r="BG135" i="8"/>
  <c r="FS135" i="8"/>
  <c r="FR135" i="8" s="1"/>
  <c r="FT135" i="8"/>
  <c r="FU135" i="8" s="1"/>
  <c r="CJ135" i="8"/>
  <c r="DQ135" i="8"/>
  <c r="DP135" i="8" s="1"/>
  <c r="DR135" i="8"/>
  <c r="DS135" i="8" s="1"/>
  <c r="IW143" i="8"/>
  <c r="IX143" i="8" s="1"/>
  <c r="HM143" i="8"/>
  <c r="DS143" i="8"/>
  <c r="HW141" i="8"/>
  <c r="DQ143" i="8"/>
  <c r="DP143" i="8" s="1"/>
  <c r="DI143" i="8"/>
  <c r="IV135" i="8"/>
  <c r="IU135" i="8" s="1"/>
  <c r="IW135" i="8"/>
  <c r="IX135" i="8" s="1"/>
  <c r="KP143" i="8"/>
  <c r="AN143" i="8"/>
  <c r="AM143" i="8" s="1"/>
  <c r="AO143" i="8"/>
  <c r="AN135" i="8"/>
  <c r="AM135" i="8" s="1"/>
  <c r="AO135" i="8"/>
  <c r="DK121" i="8"/>
  <c r="I121" i="8"/>
  <c r="M121" i="8" s="1"/>
  <c r="ES120" i="8"/>
  <c r="GU119" i="8"/>
  <c r="GV119" i="8" s="1"/>
  <c r="JX112" i="8"/>
  <c r="JY112" i="8" s="1"/>
  <c r="DR112" i="8"/>
  <c r="DS112" i="8" s="1"/>
  <c r="P110" i="8"/>
  <c r="IY102" i="8"/>
  <c r="IZ102" i="8"/>
  <c r="JT121" i="8"/>
  <c r="JX121" i="8" s="1"/>
  <c r="JX118" i="8"/>
  <c r="DU111" i="8"/>
  <c r="AQ105" i="8"/>
  <c r="AR105" i="8"/>
  <c r="GW112" i="8"/>
  <c r="LA108" i="8"/>
  <c r="LB108" i="8"/>
  <c r="CS108" i="8"/>
  <c r="CT108" i="8"/>
  <c r="BQ119" i="8"/>
  <c r="P111" i="8"/>
  <c r="IO114" i="8"/>
  <c r="EL121" i="8"/>
  <c r="HP120" i="8"/>
  <c r="BR111" i="8"/>
  <c r="FV110" i="8"/>
  <c r="CR110" i="8"/>
  <c r="O110" i="8"/>
  <c r="DS109" i="8"/>
  <c r="EM120" i="8"/>
  <c r="FU119" i="8"/>
  <c r="BS112" i="8"/>
  <c r="CS110" i="8"/>
  <c r="CT110" i="8"/>
  <c r="DT109" i="8"/>
  <c r="DU109" i="8"/>
  <c r="FP121" i="8"/>
  <c r="FT121" i="8" s="1"/>
  <c r="FT118" i="8"/>
  <c r="BP112" i="8"/>
  <c r="HW111" i="8"/>
  <c r="EV111" i="8"/>
  <c r="CT111" i="8"/>
  <c r="GW108" i="8"/>
  <c r="GX108" i="8"/>
  <c r="M112" i="8"/>
  <c r="N112" i="8" s="1"/>
  <c r="F120" i="8"/>
  <c r="AR111" i="8"/>
  <c r="EU110" i="8"/>
  <c r="LB110" i="8"/>
  <c r="O109" i="8"/>
  <c r="AQ108" i="8"/>
  <c r="IZ103" i="8"/>
  <c r="IP86" i="8"/>
  <c r="JL82" i="8"/>
  <c r="JL117" i="8" s="1"/>
  <c r="JV90" i="8"/>
  <c r="JW90" i="8"/>
  <c r="JX90" i="8"/>
  <c r="BN86" i="8"/>
  <c r="BO86" i="8"/>
  <c r="N81" i="8"/>
  <c r="H82" i="8"/>
  <c r="JV78" i="8"/>
  <c r="JW78" i="8"/>
  <c r="JX78" i="8"/>
  <c r="JY78" i="8" s="1"/>
  <c r="AR104" i="8"/>
  <c r="BQ111" i="8"/>
  <c r="BQ110" i="8"/>
  <c r="FW109" i="8"/>
  <c r="IZ106" i="8"/>
  <c r="EV104" i="8"/>
  <c r="BS101" i="8"/>
  <c r="J85" i="8"/>
  <c r="J116" i="8" s="1"/>
  <c r="CM86" i="8"/>
  <c r="GI78" i="8"/>
  <c r="AR107" i="8"/>
  <c r="AQ106" i="8"/>
  <c r="AR102" i="8"/>
  <c r="FH82" i="8"/>
  <c r="FH117" i="8" s="1"/>
  <c r="EM86" i="8"/>
  <c r="AI86" i="8"/>
  <c r="BD82" i="8"/>
  <c r="BN78" i="8"/>
  <c r="BO78" i="8"/>
  <c r="BP78" i="8"/>
  <c r="BQ78" i="8" s="1"/>
  <c r="BI114" i="8"/>
  <c r="JQ114" i="8"/>
  <c r="P112" i="8"/>
  <c r="EU106" i="8"/>
  <c r="IZ104" i="8"/>
  <c r="EV102" i="8"/>
  <c r="KA101" i="8"/>
  <c r="BQ101" i="8"/>
  <c r="GX93" i="8"/>
  <c r="IY92" i="8"/>
  <c r="IZ92" i="8"/>
  <c r="FN86" i="8"/>
  <c r="ES78" i="8"/>
  <c r="ET78" i="8" s="1"/>
  <c r="GP85" i="8"/>
  <c r="GV84" i="8"/>
  <c r="DP86" i="8"/>
  <c r="DQ86" i="8"/>
  <c r="HR86" i="8"/>
  <c r="IL84" i="8"/>
  <c r="JP86" i="8"/>
  <c r="JV86" i="8" s="1"/>
  <c r="KM82" i="8"/>
  <c r="HT86" i="8"/>
  <c r="HV86" i="8"/>
  <c r="HW86" i="8" s="1"/>
  <c r="HU86" i="8"/>
  <c r="EQ86" i="8"/>
  <c r="ER86" i="8"/>
  <c r="ES86" i="8"/>
  <c r="ET86" i="8" s="1"/>
  <c r="EL114" i="8"/>
  <c r="EL150" i="8" s="1"/>
  <c r="HT78" i="8"/>
  <c r="HU78" i="8"/>
  <c r="HV78" i="8"/>
  <c r="DP78" i="8"/>
  <c r="DQ78" i="8"/>
  <c r="DR78" i="8"/>
  <c r="DK114" i="8"/>
  <c r="JY77" i="8"/>
  <c r="JS78" i="8"/>
  <c r="KM78" i="8" s="1"/>
  <c r="EU107" i="8"/>
  <c r="AR103" i="8"/>
  <c r="HX93" i="8"/>
  <c r="HY93" i="8"/>
  <c r="IZ108" i="8"/>
  <c r="IZ105" i="8"/>
  <c r="EV103" i="8"/>
  <c r="CR101" i="8"/>
  <c r="KU86" i="8"/>
  <c r="BN90" i="8"/>
  <c r="BK85" i="8"/>
  <c r="BQ84" i="8"/>
  <c r="ET82" i="8"/>
  <c r="EN86" i="8"/>
  <c r="EN118" i="8" s="1"/>
  <c r="BJ86" i="8"/>
  <c r="GV80" i="8"/>
  <c r="DM82" i="8"/>
  <c r="AG86" i="8"/>
  <c r="HQ78" i="8"/>
  <c r="DM78" i="8"/>
  <c r="EG78" i="8" s="1"/>
  <c r="FL69" i="8"/>
  <c r="FR55" i="8"/>
  <c r="FR78" i="8"/>
  <c r="FS78" i="8"/>
  <c r="CE78" i="8"/>
  <c r="AB78" i="8"/>
  <c r="BN76" i="8"/>
  <c r="GU90" i="8"/>
  <c r="GV90" i="8" s="1"/>
  <c r="JW86" i="8"/>
  <c r="GU86" i="8"/>
  <c r="JS85" i="8"/>
  <c r="JY84" i="8"/>
  <c r="HT76" i="8"/>
  <c r="GS86" i="8"/>
  <c r="HJ82" i="8"/>
  <c r="K78" i="8"/>
  <c r="KZ84" i="8"/>
  <c r="F85" i="8"/>
  <c r="F116" i="8" s="1"/>
  <c r="JS82" i="8"/>
  <c r="G82" i="8"/>
  <c r="IU76" i="8"/>
  <c r="CO76" i="8"/>
  <c r="AL75" i="8"/>
  <c r="GP86" i="8"/>
  <c r="IR82" i="8"/>
  <c r="LN82" i="8"/>
  <c r="DF82" i="8"/>
  <c r="DF117" i="8" s="1"/>
  <c r="CL82" i="8"/>
  <c r="CR80" i="8"/>
  <c r="F86" i="8"/>
  <c r="EN78" i="8"/>
  <c r="JW76" i="8"/>
  <c r="DQ76" i="8"/>
  <c r="K76" i="8"/>
  <c r="AJ73" i="8"/>
  <c r="GR59" i="8"/>
  <c r="GR63" i="8" s="1"/>
  <c r="GR80" i="8"/>
  <c r="GR82" i="8" s="1"/>
  <c r="GR117" i="8" s="1"/>
  <c r="DQ63" i="8"/>
  <c r="DR63" i="8"/>
  <c r="DK69" i="8"/>
  <c r="DK73" i="8"/>
  <c r="DP63" i="8"/>
  <c r="FM86" i="8"/>
  <c r="KW78" i="8"/>
  <c r="KX78" i="8"/>
  <c r="GS78" i="8"/>
  <c r="GT78" i="8"/>
  <c r="EQ78" i="8"/>
  <c r="ER78" i="8"/>
  <c r="BD78" i="8"/>
  <c r="DI61" i="8"/>
  <c r="DI62" i="8" s="1"/>
  <c r="DN84" i="8"/>
  <c r="DN85" i="8" s="1"/>
  <c r="DN86" i="8" s="1"/>
  <c r="KQ62" i="8"/>
  <c r="KQ63" i="8" s="1"/>
  <c r="KP60" i="8"/>
  <c r="KQ83" i="8"/>
  <c r="KQ85" i="8" s="1"/>
  <c r="EK63" i="8"/>
  <c r="F73" i="8"/>
  <c r="HP85" i="8"/>
  <c r="HP116" i="8" s="1"/>
  <c r="CJ86" i="8"/>
  <c r="FU80" i="8"/>
  <c r="FO82" i="8"/>
  <c r="LN78" i="8"/>
  <c r="IU78" i="8"/>
  <c r="IV78" i="8"/>
  <c r="HJ78" i="8"/>
  <c r="FH78" i="8"/>
  <c r="CO78" i="8"/>
  <c r="CP78" i="8"/>
  <c r="AM78" i="8"/>
  <c r="KX76" i="8"/>
  <c r="ER76" i="8"/>
  <c r="AI75" i="8"/>
  <c r="JX86" i="8"/>
  <c r="FO85" i="8"/>
  <c r="CE82" i="8"/>
  <c r="CE117" i="8" s="1"/>
  <c r="JL78" i="8"/>
  <c r="M78" i="8"/>
  <c r="N78" i="8" s="1"/>
  <c r="KW76" i="8"/>
  <c r="EQ76" i="8"/>
  <c r="AR92" i="8"/>
  <c r="DQ90" i="8"/>
  <c r="IT85" i="8"/>
  <c r="IT116" i="8" s="1"/>
  <c r="AB82" i="8"/>
  <c r="E86" i="8"/>
  <c r="BL86" i="8"/>
  <c r="FT78" i="8"/>
  <c r="FU78" i="8" s="1"/>
  <c r="L78" i="8"/>
  <c r="FS76" i="8"/>
  <c r="AM76" i="8"/>
  <c r="JP69" i="8"/>
  <c r="ET90" i="8"/>
  <c r="DP90" i="8"/>
  <c r="KT86" i="8"/>
  <c r="HQ86" i="8"/>
  <c r="FL82" i="8"/>
  <c r="AN86" i="8"/>
  <c r="AM86" i="8"/>
  <c r="FR76" i="8"/>
  <c r="AL78" i="8"/>
  <c r="FR63" i="8"/>
  <c r="FS63" i="8"/>
  <c r="FM73" i="8"/>
  <c r="BG66" i="8"/>
  <c r="BG65" i="8" s="1"/>
  <c r="D66" i="8"/>
  <c r="JO67" i="8"/>
  <c r="JO65" i="8" s="1"/>
  <c r="JV67" i="8"/>
  <c r="HO67" i="8"/>
  <c r="HM67" i="8" s="1"/>
  <c r="HM65" i="8" s="1"/>
  <c r="CH61" i="8"/>
  <c r="AF61" i="8"/>
  <c r="AF84" i="8" s="1"/>
  <c r="AF85" i="8" s="1"/>
  <c r="CH60" i="8"/>
  <c r="CM62" i="8"/>
  <c r="BK63" i="8"/>
  <c r="FK57" i="8"/>
  <c r="HT55" i="8"/>
  <c r="FS55" i="8"/>
  <c r="FT55" i="8"/>
  <c r="FU55" i="8" s="1"/>
  <c r="BQ54" i="8"/>
  <c r="BK55" i="8"/>
  <c r="BK69" i="8" s="1"/>
  <c r="IN53" i="8"/>
  <c r="GP55" i="8"/>
  <c r="GP69" i="8" s="1"/>
  <c r="BO67" i="8"/>
  <c r="BP67" i="8"/>
  <c r="BQ67" i="8" s="1"/>
  <c r="HM61" i="8"/>
  <c r="HM84" i="8" s="1"/>
  <c r="AF62" i="8"/>
  <c r="FK58" i="8"/>
  <c r="GQ69" i="8"/>
  <c r="D40" i="8"/>
  <c r="D111" i="8" s="1"/>
  <c r="L40" i="8"/>
  <c r="O40" i="8"/>
  <c r="E41" i="8"/>
  <c r="K41" i="8" s="1"/>
  <c r="O39" i="8"/>
  <c r="D39" i="8"/>
  <c r="D110" i="8" s="1"/>
  <c r="EL73" i="8"/>
  <c r="D61" i="8"/>
  <c r="D84" i="8" s="1"/>
  <c r="JT62" i="8"/>
  <c r="JT63" i="8" s="1"/>
  <c r="EK62" i="8"/>
  <c r="EJ60" i="8"/>
  <c r="J63" i="8"/>
  <c r="J73" i="8" s="1"/>
  <c r="IP63" i="8"/>
  <c r="E59" i="8"/>
  <c r="E63" i="8" s="1"/>
  <c r="E73" i="8" s="1"/>
  <c r="D57" i="8"/>
  <c r="GV54" i="8"/>
  <c r="GL54" i="8"/>
  <c r="GL77" i="8" s="1"/>
  <c r="JT50" i="8"/>
  <c r="JX50" i="8" s="1"/>
  <c r="M41" i="8"/>
  <c r="N41" i="8" s="1"/>
  <c r="F49" i="8"/>
  <c r="DS72" i="8"/>
  <c r="IQ69" i="8"/>
  <c r="CO67" i="8"/>
  <c r="CQ67" i="8"/>
  <c r="CR67" i="8" s="1"/>
  <c r="IN66" i="8"/>
  <c r="KP65" i="8"/>
  <c r="FK61" i="8"/>
  <c r="FK84" i="8" s="1"/>
  <c r="JY62" i="8"/>
  <c r="JS63" i="8"/>
  <c r="FQ62" i="8"/>
  <c r="FQ63" i="8" s="1"/>
  <c r="CI62" i="8"/>
  <c r="CI63" i="8" s="1"/>
  <c r="IN57" i="8"/>
  <c r="AL59" i="8"/>
  <c r="AL63" i="8" s="1"/>
  <c r="K55" i="8"/>
  <c r="L55" i="8"/>
  <c r="M55" i="8"/>
  <c r="N55" i="8" s="1"/>
  <c r="F69" i="8"/>
  <c r="JR69" i="8"/>
  <c r="CO55" i="8"/>
  <c r="CP55" i="8"/>
  <c r="CQ55" i="8"/>
  <c r="CR55" i="8" s="1"/>
  <c r="D55" i="8"/>
  <c r="DK50" i="8"/>
  <c r="IV67" i="8"/>
  <c r="GO67" i="8"/>
  <c r="FK60" i="8"/>
  <c r="FP62" i="8"/>
  <c r="DN62" i="8"/>
  <c r="DN63" i="8" s="1"/>
  <c r="IN58" i="8"/>
  <c r="IN81" i="8" s="1"/>
  <c r="BJ63" i="8"/>
  <c r="GN63" i="8"/>
  <c r="AF57" i="8"/>
  <c r="AK59" i="8"/>
  <c r="AK63" i="8" s="1"/>
  <c r="G73" i="8"/>
  <c r="IU67" i="8"/>
  <c r="BN67" i="8"/>
  <c r="AF66" i="8"/>
  <c r="EQ67" i="8"/>
  <c r="ER67" i="8"/>
  <c r="ES67" i="8"/>
  <c r="ET67" i="8" s="1"/>
  <c r="EJ67" i="8"/>
  <c r="EJ65" i="8" s="1"/>
  <c r="KP61" i="8"/>
  <c r="KP84" i="8" s="1"/>
  <c r="DM63" i="8"/>
  <c r="DS62" i="8"/>
  <c r="I62" i="8"/>
  <c r="I63" i="8" s="1"/>
  <c r="AH73" i="8"/>
  <c r="HS63" i="8"/>
  <c r="CK59" i="8"/>
  <c r="CK63" i="8" s="1"/>
  <c r="DN69" i="8"/>
  <c r="DR55" i="8"/>
  <c r="DS55" i="8" s="1"/>
  <c r="JU69" i="8"/>
  <c r="EM69" i="8"/>
  <c r="CH55" i="8"/>
  <c r="IN67" i="8"/>
  <c r="IN65" i="8" s="1"/>
  <c r="HO62" i="8"/>
  <c r="HO63" i="8" s="1"/>
  <c r="N60" i="8"/>
  <c r="D60" i="8"/>
  <c r="H62" i="8"/>
  <c r="N62" i="8" s="1"/>
  <c r="CJ63" i="8"/>
  <c r="GU55" i="8"/>
  <c r="GV55" i="8" s="1"/>
  <c r="EQ55" i="8"/>
  <c r="ER55" i="8"/>
  <c r="ES55" i="8"/>
  <c r="ET55" i="8" s="1"/>
  <c r="EL69" i="8"/>
  <c r="GL83" i="8"/>
  <c r="GL85" i="8" s="1"/>
  <c r="KR73" i="8"/>
  <c r="DO67" i="8"/>
  <c r="DO90" i="8" s="1"/>
  <c r="AH67" i="8"/>
  <c r="GP63" i="8"/>
  <c r="IN61" i="8"/>
  <c r="HN62" i="8"/>
  <c r="HN63" i="8" s="1"/>
  <c r="HM60" i="8"/>
  <c r="FP63" i="8"/>
  <c r="FT63" i="8" s="1"/>
  <c r="FU63" i="8" s="1"/>
  <c r="CM63" i="8"/>
  <c r="N59" i="8"/>
  <c r="EM63" i="8"/>
  <c r="EM73" i="8" s="1"/>
  <c r="D58" i="8"/>
  <c r="D81" i="8" s="1"/>
  <c r="CH57" i="8"/>
  <c r="KT69" i="8"/>
  <c r="D67" i="8"/>
  <c r="GO69" i="8"/>
  <c r="BP63" i="8"/>
  <c r="BQ63" i="8" s="1"/>
  <c r="IX59" i="8"/>
  <c r="IR63" i="8"/>
  <c r="FO63" i="8"/>
  <c r="FU59" i="8"/>
  <c r="CR59" i="8"/>
  <c r="CL63" i="8"/>
  <c r="JW63" i="8"/>
  <c r="JX63" i="8"/>
  <c r="JY63" i="8" s="1"/>
  <c r="DO69" i="8"/>
  <c r="DO73" i="8"/>
  <c r="AG63" i="8"/>
  <c r="AM63" i="8" s="1"/>
  <c r="KP67" i="8"/>
  <c r="DP67" i="8"/>
  <c r="DQ67" i="8"/>
  <c r="HM66" i="8"/>
  <c r="EJ61" i="8"/>
  <c r="EJ84" i="8" s="1"/>
  <c r="IN60" i="8"/>
  <c r="IS62" i="8"/>
  <c r="IS63" i="8" s="1"/>
  <c r="BH62" i="8"/>
  <c r="BH63" i="8" s="1"/>
  <c r="BG60" i="8"/>
  <c r="KV63" i="8"/>
  <c r="FN59" i="8"/>
  <c r="FN63" i="8" s="1"/>
  <c r="BM63" i="8"/>
  <c r="BI69" i="8"/>
  <c r="JV63" i="8"/>
  <c r="CN62" i="8"/>
  <c r="CN63" i="8" s="1"/>
  <c r="HP63" i="8"/>
  <c r="CH58" i="8"/>
  <c r="CH81" i="8" s="1"/>
  <c r="BL69" i="8"/>
  <c r="BP55" i="8"/>
  <c r="IV53" i="8"/>
  <c r="IW53" i="8"/>
  <c r="IX53" i="8" s="1"/>
  <c r="IP55" i="8"/>
  <c r="IP72" i="8"/>
  <c r="KX67" i="8"/>
  <c r="L67" i="8"/>
  <c r="N167" i="8" s="1"/>
  <c r="FP55" i="8"/>
  <c r="FP69" i="8" s="1"/>
  <c r="JX43" i="8"/>
  <c r="EM49" i="8"/>
  <c r="DO41" i="8"/>
  <c r="DI40" i="8"/>
  <c r="DI111" i="8" s="1"/>
  <c r="I47" i="8"/>
  <c r="I43" i="8"/>
  <c r="KW67" i="8"/>
  <c r="FM67" i="8"/>
  <c r="JY60" i="8"/>
  <c r="GV60" i="8"/>
  <c r="DS60" i="8"/>
  <c r="KY55" i="8"/>
  <c r="KZ55" i="8" s="1"/>
  <c r="BN55" i="8"/>
  <c r="EO50" i="8"/>
  <c r="ES50" i="8" s="1"/>
  <c r="IY41" i="8"/>
  <c r="KU41" i="8"/>
  <c r="CH40" i="8"/>
  <c r="CH111" i="8" s="1"/>
  <c r="FP72" i="8"/>
  <c r="FT72" i="8" s="1"/>
  <c r="FU72" i="8" s="1"/>
  <c r="DJ55" i="8"/>
  <c r="E55" i="8"/>
  <c r="FK53" i="8"/>
  <c r="DQ53" i="8"/>
  <c r="DR53" i="8"/>
  <c r="DS53" i="8" s="1"/>
  <c r="BJ43" i="8"/>
  <c r="BR41" i="8"/>
  <c r="BJ49" i="8"/>
  <c r="BJ50" i="8" s="1"/>
  <c r="HQ55" i="8"/>
  <c r="HQ69" i="8" s="1"/>
  <c r="AF53" i="8"/>
  <c r="DJ50" i="8"/>
  <c r="D54" i="8"/>
  <c r="D77" i="8" s="1"/>
  <c r="JW53" i="8"/>
  <c r="JX53" i="8"/>
  <c r="JY53" i="8" s="1"/>
  <c r="L53" i="8"/>
  <c r="AN40" i="8"/>
  <c r="AO40" i="8"/>
  <c r="JO57" i="8"/>
  <c r="GL57" i="8"/>
  <c r="GL59" i="8" s="1"/>
  <c r="GL63" i="8" s="1"/>
  <c r="DI57" i="8"/>
  <c r="DI59" i="8" s="1"/>
  <c r="DI63" i="8" s="1"/>
  <c r="JO54" i="8"/>
  <c r="JO77" i="8" s="1"/>
  <c r="EJ54" i="8"/>
  <c r="EJ55" i="8" s="1"/>
  <c r="JO53" i="8"/>
  <c r="LA41" i="8"/>
  <c r="KX40" i="8"/>
  <c r="KQ41" i="8"/>
  <c r="KP40" i="8"/>
  <c r="KP111" i="8" s="1"/>
  <c r="AF40" i="8"/>
  <c r="AF111" i="8" s="1"/>
  <c r="AI62" i="8"/>
  <c r="AI63" i="8" s="1"/>
  <c r="KU59" i="8"/>
  <c r="KU63" i="8" s="1"/>
  <c r="KY63" i="8" s="1"/>
  <c r="KZ63" i="8" s="1"/>
  <c r="HR59" i="8"/>
  <c r="HR63" i="8" s="1"/>
  <c r="HR73" i="8" s="1"/>
  <c r="HV73" i="8" s="1"/>
  <c r="EO59" i="8"/>
  <c r="EO63" i="8" s="1"/>
  <c r="BL59" i="8"/>
  <c r="BL63" i="8" s="1"/>
  <c r="GL53" i="8"/>
  <c r="N53" i="8"/>
  <c r="JQ55" i="8"/>
  <c r="HM54" i="8"/>
  <c r="KV50" i="8"/>
  <c r="KY47" i="8"/>
  <c r="DI41" i="8"/>
  <c r="AH41" i="8"/>
  <c r="JT43" i="8"/>
  <c r="JX41" i="8"/>
  <c r="JY41" i="8" s="1"/>
  <c r="JT49" i="8"/>
  <c r="JX49" i="8" s="1"/>
  <c r="BQ40" i="8"/>
  <c r="BK41" i="8"/>
  <c r="AG62" i="8"/>
  <c r="CH54" i="8"/>
  <c r="GW41" i="8"/>
  <c r="GO49" i="8"/>
  <c r="GL41" i="8"/>
  <c r="KP54" i="8"/>
  <c r="CP53" i="8"/>
  <c r="JR43" i="8"/>
  <c r="JZ41" i="8"/>
  <c r="JR49" i="8"/>
  <c r="JR50" i="8" s="1"/>
  <c r="CM41" i="8"/>
  <c r="CQ40" i="8"/>
  <c r="CR40" i="8" s="1"/>
  <c r="FV41" i="8"/>
  <c r="FN43" i="8"/>
  <c r="FN49" i="8"/>
  <c r="FN50" i="8" s="1"/>
  <c r="CK43" i="8"/>
  <c r="CK49" i="8"/>
  <c r="CK50" i="8" s="1"/>
  <c r="AF37" i="8"/>
  <c r="AF108" i="8" s="1"/>
  <c r="AJ41" i="8"/>
  <c r="EO43" i="8"/>
  <c r="ES43" i="8" s="1"/>
  <c r="ES41" i="8"/>
  <c r="ET41" i="8" s="1"/>
  <c r="FP49" i="8"/>
  <c r="FT49" i="8" s="1"/>
  <c r="CP22" i="8"/>
  <c r="CQ22" i="8"/>
  <c r="CR22" i="8" s="1"/>
  <c r="CH22" i="8"/>
  <c r="CH93" i="8" s="1"/>
  <c r="CJ41" i="8"/>
  <c r="BG54" i="8"/>
  <c r="GP41" i="8"/>
  <c r="L39" i="8"/>
  <c r="KP29" i="8"/>
  <c r="KP100" i="8" s="1"/>
  <c r="GL19" i="8"/>
  <c r="IN18" i="8"/>
  <c r="AR17" i="8"/>
  <c r="KP17" i="8"/>
  <c r="KV49" i="8"/>
  <c r="IP41" i="8"/>
  <c r="IN41" i="8" s="1"/>
  <c r="HO41" i="8"/>
  <c r="GN41" i="8"/>
  <c r="FM41" i="8"/>
  <c r="GU40" i="8"/>
  <c r="GV40" i="8" s="1"/>
  <c r="DI38" i="8"/>
  <c r="DI109" i="8" s="1"/>
  <c r="BO30" i="8"/>
  <c r="BP30" i="8"/>
  <c r="BQ30" i="8" s="1"/>
  <c r="FK27" i="8"/>
  <c r="FK98" i="8" s="1"/>
  <c r="KP25" i="8"/>
  <c r="KP96" i="8" s="1"/>
  <c r="AG19" i="8"/>
  <c r="AM19" i="8" s="1"/>
  <c r="AF18" i="8"/>
  <c r="IP19" i="8"/>
  <c r="IN17" i="8"/>
  <c r="M15" i="8"/>
  <c r="HN41" i="8"/>
  <c r="HX41" i="8" s="1"/>
  <c r="FL41" i="8"/>
  <c r="EK41" i="8"/>
  <c r="CI41" i="8"/>
  <c r="BH41" i="8"/>
  <c r="AF41" i="8"/>
  <c r="HV40" i="8"/>
  <c r="HW40" i="8" s="1"/>
  <c r="GT40" i="8"/>
  <c r="JX15" i="8"/>
  <c r="EH5" i="8"/>
  <c r="EA4" i="8"/>
  <c r="CQ7" i="8"/>
  <c r="CR7" i="8" s="1"/>
  <c r="AI3" i="8"/>
  <c r="BA4" i="8"/>
  <c r="AI7" i="8"/>
  <c r="AI4" i="8"/>
  <c r="AX5" i="8"/>
  <c r="AR4" i="8"/>
  <c r="AR5" i="8" s="1"/>
  <c r="AR6" i="8" s="1"/>
  <c r="BJ4" i="8"/>
  <c r="IW40" i="8"/>
  <c r="IX40" i="8" s="1"/>
  <c r="AF35" i="8"/>
  <c r="AF106" i="8" s="1"/>
  <c r="AF34" i="8"/>
  <c r="AF105" i="8" s="1"/>
  <c r="AF33" i="8"/>
  <c r="AF104" i="8" s="1"/>
  <c r="AF32" i="8"/>
  <c r="AF103" i="8" s="1"/>
  <c r="CH29" i="8"/>
  <c r="CH100" i="8" s="1"/>
  <c r="KP21" i="8"/>
  <c r="KP92" i="8" s="1"/>
  <c r="KA17" i="8"/>
  <c r="GS19" i="8"/>
  <c r="GT19" i="8"/>
  <c r="GU19" i="8"/>
  <c r="GV19" i="8" s="1"/>
  <c r="HS16" i="8"/>
  <c r="GU16" i="8"/>
  <c r="DP15" i="8"/>
  <c r="DQ15" i="8"/>
  <c r="KY53" i="8"/>
  <c r="KZ53" i="8" s="1"/>
  <c r="ES53" i="8"/>
  <c r="ET53" i="8" s="1"/>
  <c r="JX40" i="8"/>
  <c r="JY40" i="8" s="1"/>
  <c r="EJ30" i="8"/>
  <c r="EJ101" i="8" s="1"/>
  <c r="AF29" i="8"/>
  <c r="AF100" i="8" s="1"/>
  <c r="FK26" i="8"/>
  <c r="FK97" i="8" s="1"/>
  <c r="AF25" i="8"/>
  <c r="AF96" i="8" s="1"/>
  <c r="KP24" i="8"/>
  <c r="KP95" i="8" s="1"/>
  <c r="JX19" i="8"/>
  <c r="JW19" i="8"/>
  <c r="JY17" i="8"/>
  <c r="JS19" i="8"/>
  <c r="JO19" i="8" s="1"/>
  <c r="EJ17" i="8"/>
  <c r="GO16" i="8"/>
  <c r="HQ16" i="8" s="1"/>
  <c r="IS16" i="8" s="1"/>
  <c r="JU16" i="8" s="1"/>
  <c r="CH39" i="8"/>
  <c r="CH110" i="8" s="1"/>
  <c r="AN39" i="8"/>
  <c r="AO39" i="8"/>
  <c r="DS30" i="8"/>
  <c r="CS30" i="8"/>
  <c r="CH30" i="8"/>
  <c r="CH101" i="8" s="1"/>
  <c r="ET22" i="8"/>
  <c r="DT22" i="8"/>
  <c r="DI22" i="8"/>
  <c r="DI93" i="8" s="1"/>
  <c r="EQ19" i="8"/>
  <c r="ER19" i="8"/>
  <c r="ES19" i="8"/>
  <c r="ET19" i="8" s="1"/>
  <c r="BG18" i="8"/>
  <c r="FK18" i="8"/>
  <c r="FM19" i="8"/>
  <c r="CJ19" i="8"/>
  <c r="CH17" i="8"/>
  <c r="EP16" i="8"/>
  <c r="DR16" i="8"/>
  <c r="DS16" i="8" s="1"/>
  <c r="FN16" i="8"/>
  <c r="GP16" i="8" s="1"/>
  <c r="HR16" i="8" s="1"/>
  <c r="IT16" i="8" s="1"/>
  <c r="ES16" i="8"/>
  <c r="HD11" i="8"/>
  <c r="GQ15" i="8"/>
  <c r="BI15" i="8"/>
  <c r="EJ40" i="8"/>
  <c r="EJ111" i="8" s="1"/>
  <c r="FK40" i="8"/>
  <c r="FK111" i="8" s="1"/>
  <c r="LA39" i="8"/>
  <c r="KP39" i="8"/>
  <c r="KP110" i="8" s="1"/>
  <c r="BG19" i="8"/>
  <c r="GL35" i="8"/>
  <c r="GL106" i="8" s="1"/>
  <c r="GL34" i="8"/>
  <c r="GL105" i="8" s="1"/>
  <c r="GL33" i="8"/>
  <c r="GL104" i="8" s="1"/>
  <c r="GL32" i="8"/>
  <c r="GL103" i="8" s="1"/>
  <c r="GL31" i="8"/>
  <c r="GL102" i="8" s="1"/>
  <c r="DS17" i="8"/>
  <c r="DM19" i="8"/>
  <c r="HV15" i="8"/>
  <c r="IW15" i="8"/>
  <c r="AQ38" i="8"/>
  <c r="AF38" i="8"/>
  <c r="AF109" i="8" s="1"/>
  <c r="FK28" i="8"/>
  <c r="FK99" i="8" s="1"/>
  <c r="AF27" i="8"/>
  <c r="AF98" i="8" s="1"/>
  <c r="FK24" i="8"/>
  <c r="FK95" i="8" s="1"/>
  <c r="AF23" i="8"/>
  <c r="AF94" i="8" s="1"/>
  <c r="JV19" i="8"/>
  <c r="DU17" i="8"/>
  <c r="DI19" i="8"/>
  <c r="IS19" i="8"/>
  <c r="IN39" i="8"/>
  <c r="IN110" i="8" s="1"/>
  <c r="JO38" i="8"/>
  <c r="JO109" i="8" s="1"/>
  <c r="KP30" i="8"/>
  <c r="KP101" i="8" s="1"/>
  <c r="IY30" i="8"/>
  <c r="JZ22" i="8"/>
  <c r="AF22" i="8"/>
  <c r="AF93" i="8" s="1"/>
  <c r="EM19" i="8"/>
  <c r="P17" i="8"/>
  <c r="L15" i="8"/>
  <c r="FK14" i="8"/>
  <c r="EJ12" i="8"/>
  <c r="IN11" i="8"/>
  <c r="JM9" i="8"/>
  <c r="IV7" i="8"/>
  <c r="IW7" i="8"/>
  <c r="IX7" i="8" s="1"/>
  <c r="IU7" i="8"/>
  <c r="JJ4" i="8"/>
  <c r="IR7" i="8"/>
  <c r="FW4" i="8"/>
  <c r="FW5" i="8" s="1"/>
  <c r="FW6" i="8" s="1"/>
  <c r="HV38" i="8"/>
  <c r="HW38" i="8" s="1"/>
  <c r="IW30" i="8"/>
  <c r="IX30" i="8" s="1"/>
  <c r="HU30" i="8"/>
  <c r="JX22" i="8"/>
  <c r="JY22" i="8" s="1"/>
  <c r="KW19" i="8"/>
  <c r="HQ19" i="8"/>
  <c r="HW19" i="8" s="1"/>
  <c r="EK19" i="8"/>
  <c r="AN19" i="8"/>
  <c r="K19" i="8"/>
  <c r="J8" i="8"/>
  <c r="KS16" i="8"/>
  <c r="IS15" i="8"/>
  <c r="IN13" i="8"/>
  <c r="JM13" i="8" s="1"/>
  <c r="IO14" i="8"/>
  <c r="IO15" i="8" s="1"/>
  <c r="JO14" i="8"/>
  <c r="EK11" i="8"/>
  <c r="EJ10" i="8"/>
  <c r="EJ11" i="8" s="1"/>
  <c r="FI9" i="8"/>
  <c r="FR5" i="8"/>
  <c r="FS5" i="8"/>
  <c r="FX4" i="8"/>
  <c r="FX5" i="8" s="1"/>
  <c r="GD4" i="8"/>
  <c r="FL7" i="8"/>
  <c r="FK5" i="8"/>
  <c r="IW38" i="8"/>
  <c r="IX38" i="8" s="1"/>
  <c r="JX30" i="8"/>
  <c r="JY30" i="8" s="1"/>
  <c r="KY22" i="8"/>
  <c r="KZ22" i="8" s="1"/>
  <c r="M22" i="8"/>
  <c r="N22" i="8" s="1"/>
  <c r="FL19" i="8"/>
  <c r="FW17" i="8" s="1"/>
  <c r="BP19" i="8"/>
  <c r="BQ19" i="8" s="1"/>
  <c r="DM14" i="8"/>
  <c r="DS14" i="8" s="1"/>
  <c r="JO11" i="8"/>
  <c r="KQ11" i="8"/>
  <c r="KP9" i="8"/>
  <c r="CM11" i="8"/>
  <c r="D9" i="8"/>
  <c r="JY6" i="8"/>
  <c r="JS7" i="8"/>
  <c r="ET5" i="8"/>
  <c r="HU39" i="8"/>
  <c r="JX38" i="8"/>
  <c r="JY38" i="8" s="1"/>
  <c r="ES15" i="8"/>
  <c r="ET15" i="8" s="1"/>
  <c r="GC11" i="8"/>
  <c r="FP15" i="8"/>
  <c r="FP47" i="8" s="1"/>
  <c r="EN15" i="8"/>
  <c r="EN73" i="8" s="1"/>
  <c r="ET11" i="8"/>
  <c r="KY38" i="8"/>
  <c r="KZ38" i="8" s="1"/>
  <c r="CH38" i="8"/>
  <c r="CH109" i="8" s="1"/>
  <c r="AF31" i="8"/>
  <c r="AF102" i="8" s="1"/>
  <c r="DI30" i="8"/>
  <c r="DI101" i="8" s="1"/>
  <c r="EJ22" i="8"/>
  <c r="EJ93" i="8" s="1"/>
  <c r="DR19" i="8"/>
  <c r="DS19" i="8" s="1"/>
  <c r="H19" i="8"/>
  <c r="JO17" i="8"/>
  <c r="AK15" i="8"/>
  <c r="DI13" i="8"/>
  <c r="V11" i="8"/>
  <c r="JU15" i="8"/>
  <c r="GM11" i="8"/>
  <c r="GL9" i="8"/>
  <c r="JX7" i="8"/>
  <c r="JW7" i="8"/>
  <c r="EJ6" i="8"/>
  <c r="IE4" i="8"/>
  <c r="IL5" i="8"/>
  <c r="HM7" i="8"/>
  <c r="M39" i="8"/>
  <c r="N39" i="8" s="1"/>
  <c r="FK22" i="8"/>
  <c r="FK93" i="8" s="1"/>
  <c r="BP22" i="8"/>
  <c r="BQ22" i="8" s="1"/>
  <c r="KS19" i="8"/>
  <c r="KP19" i="8" s="1"/>
  <c r="DQ19" i="8"/>
  <c r="M8" i="8"/>
  <c r="N8" i="8" s="1"/>
  <c r="HW13" i="8"/>
  <c r="HQ14" i="8"/>
  <c r="HW14" i="8" s="1"/>
  <c r="N10" i="8"/>
  <c r="H11" i="8"/>
  <c r="AI15" i="8"/>
  <c r="CH6" i="8"/>
  <c r="KH4" i="8"/>
  <c r="JV5" i="8"/>
  <c r="JP7" i="8"/>
  <c r="JW5" i="8"/>
  <c r="KA4" i="8"/>
  <c r="KA5" i="8" s="1"/>
  <c r="KA6" i="8" s="1"/>
  <c r="JO5" i="8"/>
  <c r="HK5" i="8"/>
  <c r="HD4" i="8"/>
  <c r="GL7" i="8"/>
  <c r="DT30" i="8"/>
  <c r="EU22" i="8"/>
  <c r="HN11" i="8"/>
  <c r="HM10" i="8"/>
  <c r="AC13" i="8"/>
  <c r="FQ15" i="8"/>
  <c r="CI11" i="8"/>
  <c r="CH9" i="8"/>
  <c r="FR7" i="8"/>
  <c r="IX5" i="8"/>
  <c r="CH14" i="8"/>
  <c r="BG14" i="8"/>
  <c r="BG15" i="8" s="1"/>
  <c r="FK10" i="8"/>
  <c r="HW9" i="8"/>
  <c r="HQ11" i="8"/>
  <c r="AF11" i="8"/>
  <c r="BE9" i="8"/>
  <c r="DS6" i="8"/>
  <c r="DM7" i="8"/>
  <c r="EN7" i="8"/>
  <c r="FF4" i="8"/>
  <c r="BO5" i="8"/>
  <c r="HM30" i="8"/>
  <c r="HM101" i="8" s="1"/>
  <c r="IN22" i="8"/>
  <c r="IN93" i="8" s="1"/>
  <c r="CF13" i="8"/>
  <c r="HM9" i="8"/>
  <c r="EQ7" i="8"/>
  <c r="ER7" i="8"/>
  <c r="ES7" i="8"/>
  <c r="DI6" i="8"/>
  <c r="KW7" i="8"/>
  <c r="KY7" i="8"/>
  <c r="KZ7" i="8" s="1"/>
  <c r="BH7" i="8"/>
  <c r="BO7" i="8" s="1"/>
  <c r="BS4" i="8"/>
  <c r="BS5" i="8" s="1"/>
  <c r="BS6" i="8" s="1"/>
  <c r="BT4" i="8"/>
  <c r="BT5" i="8" s="1"/>
  <c r="BN5" i="8"/>
  <c r="BZ4" i="8"/>
  <c r="BH4" i="8"/>
  <c r="BG5" i="8"/>
  <c r="CQ39" i="8"/>
  <c r="CR39" i="8" s="1"/>
  <c r="ES30" i="8"/>
  <c r="ET30" i="8" s="1"/>
  <c r="FT22" i="8"/>
  <c r="FU22" i="8" s="1"/>
  <c r="HU19" i="8"/>
  <c r="HV16" i="8"/>
  <c r="HW16" i="8" s="1"/>
  <c r="GO15" i="8"/>
  <c r="CJ15" i="8"/>
  <c r="DS9" i="8"/>
  <c r="DM11" i="8"/>
  <c r="J15" i="8"/>
  <c r="DP7" i="8"/>
  <c r="DQ7" i="8"/>
  <c r="DR7" i="8"/>
  <c r="DS7" i="8" s="1"/>
  <c r="LO5" i="8"/>
  <c r="KP7" i="8"/>
  <c r="LH4" i="8"/>
  <c r="IW16" i="8"/>
  <c r="IX16" i="8" s="1"/>
  <c r="JR16" i="8"/>
  <c r="KT16" i="8" s="1"/>
  <c r="KZ16" i="8" s="1"/>
  <c r="CJ16" i="8"/>
  <c r="BP16" i="8"/>
  <c r="BQ16" i="8" s="1"/>
  <c r="GN15" i="8"/>
  <c r="LH11" i="8"/>
  <c r="DI9" i="8"/>
  <c r="BL15" i="8"/>
  <c r="JS14" i="8"/>
  <c r="EK14" i="8"/>
  <c r="BK14" i="8"/>
  <c r="KT11" i="8"/>
  <c r="JP11" i="8"/>
  <c r="GP11" i="8"/>
  <c r="FL11" i="8"/>
  <c r="CL11" i="8"/>
  <c r="BH11" i="8"/>
  <c r="HS7" i="8"/>
  <c r="FO7" i="8"/>
  <c r="EM7" i="8"/>
  <c r="CI7" i="8"/>
  <c r="CO7" i="8" s="1"/>
  <c r="HU5" i="8"/>
  <c r="K5" i="8"/>
  <c r="LJ4" i="8"/>
  <c r="IZ4" i="8"/>
  <c r="IZ5" i="8" s="1"/>
  <c r="IZ6" i="8" s="1"/>
  <c r="HJ4" i="8"/>
  <c r="CT4" i="8"/>
  <c r="CT5" i="8" s="1"/>
  <c r="CT6" i="8" s="1"/>
  <c r="BK4" i="8"/>
  <c r="AS4" i="8"/>
  <c r="AS5" i="8" s="1"/>
  <c r="X4" i="8"/>
  <c r="IK4" i="8"/>
  <c r="DU4" i="8"/>
  <c r="DU5" i="8" s="1"/>
  <c r="DU6" i="8" s="1"/>
  <c r="BI4" i="8"/>
  <c r="CH13" i="8"/>
  <c r="CH84" i="8" s="1"/>
  <c r="IN6" i="8"/>
  <c r="KX5" i="8"/>
  <c r="GT5" i="8"/>
  <c r="CP5" i="8"/>
  <c r="LC4" i="8"/>
  <c r="LC5" i="8" s="1"/>
  <c r="IJ4" i="8"/>
  <c r="HG4" i="8"/>
  <c r="EW4" i="8"/>
  <c r="EW5" i="8" s="1"/>
  <c r="AL4" i="8"/>
  <c r="KP12" i="8"/>
  <c r="IT11" i="8"/>
  <c r="HP11" i="8"/>
  <c r="EP11" i="8"/>
  <c r="DL11" i="8"/>
  <c r="IQ7" i="8"/>
  <c r="IQ49" i="8" s="1"/>
  <c r="GM7" i="8"/>
  <c r="KW5" i="8"/>
  <c r="JF5" i="8"/>
  <c r="GS5" i="8"/>
  <c r="FB5" i="8"/>
  <c r="CO5" i="8"/>
  <c r="AF5" i="8"/>
  <c r="LB4" i="8"/>
  <c r="LB5" i="8" s="1"/>
  <c r="LB6" i="8" s="1"/>
  <c r="EV4" i="8"/>
  <c r="EV5" i="8" s="1"/>
  <c r="EV6" i="8" s="1"/>
  <c r="DF4" i="8"/>
  <c r="AK4" i="8"/>
  <c r="P4" i="8"/>
  <c r="P5" i="8" s="1"/>
  <c r="P6" i="8" s="1"/>
  <c r="DS12" i="8"/>
  <c r="IN5" i="8"/>
  <c r="EJ5" i="8"/>
  <c r="BP5" i="8"/>
  <c r="BQ5" i="8" s="1"/>
  <c r="IH4" i="8"/>
  <c r="HE4" i="8"/>
  <c r="BD4" i="8"/>
  <c r="AJ4" i="8"/>
  <c r="DN15" i="8"/>
  <c r="GM14" i="8"/>
  <c r="IR11" i="8"/>
  <c r="KS7" i="8"/>
  <c r="KS49" i="8" s="1"/>
  <c r="BM7" i="8"/>
  <c r="G7" i="8"/>
  <c r="EG4" i="8"/>
  <c r="BC4" i="8"/>
  <c r="IT14" i="8"/>
  <c r="BL7" i="8"/>
  <c r="BP7" i="8" s="1"/>
  <c r="BQ7" i="8" s="1"/>
  <c r="F7" i="8"/>
  <c r="IE5" i="8"/>
  <c r="EA5" i="8"/>
  <c r="AO5" i="8"/>
  <c r="D5" i="8"/>
  <c r="D8" i="8" s="1"/>
  <c r="GY4" i="8"/>
  <c r="GY5" i="8" s="1"/>
  <c r="EF4" i="8"/>
  <c r="DC4" i="8"/>
  <c r="AH4" i="8"/>
  <c r="FS7" i="8"/>
  <c r="AN5" i="8"/>
  <c r="GX4" i="8"/>
  <c r="GX5" i="8" s="1"/>
  <c r="GX6" i="8" s="1"/>
  <c r="DB4" i="8"/>
  <c r="AG4" i="8"/>
  <c r="AJ3" i="8"/>
  <c r="AM5" i="8"/>
  <c r="HZ4" i="8"/>
  <c r="HZ5" i="8" s="1"/>
  <c r="ED4" i="8"/>
  <c r="DA4" i="8"/>
  <c r="AZ4" i="8"/>
  <c r="LH5" i="8"/>
  <c r="M5" i="8"/>
  <c r="N5" i="8" s="1"/>
  <c r="AY4" i="8"/>
  <c r="AG14" i="8"/>
  <c r="AG15" i="8" s="1"/>
  <c r="FP7" i="8"/>
  <c r="CH5" i="8"/>
  <c r="AC62" i="7"/>
  <c r="Q73" i="7"/>
  <c r="BW59" i="7"/>
  <c r="AB62" i="7"/>
  <c r="P73" i="7"/>
  <c r="AA45" i="7"/>
  <c r="O46" i="7"/>
  <c r="O64" i="7"/>
  <c r="EW71" i="7"/>
  <c r="O65" i="7"/>
  <c r="O74" i="7"/>
  <c r="AU62" i="7"/>
  <c r="AH73" i="7"/>
  <c r="BJ71" i="7"/>
  <c r="J77" i="7"/>
  <c r="J75" i="7"/>
  <c r="E77" i="7"/>
  <c r="AB10" i="7"/>
  <c r="AO10" i="7" s="1"/>
  <c r="BB10" i="7" s="1"/>
  <c r="BO10" i="7" s="1"/>
  <c r="CB10" i="7" s="1"/>
  <c r="CO10" i="7" s="1"/>
  <c r="DB10" i="7" s="1"/>
  <c r="DO10" i="7" s="1"/>
  <c r="EB10" i="7" s="1"/>
  <c r="EO10" i="7" s="1"/>
  <c r="AF9" i="7"/>
  <c r="AS9" i="7" s="1"/>
  <c r="BF9" i="7" s="1"/>
  <c r="BS9" i="7" s="1"/>
  <c r="CF9" i="7" s="1"/>
  <c r="CS9" i="7" s="1"/>
  <c r="DF9" i="7" s="1"/>
  <c r="DS9" i="7" s="1"/>
  <c r="EF9" i="7" s="1"/>
  <c r="ES9" i="7" s="1"/>
  <c r="V73" i="7"/>
  <c r="BW70" i="7"/>
  <c r="K62" i="7"/>
  <c r="B73" i="7"/>
  <c r="K73" i="7" s="1"/>
  <c r="O62" i="7"/>
  <c r="W59" i="7"/>
  <c r="BV57" i="7"/>
  <c r="BW57" i="7" s="1"/>
  <c r="AA44" i="7"/>
  <c r="CP59" i="7"/>
  <c r="CV59" i="7" s="1"/>
  <c r="CV57" i="7"/>
  <c r="AH45" i="7"/>
  <c r="BC25" i="7"/>
  <c r="AP29" i="7"/>
  <c r="AP26" i="7"/>
  <c r="AH11" i="7"/>
  <c r="AU11" i="7" s="1"/>
  <c r="BH11" i="7" s="1"/>
  <c r="BU11" i="7" s="1"/>
  <c r="CH11" i="7" s="1"/>
  <c r="CU11" i="7" s="1"/>
  <c r="DH11" i="7" s="1"/>
  <c r="DU11" i="7" s="1"/>
  <c r="EH11" i="7" s="1"/>
  <c r="EU11" i="7" s="1"/>
  <c r="AD9" i="7"/>
  <c r="AQ9" i="7" s="1"/>
  <c r="BD9" i="7" s="1"/>
  <c r="BQ9" i="7" s="1"/>
  <c r="CD9" i="7" s="1"/>
  <c r="CQ9" i="7" s="1"/>
  <c r="DD9" i="7" s="1"/>
  <c r="DQ9" i="7" s="1"/>
  <c r="ED9" i="7" s="1"/>
  <c r="EQ9" i="7" s="1"/>
  <c r="V12" i="7"/>
  <c r="AH8" i="7"/>
  <c r="CI71" i="7"/>
  <c r="CJ71" i="7" s="1"/>
  <c r="CV70" i="7"/>
  <c r="CW70" i="7" s="1"/>
  <c r="B66" i="7"/>
  <c r="B75" i="7"/>
  <c r="U62" i="7"/>
  <c r="EV58" i="7"/>
  <c r="AI57" i="7"/>
  <c r="AJ57" i="7" s="1"/>
  <c r="S16" i="7"/>
  <c r="BQ15" i="7"/>
  <c r="Q16" i="7"/>
  <c r="AG11" i="7"/>
  <c r="AT11" i="7" s="1"/>
  <c r="BG11" i="7" s="1"/>
  <c r="BT11" i="7" s="1"/>
  <c r="CG11" i="7" s="1"/>
  <c r="CT11" i="7" s="1"/>
  <c r="DG11" i="7" s="1"/>
  <c r="DT11" i="7" s="1"/>
  <c r="EG11" i="7" s="1"/>
  <c r="ET11" i="7" s="1"/>
  <c r="W9" i="7"/>
  <c r="X9" i="7" s="1"/>
  <c r="AC9" i="7"/>
  <c r="AG8" i="7"/>
  <c r="AT8" i="7" s="1"/>
  <c r="BI71" i="7"/>
  <c r="EJ70" i="7"/>
  <c r="EA71" i="7"/>
  <c r="EJ71" i="7" s="1"/>
  <c r="AJ70" i="7"/>
  <c r="CJ59" i="7"/>
  <c r="EW57" i="7"/>
  <c r="EO59" i="7"/>
  <c r="CW57" i="7"/>
  <c r="DI71" i="7"/>
  <c r="DJ71" i="7" s="1"/>
  <c r="T46" i="7"/>
  <c r="AF45" i="7"/>
  <c r="AF11" i="7"/>
  <c r="AS11" i="7" s="1"/>
  <c r="BF11" i="7" s="1"/>
  <c r="BS11" i="7" s="1"/>
  <c r="CF11" i="7" s="1"/>
  <c r="CS11" i="7" s="1"/>
  <c r="DF11" i="7" s="1"/>
  <c r="DS11" i="7" s="1"/>
  <c r="EF11" i="7" s="1"/>
  <c r="ES11" i="7" s="1"/>
  <c r="AB9" i="7"/>
  <c r="AO9" i="7" s="1"/>
  <c r="BB9" i="7" s="1"/>
  <c r="BO9" i="7" s="1"/>
  <c r="CB9" i="7" s="1"/>
  <c r="CO9" i="7" s="1"/>
  <c r="DB9" i="7" s="1"/>
  <c r="DO9" i="7" s="1"/>
  <c r="EB9" i="7" s="1"/>
  <c r="EO9" i="7" s="1"/>
  <c r="T12" i="7"/>
  <c r="AF8" i="7"/>
  <c r="DV70" i="7"/>
  <c r="DW70" i="7" s="1"/>
  <c r="EV59" i="7"/>
  <c r="DV58" i="7"/>
  <c r="AE58" i="7"/>
  <c r="AA10" i="7"/>
  <c r="AR62" i="7"/>
  <c r="AE73" i="7"/>
  <c r="S64" i="7"/>
  <c r="S46" i="7"/>
  <c r="AE45" i="7"/>
  <c r="AR11" i="7"/>
  <c r="BE11" i="7" s="1"/>
  <c r="BR11" i="7" s="1"/>
  <c r="CE11" i="7" s="1"/>
  <c r="CR11" i="7" s="1"/>
  <c r="DE11" i="7" s="1"/>
  <c r="DR11" i="7" s="1"/>
  <c r="EE11" i="7" s="1"/>
  <c r="ER11" i="7" s="1"/>
  <c r="AA9" i="7"/>
  <c r="AR8" i="7"/>
  <c r="AE12" i="7"/>
  <c r="EO71" i="7"/>
  <c r="CN71" i="7"/>
  <c r="CW71" i="7" s="1"/>
  <c r="AO71" i="7"/>
  <c r="AW71" i="7" s="1"/>
  <c r="V64" i="7"/>
  <c r="BJ57" i="7"/>
  <c r="BA59" i="7"/>
  <c r="BJ59" i="7" s="1"/>
  <c r="DW58" i="7"/>
  <c r="AU15" i="7"/>
  <c r="BH15" i="7" s="1"/>
  <c r="AH16" i="7"/>
  <c r="AD11" i="7"/>
  <c r="AQ11" i="7" s="1"/>
  <c r="BD11" i="7" s="1"/>
  <c r="BQ11" i="7" s="1"/>
  <c r="CD11" i="7" s="1"/>
  <c r="CQ11" i="7" s="1"/>
  <c r="DD11" i="7" s="1"/>
  <c r="DQ11" i="7" s="1"/>
  <c r="ED11" i="7" s="1"/>
  <c r="EQ11" i="7" s="1"/>
  <c r="AH10" i="7"/>
  <c r="AU10" i="7" s="1"/>
  <c r="BH10" i="7" s="1"/>
  <c r="BU10" i="7" s="1"/>
  <c r="CH10" i="7" s="1"/>
  <c r="CU10" i="7" s="1"/>
  <c r="DH10" i="7" s="1"/>
  <c r="DU10" i="7" s="1"/>
  <c r="EH10" i="7" s="1"/>
  <c r="EU10" i="7" s="1"/>
  <c r="AD8" i="7"/>
  <c r="AQ8" i="7" s="1"/>
  <c r="BD8" i="7" s="1"/>
  <c r="R12" i="7"/>
  <c r="CV71" i="7"/>
  <c r="T64" i="7"/>
  <c r="J63" i="7"/>
  <c r="E65" i="7"/>
  <c r="J65" i="7" s="1"/>
  <c r="AI58" i="7"/>
  <c r="AJ58" i="7" s="1"/>
  <c r="O59" i="7"/>
  <c r="X59" i="7" s="1"/>
  <c r="J58" i="7"/>
  <c r="Q64" i="7"/>
  <c r="AC45" i="7"/>
  <c r="AG15" i="7"/>
  <c r="W11" i="7"/>
  <c r="AC11" i="7"/>
  <c r="AG10" i="7"/>
  <c r="AT10" i="7" s="1"/>
  <c r="BG10" i="7" s="1"/>
  <c r="BT10" i="7" s="1"/>
  <c r="CG10" i="7" s="1"/>
  <c r="CT10" i="7" s="1"/>
  <c r="DG10" i="7" s="1"/>
  <c r="DT10" i="7" s="1"/>
  <c r="EG10" i="7" s="1"/>
  <c r="ET10" i="7" s="1"/>
  <c r="AC8" i="7"/>
  <c r="W8" i="7"/>
  <c r="Q12" i="7"/>
  <c r="E74" i="7"/>
  <c r="AA71" i="7"/>
  <c r="AJ71" i="7" s="1"/>
  <c r="CI70" i="7"/>
  <c r="CJ70" i="7" s="1"/>
  <c r="K57" i="7"/>
  <c r="BV56" i="7"/>
  <c r="BW56" i="7" s="1"/>
  <c r="AF44" i="7"/>
  <c r="T63" i="7"/>
  <c r="BB11" i="7"/>
  <c r="BO11" i="7" s="1"/>
  <c r="CB11" i="7" s="1"/>
  <c r="CO11" i="7" s="1"/>
  <c r="DB11" i="7" s="1"/>
  <c r="DO11" i="7" s="1"/>
  <c r="EB11" i="7" s="1"/>
  <c r="EO11" i="7" s="1"/>
  <c r="BF10" i="7"/>
  <c r="BS10" i="7" s="1"/>
  <c r="CF10" i="7" s="1"/>
  <c r="CS10" i="7" s="1"/>
  <c r="DF10" i="7" s="1"/>
  <c r="DS10" i="7" s="1"/>
  <c r="EF10" i="7" s="1"/>
  <c r="ES10" i="7" s="1"/>
  <c r="AO8" i="7"/>
  <c r="AB12" i="7"/>
  <c r="J71" i="7"/>
  <c r="K70" i="7"/>
  <c r="C71" i="7"/>
  <c r="CW59" i="7"/>
  <c r="BV59" i="7"/>
  <c r="AJ59" i="7"/>
  <c r="CI57" i="7"/>
  <c r="CJ57" i="7" s="1"/>
  <c r="CP58" i="7"/>
  <c r="CV58" i="7" s="1"/>
  <c r="CW58" i="7" s="1"/>
  <c r="CV56" i="7"/>
  <c r="K56" i="7"/>
  <c r="EJ41" i="7"/>
  <c r="EJ42" i="7" s="1"/>
  <c r="EI42" i="7"/>
  <c r="S63" i="7"/>
  <c r="AE44" i="7"/>
  <c r="AA11" i="7"/>
  <c r="X11" i="7"/>
  <c r="O12" i="7"/>
  <c r="X8" i="7"/>
  <c r="AA8" i="7"/>
  <c r="DJ70" i="7"/>
  <c r="W70" i="7"/>
  <c r="X70" i="7" s="1"/>
  <c r="R71" i="7"/>
  <c r="W71" i="7" s="1"/>
  <c r="X71" i="7" s="1"/>
  <c r="V16" i="7"/>
  <c r="AQ10" i="7"/>
  <c r="BD10" i="7" s="1"/>
  <c r="BQ10" i="7" s="1"/>
  <c r="CD10" i="7" s="1"/>
  <c r="CQ10" i="7" s="1"/>
  <c r="DD10" i="7" s="1"/>
  <c r="DQ10" i="7" s="1"/>
  <c r="ED10" i="7" s="1"/>
  <c r="EQ10" i="7" s="1"/>
  <c r="AU9" i="7"/>
  <c r="BH9" i="7" s="1"/>
  <c r="BU9" i="7" s="1"/>
  <c r="CH9" i="7" s="1"/>
  <c r="CU9" i="7" s="1"/>
  <c r="DH9" i="7" s="1"/>
  <c r="DU9" i="7" s="1"/>
  <c r="EH9" i="7" s="1"/>
  <c r="EU9" i="7" s="1"/>
  <c r="EI71" i="7"/>
  <c r="BW71" i="7"/>
  <c r="AV70" i="7"/>
  <c r="AW70" i="7" s="1"/>
  <c r="H66" i="7"/>
  <c r="CI58" i="7"/>
  <c r="CJ58" i="7" s="1"/>
  <c r="DW59" i="7"/>
  <c r="EO58" i="7"/>
  <c r="EW58" i="7" s="1"/>
  <c r="CW56" i="7"/>
  <c r="BI56" i="7"/>
  <c r="BJ56" i="7" s="1"/>
  <c r="BF25" i="7"/>
  <c r="AS26" i="7"/>
  <c r="AS29" i="7"/>
  <c r="AC44" i="7"/>
  <c r="AC15" i="7"/>
  <c r="W10" i="7"/>
  <c r="X10" i="7" s="1"/>
  <c r="AC10" i="7"/>
  <c r="AG9" i="7"/>
  <c r="AT9" i="7" s="1"/>
  <c r="BG9" i="7" s="1"/>
  <c r="BT9" i="7" s="1"/>
  <c r="CG9" i="7" s="1"/>
  <c r="CT9" i="7" s="1"/>
  <c r="DG9" i="7" s="1"/>
  <c r="DT9" i="7" s="1"/>
  <c r="EG9" i="7" s="1"/>
  <c r="ET9" i="7" s="1"/>
  <c r="AV71" i="7"/>
  <c r="EV70" i="7"/>
  <c r="EW70" i="7" s="1"/>
  <c r="Q65" i="7"/>
  <c r="DI59" i="7"/>
  <c r="DJ59" i="7" s="1"/>
  <c r="W58" i="7"/>
  <c r="X58" i="7" s="1"/>
  <c r="AV57" i="7"/>
  <c r="AW57" i="7" s="1"/>
  <c r="R62" i="7"/>
  <c r="AV58" i="7"/>
  <c r="AW58" i="7" s="1"/>
  <c r="EV56" i="7"/>
  <c r="EW56" i="7" s="1"/>
  <c r="K44" i="7"/>
  <c r="B46" i="7"/>
  <c r="B63" i="7"/>
  <c r="X42" i="7"/>
  <c r="BF32" i="7"/>
  <c r="BS28" i="7"/>
  <c r="DI58" i="7"/>
  <c r="DJ58" i="7" s="1"/>
  <c r="AV56" i="7"/>
  <c r="AW56" i="7" s="1"/>
  <c r="H30" i="7"/>
  <c r="H33" i="7"/>
  <c r="H34" i="7" s="1"/>
  <c r="C58" i="7"/>
  <c r="K58" i="7" s="1"/>
  <c r="DI56" i="7"/>
  <c r="DJ56" i="7" s="1"/>
  <c r="J56" i="7"/>
  <c r="J64" i="7"/>
  <c r="K64" i="7" s="1"/>
  <c r="V44" i="7"/>
  <c r="V46" i="7" s="1"/>
  <c r="J34" i="7"/>
  <c r="CJ42" i="7"/>
  <c r="D66" i="7"/>
  <c r="DV57" i="7"/>
  <c r="DW57" i="7" s="1"/>
  <c r="W57" i="7"/>
  <c r="X57" i="7" s="1"/>
  <c r="DV56" i="7"/>
  <c r="DW56" i="7" s="1"/>
  <c r="W56" i="7"/>
  <c r="X56" i="7" s="1"/>
  <c r="E46" i="7"/>
  <c r="R45" i="7"/>
  <c r="CI56" i="7"/>
  <c r="CJ56" i="7" s="1"/>
  <c r="BJ41" i="7"/>
  <c r="BJ42" i="7" s="1"/>
  <c r="BI42" i="7"/>
  <c r="CJ36" i="7"/>
  <c r="CJ38" i="7" s="1"/>
  <c r="CI38" i="7"/>
  <c r="AO20" i="7"/>
  <c r="BB20" i="7" s="1"/>
  <c r="AB24" i="7"/>
  <c r="AO24" i="7" s="1"/>
  <c r="BB24" i="7" s="1"/>
  <c r="BO24" i="7" s="1"/>
  <c r="CB24" i="7" s="1"/>
  <c r="CO24" i="7" s="1"/>
  <c r="DB24" i="7" s="1"/>
  <c r="DO24" i="7" s="1"/>
  <c r="EB24" i="7" s="1"/>
  <c r="EO24" i="7" s="1"/>
  <c r="R44" i="7"/>
  <c r="EJ37" i="7"/>
  <c r="EJ38" i="7" s="1"/>
  <c r="EI38" i="7"/>
  <c r="J45" i="7"/>
  <c r="K45" i="7" s="1"/>
  <c r="BI70" i="7"/>
  <c r="BJ70" i="7" s="1"/>
  <c r="AV59" i="7"/>
  <c r="AW59" i="7" s="1"/>
  <c r="T62" i="7"/>
  <c r="BQ28" i="7"/>
  <c r="BD32" i="7"/>
  <c r="U45" i="7"/>
  <c r="W45" i="7" s="1"/>
  <c r="H46" i="7"/>
  <c r="DV38" i="7"/>
  <c r="K38" i="7"/>
  <c r="K20" i="7"/>
  <c r="O20" i="7"/>
  <c r="B22" i="7"/>
  <c r="B24" i="7"/>
  <c r="BW42" i="7"/>
  <c r="Q33" i="7"/>
  <c r="Q30" i="7"/>
  <c r="J33" i="7"/>
  <c r="AN25" i="7"/>
  <c r="AA29" i="7"/>
  <c r="E26" i="7"/>
  <c r="BW38" i="7"/>
  <c r="K32" i="7"/>
  <c r="U44" i="7"/>
  <c r="K42" i="7"/>
  <c r="AG22" i="7"/>
  <c r="AG25" i="7"/>
  <c r="P45" i="7"/>
  <c r="CW42" i="7"/>
  <c r="P44" i="7"/>
  <c r="EW38" i="7"/>
  <c r="BH32" i="7"/>
  <c r="BU28" i="7"/>
  <c r="AI25" i="7"/>
  <c r="AC34" i="7"/>
  <c r="BV21" i="7"/>
  <c r="AW28" i="7"/>
  <c r="BA28" i="7"/>
  <c r="T29" i="7"/>
  <c r="B33" i="7"/>
  <c r="AR32" i="7"/>
  <c r="BE28" i="7"/>
  <c r="AE32" i="7"/>
  <c r="AE34" i="7" s="1"/>
  <c r="AE33" i="7"/>
  <c r="X18" i="7"/>
  <c r="O32" i="7"/>
  <c r="O33" i="7"/>
  <c r="AP32" i="7"/>
  <c r="AV28" i="7"/>
  <c r="EW18" i="7"/>
  <c r="AJ28" i="7"/>
  <c r="EO26" i="7"/>
  <c r="E24" i="7"/>
  <c r="J24" i="7" s="1"/>
  <c r="J28" i="7" s="1"/>
  <c r="K28" i="7" s="1"/>
  <c r="R20" i="7"/>
  <c r="B30" i="7"/>
  <c r="AT32" i="7"/>
  <c r="BG28" i="7"/>
  <c r="BI28" i="7" s="1"/>
  <c r="AB22" i="7"/>
  <c r="AB25" i="7"/>
  <c r="AJ25" i="7" s="1"/>
  <c r="BS20" i="7"/>
  <c r="CF20" i="7" s="1"/>
  <c r="BF22" i="7"/>
  <c r="BD16" i="7"/>
  <c r="BI14" i="7"/>
  <c r="J16" i="7"/>
  <c r="BP28" i="7"/>
  <c r="BO28" i="7"/>
  <c r="BB32" i="7"/>
  <c r="BC24" i="7"/>
  <c r="DI14" i="7"/>
  <c r="BJ21" i="7"/>
  <c r="CW7" i="7"/>
  <c r="P30" i="7"/>
  <c r="CV21" i="7"/>
  <c r="CV22" i="7" s="1"/>
  <c r="AI21" i="7"/>
  <c r="AI22" i="7" s="1"/>
  <c r="BT20" i="7"/>
  <c r="CG20" i="7" s="1"/>
  <c r="BG22" i="7"/>
  <c r="AC22" i="7"/>
  <c r="AP20" i="7"/>
  <c r="BC20" i="7" s="1"/>
  <c r="G16" i="7"/>
  <c r="J15" i="7"/>
  <c r="K15" i="7" s="1"/>
  <c r="U25" i="7"/>
  <c r="EU25" i="7"/>
  <c r="AT22" i="7"/>
  <c r="BE20" i="7"/>
  <c r="BR20" i="7" s="1"/>
  <c r="AR22" i="7"/>
  <c r="CI18" i="7"/>
  <c r="CJ18" i="7" s="1"/>
  <c r="BW18" i="7"/>
  <c r="AI18" i="7"/>
  <c r="AJ18" i="7" s="1"/>
  <c r="AI28" i="7"/>
  <c r="AG24" i="7"/>
  <c r="AT24" i="7" s="1"/>
  <c r="BG24" i="7" s="1"/>
  <c r="BT24" i="7" s="1"/>
  <c r="CG24" i="7" s="1"/>
  <c r="CT24" i="7" s="1"/>
  <c r="DG24" i="7" s="1"/>
  <c r="DT24" i="7" s="1"/>
  <c r="EG24" i="7" s="1"/>
  <c r="ET24" i="7" s="1"/>
  <c r="ET26" i="7" s="1"/>
  <c r="EI21" i="7"/>
  <c r="AW14" i="7"/>
  <c r="AD29" i="7"/>
  <c r="W25" i="7"/>
  <c r="P15" i="7"/>
  <c r="AB15" i="7" s="1"/>
  <c r="AU16" i="7"/>
  <c r="P14" i="7"/>
  <c r="K14" i="7"/>
  <c r="C16" i="7"/>
  <c r="W28" i="7"/>
  <c r="X28" i="7" s="1"/>
  <c r="AV21" i="7"/>
  <c r="J18" i="7"/>
  <c r="K18" i="7" s="1"/>
  <c r="O15" i="7"/>
  <c r="O16" i="7" s="1"/>
  <c r="B16" i="7"/>
  <c r="BW14" i="7"/>
  <c r="AI14" i="7"/>
  <c r="AV7" i="7"/>
  <c r="AQ12" i="7"/>
  <c r="ES26" i="7"/>
  <c r="EV21" i="7"/>
  <c r="EP25" i="7"/>
  <c r="BE22" i="7"/>
  <c r="AO22" i="7"/>
  <c r="E22" i="7"/>
  <c r="EJ18" i="7"/>
  <c r="DW14" i="7"/>
  <c r="AR25" i="7"/>
  <c r="AH20" i="7"/>
  <c r="V24" i="7"/>
  <c r="V26" i="7" s="1"/>
  <c r="T15" i="7"/>
  <c r="AF15" i="7" s="1"/>
  <c r="AS15" i="7" s="1"/>
  <c r="AJ14" i="7"/>
  <c r="AQ25" i="7"/>
  <c r="CJ14" i="7"/>
  <c r="AW7" i="7"/>
  <c r="S12" i="7"/>
  <c r="BS22" i="7"/>
  <c r="D22" i="7"/>
  <c r="J21" i="7"/>
  <c r="AH22" i="7"/>
  <c r="S22" i="7"/>
  <c r="W21" i="7"/>
  <c r="EV14" i="7"/>
  <c r="AV14" i="7"/>
  <c r="AH25" i="7"/>
  <c r="S25" i="7"/>
  <c r="D25" i="7"/>
  <c r="T24" i="7"/>
  <c r="T26" i="7" s="1"/>
  <c r="DW21" i="7"/>
  <c r="CI21" i="7"/>
  <c r="CI22" i="7" s="1"/>
  <c r="DV18" i="7"/>
  <c r="DW18" i="7" s="1"/>
  <c r="BV14" i="7"/>
  <c r="BI7" i="7"/>
  <c r="CV18" i="7"/>
  <c r="CW18" i="7" s="1"/>
  <c r="DI7" i="7"/>
  <c r="DJ7" i="7" s="1"/>
  <c r="BJ7" i="7"/>
  <c r="P12" i="7"/>
  <c r="X7" i="7"/>
  <c r="AV18" i="7"/>
  <c r="AW18" i="7" s="1"/>
  <c r="S15" i="7"/>
  <c r="AE15" i="7" s="1"/>
  <c r="AR15" i="7" s="1"/>
  <c r="CV14" i="7"/>
  <c r="AI7" i="7"/>
  <c r="DI18" i="7"/>
  <c r="DJ18" i="7" s="1"/>
  <c r="EW14" i="7"/>
  <c r="R14" i="7"/>
  <c r="R16" i="7" s="1"/>
  <c r="DW7" i="7"/>
  <c r="U12" i="7"/>
  <c r="W18" i="7"/>
  <c r="DV14" i="7"/>
  <c r="EI7" i="7"/>
  <c r="AG12" i="7"/>
  <c r="EV7" i="7"/>
  <c r="BV7" i="7"/>
  <c r="CI7" i="7"/>
  <c r="J7" i="7"/>
  <c r="Y87" i="6"/>
  <c r="Y84" i="6"/>
  <c r="DL86" i="6"/>
  <c r="EF103" i="6"/>
  <c r="DX87" i="6"/>
  <c r="DY87" i="6" s="1"/>
  <c r="CY86" i="6"/>
  <c r="DS103" i="6"/>
  <c r="BK87" i="6"/>
  <c r="EX86" i="6"/>
  <c r="EY86" i="6" s="1"/>
  <c r="CK87" i="6"/>
  <c r="CL87" i="6" s="1"/>
  <c r="BL87" i="6"/>
  <c r="DK86" i="6"/>
  <c r="K87" i="6"/>
  <c r="EK74" i="6"/>
  <c r="AX87" i="6"/>
  <c r="CS103" i="6"/>
  <c r="AF103" i="6"/>
  <c r="EK86" i="6"/>
  <c r="EL86" i="6" s="1"/>
  <c r="AC47" i="6"/>
  <c r="AF10" i="6"/>
  <c r="AF11" i="6"/>
  <c r="AR86" i="6"/>
  <c r="AX86" i="6" s="1"/>
  <c r="AY86" i="6" s="1"/>
  <c r="BE74" i="6"/>
  <c r="BK74" i="6" s="1"/>
  <c r="BL74" i="6" s="1"/>
  <c r="BK73" i="6"/>
  <c r="BL73" i="6" s="1"/>
  <c r="AC8" i="6"/>
  <c r="AC9" i="6"/>
  <c r="AH8" i="6"/>
  <c r="U12" i="6"/>
  <c r="J79" i="6"/>
  <c r="K79" i="6" s="1"/>
  <c r="V78" i="6"/>
  <c r="DK74" i="6"/>
  <c r="DL74" i="6" s="1"/>
  <c r="DK73" i="6"/>
  <c r="AD10" i="6"/>
  <c r="AN11" i="6" s="1"/>
  <c r="AD11" i="6"/>
  <c r="EE87" i="6"/>
  <c r="EK87" i="6" s="1"/>
  <c r="EL87" i="6" s="1"/>
  <c r="EY85" i="6"/>
  <c r="K85" i="6"/>
  <c r="EX83" i="6"/>
  <c r="DL83" i="6"/>
  <c r="CK83" i="6"/>
  <c r="CL83" i="6" s="1"/>
  <c r="AY83" i="6"/>
  <c r="P46" i="6"/>
  <c r="R49" i="6"/>
  <c r="R55" i="6"/>
  <c r="AE46" i="6"/>
  <c r="R67" i="6"/>
  <c r="AJ45" i="6"/>
  <c r="W54" i="6"/>
  <c r="W66" i="6"/>
  <c r="W68" i="6" s="1"/>
  <c r="W77" i="6"/>
  <c r="W79" i="6" s="1"/>
  <c r="BP87" i="6"/>
  <c r="BY87" i="6" s="1"/>
  <c r="R87" i="6"/>
  <c r="X87" i="6" s="1"/>
  <c r="BU86" i="6"/>
  <c r="BX86" i="6" s="1"/>
  <c r="BY86" i="6" s="1"/>
  <c r="BE86" i="6"/>
  <c r="BK86" i="6" s="1"/>
  <c r="D86" i="6"/>
  <c r="J86" i="6" s="1"/>
  <c r="K86" i="6" s="1"/>
  <c r="AL85" i="6"/>
  <c r="DY84" i="6"/>
  <c r="J77" i="6"/>
  <c r="K77" i="6" s="1"/>
  <c r="Y73" i="6"/>
  <c r="BJ8" i="6"/>
  <c r="AF48" i="6"/>
  <c r="AS48" i="6" s="1"/>
  <c r="BF48" i="6" s="1"/>
  <c r="BS48" i="6" s="1"/>
  <c r="CF48" i="6" s="1"/>
  <c r="CS48" i="6" s="1"/>
  <c r="DF48" i="6" s="1"/>
  <c r="DS48" i="6" s="1"/>
  <c r="EF48" i="6" s="1"/>
  <c r="ES48" i="6" s="1"/>
  <c r="AD46" i="6"/>
  <c r="Q55" i="6"/>
  <c r="Q67" i="6"/>
  <c r="Q69" i="6" s="1"/>
  <c r="Q78" i="6"/>
  <c r="Q80" i="6" s="1"/>
  <c r="Q89" i="6"/>
  <c r="AI45" i="6"/>
  <c r="V54" i="6"/>
  <c r="Y85" i="6"/>
  <c r="BY84" i="6"/>
  <c r="K84" i="6"/>
  <c r="R76" i="6"/>
  <c r="R80" i="6" s="1"/>
  <c r="DX73" i="6"/>
  <c r="DY73" i="6" s="1"/>
  <c r="DR74" i="6"/>
  <c r="DX74" i="6" s="1"/>
  <c r="DY74" i="6" s="1"/>
  <c r="DL84" i="6"/>
  <c r="AH45" i="6"/>
  <c r="U54" i="6"/>
  <c r="U66" i="6"/>
  <c r="U68" i="6" s="1"/>
  <c r="U77" i="6"/>
  <c r="U79" i="6" s="1"/>
  <c r="AD8" i="6"/>
  <c r="AQ8" i="6" s="1"/>
  <c r="Q12" i="6"/>
  <c r="DH87" i="6"/>
  <c r="DK87" i="6" s="1"/>
  <c r="DL87" i="6" s="1"/>
  <c r="CS87" i="6"/>
  <c r="CX87" i="6" s="1"/>
  <c r="CY87" i="6" s="1"/>
  <c r="CD87" i="6"/>
  <c r="AE87" i="6"/>
  <c r="AK87" i="6" s="1"/>
  <c r="DR86" i="6"/>
  <c r="DX86" i="6" s="1"/>
  <c r="BC86" i="6"/>
  <c r="BL86" i="6" s="1"/>
  <c r="S86" i="6"/>
  <c r="X86" i="6" s="1"/>
  <c r="Y86" i="6" s="1"/>
  <c r="DY83" i="6"/>
  <c r="AK74" i="6"/>
  <c r="AL74" i="6" s="1"/>
  <c r="J66" i="6"/>
  <c r="K66" i="6" s="1"/>
  <c r="AD48" i="6"/>
  <c r="AQ48" i="6" s="1"/>
  <c r="BD48" i="6" s="1"/>
  <c r="BQ48" i="6" s="1"/>
  <c r="CD48" i="6" s="1"/>
  <c r="CQ48" i="6" s="1"/>
  <c r="DD48" i="6" s="1"/>
  <c r="DQ48" i="6" s="1"/>
  <c r="ED48" i="6" s="1"/>
  <c r="EQ48" i="6" s="1"/>
  <c r="EP87" i="6"/>
  <c r="EY87" i="6" s="1"/>
  <c r="DL85" i="6"/>
  <c r="AY85" i="6"/>
  <c r="AL84" i="6"/>
  <c r="J76" i="6"/>
  <c r="K76" i="6" s="1"/>
  <c r="E80" i="6"/>
  <c r="AL61" i="6"/>
  <c r="AC48" i="6"/>
  <c r="BI9" i="6"/>
  <c r="BV9" i="6" s="1"/>
  <c r="CI9" i="6" s="1"/>
  <c r="CV9" i="6" s="1"/>
  <c r="DI9" i="6" s="1"/>
  <c r="AC87" i="6"/>
  <c r="AL87" i="6" s="1"/>
  <c r="DY86" i="6"/>
  <c r="BY83" i="6"/>
  <c r="DL73" i="6"/>
  <c r="CK74" i="6"/>
  <c r="CL74" i="6" s="1"/>
  <c r="AI46" i="6"/>
  <c r="V55" i="6"/>
  <c r="AG10" i="6"/>
  <c r="AG11" i="6"/>
  <c r="K73" i="6"/>
  <c r="C74" i="6"/>
  <c r="K74" i="6" s="1"/>
  <c r="R54" i="6"/>
  <c r="AE45" i="6"/>
  <c r="AJ10" i="6"/>
  <c r="AJ11" i="6"/>
  <c r="AH9" i="6"/>
  <c r="AU9" i="6" s="1"/>
  <c r="BH9" i="6" s="1"/>
  <c r="BU9" i="6" s="1"/>
  <c r="CH9" i="6" s="1"/>
  <c r="CU9" i="6" s="1"/>
  <c r="DH9" i="6" s="1"/>
  <c r="EY84" i="6"/>
  <c r="V77" i="6"/>
  <c r="V79" i="6" s="1"/>
  <c r="CX74" i="6"/>
  <c r="CY74" i="6" s="1"/>
  <c r="W74" i="6"/>
  <c r="X74" i="6" s="1"/>
  <c r="EL73" i="6"/>
  <c r="ED74" i="6"/>
  <c r="EL74" i="6" s="1"/>
  <c r="CX73" i="6"/>
  <c r="CY73" i="6" s="1"/>
  <c r="CT74" i="6"/>
  <c r="AS74" i="6"/>
  <c r="AX74" i="6" s="1"/>
  <c r="AY74" i="6" s="1"/>
  <c r="AX73" i="6"/>
  <c r="AY73" i="6" s="1"/>
  <c r="AD45" i="6"/>
  <c r="Q54" i="6"/>
  <c r="Q77" i="6"/>
  <c r="Q79" i="6" s="1"/>
  <c r="DY85" i="6"/>
  <c r="R77" i="6"/>
  <c r="BX74" i="6"/>
  <c r="BY74" i="6" s="1"/>
  <c r="Y62" i="6"/>
  <c r="AH10" i="6"/>
  <c r="AH11" i="6"/>
  <c r="R89" i="6"/>
  <c r="AY87" i="6"/>
  <c r="AL86" i="6"/>
  <c r="AY84" i="6"/>
  <c r="EY83" i="6"/>
  <c r="F80" i="6"/>
  <c r="J80" i="6" s="1"/>
  <c r="K80" i="6" s="1"/>
  <c r="EX73" i="6"/>
  <c r="EY73" i="6" s="1"/>
  <c r="BX61" i="6"/>
  <c r="BY61" i="6" s="1"/>
  <c r="E69" i="6"/>
  <c r="DL61" i="6"/>
  <c r="CG61" i="6"/>
  <c r="CK61" i="6" s="1"/>
  <c r="S61" i="6"/>
  <c r="X61" i="6" s="1"/>
  <c r="AP61" i="6"/>
  <c r="F69" i="6"/>
  <c r="J69" i="6" s="1"/>
  <c r="J67" i="6"/>
  <c r="K67" i="6" s="1"/>
  <c r="EX62" i="6"/>
  <c r="EY62" i="6" s="1"/>
  <c r="ER61" i="6"/>
  <c r="EX61" i="6" s="1"/>
  <c r="EY61" i="6" s="1"/>
  <c r="EX59" i="6"/>
  <c r="EY59" i="6" s="1"/>
  <c r="AE62" i="6"/>
  <c r="AK62" i="6" s="1"/>
  <c r="AL62" i="6" s="1"/>
  <c r="CY59" i="6"/>
  <c r="K47" i="6"/>
  <c r="T45" i="6"/>
  <c r="AK73" i="6"/>
  <c r="AL73" i="6" s="1"/>
  <c r="B69" i="6"/>
  <c r="DY62" i="6"/>
  <c r="CL61" i="6"/>
  <c r="CP62" i="6"/>
  <c r="CY62" i="6" s="1"/>
  <c r="EX60" i="6"/>
  <c r="EY60" i="6" s="1"/>
  <c r="I49" i="6"/>
  <c r="W65" i="6" s="1"/>
  <c r="W76" i="6" s="1"/>
  <c r="DK62" i="6"/>
  <c r="Q74" i="6"/>
  <c r="CX59" i="6"/>
  <c r="BX59" i="6"/>
  <c r="BY59" i="6" s="1"/>
  <c r="K59" i="6"/>
  <c r="U46" i="6"/>
  <c r="G49" i="6"/>
  <c r="U65" i="6" s="1"/>
  <c r="U76" i="6" s="1"/>
  <c r="G55" i="6"/>
  <c r="B49" i="6"/>
  <c r="B54" i="6"/>
  <c r="K54" i="6" s="1"/>
  <c r="K45" i="6"/>
  <c r="P45" i="6"/>
  <c r="AY41" i="6"/>
  <c r="AQ59" i="6"/>
  <c r="AQ61" i="6" s="1"/>
  <c r="K65" i="6"/>
  <c r="CY61" i="6"/>
  <c r="DL60" i="6"/>
  <c r="AY62" i="6"/>
  <c r="BX62" i="6"/>
  <c r="BY62" i="6" s="1"/>
  <c r="DY59" i="6"/>
  <c r="H49" i="6"/>
  <c r="V65" i="6" s="1"/>
  <c r="V76" i="6" s="1"/>
  <c r="V47" i="6"/>
  <c r="AI47" i="6" s="1"/>
  <c r="CX43" i="6"/>
  <c r="CY41" i="6"/>
  <c r="CY52" i="6" s="1"/>
  <c r="CX52" i="6"/>
  <c r="BX73" i="6"/>
  <c r="BY73" i="6" s="1"/>
  <c r="DC62" i="6"/>
  <c r="DL62" i="6" s="1"/>
  <c r="Y60" i="6"/>
  <c r="AL59" i="6"/>
  <c r="W48" i="6"/>
  <c r="AJ48" i="6" s="1"/>
  <c r="AW48" i="6" s="1"/>
  <c r="BJ48" i="6" s="1"/>
  <c r="BW48" i="6" s="1"/>
  <c r="CJ48" i="6" s="1"/>
  <c r="CW48" i="6" s="1"/>
  <c r="DJ48" i="6" s="1"/>
  <c r="DW48" i="6" s="1"/>
  <c r="EJ48" i="6" s="1"/>
  <c r="EW48" i="6" s="1"/>
  <c r="J73" i="6"/>
  <c r="DK61" i="6"/>
  <c r="DY60" i="6"/>
  <c r="J48" i="6"/>
  <c r="K48" i="6" s="1"/>
  <c r="V48" i="6"/>
  <c r="AI48" i="6" s="1"/>
  <c r="AV48" i="6" s="1"/>
  <c r="BI48" i="6" s="1"/>
  <c r="BV48" i="6" s="1"/>
  <c r="CI48" i="6" s="1"/>
  <c r="CV48" i="6" s="1"/>
  <c r="DI48" i="6" s="1"/>
  <c r="DV48" i="6" s="1"/>
  <c r="EI48" i="6" s="1"/>
  <c r="EV48" i="6" s="1"/>
  <c r="H67" i="6"/>
  <c r="H69" i="6" s="1"/>
  <c r="T47" i="6"/>
  <c r="AG47" i="6" s="1"/>
  <c r="X62" i="6"/>
  <c r="DL59" i="6"/>
  <c r="P61" i="6"/>
  <c r="Y61" i="6" s="1"/>
  <c r="Y59" i="6"/>
  <c r="T48" i="6"/>
  <c r="AG48" i="6" s="1"/>
  <c r="AT48" i="6" s="1"/>
  <c r="BG48" i="6" s="1"/>
  <c r="BT48" i="6" s="1"/>
  <c r="CG48" i="6" s="1"/>
  <c r="CT48" i="6" s="1"/>
  <c r="DG48" i="6" s="1"/>
  <c r="DT48" i="6" s="1"/>
  <c r="EG48" i="6" s="1"/>
  <c r="ET48" i="6" s="1"/>
  <c r="E49" i="6"/>
  <c r="S47" i="6"/>
  <c r="AF47" i="6" s="1"/>
  <c r="E66" i="6"/>
  <c r="J47" i="6"/>
  <c r="T46" i="6"/>
  <c r="J46" i="6"/>
  <c r="F49" i="6"/>
  <c r="T65" i="6" s="1"/>
  <c r="T76" i="6" s="1"/>
  <c r="W38" i="6"/>
  <c r="I39" i="6"/>
  <c r="EK62" i="6"/>
  <c r="EL62" i="6" s="1"/>
  <c r="R48" i="6"/>
  <c r="D3" i="6"/>
  <c r="CX60" i="6"/>
  <c r="CY60" i="6" s="1"/>
  <c r="AL60" i="6"/>
  <c r="DX61" i="6"/>
  <c r="DY61" i="6" s="1"/>
  <c r="BK61" i="6"/>
  <c r="BL61" i="6" s="1"/>
  <c r="AX60" i="6"/>
  <c r="AY60" i="6" s="1"/>
  <c r="EK59" i="6"/>
  <c r="EL59" i="6" s="1"/>
  <c r="I55" i="6"/>
  <c r="U48" i="6"/>
  <c r="AH48" i="6" s="1"/>
  <c r="AU48" i="6" s="1"/>
  <c r="BH48" i="6" s="1"/>
  <c r="BU48" i="6" s="1"/>
  <c r="CH48" i="6" s="1"/>
  <c r="CU48" i="6" s="1"/>
  <c r="DH48" i="6" s="1"/>
  <c r="DU48" i="6" s="1"/>
  <c r="EH48" i="6" s="1"/>
  <c r="EU48" i="6" s="1"/>
  <c r="Q47" i="6"/>
  <c r="AD47" i="6" s="1"/>
  <c r="AX62" i="6"/>
  <c r="EK61" i="6"/>
  <c r="EL61" i="6" s="1"/>
  <c r="DX60" i="6"/>
  <c r="BK60" i="6"/>
  <c r="BL60" i="6" s="1"/>
  <c r="AX59" i="6"/>
  <c r="BL43" i="6"/>
  <c r="DR62" i="6"/>
  <c r="DX62" i="6" s="1"/>
  <c r="BE62" i="6"/>
  <c r="BK62" i="6" s="1"/>
  <c r="BL62" i="6" s="1"/>
  <c r="AR61" i="6"/>
  <c r="AX61" i="6" s="1"/>
  <c r="EK60" i="6"/>
  <c r="EL60" i="6" s="1"/>
  <c r="DX59" i="6"/>
  <c r="BK59" i="6"/>
  <c r="BL59" i="6" s="1"/>
  <c r="AL43" i="6"/>
  <c r="AL52" i="6"/>
  <c r="R47" i="6"/>
  <c r="W46" i="6"/>
  <c r="K42" i="6"/>
  <c r="J43" i="6"/>
  <c r="S46" i="6"/>
  <c r="X46" i="6" s="1"/>
  <c r="EX43" i="6"/>
  <c r="DD43" i="6"/>
  <c r="E54" i="6"/>
  <c r="J54" i="6" s="1"/>
  <c r="DQ43" i="6"/>
  <c r="R39" i="6"/>
  <c r="AE36" i="6"/>
  <c r="E38" i="6"/>
  <c r="E37" i="6"/>
  <c r="AX52" i="6"/>
  <c r="EL41" i="6"/>
  <c r="EL52" i="6" s="1"/>
  <c r="C43" i="6"/>
  <c r="K41" i="6"/>
  <c r="K52" i="6" s="1"/>
  <c r="S45" i="6"/>
  <c r="X45" i="6" s="1"/>
  <c r="BL41" i="6"/>
  <c r="BL52" i="6" s="1"/>
  <c r="BD43" i="6"/>
  <c r="CE38" i="6"/>
  <c r="BT33" i="6"/>
  <c r="AU26" i="6"/>
  <c r="AU33" i="6"/>
  <c r="AU34" i="6" s="1"/>
  <c r="CX21" i="6"/>
  <c r="BH22" i="6"/>
  <c r="BH25" i="6"/>
  <c r="AG20" i="6"/>
  <c r="T24" i="6"/>
  <c r="W36" i="6"/>
  <c r="W39" i="6" s="1"/>
  <c r="J36" i="6"/>
  <c r="DT29" i="6"/>
  <c r="DT33" i="6"/>
  <c r="CS25" i="6"/>
  <c r="P33" i="6"/>
  <c r="CR29" i="6"/>
  <c r="R22" i="6"/>
  <c r="R24" i="6"/>
  <c r="R26" i="6" s="1"/>
  <c r="X20" i="6"/>
  <c r="AE20" i="6"/>
  <c r="AL15" i="6"/>
  <c r="J15" i="6"/>
  <c r="T36" i="6"/>
  <c r="T37" i="6" s="1"/>
  <c r="B37" i="6"/>
  <c r="DQ33" i="6"/>
  <c r="AQ33" i="6"/>
  <c r="D29" i="6"/>
  <c r="ES25" i="6"/>
  <c r="EX21" i="6"/>
  <c r="EY21" i="6" s="1"/>
  <c r="EL21" i="6"/>
  <c r="EC25" i="6"/>
  <c r="AI25" i="6"/>
  <c r="AX15" i="6"/>
  <c r="AY15" i="6" s="1"/>
  <c r="BA15" i="6"/>
  <c r="EJ12" i="6"/>
  <c r="EK8" i="6"/>
  <c r="DX8" i="6"/>
  <c r="DY8" i="6" s="1"/>
  <c r="I34" i="6"/>
  <c r="BJ33" i="6"/>
  <c r="BJ29" i="6"/>
  <c r="DF25" i="6"/>
  <c r="DK25" i="6" s="1"/>
  <c r="CJ29" i="6"/>
  <c r="CJ33" i="6"/>
  <c r="BD22" i="6"/>
  <c r="BD25" i="6"/>
  <c r="AH26" i="6"/>
  <c r="AH29" i="6"/>
  <c r="AH30" i="6" s="1"/>
  <c r="Q25" i="6"/>
  <c r="Y25" i="6" s="1"/>
  <c r="Q22" i="6"/>
  <c r="BI29" i="6"/>
  <c r="BI33" i="6"/>
  <c r="I28" i="6"/>
  <c r="I30" i="6" s="1"/>
  <c r="I32" i="6"/>
  <c r="BS25" i="6"/>
  <c r="AJ14" i="6"/>
  <c r="W16" i="6"/>
  <c r="H38" i="6"/>
  <c r="C37" i="6"/>
  <c r="C38" i="6" s="1"/>
  <c r="Q38" i="6" s="1"/>
  <c r="EU33" i="6"/>
  <c r="BU26" i="6"/>
  <c r="BU32" i="6"/>
  <c r="BU34" i="6" s="1"/>
  <c r="DU25" i="6"/>
  <c r="DK18" i="6"/>
  <c r="DL18" i="6" s="1"/>
  <c r="P14" i="6"/>
  <c r="B16" i="6"/>
  <c r="G38" i="6"/>
  <c r="U38" i="6" s="1"/>
  <c r="AH38" i="6" s="1"/>
  <c r="AU38" i="6" s="1"/>
  <c r="K36" i="6"/>
  <c r="P29" i="6"/>
  <c r="BQ20" i="6"/>
  <c r="BD24" i="6"/>
  <c r="F22" i="6"/>
  <c r="F24" i="6"/>
  <c r="J12" i="6"/>
  <c r="EU29" i="6"/>
  <c r="AU29" i="6"/>
  <c r="BU30" i="6"/>
  <c r="DE29" i="6"/>
  <c r="DE33" i="6"/>
  <c r="DQ29" i="6"/>
  <c r="BT29" i="6"/>
  <c r="AD30" i="6"/>
  <c r="W29" i="6"/>
  <c r="W33" i="6"/>
  <c r="AU28" i="6"/>
  <c r="AU30" i="6" s="1"/>
  <c r="AU32" i="6"/>
  <c r="CE25" i="6"/>
  <c r="CK21" i="6"/>
  <c r="CL21" i="6" s="1"/>
  <c r="AS20" i="6"/>
  <c r="AF24" i="6"/>
  <c r="DL15" i="6"/>
  <c r="AM7" i="6"/>
  <c r="D2" i="6"/>
  <c r="AQ29" i="6"/>
  <c r="I26" i="6"/>
  <c r="EE33" i="6"/>
  <c r="CD25" i="6"/>
  <c r="J21" i="6"/>
  <c r="J22" i="6" s="1"/>
  <c r="E25" i="6"/>
  <c r="E22" i="6"/>
  <c r="Y18" i="6"/>
  <c r="BV14" i="6"/>
  <c r="BI16" i="6"/>
  <c r="F38" i="6"/>
  <c r="T38" i="6" s="1"/>
  <c r="AG38" i="6" s="1"/>
  <c r="AT38" i="6" s="1"/>
  <c r="BG38" i="6" s="1"/>
  <c r="BT38" i="6" s="1"/>
  <c r="CG38" i="6" s="1"/>
  <c r="CT38" i="6" s="1"/>
  <c r="DG38" i="6" s="1"/>
  <c r="DT38" i="6" s="1"/>
  <c r="EG38" i="6" s="1"/>
  <c r="ET38" i="6" s="1"/>
  <c r="AQ24" i="6"/>
  <c r="EW25" i="6"/>
  <c r="EG25" i="6"/>
  <c r="AX21" i="6"/>
  <c r="AR25" i="6"/>
  <c r="BX18" i="6"/>
  <c r="BY18" i="6" s="1"/>
  <c r="BS14" i="6"/>
  <c r="BF16" i="6"/>
  <c r="EX7" i="6"/>
  <c r="ET12" i="6"/>
  <c r="FA8" i="6" s="1"/>
  <c r="DV25" i="6"/>
  <c r="EN8" i="6"/>
  <c r="EQ12" i="6"/>
  <c r="C29" i="6"/>
  <c r="C30" i="6" s="1"/>
  <c r="C26" i="6"/>
  <c r="CH22" i="6"/>
  <c r="CH25" i="6"/>
  <c r="AG25" i="6"/>
  <c r="EY7" i="6"/>
  <c r="EP12" i="6"/>
  <c r="EH25" i="6"/>
  <c r="J20" i="6"/>
  <c r="D22" i="6"/>
  <c r="D24" i="6"/>
  <c r="D26" i="6" s="1"/>
  <c r="Q28" i="6"/>
  <c r="ER25" i="6"/>
  <c r="BW25" i="6"/>
  <c r="U22" i="6"/>
  <c r="U25" i="6"/>
  <c r="Y20" i="6"/>
  <c r="Z21" i="6" s="1"/>
  <c r="AB21" i="6" s="1"/>
  <c r="P24" i="6"/>
  <c r="P26" i="6" s="1"/>
  <c r="AC20" i="6"/>
  <c r="AC22" i="6" s="1"/>
  <c r="CK18" i="6"/>
  <c r="EY15" i="6"/>
  <c r="AA14" i="6"/>
  <c r="R16" i="6"/>
  <c r="AE14" i="6"/>
  <c r="DC25" i="6"/>
  <c r="DL21" i="6"/>
  <c r="X21" i="6"/>
  <c r="X22" i="6" s="1"/>
  <c r="EX18" i="6"/>
  <c r="EY18" i="6" s="1"/>
  <c r="EL18" i="6"/>
  <c r="CL18" i="6"/>
  <c r="DN15" i="6"/>
  <c r="CD16" i="6"/>
  <c r="CQ14" i="6"/>
  <c r="P8" i="6"/>
  <c r="P12" i="6" s="1"/>
  <c r="T14" i="6"/>
  <c r="F16" i="6"/>
  <c r="J14" i="6"/>
  <c r="J16" i="6" s="1"/>
  <c r="EL10" i="6"/>
  <c r="ED12" i="6"/>
  <c r="CV25" i="6"/>
  <c r="AK21" i="6"/>
  <c r="AF25" i="6"/>
  <c r="EK15" i="6"/>
  <c r="EL15" i="6" s="1"/>
  <c r="BY15" i="6"/>
  <c r="AD16" i="6"/>
  <c r="EY11" i="6"/>
  <c r="EZ10" i="6" s="1"/>
  <c r="V10" i="6"/>
  <c r="ES12" i="6"/>
  <c r="EX10" i="6"/>
  <c r="BE29" i="6"/>
  <c r="AI20" i="6"/>
  <c r="V24" i="6"/>
  <c r="K20" i="6"/>
  <c r="L21" i="6" s="1"/>
  <c r="N21" i="6" s="1"/>
  <c r="B24" i="6"/>
  <c r="DX18" i="6"/>
  <c r="DY18" i="6" s="1"/>
  <c r="EG12" i="6"/>
  <c r="EC12" i="6"/>
  <c r="R9" i="6"/>
  <c r="D12" i="6"/>
  <c r="R8" i="6"/>
  <c r="K7" i="6"/>
  <c r="B12" i="6"/>
  <c r="BH32" i="6"/>
  <c r="AT29" i="6"/>
  <c r="T26" i="6"/>
  <c r="BK21" i="6"/>
  <c r="BF25" i="6"/>
  <c r="AP25" i="6"/>
  <c r="T22" i="6"/>
  <c r="B22" i="6"/>
  <c r="B25" i="6"/>
  <c r="K21" i="6"/>
  <c r="AK18" i="6"/>
  <c r="AL18" i="6" s="1"/>
  <c r="BK15" i="6"/>
  <c r="DX7" i="6"/>
  <c r="X25" i="6"/>
  <c r="R29" i="6"/>
  <c r="DJ25" i="6"/>
  <c r="BY21" i="6"/>
  <c r="AV25" i="6"/>
  <c r="K18" i="6"/>
  <c r="G16" i="6"/>
  <c r="U14" i="6"/>
  <c r="EQ25" i="6"/>
  <c r="G22" i="6"/>
  <c r="G25" i="6"/>
  <c r="J25" i="6" s="1"/>
  <c r="DX21" i="6"/>
  <c r="P10" i="6"/>
  <c r="V8" i="6"/>
  <c r="AI8" i="6" s="1"/>
  <c r="EX8" i="6"/>
  <c r="EY8" i="6" s="1"/>
  <c r="DK7" i="6"/>
  <c r="DL7" i="6" s="1"/>
  <c r="Y7" i="6"/>
  <c r="DY21" i="6"/>
  <c r="AQ22" i="6"/>
  <c r="L18" i="6"/>
  <c r="H25" i="6"/>
  <c r="S9" i="6"/>
  <c r="AF9" i="6" s="1"/>
  <c r="AS9" i="6" s="1"/>
  <c r="BF9" i="6" s="1"/>
  <c r="BS9" i="6" s="1"/>
  <c r="CF9" i="6" s="1"/>
  <c r="CS9" i="6" s="1"/>
  <c r="DF9" i="6" s="1"/>
  <c r="S8" i="6"/>
  <c r="Z18" i="6"/>
  <c r="V25" i="6"/>
  <c r="V22" i="6"/>
  <c r="CU20" i="6"/>
  <c r="AJ20" i="6"/>
  <c r="W22" i="6"/>
  <c r="W24" i="6"/>
  <c r="W26" i="6" s="1"/>
  <c r="W10" i="6"/>
  <c r="Q9" i="6"/>
  <c r="AD9" i="6" s="1"/>
  <c r="AQ9" i="6" s="1"/>
  <c r="BD9" i="6" s="1"/>
  <c r="BQ9" i="6" s="1"/>
  <c r="CD9" i="6" s="1"/>
  <c r="CQ9" i="6" s="1"/>
  <c r="DD9" i="6" s="1"/>
  <c r="EK7" i="6"/>
  <c r="AX7" i="6"/>
  <c r="X7" i="6"/>
  <c r="DS25" i="6"/>
  <c r="DK21" i="6"/>
  <c r="Y21" i="6"/>
  <c r="AY18" i="6"/>
  <c r="BX15" i="6"/>
  <c r="BL15" i="6"/>
  <c r="Q10" i="6"/>
  <c r="AA11" i="6" s="1"/>
  <c r="W9" i="6"/>
  <c r="AJ9" i="6" s="1"/>
  <c r="AW9" i="6" s="1"/>
  <c r="BJ9" i="6" s="1"/>
  <c r="BW9" i="6" s="1"/>
  <c r="CJ9" i="6" s="1"/>
  <c r="CW9" i="6" s="1"/>
  <c r="DJ9" i="6" s="1"/>
  <c r="J8" i="6"/>
  <c r="K8" i="6" s="1"/>
  <c r="AA15" i="6"/>
  <c r="K15" i="6"/>
  <c r="EK11" i="6"/>
  <c r="EL11" i="6" s="1"/>
  <c r="EM10" i="6" s="1"/>
  <c r="T10" i="6"/>
  <c r="EX9" i="6"/>
  <c r="EY9" i="6" s="1"/>
  <c r="BX7" i="6"/>
  <c r="CY15" i="6"/>
  <c r="DS12" i="6"/>
  <c r="I12" i="6"/>
  <c r="C12" i="6"/>
  <c r="DA15" i="6"/>
  <c r="CL15" i="6"/>
  <c r="EL8" i="6"/>
  <c r="CY7" i="6"/>
  <c r="G12" i="6"/>
  <c r="R10" i="6"/>
  <c r="X10" i="6" s="1"/>
  <c r="R11" i="6"/>
  <c r="EK9" i="6"/>
  <c r="EL9" i="6" s="1"/>
  <c r="T8" i="6"/>
  <c r="EH12" i="6"/>
  <c r="BK7" i="6"/>
  <c r="DY10" i="6"/>
  <c r="T9" i="6"/>
  <c r="AG9" i="6" s="1"/>
  <c r="AT9" i="6" s="1"/>
  <c r="BG9" i="6" s="1"/>
  <c r="BT9" i="6" s="1"/>
  <c r="CG9" i="6" s="1"/>
  <c r="CT9" i="6" s="1"/>
  <c r="DG9" i="6" s="1"/>
  <c r="CK7" i="6"/>
  <c r="CL7" i="6" s="1"/>
  <c r="P11" i="6"/>
  <c r="V11" i="6"/>
  <c r="AJ143" i="5"/>
  <c r="BS84" i="5"/>
  <c r="BS113" i="5"/>
  <c r="BJ113" i="5"/>
  <c r="DJ131" i="5"/>
  <c r="AS131" i="5"/>
  <c r="BD116" i="5"/>
  <c r="BP115" i="5"/>
  <c r="DO84" i="5"/>
  <c r="DO114" i="5" s="1"/>
  <c r="DO117" i="5" s="1"/>
  <c r="CN116" i="5"/>
  <c r="BB144" i="5"/>
  <c r="BB138" i="5"/>
  <c r="DJ130" i="5"/>
  <c r="DK84" i="5"/>
  <c r="CY116" i="5"/>
  <c r="CY113" i="5"/>
  <c r="AS115" i="5"/>
  <c r="DN143" i="5"/>
  <c r="DN145" i="5"/>
  <c r="BF48" i="5"/>
  <c r="BB19" i="5"/>
  <c r="BF86" i="5"/>
  <c r="BF115" i="5" s="1"/>
  <c r="EI84" i="5"/>
  <c r="DB84" i="5"/>
  <c r="EV113" i="5"/>
  <c r="EV110" i="5"/>
  <c r="EV145" i="5" s="1"/>
  <c r="BD113" i="5"/>
  <c r="CD110" i="5"/>
  <c r="CD113" i="5"/>
  <c r="CD112" i="5"/>
  <c r="EH138" i="5"/>
  <c r="AD138" i="5"/>
  <c r="E131" i="5"/>
  <c r="EV116" i="5"/>
  <c r="EV112" i="5"/>
  <c r="EV84" i="5"/>
  <c r="EV114" i="5" s="1"/>
  <c r="CD114" i="5"/>
  <c r="CD117" i="5" s="1"/>
  <c r="EW84" i="5"/>
  <c r="EW114" i="5" s="1"/>
  <c r="AQ84" i="5"/>
  <c r="EU115" i="5"/>
  <c r="CL144" i="5"/>
  <c r="DJ138" i="5"/>
  <c r="BZ120" i="5"/>
  <c r="BZ131" i="5" s="1"/>
  <c r="ET131" i="5"/>
  <c r="DW131" i="5"/>
  <c r="AS116" i="5"/>
  <c r="BC115" i="5"/>
  <c r="CC110" i="5"/>
  <c r="CC116" i="5"/>
  <c r="CC117" i="5" s="1"/>
  <c r="BN131" i="5"/>
  <c r="EN131" i="5"/>
  <c r="CC113" i="5"/>
  <c r="BP116" i="5"/>
  <c r="BN108" i="5"/>
  <c r="CN115" i="5"/>
  <c r="AG112" i="5"/>
  <c r="D116" i="5"/>
  <c r="D112" i="5"/>
  <c r="CE67" i="5"/>
  <c r="CE71" i="5"/>
  <c r="DW74" i="5"/>
  <c r="DW76" i="5" s="1"/>
  <c r="DW70" i="5"/>
  <c r="DW55" i="5"/>
  <c r="DV53" i="5"/>
  <c r="AE67" i="5"/>
  <c r="CL138" i="5"/>
  <c r="L138" i="5"/>
  <c r="M138" i="5" s="1"/>
  <c r="AR114" i="5"/>
  <c r="AR117" i="5" s="1"/>
  <c r="AR110" i="5"/>
  <c r="AR145" i="5" s="1"/>
  <c r="DW113" i="5"/>
  <c r="EW116" i="5"/>
  <c r="AH59" i="5"/>
  <c r="AH63" i="5" s="1"/>
  <c r="AH71" i="5" s="1"/>
  <c r="AH79" i="5"/>
  <c r="AH80" i="5" s="1"/>
  <c r="AP130" i="5"/>
  <c r="AP131" i="5" s="1"/>
  <c r="BC112" i="5"/>
  <c r="EJ84" i="5"/>
  <c r="EJ114" i="5" s="1"/>
  <c r="EL84" i="5"/>
  <c r="EL114" i="5" s="1"/>
  <c r="EL113" i="5"/>
  <c r="BR62" i="5"/>
  <c r="BR81" i="5"/>
  <c r="BR83" i="5" s="1"/>
  <c r="BR112" i="5" s="1"/>
  <c r="DO115" i="5"/>
  <c r="DO113" i="5"/>
  <c r="EV143" i="5"/>
  <c r="DV138" i="5"/>
  <c r="AE84" i="5"/>
  <c r="AE114" i="5" s="1"/>
  <c r="CP84" i="5"/>
  <c r="ET138" i="5"/>
  <c r="AJ145" i="5"/>
  <c r="C120" i="5"/>
  <c r="C131" i="5" s="1"/>
  <c r="DA116" i="5"/>
  <c r="CZ113" i="5"/>
  <c r="CZ84" i="5"/>
  <c r="CO80" i="5"/>
  <c r="C144" i="5"/>
  <c r="BD115" i="5"/>
  <c r="EU116" i="5"/>
  <c r="ET108" i="5"/>
  <c r="CX108" i="5"/>
  <c r="AG116" i="5"/>
  <c r="CN112" i="5"/>
  <c r="EM84" i="5"/>
  <c r="BD84" i="5"/>
  <c r="BD114" i="5" s="1"/>
  <c r="BD117" i="5" s="1"/>
  <c r="BC116" i="5"/>
  <c r="E115" i="5"/>
  <c r="EK83" i="5"/>
  <c r="BE83" i="5"/>
  <c r="DX80" i="5"/>
  <c r="BT80" i="5"/>
  <c r="BT113" i="5" s="1"/>
  <c r="K76" i="5"/>
  <c r="BE76" i="5"/>
  <c r="EH61" i="5"/>
  <c r="EH62" i="5" s="1"/>
  <c r="EJ62" i="5"/>
  <c r="EJ63" i="5" s="1"/>
  <c r="EJ71" i="5" s="1"/>
  <c r="DC80" i="5"/>
  <c r="C59" i="5"/>
  <c r="CZ70" i="5"/>
  <c r="CZ55" i="5"/>
  <c r="CZ67" i="5" s="1"/>
  <c r="CB55" i="5"/>
  <c r="CB70" i="5"/>
  <c r="L86" i="5"/>
  <c r="CQ80" i="5"/>
  <c r="J74" i="5"/>
  <c r="DJ61" i="5"/>
  <c r="CO62" i="5"/>
  <c r="CO63" i="5" s="1"/>
  <c r="CO81" i="5"/>
  <c r="CO83" i="5" s="1"/>
  <c r="CO112" i="5" s="1"/>
  <c r="AD58" i="5"/>
  <c r="AD79" i="5" s="1"/>
  <c r="CC63" i="5"/>
  <c r="EN74" i="5"/>
  <c r="EN76" i="5" s="1"/>
  <c r="EN70" i="5"/>
  <c r="EH53" i="5"/>
  <c r="EN55" i="5"/>
  <c r="EN67" i="5" s="1"/>
  <c r="AP55" i="5"/>
  <c r="AP74" i="5"/>
  <c r="CY84" i="5"/>
  <c r="CY114" i="5" s="1"/>
  <c r="AF84" i="5"/>
  <c r="EN80" i="5"/>
  <c r="EN113" i="5" s="1"/>
  <c r="D66" i="5"/>
  <c r="DL62" i="5"/>
  <c r="DL63" i="5" s="1"/>
  <c r="DL81" i="5"/>
  <c r="DL83" i="5" s="1"/>
  <c r="EX67" i="5"/>
  <c r="DV108" i="5"/>
  <c r="N99" i="5"/>
  <c r="AU83" i="5"/>
  <c r="AU112" i="5" s="1"/>
  <c r="AG80" i="5"/>
  <c r="CL65" i="5"/>
  <c r="AV84" i="5"/>
  <c r="AV71" i="5"/>
  <c r="DV61" i="5"/>
  <c r="DV82" i="5" s="1"/>
  <c r="DJ60" i="5"/>
  <c r="DK62" i="5"/>
  <c r="DK63" i="5" s="1"/>
  <c r="DK81" i="5"/>
  <c r="DK83" i="5" s="1"/>
  <c r="DV59" i="5"/>
  <c r="CY63" i="5"/>
  <c r="CY71" i="5" s="1"/>
  <c r="BN138" i="5"/>
  <c r="U110" i="5"/>
  <c r="U111" i="5" s="1"/>
  <c r="K108" i="5"/>
  <c r="O98" i="5"/>
  <c r="DY83" i="5"/>
  <c r="DY112" i="5" s="1"/>
  <c r="CR83" i="5"/>
  <c r="CR112" i="5" s="1"/>
  <c r="AT83" i="5"/>
  <c r="AT112" i="5" s="1"/>
  <c r="BG84" i="5"/>
  <c r="CF80" i="5"/>
  <c r="CF113" i="5" s="1"/>
  <c r="EY62" i="5"/>
  <c r="EY63" i="5" s="1"/>
  <c r="EY81" i="5"/>
  <c r="EY83" i="5" s="1"/>
  <c r="EB62" i="5"/>
  <c r="EB63" i="5" s="1"/>
  <c r="EB67" i="5" s="1"/>
  <c r="EB81" i="5"/>
  <c r="EB83" i="5" s="1"/>
  <c r="CR63" i="5"/>
  <c r="AD59" i="5"/>
  <c r="AD78" i="5"/>
  <c r="AD80" i="5" s="1"/>
  <c r="E83" i="5"/>
  <c r="E112" i="5" s="1"/>
  <c r="G80" i="5"/>
  <c r="CB79" i="5"/>
  <c r="CB80" i="5" s="1"/>
  <c r="DM80" i="5"/>
  <c r="CE80" i="5"/>
  <c r="CF71" i="5"/>
  <c r="J65" i="5"/>
  <c r="E66" i="5"/>
  <c r="EX62" i="5"/>
  <c r="EX63" i="5" s="1"/>
  <c r="EX71" i="5" s="1"/>
  <c r="EX81" i="5"/>
  <c r="EX83" i="5" s="1"/>
  <c r="EX112" i="5" s="1"/>
  <c r="EA62" i="5"/>
  <c r="EA63" i="5" s="1"/>
  <c r="EA71" i="5" s="1"/>
  <c r="CQ63" i="5"/>
  <c r="AU59" i="5"/>
  <c r="AU63" i="5" s="1"/>
  <c r="AU78" i="5"/>
  <c r="AU80" i="5" s="1"/>
  <c r="EH54" i="5"/>
  <c r="EH75" i="5" s="1"/>
  <c r="EI55" i="5"/>
  <c r="EI67" i="5" s="1"/>
  <c r="EI75" i="5"/>
  <c r="EI76" i="5" s="1"/>
  <c r="DL76" i="5"/>
  <c r="DL116" i="5" s="1"/>
  <c r="N100" i="5"/>
  <c r="BB61" i="5"/>
  <c r="BE62" i="5"/>
  <c r="ET81" i="5"/>
  <c r="AF63" i="5"/>
  <c r="AF71" i="5" s="1"/>
  <c r="BR59" i="5"/>
  <c r="BR63" i="5" s="1"/>
  <c r="BR71" i="5" s="1"/>
  <c r="BR78" i="5"/>
  <c r="BR80" i="5" s="1"/>
  <c r="J55" i="5"/>
  <c r="K55" i="5"/>
  <c r="DO83" i="5"/>
  <c r="DO112" i="5" s="1"/>
  <c r="BC80" i="5"/>
  <c r="H80" i="5"/>
  <c r="EM62" i="5"/>
  <c r="EM63" i="5" s="1"/>
  <c r="DP62" i="5"/>
  <c r="DP63" i="5" s="1"/>
  <c r="DP82" i="5"/>
  <c r="DP83" i="5" s="1"/>
  <c r="DP112" i="5" s="1"/>
  <c r="CY82" i="5"/>
  <c r="CY83" i="5" s="1"/>
  <c r="CY112" i="5" s="1"/>
  <c r="CY62" i="5"/>
  <c r="AD61" i="5"/>
  <c r="AD82" i="5" s="1"/>
  <c r="DA62" i="5"/>
  <c r="DA81" i="5"/>
  <c r="DA83" i="5" s="1"/>
  <c r="DA112" i="5" s="1"/>
  <c r="CC62" i="5"/>
  <c r="BZ60" i="5"/>
  <c r="I71" i="5"/>
  <c r="I84" i="5"/>
  <c r="EX84" i="5"/>
  <c r="DM76" i="5"/>
  <c r="DM112" i="5" s="1"/>
  <c r="BZ61" i="5"/>
  <c r="CA62" i="5"/>
  <c r="CA63" i="5" s="1"/>
  <c r="CA71" i="5" s="1"/>
  <c r="CN63" i="5"/>
  <c r="BP80" i="5"/>
  <c r="DM67" i="5"/>
  <c r="EU83" i="5"/>
  <c r="EU112" i="5" s="1"/>
  <c r="DA80" i="5"/>
  <c r="CB86" i="5"/>
  <c r="CB115" i="5" s="1"/>
  <c r="BZ65" i="5"/>
  <c r="EL82" i="5"/>
  <c r="EL83" i="5" s="1"/>
  <c r="EL62" i="5"/>
  <c r="EL63" i="5" s="1"/>
  <c r="EL71" i="5" s="1"/>
  <c r="EN62" i="5"/>
  <c r="EN63" i="5" s="1"/>
  <c r="EN81" i="5"/>
  <c r="EN83" i="5" s="1"/>
  <c r="DW62" i="5"/>
  <c r="DW81" i="5"/>
  <c r="DW83" i="5" s="1"/>
  <c r="DV60" i="5"/>
  <c r="BS63" i="5"/>
  <c r="EH57" i="5"/>
  <c r="EI59" i="5"/>
  <c r="EI63" i="5" s="1"/>
  <c r="EI86" i="5"/>
  <c r="CA82" i="5"/>
  <c r="CA83" i="5" s="1"/>
  <c r="CA112" i="5" s="1"/>
  <c r="BF83" i="5"/>
  <c r="BF112" i="5" s="1"/>
  <c r="AS80" i="5"/>
  <c r="C80" i="5"/>
  <c r="EJ76" i="5"/>
  <c r="AE76" i="5"/>
  <c r="CX65" i="5"/>
  <c r="AD62" i="5"/>
  <c r="EZ59" i="5"/>
  <c r="EZ63" i="5" s="1"/>
  <c r="EZ71" i="5" s="1"/>
  <c r="ET57" i="5"/>
  <c r="ET59" i="5" s="1"/>
  <c r="CC67" i="5"/>
  <c r="AG74" i="5"/>
  <c r="AG76" i="5" s="1"/>
  <c r="AG55" i="5"/>
  <c r="AG70" i="5"/>
  <c r="EV86" i="5"/>
  <c r="EV115" i="5" s="1"/>
  <c r="DM79" i="5"/>
  <c r="CQ79" i="5"/>
  <c r="AI78" i="5"/>
  <c r="AI80" i="5" s="1"/>
  <c r="D78" i="5"/>
  <c r="D80" i="5" s="1"/>
  <c r="EL74" i="5"/>
  <c r="EL76" i="5" s="1"/>
  <c r="EK70" i="5"/>
  <c r="DL70" i="5"/>
  <c r="C60" i="5"/>
  <c r="DV58" i="5"/>
  <c r="EY55" i="5"/>
  <c r="AV55" i="5"/>
  <c r="AV67" i="5" s="1"/>
  <c r="AD54" i="5"/>
  <c r="DA74" i="5"/>
  <c r="DA76" i="5" s="1"/>
  <c r="DA70" i="5"/>
  <c r="BE55" i="5"/>
  <c r="BE67" i="5" s="1"/>
  <c r="BS62" i="5"/>
  <c r="CL61" i="5"/>
  <c r="CL82" i="5" s="1"/>
  <c r="DW59" i="5"/>
  <c r="DW63" i="5" s="1"/>
  <c r="BE63" i="5"/>
  <c r="BE71" i="5" s="1"/>
  <c r="DJ57" i="5"/>
  <c r="BQ59" i="5"/>
  <c r="BQ63" i="5" s="1"/>
  <c r="BQ71" i="5" s="1"/>
  <c r="AT59" i="5"/>
  <c r="AT63" i="5" s="1"/>
  <c r="AT71" i="5" s="1"/>
  <c r="DL55" i="5"/>
  <c r="AS67" i="5"/>
  <c r="DJ54" i="5"/>
  <c r="DJ75" i="5" s="1"/>
  <c r="CX53" i="5"/>
  <c r="BC55" i="5"/>
  <c r="BB53" i="5"/>
  <c r="BC74" i="5"/>
  <c r="BC76" i="5" s="1"/>
  <c r="BB41" i="5"/>
  <c r="BB49" i="5" s="1"/>
  <c r="DW48" i="5"/>
  <c r="BN61" i="5"/>
  <c r="BN82" i="5" s="1"/>
  <c r="CX60" i="5"/>
  <c r="CX62" i="5" s="1"/>
  <c r="D59" i="5"/>
  <c r="D63" i="5" s="1"/>
  <c r="D71" i="5" s="1"/>
  <c r="DD59" i="5"/>
  <c r="DD63" i="5" s="1"/>
  <c r="DD67" i="5" s="1"/>
  <c r="CM59" i="5"/>
  <c r="CM63" i="5" s="1"/>
  <c r="G75" i="5"/>
  <c r="M54" i="5"/>
  <c r="CF81" i="5"/>
  <c r="CF83" i="5" s="1"/>
  <c r="CF112" i="5" s="1"/>
  <c r="BO81" i="5"/>
  <c r="BO83" i="5" s="1"/>
  <c r="BO112" i="5" s="1"/>
  <c r="AS81" i="5"/>
  <c r="AS83" i="5" s="1"/>
  <c r="AS112" i="5" s="1"/>
  <c r="I81" i="5"/>
  <c r="I83" i="5" s="1"/>
  <c r="I112" i="5" s="1"/>
  <c r="CM79" i="5"/>
  <c r="EA78" i="5"/>
  <c r="EA80" i="5" s="1"/>
  <c r="CN78" i="5"/>
  <c r="CN80" i="5" s="1"/>
  <c r="EB74" i="5"/>
  <c r="EB76" i="5" s="1"/>
  <c r="EB113" i="5" s="1"/>
  <c r="ET61" i="5"/>
  <c r="ET82" i="5" s="1"/>
  <c r="AP61" i="5"/>
  <c r="AP82" i="5" s="1"/>
  <c r="EU59" i="5"/>
  <c r="EU63" i="5" s="1"/>
  <c r="BB58" i="5"/>
  <c r="BB79" i="5" s="1"/>
  <c r="DZ59" i="5"/>
  <c r="CL57" i="5"/>
  <c r="DB67" i="5"/>
  <c r="BT55" i="5"/>
  <c r="DO55" i="5"/>
  <c r="DO67" i="5" s="1"/>
  <c r="AD53" i="5"/>
  <c r="CM49" i="5"/>
  <c r="AQ4" i="5"/>
  <c r="G82" i="5"/>
  <c r="M82" i="5" s="1"/>
  <c r="CE81" i="5"/>
  <c r="CE83" i="5" s="1"/>
  <c r="CE112" i="5" s="1"/>
  <c r="EU79" i="5"/>
  <c r="EU80" i="5" s="1"/>
  <c r="DY79" i="5"/>
  <c r="DY80" i="5" s="1"/>
  <c r="BP79" i="5"/>
  <c r="DZ78" i="5"/>
  <c r="DZ80" i="5" s="1"/>
  <c r="DD78" i="5"/>
  <c r="DD80" i="5" s="1"/>
  <c r="DD113" i="5" s="1"/>
  <c r="CM78" i="5"/>
  <c r="CM80" i="5" s="1"/>
  <c r="BQ78" i="5"/>
  <c r="BQ80" i="5" s="1"/>
  <c r="EZ75" i="5"/>
  <c r="EZ76" i="5" s="1"/>
  <c r="EZ112" i="5" s="1"/>
  <c r="BG74" i="5"/>
  <c r="BG76" i="5" s="1"/>
  <c r="BG112" i="5" s="1"/>
  <c r="CY70" i="5"/>
  <c r="BB65" i="5"/>
  <c r="AF62" i="5"/>
  <c r="C61" i="5"/>
  <c r="BT62" i="5"/>
  <c r="BT63" i="5" s="1"/>
  <c r="BC62" i="5"/>
  <c r="BC63" i="5" s="1"/>
  <c r="AG62" i="5"/>
  <c r="AG63" i="5" s="1"/>
  <c r="AG71" i="5" s="1"/>
  <c r="DN59" i="5"/>
  <c r="DN63" i="5" s="1"/>
  <c r="AS59" i="5"/>
  <c r="AS63" i="5" s="1"/>
  <c r="BN57" i="5"/>
  <c r="EM55" i="5"/>
  <c r="EM67" i="5" s="1"/>
  <c r="AH67" i="5"/>
  <c r="AQ75" i="5"/>
  <c r="AQ76" i="5" s="1"/>
  <c r="AQ55" i="5"/>
  <c r="EJ55" i="5"/>
  <c r="CP55" i="5"/>
  <c r="CP67" i="5" s="1"/>
  <c r="CP74" i="5"/>
  <c r="CP76" i="5" s="1"/>
  <c r="CP116" i="5" s="1"/>
  <c r="DN47" i="5"/>
  <c r="DN50" i="5" s="1"/>
  <c r="DN43" i="5"/>
  <c r="BD47" i="5"/>
  <c r="G81" i="5"/>
  <c r="AT78" i="5"/>
  <c r="AT80" i="5" s="1"/>
  <c r="L74" i="5"/>
  <c r="M74" i="5" s="1"/>
  <c r="EY70" i="5"/>
  <c r="BC70" i="5"/>
  <c r="AD65" i="5"/>
  <c r="DZ62" i="5"/>
  <c r="AE62" i="5"/>
  <c r="AE63" i="5" s="1"/>
  <c r="AE71" i="5" s="1"/>
  <c r="BB60" i="5"/>
  <c r="DA59" i="5"/>
  <c r="DA63" i="5" s="1"/>
  <c r="EL55" i="5"/>
  <c r="AP54" i="5"/>
  <c r="AP75" i="5" s="1"/>
  <c r="C54" i="5"/>
  <c r="BN53" i="5"/>
  <c r="BQ55" i="5"/>
  <c r="BQ67" i="5" s="1"/>
  <c r="EH41" i="5"/>
  <c r="AQ63" i="5"/>
  <c r="E63" i="5"/>
  <c r="ET54" i="5"/>
  <c r="ET75" i="5" s="1"/>
  <c r="EU55" i="5"/>
  <c r="EJ50" i="5"/>
  <c r="EL48" i="5"/>
  <c r="EL50" i="5" s="1"/>
  <c r="EL43" i="5"/>
  <c r="G59" i="5"/>
  <c r="M58" i="5"/>
  <c r="BF59" i="5"/>
  <c r="BF63" i="5" s="1"/>
  <c r="BF71" i="5" s="1"/>
  <c r="CQ67" i="5"/>
  <c r="DJ53" i="5"/>
  <c r="DK70" i="5"/>
  <c r="F76" i="5"/>
  <c r="AP41" i="5"/>
  <c r="AP49" i="5" s="1"/>
  <c r="BT43" i="5"/>
  <c r="BP59" i="5"/>
  <c r="BP63" i="5" s="1"/>
  <c r="DO59" i="5"/>
  <c r="DO63" i="5" s="1"/>
  <c r="CX57" i="5"/>
  <c r="CB59" i="5"/>
  <c r="CB63" i="5" s="1"/>
  <c r="ET41" i="5"/>
  <c r="EX49" i="5"/>
  <c r="E4" i="5"/>
  <c r="L19" i="5"/>
  <c r="E48" i="5"/>
  <c r="EJ43" i="5"/>
  <c r="EH19" i="5"/>
  <c r="BO63" i="5"/>
  <c r="BO67" i="5" s="1"/>
  <c r="DY63" i="5"/>
  <c r="DY67" i="5" s="1"/>
  <c r="AP58" i="5"/>
  <c r="AP79" i="5" s="1"/>
  <c r="BZ57" i="5"/>
  <c r="BZ59" i="5" s="1"/>
  <c r="BG67" i="5"/>
  <c r="AJ55" i="5"/>
  <c r="AJ67" i="5" s="1"/>
  <c r="C53" i="5"/>
  <c r="K53" i="5"/>
  <c r="CR79" i="5"/>
  <c r="CR80" i="5" s="1"/>
  <c r="CR113" i="5" s="1"/>
  <c r="CA79" i="5"/>
  <c r="CA80" i="5" s="1"/>
  <c r="BF78" i="5"/>
  <c r="BF80" i="5" s="1"/>
  <c r="AJ78" i="5"/>
  <c r="AJ80" i="5" s="1"/>
  <c r="AJ113" i="5" s="1"/>
  <c r="E78" i="5"/>
  <c r="E80" i="5" s="1"/>
  <c r="EM74" i="5"/>
  <c r="EM76" i="5" s="1"/>
  <c r="EM113" i="5" s="1"/>
  <c r="ET65" i="5"/>
  <c r="BN65" i="5"/>
  <c r="BN60" i="5"/>
  <c r="AR62" i="5"/>
  <c r="AR63" i="5" s="1"/>
  <c r="BB57" i="5"/>
  <c r="F55" i="5"/>
  <c r="F67" i="5" s="1"/>
  <c r="AF55" i="5"/>
  <c r="AF75" i="5"/>
  <c r="AF76" i="5" s="1"/>
  <c r="CD55" i="5"/>
  <c r="CD67" i="5" s="1"/>
  <c r="CD70" i="5"/>
  <c r="BF55" i="5"/>
  <c r="AI55" i="5"/>
  <c r="AI67" i="5" s="1"/>
  <c r="DK75" i="5"/>
  <c r="DK76" i="5" s="1"/>
  <c r="CL60" i="5"/>
  <c r="H62" i="5"/>
  <c r="H63" i="5" s="1"/>
  <c r="DJ58" i="5"/>
  <c r="DJ79" i="5" s="1"/>
  <c r="EV59" i="5"/>
  <c r="EV63" i="5" s="1"/>
  <c r="AG49" i="5"/>
  <c r="BT46" i="5"/>
  <c r="CD48" i="5"/>
  <c r="CL18" i="5"/>
  <c r="EK19" i="5"/>
  <c r="EH17" i="5"/>
  <c r="AU19" i="5"/>
  <c r="AP17" i="5"/>
  <c r="DA48" i="5"/>
  <c r="M17" i="5"/>
  <c r="G19" i="5"/>
  <c r="DD47" i="5"/>
  <c r="EC15" i="5"/>
  <c r="BT49" i="5"/>
  <c r="DP48" i="5"/>
  <c r="DP50" i="5" s="1"/>
  <c r="BN19" i="5"/>
  <c r="DJ17" i="5"/>
  <c r="F4" i="5"/>
  <c r="AR43" i="5"/>
  <c r="CL53" i="5"/>
  <c r="DC50" i="5"/>
  <c r="CY19" i="5"/>
  <c r="DV18" i="5"/>
  <c r="CM19" i="5"/>
  <c r="CM43" i="5" s="1"/>
  <c r="CL17" i="5"/>
  <c r="BF47" i="5"/>
  <c r="BF43" i="5"/>
  <c r="I66" i="5"/>
  <c r="BD67" i="5"/>
  <c r="AT67" i="5"/>
  <c r="CP43" i="5"/>
  <c r="AT43" i="5"/>
  <c r="L41" i="5"/>
  <c r="M41" i="5" s="1"/>
  <c r="C17" i="5"/>
  <c r="D19" i="5"/>
  <c r="O17" i="5" s="1"/>
  <c r="CM47" i="5"/>
  <c r="EK59" i="5"/>
  <c r="EK63" i="5" s="1"/>
  <c r="DC67" i="5"/>
  <c r="BP67" i="5"/>
  <c r="ET53" i="5"/>
  <c r="G55" i="5"/>
  <c r="M55" i="5" s="1"/>
  <c r="BZ18" i="5"/>
  <c r="EW19" i="5"/>
  <c r="ET19" i="5" s="1"/>
  <c r="DM7" i="5"/>
  <c r="DM3" i="5"/>
  <c r="CQ48" i="5"/>
  <c r="CQ43" i="5"/>
  <c r="CN48" i="5"/>
  <c r="ET17" i="5"/>
  <c r="AG4" i="5"/>
  <c r="AG48" i="5"/>
  <c r="BT47" i="5"/>
  <c r="BT50" i="5" s="1"/>
  <c r="EV43" i="5"/>
  <c r="BU15" i="5"/>
  <c r="EB15" i="5"/>
  <c r="BB46" i="5"/>
  <c r="CA55" i="5"/>
  <c r="BZ53" i="5"/>
  <c r="BZ41" i="5"/>
  <c r="CD49" i="5"/>
  <c r="EN48" i="5"/>
  <c r="EA43" i="5"/>
  <c r="EA47" i="5"/>
  <c r="EA50" i="5" s="1"/>
  <c r="J41" i="5"/>
  <c r="C41" i="5"/>
  <c r="DJ19" i="5"/>
  <c r="BN18" i="5"/>
  <c r="AD17" i="5"/>
  <c r="DZ47" i="5"/>
  <c r="DZ43" i="5"/>
  <c r="BG43" i="5"/>
  <c r="AB25" i="5"/>
  <c r="DV17" i="5"/>
  <c r="CZ14" i="5"/>
  <c r="CZ15" i="5" s="1"/>
  <c r="CX12" i="5"/>
  <c r="BP11" i="5"/>
  <c r="BN10" i="5"/>
  <c r="BD7" i="5"/>
  <c r="BZ17" i="5"/>
  <c r="BB17" i="5"/>
  <c r="CR47" i="5"/>
  <c r="CR50" i="5" s="1"/>
  <c r="DQ15" i="5"/>
  <c r="AU47" i="5"/>
  <c r="AU43" i="5"/>
  <c r="BH15" i="5"/>
  <c r="BH46" i="5"/>
  <c r="CQ15" i="5"/>
  <c r="CQ47" i="5" s="1"/>
  <c r="CQ50" i="5" s="1"/>
  <c r="AG15" i="5"/>
  <c r="CX6" i="5"/>
  <c r="CX75" i="5" s="1"/>
  <c r="AX5" i="5"/>
  <c r="BB7" i="5"/>
  <c r="AV19" i="5"/>
  <c r="AE19" i="5"/>
  <c r="AE43" i="5" s="1"/>
  <c r="D47" i="5"/>
  <c r="EH13" i="5"/>
  <c r="DJ13" i="5"/>
  <c r="DJ82" i="5" s="1"/>
  <c r="AR15" i="5"/>
  <c r="AR47" i="5" s="1"/>
  <c r="AR50" i="5" s="1"/>
  <c r="EX46" i="5"/>
  <c r="EH11" i="5"/>
  <c r="DM11" i="5"/>
  <c r="DJ9" i="5"/>
  <c r="AF15" i="5"/>
  <c r="EB3" i="5"/>
  <c r="FA5" i="5"/>
  <c r="EB7" i="5"/>
  <c r="EB46" i="5" s="1"/>
  <c r="BR43" i="5"/>
  <c r="F14" i="5"/>
  <c r="F15" i="5" s="1"/>
  <c r="F71" i="5" s="1"/>
  <c r="C13" i="5"/>
  <c r="C82" i="5" s="1"/>
  <c r="M12" i="5"/>
  <c r="G14" i="5"/>
  <c r="M14" i="5" s="1"/>
  <c r="DY11" i="5"/>
  <c r="DV10" i="5"/>
  <c r="DV79" i="5" s="1"/>
  <c r="DV80" i="5" s="1"/>
  <c r="CD46" i="5"/>
  <c r="EZ15" i="5"/>
  <c r="CO46" i="5"/>
  <c r="CO15" i="5"/>
  <c r="CO47" i="5" s="1"/>
  <c r="CO50" i="5" s="1"/>
  <c r="AD11" i="5"/>
  <c r="AI48" i="5"/>
  <c r="AI50" i="5" s="1"/>
  <c r="C18" i="5"/>
  <c r="BR19" i="5"/>
  <c r="BI15" i="5"/>
  <c r="U15" i="5"/>
  <c r="CA15" i="5"/>
  <c r="DK15" i="5"/>
  <c r="CL11" i="5"/>
  <c r="EK46" i="5"/>
  <c r="AD6" i="5"/>
  <c r="AD75" i="5" s="1"/>
  <c r="CH5" i="5"/>
  <c r="BQ3" i="5"/>
  <c r="BQ7" i="5"/>
  <c r="ET18" i="5"/>
  <c r="BQ19" i="5"/>
  <c r="K15" i="5"/>
  <c r="EH12" i="5"/>
  <c r="E47" i="5"/>
  <c r="E50" i="5" s="1"/>
  <c r="J15" i="5"/>
  <c r="DO15" i="5"/>
  <c r="EU11" i="5"/>
  <c r="ET10" i="5"/>
  <c r="ET79" i="5" s="1"/>
  <c r="CX10" i="5"/>
  <c r="CX79" i="5" s="1"/>
  <c r="J7" i="5"/>
  <c r="K7" i="5"/>
  <c r="L7" i="5"/>
  <c r="ET7" i="5"/>
  <c r="EP5" i="5"/>
  <c r="DY3" i="5"/>
  <c r="DJ14" i="5"/>
  <c r="CL14" i="5"/>
  <c r="BN14" i="5"/>
  <c r="AQ14" i="5"/>
  <c r="AQ15" i="5" s="1"/>
  <c r="AQ47" i="5" s="1"/>
  <c r="AP12" i="5"/>
  <c r="C14" i="5"/>
  <c r="BQ47" i="5"/>
  <c r="EW11" i="5"/>
  <c r="ET9" i="5"/>
  <c r="AS11" i="5"/>
  <c r="AP9" i="5"/>
  <c r="C11" i="5"/>
  <c r="CL6" i="5"/>
  <c r="CL75" i="5" s="1"/>
  <c r="CN7" i="5"/>
  <c r="CF3" i="5"/>
  <c r="DE5" i="5"/>
  <c r="CF7" i="5"/>
  <c r="CF46" i="5" s="1"/>
  <c r="EN3" i="5"/>
  <c r="I43" i="5"/>
  <c r="CF15" i="5"/>
  <c r="G7" i="5"/>
  <c r="M6" i="5"/>
  <c r="EN7" i="5"/>
  <c r="DZ19" i="5"/>
  <c r="DV19" i="5" s="1"/>
  <c r="CB14" i="5"/>
  <c r="CB15" i="5" s="1"/>
  <c r="BZ13" i="5"/>
  <c r="AQ46" i="5"/>
  <c r="EC6" i="5"/>
  <c r="DD7" i="5"/>
  <c r="AL5" i="5"/>
  <c r="AP7" i="5"/>
  <c r="CR3" i="5"/>
  <c r="BB13" i="5"/>
  <c r="BB82" i="5" s="1"/>
  <c r="DA15" i="5"/>
  <c r="BH43" i="5"/>
  <c r="CT5" i="5"/>
  <c r="AJ7" i="5"/>
  <c r="AJ3" i="5"/>
  <c r="BI5" i="5"/>
  <c r="EK15" i="5"/>
  <c r="EK47" i="5" s="1"/>
  <c r="BE15" i="5"/>
  <c r="DL15" i="5"/>
  <c r="DL47" i="5" s="1"/>
  <c r="DL50" i="5" s="1"/>
  <c r="CX11" i="5"/>
  <c r="BZ9" i="5"/>
  <c r="CC11" i="5"/>
  <c r="C6" i="5"/>
  <c r="AB5" i="5"/>
  <c r="U4" i="5"/>
  <c r="C7" i="5"/>
  <c r="AV3" i="5"/>
  <c r="EY14" i="5"/>
  <c r="EY15" i="5" s="1"/>
  <c r="BC14" i="5"/>
  <c r="EM11" i="5"/>
  <c r="H11" i="5"/>
  <c r="EX7" i="5"/>
  <c r="DK7" i="5"/>
  <c r="DK46" i="5" s="1"/>
  <c r="BS7" i="5"/>
  <c r="AF7" i="5"/>
  <c r="D7" i="5"/>
  <c r="L5" i="5"/>
  <c r="EM3" i="5"/>
  <c r="CQ3" i="5"/>
  <c r="K5" i="5"/>
  <c r="EL3" i="5"/>
  <c r="DN3" i="5"/>
  <c r="CP3" i="5"/>
  <c r="BR3" i="5"/>
  <c r="AT3" i="5"/>
  <c r="DJ5" i="5"/>
  <c r="BN5" i="5"/>
  <c r="J5" i="5"/>
  <c r="EK3" i="5"/>
  <c r="CO3" i="5"/>
  <c r="AS3" i="5"/>
  <c r="BZ12" i="5"/>
  <c r="DE9" i="5"/>
  <c r="EJ3" i="5"/>
  <c r="DL3" i="5"/>
  <c r="CN3" i="5"/>
  <c r="BP3" i="5"/>
  <c r="AR3" i="5"/>
  <c r="EU14" i="5"/>
  <c r="EI11" i="5"/>
  <c r="DX7" i="5"/>
  <c r="DB7" i="5"/>
  <c r="BO7" i="5"/>
  <c r="EI3" i="5"/>
  <c r="CM3" i="5"/>
  <c r="AQ3" i="5"/>
  <c r="CA19" i="5"/>
  <c r="BO14" i="5"/>
  <c r="BC11" i="5"/>
  <c r="DA7" i="5"/>
  <c r="DA49" i="5" s="1"/>
  <c r="DV5" i="5"/>
  <c r="BZ5" i="5"/>
  <c r="AD5" i="5"/>
  <c r="V4" i="5"/>
  <c r="G15" i="5"/>
  <c r="DW14" i="5"/>
  <c r="DW15" i="5" s="1"/>
  <c r="CZ7" i="5"/>
  <c r="CZ49" i="5" s="1"/>
  <c r="CD7" i="5"/>
  <c r="AQ7" i="5"/>
  <c r="AD12" i="5"/>
  <c r="P4" i="5"/>
  <c r="P5" i="5" s="1"/>
  <c r="AH3" i="5"/>
  <c r="EH5" i="5"/>
  <c r="O4" i="5"/>
  <c r="O5" i="5" s="1"/>
  <c r="O6" i="5" s="1"/>
  <c r="BD3" i="5"/>
  <c r="BO11" i="5"/>
  <c r="DC70" i="4"/>
  <c r="CE70" i="4"/>
  <c r="BK62" i="4"/>
  <c r="AY73" i="4"/>
  <c r="BC75" i="4"/>
  <c r="AT71" i="4"/>
  <c r="AU71" i="4" s="1"/>
  <c r="BL76" i="4"/>
  <c r="AC76" i="4"/>
  <c r="V66" i="4"/>
  <c r="W71" i="4"/>
  <c r="J71" i="4"/>
  <c r="K71" i="4" s="1"/>
  <c r="DB71" i="4"/>
  <c r="DC71" i="4" s="1"/>
  <c r="BF71" i="4"/>
  <c r="BG71" i="4" s="1"/>
  <c r="N77" i="4"/>
  <c r="W77" i="4" s="1"/>
  <c r="CJ71" i="4"/>
  <c r="CP71" i="4" s="1"/>
  <c r="CQ71" i="4" s="1"/>
  <c r="W64" i="4"/>
  <c r="AO62" i="4"/>
  <c r="W62" i="4"/>
  <c r="N66" i="4"/>
  <c r="Z62" i="4"/>
  <c r="AH57" i="4"/>
  <c r="AI57" i="4" s="1"/>
  <c r="AY45" i="4"/>
  <c r="AM64" i="4"/>
  <c r="AM46" i="4"/>
  <c r="BK44" i="4"/>
  <c r="AY63" i="4"/>
  <c r="DO70" i="4"/>
  <c r="CZ59" i="4"/>
  <c r="DB59" i="4" s="1"/>
  <c r="DC59" i="4" s="1"/>
  <c r="CD57" i="4"/>
  <c r="CE57" i="4" s="1"/>
  <c r="BX59" i="4"/>
  <c r="CD59" i="4" s="1"/>
  <c r="BG56" i="4"/>
  <c r="DJ44" i="4"/>
  <c r="CX63" i="4"/>
  <c r="EM38" i="4"/>
  <c r="W74" i="4"/>
  <c r="V75" i="4"/>
  <c r="W75" i="4" s="1"/>
  <c r="AA73" i="4"/>
  <c r="AA77" i="4" s="1"/>
  <c r="U66" i="4"/>
  <c r="AN65" i="4"/>
  <c r="AN74" i="4"/>
  <c r="BS59" i="4"/>
  <c r="D59" i="4"/>
  <c r="J59" i="4" s="1"/>
  <c r="AT58" i="4"/>
  <c r="AU58" i="4" s="1"/>
  <c r="BF57" i="4"/>
  <c r="BG57" i="4" s="1"/>
  <c r="AT57" i="4"/>
  <c r="AU57" i="4" s="1"/>
  <c r="AT56" i="4"/>
  <c r="AU56" i="4" s="1"/>
  <c r="CV44" i="4"/>
  <c r="CJ63" i="4"/>
  <c r="BL65" i="4"/>
  <c r="AM65" i="4"/>
  <c r="AM74" i="4"/>
  <c r="AM76" i="4" s="1"/>
  <c r="AQ62" i="4"/>
  <c r="AQ66" i="4" s="1"/>
  <c r="AE66" i="4"/>
  <c r="W56" i="4"/>
  <c r="N58" i="4"/>
  <c r="W58" i="4" s="1"/>
  <c r="CC44" i="4"/>
  <c r="BQ63" i="4"/>
  <c r="AQ74" i="4"/>
  <c r="AQ76" i="4" s="1"/>
  <c r="AS73" i="4"/>
  <c r="AQ65" i="4"/>
  <c r="Q65" i="4"/>
  <c r="V65" i="4" s="1"/>
  <c r="W65" i="4" s="1"/>
  <c r="V63" i="4"/>
  <c r="W63" i="4" s="1"/>
  <c r="BQ62" i="4"/>
  <c r="AD62" i="4"/>
  <c r="K59" i="4"/>
  <c r="BR57" i="4"/>
  <c r="BS56" i="4"/>
  <c r="BJ58" i="4"/>
  <c r="BS58" i="4" s="1"/>
  <c r="BO45" i="4"/>
  <c r="BC46" i="4"/>
  <c r="V73" i="4"/>
  <c r="W73" i="4" s="1"/>
  <c r="DX71" i="4"/>
  <c r="DZ71" i="4" s="1"/>
  <c r="EA71" i="4" s="1"/>
  <c r="DH71" i="4"/>
  <c r="DN71" i="4" s="1"/>
  <c r="DO71" i="4" s="1"/>
  <c r="CC71" i="4"/>
  <c r="CD71" i="4" s="1"/>
  <c r="CE71" i="4" s="1"/>
  <c r="BO71" i="4"/>
  <c r="BR71" i="4" s="1"/>
  <c r="BS71" i="4" s="1"/>
  <c r="BA71" i="4"/>
  <c r="EL59" i="4"/>
  <c r="CE59" i="4"/>
  <c r="V59" i="4"/>
  <c r="DB58" i="4"/>
  <c r="AL59" i="4"/>
  <c r="AU59" i="4" s="1"/>
  <c r="CD58" i="4"/>
  <c r="CE58" i="4" s="1"/>
  <c r="AM73" i="4"/>
  <c r="BB65" i="4"/>
  <c r="BB74" i="4"/>
  <c r="BB76" i="4" s="1"/>
  <c r="EM59" i="4"/>
  <c r="CQ57" i="4"/>
  <c r="CH59" i="4"/>
  <c r="CQ59" i="4" s="1"/>
  <c r="CP56" i="4"/>
  <c r="CQ56" i="4" s="1"/>
  <c r="CM58" i="4"/>
  <c r="CP58" i="4" s="1"/>
  <c r="CQ58" i="4" s="1"/>
  <c r="K46" i="4"/>
  <c r="AG46" i="4"/>
  <c r="AS45" i="4"/>
  <c r="AG64" i="4"/>
  <c r="DB70" i="4"/>
  <c r="AT70" i="4"/>
  <c r="BP62" i="4"/>
  <c r="BD66" i="4"/>
  <c r="BD73" i="4"/>
  <c r="BD77" i="4" s="1"/>
  <c r="W59" i="4"/>
  <c r="DC58" i="4"/>
  <c r="DN57" i="4"/>
  <c r="DO57" i="4" s="1"/>
  <c r="DL59" i="4"/>
  <c r="DN59" i="4" s="1"/>
  <c r="DO59" i="4" s="1"/>
  <c r="N76" i="4"/>
  <c r="W76" i="4" s="1"/>
  <c r="V74" i="4"/>
  <c r="DZ57" i="4"/>
  <c r="EA57" i="4" s="1"/>
  <c r="CL74" i="4"/>
  <c r="CL76" i="4" s="1"/>
  <c r="AU70" i="4"/>
  <c r="J66" i="4"/>
  <c r="K66" i="4" s="1"/>
  <c r="AC65" i="4"/>
  <c r="J65" i="4"/>
  <c r="K65" i="4" s="1"/>
  <c r="Z65" i="4"/>
  <c r="Z74" i="4"/>
  <c r="AN62" i="4"/>
  <c r="AB66" i="4"/>
  <c r="AB73" i="4"/>
  <c r="BG58" i="4"/>
  <c r="W57" i="4"/>
  <c r="AX44" i="4"/>
  <c r="AL63" i="4"/>
  <c r="BA63" i="4"/>
  <c r="DT58" i="4"/>
  <c r="DZ58" i="4" s="1"/>
  <c r="EA58" i="4" s="1"/>
  <c r="DF58" i="4"/>
  <c r="DO58" i="4" s="1"/>
  <c r="CK45" i="4"/>
  <c r="BR38" i="4"/>
  <c r="AI36" i="4"/>
  <c r="AI38" i="4" s="1"/>
  <c r="AH38" i="4"/>
  <c r="AG30" i="4"/>
  <c r="AN29" i="4"/>
  <c r="AH29" i="4"/>
  <c r="AH30" i="4" s="1"/>
  <c r="AB30" i="4"/>
  <c r="K29" i="4"/>
  <c r="K30" i="4" s="1"/>
  <c r="BY64" i="4"/>
  <c r="AZ63" i="4"/>
  <c r="DC57" i="4"/>
  <c r="K57" i="4"/>
  <c r="J56" i="4"/>
  <c r="K56" i="4" s="1"/>
  <c r="V46" i="4"/>
  <c r="W46" i="4" s="1"/>
  <c r="BP45" i="4"/>
  <c r="CM44" i="4"/>
  <c r="EL38" i="4"/>
  <c r="BG37" i="4"/>
  <c r="BG38" i="4" s="1"/>
  <c r="BF38" i="4"/>
  <c r="AY29" i="4"/>
  <c r="AM30" i="4"/>
  <c r="S25" i="4"/>
  <c r="S26" i="4" s="1"/>
  <c r="AF66" i="4"/>
  <c r="BO63" i="4"/>
  <c r="EF58" i="4"/>
  <c r="EL58" i="4" s="1"/>
  <c r="EM58" i="4" s="1"/>
  <c r="AF44" i="4"/>
  <c r="AH44" i="4" s="1"/>
  <c r="AI44" i="4" s="1"/>
  <c r="DO41" i="4"/>
  <c r="DO42" i="4" s="1"/>
  <c r="AU41" i="4"/>
  <c r="AU42" i="4" s="1"/>
  <c r="AT38" i="4"/>
  <c r="AU37" i="4"/>
  <c r="AU38" i="4" s="1"/>
  <c r="BD30" i="4"/>
  <c r="BP29" i="4"/>
  <c r="Z30" i="4"/>
  <c r="AL29" i="4"/>
  <c r="BX26" i="4"/>
  <c r="W24" i="4"/>
  <c r="X24" i="4" s="1"/>
  <c r="X26" i="4" s="1"/>
  <c r="V20" i="4"/>
  <c r="BS57" i="4"/>
  <c r="CK44" i="4"/>
  <c r="BB29" i="4"/>
  <c r="DC41" i="4"/>
  <c r="DC42" i="4" s="1"/>
  <c r="AO26" i="4"/>
  <c r="O26" i="4"/>
  <c r="E22" i="4"/>
  <c r="E25" i="4"/>
  <c r="E26" i="4" s="1"/>
  <c r="AL45" i="4"/>
  <c r="Z46" i="4"/>
  <c r="CE34" i="4"/>
  <c r="K34" i="4"/>
  <c r="D25" i="4"/>
  <c r="BC24" i="4"/>
  <c r="BC26" i="4" s="1"/>
  <c r="BO20" i="4"/>
  <c r="BC22" i="4"/>
  <c r="DL15" i="4"/>
  <c r="DX15" i="4" s="1"/>
  <c r="EJ15" i="4" s="1"/>
  <c r="DB15" i="4"/>
  <c r="AI58" i="4"/>
  <c r="CD56" i="4"/>
  <c r="BM46" i="4"/>
  <c r="T22" i="4"/>
  <c r="C25" i="4"/>
  <c r="C26" i="4" s="1"/>
  <c r="C22" i="4"/>
  <c r="EM34" i="4"/>
  <c r="BS34" i="4"/>
  <c r="O14" i="4"/>
  <c r="C16" i="4"/>
  <c r="Z64" i="4"/>
  <c r="EM57" i="4"/>
  <c r="CE56" i="4"/>
  <c r="BL25" i="4"/>
  <c r="BR21" i="4"/>
  <c r="BB20" i="4"/>
  <c r="AP24" i="4"/>
  <c r="AP26" i="4" s="1"/>
  <c r="AP22" i="4"/>
  <c r="AN20" i="4"/>
  <c r="AZ20" i="4" s="1"/>
  <c r="CT15" i="4"/>
  <c r="BX63" i="4"/>
  <c r="AA63" i="4"/>
  <c r="J58" i="4"/>
  <c r="K58" i="4" s="1"/>
  <c r="AZ45" i="4"/>
  <c r="AN46" i="4"/>
  <c r="CE38" i="4"/>
  <c r="AS30" i="4"/>
  <c r="BE29" i="4"/>
  <c r="AB26" i="4"/>
  <c r="BK25" i="4"/>
  <c r="AN22" i="4"/>
  <c r="AN25" i="4"/>
  <c r="AO24" i="4"/>
  <c r="BA20" i="4"/>
  <c r="EM56" i="4"/>
  <c r="BA46" i="4"/>
  <c r="J46" i="4"/>
  <c r="R46" i="4"/>
  <c r="AD45" i="4"/>
  <c r="CC25" i="4"/>
  <c r="DN38" i="4"/>
  <c r="AE29" i="4"/>
  <c r="S30" i="4"/>
  <c r="BB22" i="4"/>
  <c r="AE14" i="4"/>
  <c r="S16" i="4"/>
  <c r="CD12" i="4"/>
  <c r="V45" i="4"/>
  <c r="W45" i="4" s="1"/>
  <c r="DO34" i="4"/>
  <c r="AU34" i="4"/>
  <c r="CW29" i="4"/>
  <c r="U26" i="4"/>
  <c r="AE25" i="4"/>
  <c r="AE26" i="4" s="1"/>
  <c r="AE22" i="4"/>
  <c r="DN34" i="4"/>
  <c r="AT34" i="4"/>
  <c r="BW25" i="4"/>
  <c r="E16" i="4"/>
  <c r="CI15" i="4"/>
  <c r="CU15" i="4" s="1"/>
  <c r="DG15" i="4" s="1"/>
  <c r="DS15" i="4" s="1"/>
  <c r="EE15" i="4" s="1"/>
  <c r="CE15" i="4"/>
  <c r="CB18" i="4"/>
  <c r="CD18" i="4" s="1"/>
  <c r="CB21" i="4"/>
  <c r="CB12" i="4"/>
  <c r="BP25" i="4"/>
  <c r="J14" i="4"/>
  <c r="J16" i="4" s="1"/>
  <c r="AS14" i="4"/>
  <c r="CE7" i="4"/>
  <c r="CE12" i="4" s="1"/>
  <c r="BV18" i="4"/>
  <c r="BV21" i="4"/>
  <c r="BV12" i="4"/>
  <c r="AC14" i="4"/>
  <c r="Q16" i="4"/>
  <c r="K7" i="4"/>
  <c r="K12" i="4" s="1"/>
  <c r="B18" i="4"/>
  <c r="K18" i="4" s="1"/>
  <c r="K26" i="4" s="1"/>
  <c r="B21" i="4"/>
  <c r="B12" i="4"/>
  <c r="AB46" i="4"/>
  <c r="EA37" i="4"/>
  <c r="EA38" i="4" s="1"/>
  <c r="DZ38" i="4"/>
  <c r="AR20" i="4"/>
  <c r="AF24" i="4"/>
  <c r="AF26" i="4" s="1"/>
  <c r="O22" i="4"/>
  <c r="AA20" i="4"/>
  <c r="O24" i="4"/>
  <c r="AL20" i="4"/>
  <c r="CP15" i="4"/>
  <c r="AQ22" i="4"/>
  <c r="AQ24" i="4"/>
  <c r="AQ26" i="4" s="1"/>
  <c r="Z3" i="4"/>
  <c r="AD18" i="4"/>
  <c r="AD21" i="4"/>
  <c r="I22" i="4"/>
  <c r="I25" i="4"/>
  <c r="I26" i="4" s="1"/>
  <c r="BS7" i="4"/>
  <c r="BS12" i="4" s="1"/>
  <c r="BJ21" i="4"/>
  <c r="W29" i="4"/>
  <c r="W30" i="4" s="1"/>
  <c r="N26" i="4"/>
  <c r="Z22" i="4"/>
  <c r="AG20" i="4"/>
  <c r="CD15" i="4"/>
  <c r="AB14" i="4"/>
  <c r="P16" i="4"/>
  <c r="V14" i="4"/>
  <c r="V16" i="4" s="1"/>
  <c r="DT15" i="4"/>
  <c r="DN15" i="4"/>
  <c r="W20" i="4"/>
  <c r="X20" i="4" s="1"/>
  <c r="AP14" i="4"/>
  <c r="AD16" i="4"/>
  <c r="T14" i="4"/>
  <c r="H16" i="4"/>
  <c r="BF18" i="4"/>
  <c r="BG18" i="4" s="1"/>
  <c r="V7" i="4"/>
  <c r="P18" i="4"/>
  <c r="V18" i="4" s="1"/>
  <c r="W18" i="4" s="1"/>
  <c r="P21" i="4"/>
  <c r="AT7" i="4"/>
  <c r="AT12" i="4" s="1"/>
  <c r="AR18" i="4"/>
  <c r="AT18" i="4" s="1"/>
  <c r="AR21" i="4"/>
  <c r="AT21" i="4" s="1"/>
  <c r="AT22" i="4" s="1"/>
  <c r="AH7" i="4"/>
  <c r="AH12" i="4" s="1"/>
  <c r="N14" i="4"/>
  <c r="B16" i="4"/>
  <c r="BR7" i="4"/>
  <c r="BR12" i="4" s="1"/>
  <c r="BN21" i="4"/>
  <c r="AZ21" i="4"/>
  <c r="AL21" i="4"/>
  <c r="H21" i="4"/>
  <c r="J21" i="4" s="1"/>
  <c r="J22" i="4" s="1"/>
  <c r="AL18" i="4"/>
  <c r="U86" i="3"/>
  <c r="V86" i="3" s="1"/>
  <c r="CP83" i="3"/>
  <c r="U15" i="3"/>
  <c r="K80" i="3"/>
  <c r="U79" i="3"/>
  <c r="V79" i="3" s="1"/>
  <c r="I12" i="3"/>
  <c r="I18" i="3"/>
  <c r="I21" i="3"/>
  <c r="J7" i="3"/>
  <c r="B87" i="3"/>
  <c r="K87" i="3" s="1"/>
  <c r="EL83" i="3"/>
  <c r="AM79" i="3"/>
  <c r="EK74" i="3"/>
  <c r="D186" i="3"/>
  <c r="D190" i="3" s="1"/>
  <c r="J84" i="3"/>
  <c r="K84" i="3" s="1"/>
  <c r="F186" i="3"/>
  <c r="F190" i="3" s="1"/>
  <c r="O87" i="3"/>
  <c r="EK73" i="3"/>
  <c r="CP74" i="3"/>
  <c r="DB83" i="3"/>
  <c r="V83" i="3"/>
  <c r="V73" i="3"/>
  <c r="O186" i="3"/>
  <c r="V91" i="3"/>
  <c r="B86" i="3"/>
  <c r="K86" i="3" s="1"/>
  <c r="AT83" i="3"/>
  <c r="BQ74" i="3"/>
  <c r="AA87" i="3"/>
  <c r="BR73" i="3"/>
  <c r="BJ74" i="3"/>
  <c r="H186" i="3"/>
  <c r="H190" i="3" s="1"/>
  <c r="V15" i="3"/>
  <c r="DN83" i="3"/>
  <c r="DM73" i="3"/>
  <c r="DG74" i="3"/>
  <c r="DM74" i="3" s="1"/>
  <c r="DN73" i="3"/>
  <c r="DF74" i="3"/>
  <c r="DN74" i="3" s="1"/>
  <c r="K69" i="3"/>
  <c r="K81" i="3" s="1"/>
  <c r="CC83" i="3"/>
  <c r="CD83" i="3" s="1"/>
  <c r="DZ74" i="3"/>
  <c r="J83" i="3"/>
  <c r="K83" i="3" s="1"/>
  <c r="K78" i="3"/>
  <c r="U74" i="3"/>
  <c r="V74" i="3" s="1"/>
  <c r="U73" i="3"/>
  <c r="BA65" i="3"/>
  <c r="AO76" i="3"/>
  <c r="AG74" i="3"/>
  <c r="AH74" i="3" s="1"/>
  <c r="DZ60" i="3"/>
  <c r="DQ62" i="3"/>
  <c r="CD74" i="3"/>
  <c r="AG73" i="3"/>
  <c r="AH73" i="3" s="1"/>
  <c r="DY61" i="3"/>
  <c r="DZ61" i="3" s="1"/>
  <c r="CP62" i="3"/>
  <c r="EL74" i="3"/>
  <c r="CO74" i="3"/>
  <c r="D69" i="3"/>
  <c r="J69" i="3" s="1"/>
  <c r="J67" i="3"/>
  <c r="K67" i="3" s="1"/>
  <c r="BJ76" i="3"/>
  <c r="BV65" i="3"/>
  <c r="EK62" i="3"/>
  <c r="K77" i="3"/>
  <c r="V76" i="3"/>
  <c r="W76" i="3" s="1"/>
  <c r="AS74" i="3"/>
  <c r="AT74" i="3" s="1"/>
  <c r="CD73" i="3"/>
  <c r="BD76" i="3"/>
  <c r="BD80" i="3" s="1"/>
  <c r="BP65" i="3"/>
  <c r="V61" i="3"/>
  <c r="M80" i="3"/>
  <c r="AK79" i="3"/>
  <c r="C79" i="3"/>
  <c r="K79" i="3" s="1"/>
  <c r="AG76" i="3"/>
  <c r="AH76" i="3" s="1"/>
  <c r="AI76" i="3" s="1"/>
  <c r="EL73" i="3"/>
  <c r="CO73" i="3"/>
  <c r="CP73" i="3" s="1"/>
  <c r="AS73" i="3"/>
  <c r="AT73" i="3" s="1"/>
  <c r="AP65" i="3"/>
  <c r="AN65" i="3"/>
  <c r="AB76" i="3"/>
  <c r="DA62" i="3"/>
  <c r="DA74" i="3"/>
  <c r="DB74" i="3" s="1"/>
  <c r="R69" i="3"/>
  <c r="AD67" i="3"/>
  <c r="AD69" i="3" s="1"/>
  <c r="J66" i="3"/>
  <c r="K66" i="3" s="1"/>
  <c r="E68" i="3"/>
  <c r="BW65" i="3"/>
  <c r="AL80" i="3"/>
  <c r="BE73" i="3"/>
  <c r="BF73" i="3" s="1"/>
  <c r="BI65" i="3"/>
  <c r="AW76" i="3"/>
  <c r="V77" i="3"/>
  <c r="DA73" i="3"/>
  <c r="DB73" i="3" s="1"/>
  <c r="R71" i="3"/>
  <c r="R68" i="3"/>
  <c r="AD66" i="3"/>
  <c r="AD68" i="3" s="1"/>
  <c r="AG68" i="3" s="1"/>
  <c r="BQ62" i="3"/>
  <c r="DY62" i="3"/>
  <c r="K74" i="3"/>
  <c r="K73" i="3"/>
  <c r="Y69" i="3"/>
  <c r="AQ76" i="3"/>
  <c r="BC65" i="3"/>
  <c r="M71" i="3"/>
  <c r="O69" i="3"/>
  <c r="DN61" i="3"/>
  <c r="AS60" i="3"/>
  <c r="AT60" i="3" s="1"/>
  <c r="U60" i="3"/>
  <c r="V60" i="3" s="1"/>
  <c r="EK59" i="3"/>
  <c r="DM59" i="3"/>
  <c r="DN59" i="3" s="1"/>
  <c r="J59" i="3"/>
  <c r="D61" i="3"/>
  <c r="J61" i="3" s="1"/>
  <c r="M55" i="3"/>
  <c r="AA54" i="3"/>
  <c r="AG54" i="3" s="1"/>
  <c r="U54" i="3"/>
  <c r="AF48" i="3"/>
  <c r="T49" i="3"/>
  <c r="AM76" i="3"/>
  <c r="M69" i="3"/>
  <c r="AF67" i="3"/>
  <c r="AF69" i="3" s="1"/>
  <c r="AM62" i="3"/>
  <c r="AS62" i="3" s="1"/>
  <c r="AT62" i="3" s="1"/>
  <c r="EL59" i="3"/>
  <c r="EC61" i="3"/>
  <c r="EL61" i="3" s="1"/>
  <c r="B61" i="3"/>
  <c r="K59" i="3"/>
  <c r="Y54" i="3"/>
  <c r="V54" i="3"/>
  <c r="W54" i="3" s="1"/>
  <c r="AB46" i="3"/>
  <c r="P49" i="3"/>
  <c r="P67" i="3"/>
  <c r="DM43" i="3"/>
  <c r="J68" i="3"/>
  <c r="DN62" i="3"/>
  <c r="BE60" i="3"/>
  <c r="Y52" i="3"/>
  <c r="AA36" i="3"/>
  <c r="O38" i="3"/>
  <c r="U66" i="3"/>
  <c r="V66" i="3" s="1"/>
  <c r="BQ59" i="3"/>
  <c r="BR59" i="3" s="1"/>
  <c r="U59" i="3"/>
  <c r="O61" i="3"/>
  <c r="U61" i="3" s="1"/>
  <c r="T71" i="3"/>
  <c r="B68" i="3"/>
  <c r="K68" i="3" s="1"/>
  <c r="U65" i="3"/>
  <c r="V65" i="3" s="1"/>
  <c r="W65" i="3" s="1"/>
  <c r="BF60" i="3"/>
  <c r="DL55" i="3"/>
  <c r="DX46" i="3"/>
  <c r="AC61" i="3"/>
  <c r="AG61" i="3" s="1"/>
  <c r="AH61" i="3" s="1"/>
  <c r="AG59" i="3"/>
  <c r="AH59" i="3" s="1"/>
  <c r="V59" i="3"/>
  <c r="T38" i="3"/>
  <c r="AF36" i="3"/>
  <c r="O68" i="3"/>
  <c r="U68" i="3" s="1"/>
  <c r="AG65" i="3"/>
  <c r="AH65" i="3" s="1"/>
  <c r="AI65" i="3" s="1"/>
  <c r="BE61" i="3"/>
  <c r="DM60" i="3"/>
  <c r="BQ60" i="3"/>
  <c r="BR60" i="3" s="1"/>
  <c r="AQ61" i="3"/>
  <c r="AS61" i="3" s="1"/>
  <c r="AT61" i="3" s="1"/>
  <c r="AS59" i="3"/>
  <c r="AT59" i="3" s="1"/>
  <c r="Y68" i="3"/>
  <c r="BF62" i="3"/>
  <c r="CC59" i="3"/>
  <c r="CD59" i="3" s="1"/>
  <c r="BW61" i="3"/>
  <c r="CC61" i="3" s="1"/>
  <c r="CD61" i="3" s="1"/>
  <c r="J53" i="3"/>
  <c r="P53" i="3"/>
  <c r="BX45" i="3"/>
  <c r="BL54" i="3"/>
  <c r="V68" i="3"/>
  <c r="AG62" i="3"/>
  <c r="AH62" i="3" s="1"/>
  <c r="BF61" i="3"/>
  <c r="EK60" i="3"/>
  <c r="DN60" i="3"/>
  <c r="CC60" i="3"/>
  <c r="CD60" i="3" s="1"/>
  <c r="O71" i="3"/>
  <c r="CT62" i="3"/>
  <c r="DB62" i="3" s="1"/>
  <c r="CO60" i="3"/>
  <c r="CP60" i="3" s="1"/>
  <c r="J60" i="3"/>
  <c r="K60" i="3" s="1"/>
  <c r="DZ59" i="3"/>
  <c r="J55" i="3"/>
  <c r="K55" i="3" s="1"/>
  <c r="O55" i="3"/>
  <c r="AH60" i="3"/>
  <c r="CY61" i="3"/>
  <c r="DA61" i="3" s="1"/>
  <c r="DB61" i="3" s="1"/>
  <c r="DA59" i="3"/>
  <c r="DB59" i="3" s="1"/>
  <c r="K53" i="3"/>
  <c r="M53" i="3"/>
  <c r="BP45" i="3"/>
  <c r="BD54" i="3"/>
  <c r="K52" i="3"/>
  <c r="AX46" i="3"/>
  <c r="AL49" i="3"/>
  <c r="DV45" i="3"/>
  <c r="DJ54" i="3"/>
  <c r="U52" i="3"/>
  <c r="V52" i="3" s="1"/>
  <c r="W52" i="3" s="1"/>
  <c r="AB48" i="3"/>
  <c r="U48" i="3"/>
  <c r="J43" i="3"/>
  <c r="K42" i="3"/>
  <c r="K43" i="3" s="1"/>
  <c r="DJ46" i="3"/>
  <c r="CX55" i="3"/>
  <c r="K37" i="3"/>
  <c r="CO59" i="3"/>
  <c r="CP59" i="3" s="1"/>
  <c r="R49" i="3"/>
  <c r="V48" i="3"/>
  <c r="W48" i="3" s="1"/>
  <c r="EL60" i="3"/>
  <c r="BI61" i="3"/>
  <c r="BR61" i="3" s="1"/>
  <c r="J54" i="3"/>
  <c r="M49" i="3"/>
  <c r="AY48" i="3"/>
  <c r="AL54" i="3"/>
  <c r="AX45" i="3"/>
  <c r="EC62" i="3"/>
  <c r="EL62" i="3" s="1"/>
  <c r="BI62" i="3"/>
  <c r="BR62" i="3" s="1"/>
  <c r="Y48" i="3"/>
  <c r="AQ46" i="3"/>
  <c r="AE49" i="3"/>
  <c r="K54" i="3"/>
  <c r="BB49" i="3"/>
  <c r="U47" i="3"/>
  <c r="BM26" i="3"/>
  <c r="BM33" i="3"/>
  <c r="BM34" i="3" s="1"/>
  <c r="AS25" i="3"/>
  <c r="AT25" i="3" s="1"/>
  <c r="AO26" i="3"/>
  <c r="AO33" i="3"/>
  <c r="BB48" i="3"/>
  <c r="AP49" i="3"/>
  <c r="V47" i="3"/>
  <c r="W47" i="3" s="1"/>
  <c r="AC45" i="3"/>
  <c r="U45" i="3"/>
  <c r="AB36" i="3"/>
  <c r="P38" i="3"/>
  <c r="BK45" i="3"/>
  <c r="V36" i="3"/>
  <c r="W36" i="3" s="1"/>
  <c r="M38" i="3"/>
  <c r="BO45" i="3"/>
  <c r="V45" i="3"/>
  <c r="DI34" i="3"/>
  <c r="AS32" i="3"/>
  <c r="AO38" i="3"/>
  <c r="BA36" i="3"/>
  <c r="AK46" i="3"/>
  <c r="CC43" i="3"/>
  <c r="CD42" i="3"/>
  <c r="CD43" i="3" s="1"/>
  <c r="Y37" i="3"/>
  <c r="AL38" i="3"/>
  <c r="AX36" i="3"/>
  <c r="BV34" i="3"/>
  <c r="N49" i="3"/>
  <c r="AW47" i="3"/>
  <c r="BR43" i="3"/>
  <c r="BK34" i="3"/>
  <c r="AW45" i="3"/>
  <c r="DE34" i="3"/>
  <c r="BV26" i="3"/>
  <c r="AN54" i="3"/>
  <c r="AL52" i="3"/>
  <c r="AL84" i="3" s="1"/>
  <c r="AL86" i="3" s="1"/>
  <c r="AM47" i="3"/>
  <c r="AG47" i="3"/>
  <c r="AH47" i="3" s="1"/>
  <c r="AI47" i="3" s="1"/>
  <c r="AS43" i="3"/>
  <c r="S38" i="3"/>
  <c r="AE36" i="3"/>
  <c r="DI32" i="3"/>
  <c r="DI26" i="3"/>
  <c r="Q46" i="3"/>
  <c r="U46" i="3" s="1"/>
  <c r="J46" i="3"/>
  <c r="K46" i="3" s="1"/>
  <c r="G38" i="3"/>
  <c r="R37" i="3"/>
  <c r="U37" i="3" s="1"/>
  <c r="F55" i="3"/>
  <c r="Q55" i="3" s="1"/>
  <c r="AC55" i="3" s="1"/>
  <c r="AY54" i="3"/>
  <c r="I49" i="3"/>
  <c r="J49" i="3" s="1"/>
  <c r="K49" i="3" s="1"/>
  <c r="AA46" i="3"/>
  <c r="DZ43" i="3"/>
  <c r="CJ22" i="3"/>
  <c r="CJ24" i="3"/>
  <c r="CV20" i="3"/>
  <c r="BX34" i="3"/>
  <c r="B34" i="3"/>
  <c r="DW33" i="3"/>
  <c r="CG26" i="3"/>
  <c r="CC24" i="3"/>
  <c r="CC96" i="3" s="1"/>
  <c r="DX26" i="3"/>
  <c r="DX33" i="3"/>
  <c r="BD26" i="3"/>
  <c r="BD33" i="3"/>
  <c r="T26" i="3"/>
  <c r="T33" i="3"/>
  <c r="T34" i="3" s="1"/>
  <c r="U20" i="3"/>
  <c r="EK30" i="3"/>
  <c r="AT30" i="3"/>
  <c r="ED22" i="3"/>
  <c r="CD21" i="3"/>
  <c r="R26" i="3"/>
  <c r="R33" i="3"/>
  <c r="R34" i="3" s="1"/>
  <c r="CO20" i="3"/>
  <c r="CP20" i="3" s="1"/>
  <c r="CI34" i="3"/>
  <c r="AA34" i="3"/>
  <c r="AH30" i="3"/>
  <c r="DY25" i="3"/>
  <c r="CP25" i="3"/>
  <c r="DQ20" i="3"/>
  <c r="DE22" i="3"/>
  <c r="AD10" i="3"/>
  <c r="R11" i="3"/>
  <c r="DG18" i="3"/>
  <c r="DM18" i="3" s="1"/>
  <c r="DM7" i="3"/>
  <c r="DN7" i="3" s="1"/>
  <c r="DG21" i="3"/>
  <c r="CO22" i="3"/>
  <c r="AF26" i="3"/>
  <c r="AF33" i="3"/>
  <c r="AF34" i="3" s="1"/>
  <c r="U22" i="3"/>
  <c r="DX24" i="3"/>
  <c r="EJ20" i="3"/>
  <c r="S20" i="3"/>
  <c r="H22" i="3"/>
  <c r="H24" i="3"/>
  <c r="J24" i="3" s="1"/>
  <c r="J30" i="3"/>
  <c r="K28" i="3"/>
  <c r="K30" i="3" s="1"/>
  <c r="DY21" i="3"/>
  <c r="BE21" i="3"/>
  <c r="CL20" i="3"/>
  <c r="BZ24" i="3"/>
  <c r="CZ33" i="3"/>
  <c r="DA33" i="3" s="1"/>
  <c r="DB33" i="3" s="1"/>
  <c r="BQ24" i="3"/>
  <c r="BN26" i="3"/>
  <c r="BN32" i="3"/>
  <c r="BQ32" i="3" s="1"/>
  <c r="BR32" i="3" s="1"/>
  <c r="DZ21" i="3"/>
  <c r="DR25" i="3"/>
  <c r="CH25" i="3"/>
  <c r="CP21" i="3"/>
  <c r="N25" i="3"/>
  <c r="V25" i="3" s="1"/>
  <c r="V21" i="3"/>
  <c r="CC25" i="3"/>
  <c r="AK34" i="3"/>
  <c r="ED33" i="3"/>
  <c r="ED34" i="3" s="1"/>
  <c r="CB26" i="3"/>
  <c r="CB32" i="3"/>
  <c r="CB34" i="3" s="1"/>
  <c r="EK21" i="3"/>
  <c r="EL21" i="3" s="1"/>
  <c r="EF25" i="3"/>
  <c r="CV33" i="3"/>
  <c r="AB26" i="3"/>
  <c r="AB33" i="3"/>
  <c r="AB34" i="3" s="1"/>
  <c r="DL22" i="3"/>
  <c r="DL24" i="3"/>
  <c r="CG33" i="3"/>
  <c r="DM30" i="3"/>
  <c r="BQ30" i="3"/>
  <c r="CP30" i="3"/>
  <c r="DB25" i="3"/>
  <c r="CD25" i="3"/>
  <c r="AG25" i="3"/>
  <c r="BF24" i="3"/>
  <c r="DA21" i="3"/>
  <c r="AG21" i="3"/>
  <c r="G26" i="3"/>
  <c r="G33" i="3"/>
  <c r="G34" i="3" s="1"/>
  <c r="DW20" i="3"/>
  <c r="DK22" i="3"/>
  <c r="BO25" i="3"/>
  <c r="BO22" i="3"/>
  <c r="CC30" i="3"/>
  <c r="CD28" i="3"/>
  <c r="CD30" i="3" s="1"/>
  <c r="BZ26" i="3"/>
  <c r="BJ26" i="3"/>
  <c r="BJ33" i="3"/>
  <c r="BJ34" i="3" s="1"/>
  <c r="AS21" i="3"/>
  <c r="AP25" i="3"/>
  <c r="DU20" i="3"/>
  <c r="DI22" i="3"/>
  <c r="Y22" i="3"/>
  <c r="Y24" i="3"/>
  <c r="AH25" i="3"/>
  <c r="DJ33" i="3"/>
  <c r="E26" i="3"/>
  <c r="E33" i="3"/>
  <c r="CI22" i="3"/>
  <c r="O22" i="3"/>
  <c r="AX16" i="3"/>
  <c r="DA15" i="3"/>
  <c r="DB15" i="3" s="1"/>
  <c r="J14" i="3"/>
  <c r="S11" i="3"/>
  <c r="AE10" i="3"/>
  <c r="U8" i="3"/>
  <c r="BL25" i="3"/>
  <c r="AX25" i="3"/>
  <c r="DR24" i="3"/>
  <c r="Z24" i="3"/>
  <c r="M24" i="3"/>
  <c r="CG22" i="3"/>
  <c r="M22" i="3"/>
  <c r="CU20" i="3"/>
  <c r="CD20" i="3"/>
  <c r="AD20" i="3"/>
  <c r="Y14" i="3"/>
  <c r="M16" i="3"/>
  <c r="AC10" i="3"/>
  <c r="Q12" i="3"/>
  <c r="DF18" i="3"/>
  <c r="DN18" i="3" s="1"/>
  <c r="Y18" i="3"/>
  <c r="AH18" i="3" s="1"/>
  <c r="AH7" i="3"/>
  <c r="AL24" i="3"/>
  <c r="CC20" i="3"/>
  <c r="CC22" i="3" s="1"/>
  <c r="V18" i="3"/>
  <c r="AR11" i="3"/>
  <c r="P10" i="3"/>
  <c r="E12" i="3"/>
  <c r="AR8" i="3"/>
  <c r="AF12" i="3"/>
  <c r="DU18" i="3"/>
  <c r="AM18" i="3"/>
  <c r="AS18" i="3" s="1"/>
  <c r="AS7" i="3"/>
  <c r="CZ24" i="3"/>
  <c r="CZ26" i="3" s="1"/>
  <c r="CS22" i="3"/>
  <c r="DY15" i="3"/>
  <c r="EE15" i="3"/>
  <c r="EK15" i="3" s="1"/>
  <c r="AR14" i="3"/>
  <c r="AF16" i="3"/>
  <c r="O10" i="3"/>
  <c r="J11" i="3"/>
  <c r="D12" i="3"/>
  <c r="BA8" i="3"/>
  <c r="BM8" i="3" s="1"/>
  <c r="DT18" i="3"/>
  <c r="DY18" i="3" s="1"/>
  <c r="DZ18" i="3" s="1"/>
  <c r="AL18" i="3"/>
  <c r="AO14" i="3"/>
  <c r="AC16" i="3"/>
  <c r="EI18" i="3"/>
  <c r="EK18" i="3" s="1"/>
  <c r="EL18" i="3" s="1"/>
  <c r="BA18" i="3"/>
  <c r="AT7" i="3"/>
  <c r="BQ20" i="3"/>
  <c r="BR20" i="3" s="1"/>
  <c r="BR22" i="3" s="1"/>
  <c r="CP18" i="3"/>
  <c r="Y10" i="3"/>
  <c r="M11" i="3"/>
  <c r="M12" i="3" s="1"/>
  <c r="U9" i="3"/>
  <c r="V9" i="3" s="1"/>
  <c r="AA9" i="3"/>
  <c r="EH18" i="3"/>
  <c r="AZ18" i="3"/>
  <c r="V20" i="3"/>
  <c r="N12" i="3"/>
  <c r="Z9" i="3"/>
  <c r="BO18" i="3"/>
  <c r="BY22" i="3"/>
  <c r="DA18" i="3"/>
  <c r="J18" i="3"/>
  <c r="K18" i="3" s="1"/>
  <c r="G16" i="3"/>
  <c r="DN15" i="3"/>
  <c r="DQ15" i="3"/>
  <c r="AE14" i="3"/>
  <c r="S16" i="3"/>
  <c r="AE8" i="3"/>
  <c r="S12" i="3"/>
  <c r="BN18" i="3"/>
  <c r="BQ18" i="3" s="1"/>
  <c r="BR18" i="3" s="1"/>
  <c r="AD14" i="3"/>
  <c r="R16" i="3"/>
  <c r="AO10" i="3"/>
  <c r="AO12" i="3" s="1"/>
  <c r="AO11" i="3"/>
  <c r="BV8" i="3"/>
  <c r="AD8" i="3"/>
  <c r="R12" i="3"/>
  <c r="EL7" i="3"/>
  <c r="CD7" i="3"/>
  <c r="BF7" i="3"/>
  <c r="AT18" i="3"/>
  <c r="AL10" i="3"/>
  <c r="AL11" i="3"/>
  <c r="BI8" i="3"/>
  <c r="CB18" i="3"/>
  <c r="CC18" i="3" s="1"/>
  <c r="CD18" i="3" s="1"/>
  <c r="BF20" i="3"/>
  <c r="BG20" i="3" s="1"/>
  <c r="J20" i="3"/>
  <c r="BV14" i="3"/>
  <c r="BJ16" i="3"/>
  <c r="AB14" i="3"/>
  <c r="P16" i="3"/>
  <c r="AN8" i="3"/>
  <c r="CS18" i="3"/>
  <c r="DB18" i="3" s="1"/>
  <c r="DB7" i="3"/>
  <c r="BQ7" i="3"/>
  <c r="DM15" i="3"/>
  <c r="O14" i="3"/>
  <c r="AC12" i="3"/>
  <c r="B12" i="3"/>
  <c r="K11" i="3"/>
  <c r="AK9" i="3"/>
  <c r="AA8" i="3"/>
  <c r="G374" i="2"/>
  <c r="G377" i="2"/>
  <c r="G380" i="2"/>
  <c r="G383" i="2"/>
  <c r="G376" i="2"/>
  <c r="G379" i="2"/>
  <c r="G382" i="2"/>
  <c r="G385" i="2"/>
  <c r="G375" i="2"/>
  <c r="G378" i="2"/>
  <c r="G381" i="2"/>
  <c r="G384" i="2"/>
  <c r="J265" i="2"/>
  <c r="E377" i="2"/>
  <c r="E374" i="2"/>
  <c r="E380" i="2"/>
  <c r="E383" i="2"/>
  <c r="E376" i="2"/>
  <c r="E379" i="2"/>
  <c r="E382" i="2"/>
  <c r="E385" i="2"/>
  <c r="E375" i="2"/>
  <c r="E378" i="2"/>
  <c r="E381" i="2"/>
  <c r="E384" i="2"/>
  <c r="C376" i="2"/>
  <c r="C379" i="2"/>
  <c r="C382" i="2"/>
  <c r="C385" i="2"/>
  <c r="C375" i="2"/>
  <c r="C378" i="2"/>
  <c r="C381" i="2"/>
  <c r="C384" i="2"/>
  <c r="C374" i="2"/>
  <c r="C377" i="2"/>
  <c r="C380" i="2"/>
  <c r="C383" i="2"/>
  <c r="H379" i="2"/>
  <c r="H279" i="2"/>
  <c r="P12" i="2"/>
  <c r="P8" i="2"/>
  <c r="O12" i="2"/>
  <c r="J11" i="2"/>
  <c r="J10" i="2"/>
  <c r="L10" i="2" s="1"/>
  <c r="F304" i="2"/>
  <c r="F301" i="2"/>
  <c r="B284" i="2"/>
  <c r="B281" i="2"/>
  <c r="F279" i="2"/>
  <c r="H265" i="2"/>
  <c r="J9" i="2"/>
  <c r="H280" i="2"/>
  <c r="D279" i="2"/>
  <c r="D276" i="2"/>
  <c r="C264" i="2"/>
  <c r="J264" i="2" s="1"/>
  <c r="B384" i="2"/>
  <c r="B375" i="2"/>
  <c r="C279" i="2"/>
  <c r="C276" i="2"/>
  <c r="C236" i="2"/>
  <c r="U10" i="2"/>
  <c r="B378" i="2"/>
  <c r="B285" i="2"/>
  <c r="B282" i="2"/>
  <c r="J263" i="2"/>
  <c r="U9" i="2"/>
  <c r="H383" i="2"/>
  <c r="H380" i="2"/>
  <c r="H377" i="2"/>
  <c r="H374" i="2"/>
  <c r="I303" i="2"/>
  <c r="I300" i="2"/>
  <c r="I281" i="2"/>
  <c r="E280" i="2"/>
  <c r="I278" i="2"/>
  <c r="E277" i="2"/>
  <c r="H385" i="2"/>
  <c r="H376" i="2"/>
  <c r="I339" i="2"/>
  <c r="I340" i="2" s="1"/>
  <c r="I341" i="2" s="1"/>
  <c r="I342" i="2" s="1"/>
  <c r="R10" i="2"/>
  <c r="B286" i="2"/>
  <c r="B283" i="2"/>
  <c r="P11" i="2"/>
  <c r="R8" i="2"/>
  <c r="R7" i="2"/>
  <c r="H384" i="2"/>
  <c r="D383" i="2"/>
  <c r="H381" i="2"/>
  <c r="D380" i="2"/>
  <c r="H378" i="2"/>
  <c r="D377" i="2"/>
  <c r="I304" i="2"/>
  <c r="I279" i="2"/>
  <c r="HN69" i="8" l="1"/>
  <c r="I73" i="8"/>
  <c r="M73" i="8" s="1"/>
  <c r="M63" i="8"/>
  <c r="I69" i="8"/>
  <c r="KP48" i="8"/>
  <c r="KP90" i="8"/>
  <c r="KP119" i="8" s="1"/>
  <c r="HT63" i="8"/>
  <c r="HU63" i="8"/>
  <c r="HV63" i="8"/>
  <c r="HW63" i="8" s="1"/>
  <c r="HO73" i="8"/>
  <c r="HO69" i="8"/>
  <c r="AX15" i="8"/>
  <c r="AG43" i="8"/>
  <c r="AG47" i="8"/>
  <c r="AM15" i="8"/>
  <c r="AN15" i="8"/>
  <c r="BH73" i="8"/>
  <c r="BH69" i="8"/>
  <c r="BO69" i="8" s="1"/>
  <c r="BN63" i="8"/>
  <c r="BO63" i="8"/>
  <c r="CF15" i="8"/>
  <c r="JO90" i="8"/>
  <c r="EJ69" i="8"/>
  <c r="KQ69" i="8"/>
  <c r="KW63" i="8"/>
  <c r="KQ73" i="8"/>
  <c r="KX63" i="8"/>
  <c r="DN114" i="8"/>
  <c r="DN118" i="8"/>
  <c r="DR86" i="8"/>
  <c r="JF15" i="8"/>
  <c r="IO47" i="8"/>
  <c r="IO50" i="8" s="1"/>
  <c r="IO43" i="8"/>
  <c r="IO73" i="8"/>
  <c r="FU49" i="8"/>
  <c r="CO63" i="8"/>
  <c r="CP63" i="8"/>
  <c r="CQ63" i="8"/>
  <c r="CR63" i="8" s="1"/>
  <c r="CJ69" i="8"/>
  <c r="CJ73" i="8"/>
  <c r="AF59" i="8"/>
  <c r="AF63" i="8" s="1"/>
  <c r="AF80" i="8"/>
  <c r="AF82" i="8" s="1"/>
  <c r="D69" i="8"/>
  <c r="GI82" i="8"/>
  <c r="GI117" i="8" s="1"/>
  <c r="FL86" i="8"/>
  <c r="FL117" i="8"/>
  <c r="BL114" i="8"/>
  <c r="BL118" i="8"/>
  <c r="FU85" i="8"/>
  <c r="FO116" i="8"/>
  <c r="FU116" i="8" s="1"/>
  <c r="EK69" i="8"/>
  <c r="ER63" i="8"/>
  <c r="HQ117" i="8"/>
  <c r="HW117" i="8" s="1"/>
  <c r="HQ120" i="8"/>
  <c r="HW120" i="8" s="1"/>
  <c r="HQ116" i="8"/>
  <c r="HW116" i="8" s="1"/>
  <c r="FN118" i="8"/>
  <c r="FN121" i="8" s="1"/>
  <c r="FN114" i="8"/>
  <c r="BP114" i="8"/>
  <c r="BI148" i="8"/>
  <c r="BI150" i="8"/>
  <c r="IV86" i="8"/>
  <c r="IW86" i="8"/>
  <c r="IU86" i="8"/>
  <c r="IP118" i="8"/>
  <c r="CZ4" i="8"/>
  <c r="DG5" i="8"/>
  <c r="CH7" i="8"/>
  <c r="CH76" i="8"/>
  <c r="CH72" i="8"/>
  <c r="CK123" i="8"/>
  <c r="CL123" i="8"/>
  <c r="CM123" i="8"/>
  <c r="CQ123" i="8" s="1"/>
  <c r="CR123" i="8" s="1"/>
  <c r="CN123" i="8"/>
  <c r="CI123" i="8"/>
  <c r="CJ123" i="8"/>
  <c r="DN43" i="8"/>
  <c r="DR43" i="8" s="1"/>
  <c r="DN47" i="8"/>
  <c r="HP15" i="8"/>
  <c r="HP46" i="8"/>
  <c r="BQ14" i="8"/>
  <c r="BK15" i="8"/>
  <c r="AX16" i="8"/>
  <c r="AI47" i="8"/>
  <c r="KQ15" i="8"/>
  <c r="KQ46" i="8"/>
  <c r="FL43" i="8"/>
  <c r="IS43" i="8"/>
  <c r="IS47" i="8"/>
  <c r="EV17" i="8"/>
  <c r="EM48" i="8"/>
  <c r="EM90" i="8"/>
  <c r="EM119" i="8" s="1"/>
  <c r="DM48" i="8"/>
  <c r="DS48" i="8" s="1"/>
  <c r="DM90" i="8"/>
  <c r="DR15" i="8"/>
  <c r="CP7" i="8"/>
  <c r="BN41" i="8"/>
  <c r="BO41" i="8"/>
  <c r="BG41" i="8"/>
  <c r="BG49" i="8" s="1"/>
  <c r="BH49" i="8"/>
  <c r="BH112" i="8"/>
  <c r="CM49" i="8"/>
  <c r="CQ49" i="8" s="1"/>
  <c r="CR49" i="8" s="1"/>
  <c r="CM112" i="8"/>
  <c r="CM120" i="8" s="1"/>
  <c r="CQ120" i="8" s="1"/>
  <c r="CR120" i="8" s="1"/>
  <c r="JQ69" i="8"/>
  <c r="JV55" i="8"/>
  <c r="JW55" i="8"/>
  <c r="JX55" i="8"/>
  <c r="JY55" i="8" s="1"/>
  <c r="KW41" i="8"/>
  <c r="KX41" i="8"/>
  <c r="KP41" i="8"/>
  <c r="KP49" i="8" s="1"/>
  <c r="KQ49" i="8"/>
  <c r="KQ112" i="8"/>
  <c r="E69" i="8"/>
  <c r="K69" i="8" s="1"/>
  <c r="HP69" i="8"/>
  <c r="IN62" i="8"/>
  <c r="IN83" i="8"/>
  <c r="GP73" i="8"/>
  <c r="GS63" i="8"/>
  <c r="GT63" i="8"/>
  <c r="GU63" i="8"/>
  <c r="GV63" i="8" s="1"/>
  <c r="GN69" i="8"/>
  <c r="GN73" i="8"/>
  <c r="FQ73" i="8"/>
  <c r="L41" i="8"/>
  <c r="EJ62" i="8"/>
  <c r="EJ63" i="8" s="1"/>
  <c r="HQ118" i="8"/>
  <c r="E118" i="8"/>
  <c r="AG118" i="8"/>
  <c r="CM118" i="8"/>
  <c r="CM114" i="8"/>
  <c r="IN59" i="8"/>
  <c r="IN63" i="8" s="1"/>
  <c r="IN80" i="8"/>
  <c r="IN82" i="8" s="1"/>
  <c r="GP118" i="8"/>
  <c r="KZ11" i="8"/>
  <c r="KT15" i="8"/>
  <c r="KT46" i="8"/>
  <c r="KZ46" i="8" s="1"/>
  <c r="GC4" i="8"/>
  <c r="FK7" i="8"/>
  <c r="GJ5" i="8"/>
  <c r="FK76" i="8"/>
  <c r="FN123" i="8"/>
  <c r="FO123" i="8"/>
  <c r="FP123" i="8"/>
  <c r="FT123" i="8" s="1"/>
  <c r="FU123" i="8" s="1"/>
  <c r="FQ123" i="8"/>
  <c r="FL123" i="8"/>
  <c r="FM123" i="8"/>
  <c r="FP48" i="8"/>
  <c r="FT48" i="8" s="1"/>
  <c r="FP46" i="8"/>
  <c r="FT46" i="8" s="1"/>
  <c r="FU46" i="8" s="1"/>
  <c r="FP43" i="8"/>
  <c r="K7" i="8"/>
  <c r="M7" i="8"/>
  <c r="N7" i="8" s="1"/>
  <c r="L7" i="8"/>
  <c r="F47" i="8"/>
  <c r="F46" i="8"/>
  <c r="F43" i="8"/>
  <c r="M43" i="8" s="1"/>
  <c r="F48" i="8"/>
  <c r="IT15" i="8"/>
  <c r="IT46" i="8"/>
  <c r="EN43" i="8"/>
  <c r="ET43" i="8" s="1"/>
  <c r="EN48" i="8"/>
  <c r="ET48" i="8" s="1"/>
  <c r="EN49" i="8"/>
  <c r="ET49" i="8" s="1"/>
  <c r="EN46" i="8"/>
  <c r="ET46" i="8" s="1"/>
  <c r="N11" i="8"/>
  <c r="H15" i="8"/>
  <c r="H46" i="8"/>
  <c r="N46" i="8" s="1"/>
  <c r="H48" i="8"/>
  <c r="N48" i="8" s="1"/>
  <c r="H90" i="8"/>
  <c r="DG13" i="8"/>
  <c r="IR48" i="8"/>
  <c r="IR49" i="8"/>
  <c r="IX49" i="8" s="1"/>
  <c r="CO19" i="8"/>
  <c r="CP19" i="8"/>
  <c r="CQ19" i="8"/>
  <c r="CR19" i="8" s="1"/>
  <c r="CJ48" i="8"/>
  <c r="CH19" i="8"/>
  <c r="CJ90" i="8"/>
  <c r="CH41" i="8"/>
  <c r="CI49" i="8"/>
  <c r="CI112" i="8"/>
  <c r="GL48" i="8"/>
  <c r="AJ43" i="8"/>
  <c r="AJ49" i="8"/>
  <c r="AJ50" i="8" s="1"/>
  <c r="AJ112" i="8"/>
  <c r="BK49" i="8"/>
  <c r="BK112" i="8"/>
  <c r="BK120" i="8" s="1"/>
  <c r="BQ120" i="8" s="1"/>
  <c r="JO59" i="8"/>
  <c r="JO63" i="8" s="1"/>
  <c r="JO73" i="8" s="1"/>
  <c r="JO80" i="8"/>
  <c r="JO82" i="8" s="1"/>
  <c r="AF55" i="8"/>
  <c r="AF72" i="8"/>
  <c r="DP55" i="8"/>
  <c r="DQ55" i="8"/>
  <c r="DJ69" i="8"/>
  <c r="CN73" i="8"/>
  <c r="CN86" i="8"/>
  <c r="CL73" i="8"/>
  <c r="HR69" i="8"/>
  <c r="AF67" i="8"/>
  <c r="AF65" i="8" s="1"/>
  <c r="AM67" i="8"/>
  <c r="AN67" i="8"/>
  <c r="AO67" i="8"/>
  <c r="AH90" i="8"/>
  <c r="BJ69" i="8"/>
  <c r="BJ73" i="8"/>
  <c r="JS69" i="8"/>
  <c r="KT114" i="8"/>
  <c r="KT118" i="8"/>
  <c r="KT121" i="8" s="1"/>
  <c r="KQ86" i="8"/>
  <c r="KQ116" i="8"/>
  <c r="FR86" i="8"/>
  <c r="FT86" i="8"/>
  <c r="FM118" i="8"/>
  <c r="DS82" i="8"/>
  <c r="DM86" i="8"/>
  <c r="DM118" i="8" s="1"/>
  <c r="DM117" i="8"/>
  <c r="DS117" i="8" s="1"/>
  <c r="KM117" i="8"/>
  <c r="EG82" i="8"/>
  <c r="EG117" i="8" s="1"/>
  <c r="CZ11" i="8"/>
  <c r="CM15" i="8"/>
  <c r="CM46" i="8"/>
  <c r="CQ46" i="8" s="1"/>
  <c r="HJ117" i="8"/>
  <c r="JM6" i="8"/>
  <c r="IN77" i="8"/>
  <c r="AO15" i="8"/>
  <c r="AK47" i="8"/>
  <c r="AK43" i="8"/>
  <c r="JY43" i="8"/>
  <c r="BL48" i="8"/>
  <c r="BP48" i="8" s="1"/>
  <c r="BQ48" i="8" s="1"/>
  <c r="BL46" i="8"/>
  <c r="BP46" i="8" s="1"/>
  <c r="BQ46" i="8" s="1"/>
  <c r="BL43" i="8"/>
  <c r="BL49" i="8"/>
  <c r="BP49" i="8" s="1"/>
  <c r="BQ49" i="8" s="1"/>
  <c r="AX4" i="8"/>
  <c r="AF7" i="8"/>
  <c r="AF46" i="8" s="1"/>
  <c r="AF4" i="8"/>
  <c r="BE5" i="8"/>
  <c r="AF76" i="8"/>
  <c r="KP14" i="8"/>
  <c r="KP83" i="8"/>
  <c r="KP85" i="8" s="1"/>
  <c r="CI43" i="8"/>
  <c r="CI48" i="8"/>
  <c r="JS15" i="8"/>
  <c r="JY14" i="8"/>
  <c r="EH6" i="8"/>
  <c r="DI77" i="8"/>
  <c r="DI78" i="8" s="1"/>
  <c r="DM49" i="8"/>
  <c r="DS49" i="8" s="1"/>
  <c r="JO15" i="8"/>
  <c r="FR19" i="8"/>
  <c r="FS19" i="8"/>
  <c r="FT19" i="8"/>
  <c r="FU19" i="8" s="1"/>
  <c r="FM43" i="8"/>
  <c r="FM48" i="8"/>
  <c r="FM50" i="8" s="1"/>
  <c r="FM90" i="8"/>
  <c r="JY19" i="8"/>
  <c r="EQ41" i="8"/>
  <c r="ER41" i="8"/>
  <c r="EJ41" i="8"/>
  <c r="EK49" i="8"/>
  <c r="EK112" i="8"/>
  <c r="CH59" i="8"/>
  <c r="DO114" i="8"/>
  <c r="DO119" i="8"/>
  <c r="D62" i="8"/>
  <c r="D83" i="8"/>
  <c r="D85" i="8" s="1"/>
  <c r="JT69" i="8"/>
  <c r="JT73" i="8"/>
  <c r="JX73" i="8" s="1"/>
  <c r="HW55" i="8"/>
  <c r="KP62" i="8"/>
  <c r="KP63" i="8" s="1"/>
  <c r="G86" i="8"/>
  <c r="G117" i="8"/>
  <c r="HW78" i="8"/>
  <c r="JP114" i="8"/>
  <c r="JP118" i="8"/>
  <c r="JP121" i="8" s="1"/>
  <c r="N82" i="8"/>
  <c r="H86" i="8"/>
  <c r="H117" i="8"/>
  <c r="N117" i="8" s="1"/>
  <c r="DL15" i="8"/>
  <c r="DL46" i="8"/>
  <c r="FT7" i="8"/>
  <c r="FU7" i="8" s="1"/>
  <c r="EM47" i="8"/>
  <c r="EM50" i="8" s="1"/>
  <c r="EM46" i="8"/>
  <c r="EM43" i="8"/>
  <c r="BL47" i="8"/>
  <c r="ET7" i="8"/>
  <c r="DG9" i="8"/>
  <c r="CH11" i="8"/>
  <c r="CH80" i="8"/>
  <c r="CH82" i="8" s="1"/>
  <c r="EA11" i="8"/>
  <c r="FI6" i="8"/>
  <c r="EJ77" i="8"/>
  <c r="BO15" i="8"/>
  <c r="BP15" i="8"/>
  <c r="BI43" i="8"/>
  <c r="BI47" i="8"/>
  <c r="BI50" i="8" s="1"/>
  <c r="BI73" i="8"/>
  <c r="GV16" i="8"/>
  <c r="DI7" i="8"/>
  <c r="FK41" i="8"/>
  <c r="FK49" i="8" s="1"/>
  <c r="FL49" i="8"/>
  <c r="FL112" i="8"/>
  <c r="FR67" i="8"/>
  <c r="FS67" i="8"/>
  <c r="FT67" i="8"/>
  <c r="FU67" i="8" s="1"/>
  <c r="FK67" i="8"/>
  <c r="FK65" i="8" s="1"/>
  <c r="DI67" i="8"/>
  <c r="DI65" i="8" s="1"/>
  <c r="CK73" i="8"/>
  <c r="CK69" i="8"/>
  <c r="DN73" i="8"/>
  <c r="DR73" i="8" s="1"/>
  <c r="FK59" i="8"/>
  <c r="FK63" i="8" s="1"/>
  <c r="FK80" i="8"/>
  <c r="FO86" i="8"/>
  <c r="FU82" i="8"/>
  <c r="FO117" i="8"/>
  <c r="FU117" i="8" s="1"/>
  <c r="DM69" i="8"/>
  <c r="EN114" i="8"/>
  <c r="EN119" i="8"/>
  <c r="ET119" i="8" s="1"/>
  <c r="EN117" i="8"/>
  <c r="ET117" i="8" s="1"/>
  <c r="EN120" i="8"/>
  <c r="ET120" i="8" s="1"/>
  <c r="EN116" i="8"/>
  <c r="ET116" i="8" s="1"/>
  <c r="JS86" i="8"/>
  <c r="JS118" i="8" s="1"/>
  <c r="JY82" i="8"/>
  <c r="JS117" i="8"/>
  <c r="JY117" i="8" s="1"/>
  <c r="IK78" i="8"/>
  <c r="IK117" i="8" s="1"/>
  <c r="BJ114" i="8"/>
  <c r="BJ118" i="8"/>
  <c r="BJ121" i="8" s="1"/>
  <c r="BD117" i="8"/>
  <c r="CP135" i="8"/>
  <c r="CO135" i="8" s="1"/>
  <c r="CQ135" i="8"/>
  <c r="CR135" i="8" s="1"/>
  <c r="CH135" i="8"/>
  <c r="DI14" i="8"/>
  <c r="DI84" i="8"/>
  <c r="DI85" i="8" s="1"/>
  <c r="DI116" i="8" s="1"/>
  <c r="HU67" i="8"/>
  <c r="HV67" i="8"/>
  <c r="HW67" i="8" s="1"/>
  <c r="HT67" i="8"/>
  <c r="HO90" i="8"/>
  <c r="JX114" i="8"/>
  <c r="JQ148" i="8"/>
  <c r="JQ150" i="8"/>
  <c r="LO9" i="8"/>
  <c r="KP11" i="8"/>
  <c r="KP80" i="8"/>
  <c r="KP82" i="8" s="1"/>
  <c r="FO47" i="8"/>
  <c r="FO50" i="8" s="1"/>
  <c r="FO46" i="8"/>
  <c r="FO48" i="8"/>
  <c r="FO43" i="8"/>
  <c r="FO49" i="8"/>
  <c r="EH9" i="8"/>
  <c r="DI11" i="8"/>
  <c r="DI80" i="8"/>
  <c r="DI82" i="8" s="1"/>
  <c r="CI15" i="8"/>
  <c r="CI46" i="8"/>
  <c r="FT15" i="8"/>
  <c r="FU15" i="8" s="1"/>
  <c r="GQ43" i="8"/>
  <c r="GQ47" i="8"/>
  <c r="HM41" i="8"/>
  <c r="HM49" i="8" s="1"/>
  <c r="HN49" i="8"/>
  <c r="HN112" i="8"/>
  <c r="FR41" i="8"/>
  <c r="FS41" i="8"/>
  <c r="FT41" i="8"/>
  <c r="FU41" i="8" s="1"/>
  <c r="FM49" i="8"/>
  <c r="FM112" i="8"/>
  <c r="GP49" i="8"/>
  <c r="GV49" i="8" s="1"/>
  <c r="GP112" i="8"/>
  <c r="GP120" i="8" s="1"/>
  <c r="GV120" i="8" s="1"/>
  <c r="CS41" i="8"/>
  <c r="GL55" i="8"/>
  <c r="GL72" i="8"/>
  <c r="GL76" i="8"/>
  <c r="KU43" i="8"/>
  <c r="KY43" i="8" s="1"/>
  <c r="KY41" i="8"/>
  <c r="KZ41" i="8" s="1"/>
  <c r="KU49" i="8"/>
  <c r="KU112" i="8"/>
  <c r="BP69" i="8"/>
  <c r="BQ69" i="8" s="1"/>
  <c r="FO69" i="8"/>
  <c r="FO73" i="8"/>
  <c r="HS73" i="8"/>
  <c r="HS86" i="8"/>
  <c r="M69" i="8"/>
  <c r="BK73" i="8"/>
  <c r="EH84" i="8"/>
  <c r="DN116" i="8"/>
  <c r="DR116" i="8" s="1"/>
  <c r="K86" i="8"/>
  <c r="L86" i="8"/>
  <c r="M86" i="8"/>
  <c r="F118" i="8"/>
  <c r="F121" i="8" s="1"/>
  <c r="F114" i="8"/>
  <c r="JY85" i="8"/>
  <c r="JS116" i="8"/>
  <c r="JY116" i="8" s="1"/>
  <c r="HR114" i="8"/>
  <c r="HR118" i="8"/>
  <c r="AI118" i="8"/>
  <c r="AI121" i="8" s="1"/>
  <c r="AI114" i="8"/>
  <c r="IO148" i="8"/>
  <c r="IO150" i="8"/>
  <c r="KX135" i="8"/>
  <c r="KW135" i="8" s="1"/>
  <c r="KY135" i="8"/>
  <c r="KZ135" i="8" s="1"/>
  <c r="KP135" i="8"/>
  <c r="KR148" i="8"/>
  <c r="KR150" i="8"/>
  <c r="JR150" i="8"/>
  <c r="IR15" i="8"/>
  <c r="IX11" i="8"/>
  <c r="IR46" i="8"/>
  <c r="IX46" i="8" s="1"/>
  <c r="AK69" i="8"/>
  <c r="AO63" i="8"/>
  <c r="AK73" i="8"/>
  <c r="AO73" i="8" s="1"/>
  <c r="HM55" i="8"/>
  <c r="HM77" i="8"/>
  <c r="HM78" i="8" s="1"/>
  <c r="HS48" i="8"/>
  <c r="HS43" i="8"/>
  <c r="HS47" i="8"/>
  <c r="HS46" i="8"/>
  <c r="J43" i="8"/>
  <c r="J47" i="8"/>
  <c r="J50" i="8" s="1"/>
  <c r="J86" i="8"/>
  <c r="BY4" i="8"/>
  <c r="BG4" i="8"/>
  <c r="CF5" i="8"/>
  <c r="BG7" i="8"/>
  <c r="BG47" i="8" s="1"/>
  <c r="BG50" i="8" s="1"/>
  <c r="BG76" i="8"/>
  <c r="BG72" i="8"/>
  <c r="FQ43" i="8"/>
  <c r="FQ47" i="8"/>
  <c r="FQ50" i="8" s="1"/>
  <c r="FQ86" i="8"/>
  <c r="JO7" i="8"/>
  <c r="KG4" i="8"/>
  <c r="KN5" i="8"/>
  <c r="JO76" i="8"/>
  <c r="JP123" i="8"/>
  <c r="JQ123" i="8"/>
  <c r="JR123" i="8"/>
  <c r="JS123" i="8"/>
  <c r="JT123" i="8"/>
  <c r="JX123" i="8" s="1"/>
  <c r="JY123" i="8" s="1"/>
  <c r="JU123" i="8"/>
  <c r="JY7" i="8"/>
  <c r="EJ19" i="8"/>
  <c r="EK48" i="8"/>
  <c r="EK90" i="8"/>
  <c r="JY15" i="8"/>
  <c r="N15" i="8"/>
  <c r="GS41" i="8"/>
  <c r="GT41" i="8"/>
  <c r="GU41" i="8"/>
  <c r="GV41" i="8" s="1"/>
  <c r="GN49" i="8"/>
  <c r="GN112" i="8"/>
  <c r="BG55" i="8"/>
  <c r="BG77" i="8"/>
  <c r="BL73" i="8"/>
  <c r="BP73" i="8" s="1"/>
  <c r="BQ73" i="8" s="1"/>
  <c r="CL69" i="8"/>
  <c r="IR69" i="8"/>
  <c r="IR73" i="8"/>
  <c r="H63" i="8"/>
  <c r="FK62" i="8"/>
  <c r="FK83" i="8"/>
  <c r="FK85" i="8" s="1"/>
  <c r="D59" i="8"/>
  <c r="D63" i="8" s="1"/>
  <c r="IN55" i="8"/>
  <c r="IN72" i="8"/>
  <c r="FQ69" i="8"/>
  <c r="CO86" i="8"/>
  <c r="CP86" i="8"/>
  <c r="CQ86" i="8"/>
  <c r="CJ118" i="8"/>
  <c r="GV86" i="8"/>
  <c r="HS69" i="8"/>
  <c r="HP86" i="8"/>
  <c r="EM118" i="8"/>
  <c r="CH143" i="8"/>
  <c r="ET118" i="8"/>
  <c r="DM114" i="8"/>
  <c r="DM120" i="8"/>
  <c r="DS120" i="8" s="1"/>
  <c r="DM116" i="8"/>
  <c r="IS69" i="8"/>
  <c r="IS73" i="8"/>
  <c r="IW73" i="8" s="1"/>
  <c r="FI5" i="8"/>
  <c r="EJ7" i="8"/>
  <c r="EJ46" i="8" s="1"/>
  <c r="FB4" i="8"/>
  <c r="EJ72" i="8"/>
  <c r="EJ76" i="8"/>
  <c r="EK123" i="8"/>
  <c r="EL123" i="8"/>
  <c r="EM123" i="8"/>
  <c r="EN123" i="8"/>
  <c r="EO123" i="8"/>
  <c r="ES123" i="8" s="1"/>
  <c r="ET123" i="8" s="1"/>
  <c r="EP123" i="8"/>
  <c r="BH15" i="8"/>
  <c r="BN15" i="8" s="1"/>
  <c r="BH46" i="8"/>
  <c r="GU15" i="8"/>
  <c r="GV15" i="8" s="1"/>
  <c r="GN43" i="8"/>
  <c r="GU43" i="8" s="1"/>
  <c r="GN47" i="8"/>
  <c r="GN50" i="8" s="1"/>
  <c r="DM15" i="8"/>
  <c r="DS11" i="8"/>
  <c r="DM46" i="8"/>
  <c r="DS46" i="8" s="1"/>
  <c r="IL9" i="8"/>
  <c r="HM11" i="8"/>
  <c r="HM80" i="8"/>
  <c r="AF15" i="8"/>
  <c r="HK9" i="8"/>
  <c r="GL11" i="8"/>
  <c r="GL80" i="8"/>
  <c r="GL82" i="8" s="1"/>
  <c r="FK19" i="8"/>
  <c r="FL48" i="8"/>
  <c r="FL90" i="8"/>
  <c r="FL119" i="8" s="1"/>
  <c r="HQ48" i="8"/>
  <c r="HW48" i="8" s="1"/>
  <c r="HQ90" i="8"/>
  <c r="HQ119" i="8" s="1"/>
  <c r="HW119" i="8" s="1"/>
  <c r="IU15" i="8"/>
  <c r="HM19" i="8"/>
  <c r="HT41" i="8"/>
  <c r="HU41" i="8"/>
  <c r="HV41" i="8"/>
  <c r="HW41" i="8" s="1"/>
  <c r="HO43" i="8"/>
  <c r="HV43" i="8" s="1"/>
  <c r="HO49" i="8"/>
  <c r="HO50" i="8" s="1"/>
  <c r="HO112" i="8"/>
  <c r="CO41" i="8"/>
  <c r="CP41" i="8"/>
  <c r="CQ41" i="8"/>
  <c r="CR41" i="8" s="1"/>
  <c r="CJ49" i="8"/>
  <c r="CJ112" i="8"/>
  <c r="CJ114" i="8" s="1"/>
  <c r="KP77" i="8"/>
  <c r="KP78" i="8" s="1"/>
  <c r="KP55" i="8"/>
  <c r="KP69" i="8" s="1"/>
  <c r="AH49" i="8"/>
  <c r="AH50" i="8" s="1"/>
  <c r="AM41" i="8"/>
  <c r="AN41" i="8"/>
  <c r="AO41" i="8"/>
  <c r="AH43" i="8"/>
  <c r="AO43" i="8" s="1"/>
  <c r="AH112" i="8"/>
  <c r="EO69" i="8"/>
  <c r="ES69" i="8" s="1"/>
  <c r="ET69" i="8" s="1"/>
  <c r="EO73" i="8"/>
  <c r="ES73" i="8" s="1"/>
  <c r="ET73" i="8" s="1"/>
  <c r="I50" i="8"/>
  <c r="M50" i="8" s="1"/>
  <c r="M47" i="8"/>
  <c r="IP69" i="8"/>
  <c r="IU55" i="8"/>
  <c r="IV55" i="8"/>
  <c r="IW55" i="8"/>
  <c r="IX55" i="8" s="1"/>
  <c r="BM69" i="8"/>
  <c r="BM73" i="8"/>
  <c r="BM86" i="8"/>
  <c r="EQ69" i="8"/>
  <c r="ER69" i="8"/>
  <c r="GL67" i="8"/>
  <c r="GL65" i="8" s="1"/>
  <c r="GO90" i="8"/>
  <c r="J69" i="8"/>
  <c r="DP69" i="8"/>
  <c r="DQ69" i="8"/>
  <c r="DR69" i="8"/>
  <c r="CL86" i="8"/>
  <c r="CR82" i="8"/>
  <c r="CL117" i="8"/>
  <c r="CR117" i="8" s="1"/>
  <c r="GQ73" i="8"/>
  <c r="GU73" i="8" s="1"/>
  <c r="GV73" i="8" s="1"/>
  <c r="ES114" i="8"/>
  <c r="ET114" i="8" s="1"/>
  <c r="BP86" i="8"/>
  <c r="JP15" i="8"/>
  <c r="JP46" i="8"/>
  <c r="KU118" i="8"/>
  <c r="KU114" i="8"/>
  <c r="BN7" i="8"/>
  <c r="BH43" i="8"/>
  <c r="BH48" i="8"/>
  <c r="IN14" i="8"/>
  <c r="IN15" i="8" s="1"/>
  <c r="IN84" i="8"/>
  <c r="FK55" i="8"/>
  <c r="FK72" i="8"/>
  <c r="G48" i="8"/>
  <c r="G47" i="8"/>
  <c r="G46" i="8"/>
  <c r="G43" i="8"/>
  <c r="G49" i="8"/>
  <c r="JF4" i="8"/>
  <c r="IN7" i="8"/>
  <c r="JM5" i="8"/>
  <c r="IN76" i="8"/>
  <c r="IQ123" i="8"/>
  <c r="IR123" i="8"/>
  <c r="IS123" i="8"/>
  <c r="IW123" i="8" s="1"/>
  <c r="IT123" i="8"/>
  <c r="IO123" i="8"/>
  <c r="IP123" i="8"/>
  <c r="CR11" i="8"/>
  <c r="CL15" i="8"/>
  <c r="CL46" i="8"/>
  <c r="HQ15" i="8"/>
  <c r="HW11" i="8"/>
  <c r="HQ46" i="8"/>
  <c r="HW46" i="8" s="1"/>
  <c r="IL13" i="8"/>
  <c r="HM81" i="8"/>
  <c r="GM15" i="8"/>
  <c r="GS15" i="8" s="1"/>
  <c r="GM46" i="8"/>
  <c r="JS46" i="8"/>
  <c r="JY46" i="8" s="1"/>
  <c r="JS43" i="8"/>
  <c r="JS49" i="8"/>
  <c r="JY49" i="8" s="1"/>
  <c r="FI13" i="8"/>
  <c r="EJ81" i="8"/>
  <c r="EJ82" i="8" s="1"/>
  <c r="IN46" i="8"/>
  <c r="IV15" i="8"/>
  <c r="D19" i="8"/>
  <c r="IV19" i="8"/>
  <c r="IW19" i="8"/>
  <c r="IX19" i="8" s="1"/>
  <c r="IN19" i="8"/>
  <c r="IU19" i="8"/>
  <c r="IP48" i="8"/>
  <c r="IP43" i="8"/>
  <c r="IW43" i="8" s="1"/>
  <c r="IP90" i="8"/>
  <c r="IP114" i="8" s="1"/>
  <c r="IU41" i="8"/>
  <c r="IV41" i="8"/>
  <c r="IW41" i="8"/>
  <c r="IX41" i="8" s="1"/>
  <c r="IP49" i="8"/>
  <c r="IP112" i="8"/>
  <c r="GL49" i="8"/>
  <c r="FN73" i="8"/>
  <c r="FN69" i="8"/>
  <c r="AH69" i="8"/>
  <c r="IU63" i="8"/>
  <c r="IV63" i="8"/>
  <c r="IW63" i="8"/>
  <c r="IX63" i="8" s="1"/>
  <c r="IP73" i="8"/>
  <c r="O41" i="8"/>
  <c r="E43" i="8"/>
  <c r="D41" i="8"/>
  <c r="E49" i="8"/>
  <c r="E50" i="8" s="1"/>
  <c r="E112" i="8"/>
  <c r="E114" i="8" s="1"/>
  <c r="CH62" i="8"/>
  <c r="CH83" i="8"/>
  <c r="CH85" i="8" s="1"/>
  <c r="AL117" i="8"/>
  <c r="AL116" i="8"/>
  <c r="AL120" i="8"/>
  <c r="AL119" i="8"/>
  <c r="L63" i="8"/>
  <c r="DS63" i="8"/>
  <c r="JS120" i="8"/>
  <c r="JY120" i="8" s="1"/>
  <c r="FP50" i="8"/>
  <c r="FT50" i="8" s="1"/>
  <c r="FU50" i="8" s="1"/>
  <c r="FT47" i="8"/>
  <c r="GR73" i="8"/>
  <c r="GR86" i="8"/>
  <c r="JS48" i="8"/>
  <c r="JY48" i="8" s="1"/>
  <c r="JS90" i="8"/>
  <c r="JS119" i="8" s="1"/>
  <c r="JY119" i="8" s="1"/>
  <c r="BM49" i="8"/>
  <c r="BM47" i="8"/>
  <c r="BM46" i="8"/>
  <c r="BM43" i="8"/>
  <c r="BM48" i="8"/>
  <c r="GS7" i="8"/>
  <c r="GT7" i="8"/>
  <c r="GM43" i="8"/>
  <c r="GM48" i="8"/>
  <c r="GM49" i="8"/>
  <c r="FL15" i="8"/>
  <c r="FL46" i="8"/>
  <c r="CQ16" i="8"/>
  <c r="CR16" i="8" s="1"/>
  <c r="DL16" i="8"/>
  <c r="EN16" i="8" s="1"/>
  <c r="FP16" i="8" s="1"/>
  <c r="CO15" i="8"/>
  <c r="CP15" i="8"/>
  <c r="CJ43" i="8"/>
  <c r="CJ47" i="8"/>
  <c r="EH13" i="8"/>
  <c r="HN15" i="8"/>
  <c r="HN46" i="8"/>
  <c r="JV7" i="8"/>
  <c r="JP49" i="8"/>
  <c r="JP48" i="8"/>
  <c r="LB17" i="8"/>
  <c r="KS48" i="8"/>
  <c r="KS90" i="8"/>
  <c r="JU43" i="8"/>
  <c r="JU47" i="8"/>
  <c r="JU50" i="8" s="1"/>
  <c r="JU73" i="8"/>
  <c r="JU86" i="8"/>
  <c r="EK15" i="8"/>
  <c r="EK46" i="8"/>
  <c r="EJ14" i="8"/>
  <c r="EJ15" i="8" s="1"/>
  <c r="EJ83" i="8"/>
  <c r="EJ85" i="8" s="1"/>
  <c r="IS48" i="8"/>
  <c r="IW48" i="8" s="1"/>
  <c r="IX48" i="8" s="1"/>
  <c r="IS90" i="8"/>
  <c r="BG48" i="8"/>
  <c r="BG90" i="8"/>
  <c r="ET16" i="8"/>
  <c r="AI43" i="8"/>
  <c r="AI48" i="8"/>
  <c r="AI49" i="8"/>
  <c r="AI46" i="8"/>
  <c r="N19" i="8"/>
  <c r="KU69" i="8"/>
  <c r="KY69" i="8" s="1"/>
  <c r="KZ69" i="8" s="1"/>
  <c r="KU73" i="8"/>
  <c r="KY73" i="8" s="1"/>
  <c r="JO55" i="8"/>
  <c r="JO72" i="8"/>
  <c r="DO43" i="8"/>
  <c r="DO49" i="8"/>
  <c r="DO50" i="8" s="1"/>
  <c r="DO112" i="8"/>
  <c r="KV69" i="8"/>
  <c r="KV73" i="8"/>
  <c r="KV86" i="8"/>
  <c r="AG69" i="8"/>
  <c r="AG73" i="8"/>
  <c r="AN63" i="8"/>
  <c r="FP73" i="8"/>
  <c r="FT73" i="8" s="1"/>
  <c r="FU73" i="8" s="1"/>
  <c r="CI69" i="8"/>
  <c r="BQ41" i="8"/>
  <c r="CN69" i="8"/>
  <c r="ES63" i="8"/>
  <c r="ET63" i="8" s="1"/>
  <c r="K63" i="8"/>
  <c r="LN117" i="8"/>
  <c r="GR69" i="8"/>
  <c r="BQ85" i="8"/>
  <c r="BK86" i="8"/>
  <c r="BK116" i="8"/>
  <c r="BQ116" i="8" s="1"/>
  <c r="KY86" i="8"/>
  <c r="KZ86" i="8" s="1"/>
  <c r="DS78" i="8"/>
  <c r="EP15" i="8"/>
  <c r="EP46" i="8"/>
  <c r="DG6" i="8"/>
  <c r="CH77" i="8"/>
  <c r="D65" i="8"/>
  <c r="F166" i="8"/>
  <c r="F167" i="8"/>
  <c r="D7" i="8"/>
  <c r="AC5" i="8"/>
  <c r="V4" i="8"/>
  <c r="D72" i="8"/>
  <c r="D76" i="8"/>
  <c r="KS47" i="8"/>
  <c r="KS50" i="8" s="1"/>
  <c r="KS46" i="8"/>
  <c r="KS43" i="8"/>
  <c r="IQ43" i="8"/>
  <c r="IQ46" i="8"/>
  <c r="IQ48" i="8"/>
  <c r="IQ47" i="8"/>
  <c r="IQ50" i="8" s="1"/>
  <c r="GV11" i="8"/>
  <c r="GP15" i="8"/>
  <c r="GP46" i="8"/>
  <c r="GV46" i="8" s="1"/>
  <c r="HD16" i="8"/>
  <c r="GO43" i="8"/>
  <c r="GO47" i="8"/>
  <c r="GO50" i="8" s="1"/>
  <c r="GO73" i="8"/>
  <c r="GJ13" i="8"/>
  <c r="FK11" i="8"/>
  <c r="FK81" i="8"/>
  <c r="IE11" i="8"/>
  <c r="FB17" i="8"/>
  <c r="EN47" i="8"/>
  <c r="AC9" i="8"/>
  <c r="D11" i="8"/>
  <c r="D80" i="8"/>
  <c r="D82" i="8" s="1"/>
  <c r="DI90" i="8"/>
  <c r="DI119" i="8" s="1"/>
  <c r="AF19" i="8"/>
  <c r="AG48" i="8"/>
  <c r="AG90" i="8"/>
  <c r="AI69" i="8"/>
  <c r="AI73" i="8"/>
  <c r="HS49" i="8"/>
  <c r="EU41" i="8"/>
  <c r="BQ55" i="8"/>
  <c r="BG62" i="8"/>
  <c r="BG63" i="8" s="1"/>
  <c r="BG73" i="8" s="1"/>
  <c r="BG83" i="8"/>
  <c r="BG85" i="8" s="1"/>
  <c r="HM62" i="8"/>
  <c r="HM63" i="8" s="1"/>
  <c r="HM83" i="8"/>
  <c r="HM85" i="8" s="1"/>
  <c r="HM116" i="8" s="1"/>
  <c r="CM69" i="8"/>
  <c r="AL73" i="8"/>
  <c r="AL69" i="8"/>
  <c r="AL86" i="8"/>
  <c r="AL118" i="8" s="1"/>
  <c r="AL121" i="8" s="1"/>
  <c r="EQ63" i="8"/>
  <c r="FM69" i="8"/>
  <c r="IX82" i="8"/>
  <c r="IR86" i="8"/>
  <c r="IR117" i="8"/>
  <c r="IX117" i="8" s="1"/>
  <c r="DR114" i="8"/>
  <c r="DP114" i="8"/>
  <c r="DQ114" i="8"/>
  <c r="DK150" i="8"/>
  <c r="DK148" i="8"/>
  <c r="GV85" i="8"/>
  <c r="GP116" i="8"/>
  <c r="GV116" i="8" s="1"/>
  <c r="X14" i="7"/>
  <c r="AV32" i="7"/>
  <c r="BA25" i="7"/>
  <c r="AN29" i="7"/>
  <c r="CF28" i="7"/>
  <c r="BS32" i="7"/>
  <c r="AG16" i="7"/>
  <c r="AT15" i="7"/>
  <c r="T66" i="7"/>
  <c r="T75" i="7"/>
  <c r="T77" i="7" s="1"/>
  <c r="S75" i="7"/>
  <c r="S77" i="7" s="1"/>
  <c r="S66" i="7"/>
  <c r="K7" i="7"/>
  <c r="K12" i="7" s="1"/>
  <c r="J12" i="7"/>
  <c r="AD12" i="7"/>
  <c r="AJ21" i="7"/>
  <c r="J25" i="7"/>
  <c r="D26" i="7"/>
  <c r="CE20" i="7"/>
  <c r="BR22" i="7"/>
  <c r="CT20" i="7"/>
  <c r="CG22" i="7"/>
  <c r="DJ14" i="7"/>
  <c r="BJ14" i="7"/>
  <c r="AD20" i="7"/>
  <c r="R22" i="7"/>
  <c r="R24" i="7"/>
  <c r="AB45" i="7"/>
  <c r="P46" i="7"/>
  <c r="P64" i="7"/>
  <c r="AD45" i="7"/>
  <c r="R46" i="7"/>
  <c r="R64" i="7"/>
  <c r="BS25" i="7"/>
  <c r="BF26" i="7"/>
  <c r="BF29" i="7"/>
  <c r="AN11" i="7"/>
  <c r="K71" i="7"/>
  <c r="AI45" i="7"/>
  <c r="AJ45" i="7" s="1"/>
  <c r="AP45" i="7"/>
  <c r="AC46" i="7"/>
  <c r="AC64" i="7"/>
  <c r="CJ7" i="7"/>
  <c r="S26" i="7"/>
  <c r="S29" i="7"/>
  <c r="K16" i="7"/>
  <c r="AI32" i="7"/>
  <c r="AG26" i="7"/>
  <c r="AT25" i="7"/>
  <c r="AG29" i="7"/>
  <c r="J46" i="7"/>
  <c r="K46" i="7" s="1"/>
  <c r="AR44" i="7"/>
  <c r="AE63" i="7"/>
  <c r="BE62" i="7"/>
  <c r="AR73" i="7"/>
  <c r="BG8" i="7"/>
  <c r="AT12" i="7"/>
  <c r="AA62" i="7"/>
  <c r="O73" i="7"/>
  <c r="X62" i="7"/>
  <c r="O66" i="7"/>
  <c r="O75" i="7"/>
  <c r="BW7" i="7"/>
  <c r="AJ7" i="7"/>
  <c r="AU25" i="7"/>
  <c r="AH29" i="7"/>
  <c r="AS16" i="7"/>
  <c r="BF15" i="7"/>
  <c r="P16" i="7"/>
  <c r="T30" i="7"/>
  <c r="T33" i="7"/>
  <c r="T34" i="7" s="1"/>
  <c r="CH28" i="7"/>
  <c r="BU32" i="7"/>
  <c r="B74" i="7"/>
  <c r="K63" i="7"/>
  <c r="B65" i="7"/>
  <c r="K65" i="7" s="1"/>
  <c r="S65" i="7"/>
  <c r="S74" i="7"/>
  <c r="S76" i="7" s="1"/>
  <c r="Q66" i="7"/>
  <c r="Q75" i="7"/>
  <c r="BQ8" i="7"/>
  <c r="BD12" i="7"/>
  <c r="AS45" i="7"/>
  <c r="AF46" i="7"/>
  <c r="AF64" i="7"/>
  <c r="AP9" i="7"/>
  <c r="AI9" i="7"/>
  <c r="J22" i="7"/>
  <c r="K21" i="7"/>
  <c r="K22" i="7" s="1"/>
  <c r="EW7" i="7"/>
  <c r="EI22" i="7"/>
  <c r="EJ21" i="7"/>
  <c r="BP24" i="7"/>
  <c r="BJ28" i="7"/>
  <c r="BN28" i="7"/>
  <c r="BA32" i="7"/>
  <c r="U46" i="7"/>
  <c r="AG45" i="7"/>
  <c r="U64" i="7"/>
  <c r="AN10" i="7"/>
  <c r="AP33" i="7"/>
  <c r="AP34" i="7" s="1"/>
  <c r="AP30" i="7"/>
  <c r="AA64" i="7"/>
  <c r="AN45" i="7"/>
  <c r="AA46" i="7"/>
  <c r="W12" i="7"/>
  <c r="AR16" i="7"/>
  <c r="BE15" i="7"/>
  <c r="AU20" i="7"/>
  <c r="AH24" i="7"/>
  <c r="AU24" i="7" s="1"/>
  <c r="BH24" i="7" s="1"/>
  <c r="BU24" i="7" s="1"/>
  <c r="CH24" i="7" s="1"/>
  <c r="CU24" i="7" s="1"/>
  <c r="DH24" i="7" s="1"/>
  <c r="DU24" i="7" s="1"/>
  <c r="EH24" i="7" s="1"/>
  <c r="EU24" i="7" s="1"/>
  <c r="EU26" i="7" s="1"/>
  <c r="U29" i="7"/>
  <c r="U26" i="7"/>
  <c r="CF22" i="7"/>
  <c r="CS20" i="7"/>
  <c r="X32" i="7"/>
  <c r="O34" i="7"/>
  <c r="AG44" i="7"/>
  <c r="U63" i="7"/>
  <c r="Q34" i="7"/>
  <c r="AD44" i="7"/>
  <c r="AI44" i="7" s="1"/>
  <c r="AJ44" i="7" s="1"/>
  <c r="R63" i="7"/>
  <c r="AP10" i="7"/>
  <c r="AI10" i="7"/>
  <c r="AJ10" i="7" s="1"/>
  <c r="V89" i="6"/>
  <c r="AO12" i="7"/>
  <c r="BB8" i="7"/>
  <c r="E76" i="7"/>
  <c r="J76" i="7" s="1"/>
  <c r="J74" i="7"/>
  <c r="U73" i="7"/>
  <c r="AG62" i="7"/>
  <c r="X45" i="7"/>
  <c r="AA15" i="7"/>
  <c r="AO15" i="7"/>
  <c r="AB16" i="7"/>
  <c r="CW14" i="7"/>
  <c r="CB28" i="7"/>
  <c r="BO32" i="7"/>
  <c r="AO25" i="7"/>
  <c r="AB26" i="7"/>
  <c r="AB29" i="7"/>
  <c r="AB44" i="7"/>
  <c r="P63" i="7"/>
  <c r="CD28" i="7"/>
  <c r="BQ32" i="7"/>
  <c r="AR12" i="7"/>
  <c r="BE8" i="7"/>
  <c r="K75" i="7"/>
  <c r="B77" i="7"/>
  <c r="K77" i="7" s="1"/>
  <c r="BC26" i="7"/>
  <c r="BP25" i="7"/>
  <c r="BC29" i="7"/>
  <c r="BH62" i="7"/>
  <c r="AU73" i="7"/>
  <c r="X12" i="7"/>
  <c r="BT22" i="7"/>
  <c r="EV25" i="7"/>
  <c r="CC28" i="7"/>
  <c r="BP32" i="7"/>
  <c r="AF62" i="7"/>
  <c r="T73" i="7"/>
  <c r="BB22" i="7"/>
  <c r="BO20" i="7"/>
  <c r="J66" i="7"/>
  <c r="K66" i="7" s="1"/>
  <c r="AI15" i="7"/>
  <c r="AI16" i="7" s="1"/>
  <c r="AC16" i="7"/>
  <c r="AP15" i="7"/>
  <c r="BH16" i="7"/>
  <c r="BU15" i="7"/>
  <c r="AN9" i="7"/>
  <c r="AJ9" i="7"/>
  <c r="EW59" i="7"/>
  <c r="W14" i="7"/>
  <c r="AU45" i="7"/>
  <c r="AH64" i="7"/>
  <c r="AO62" i="7"/>
  <c r="AB73" i="7"/>
  <c r="EJ7" i="7"/>
  <c r="X21" i="7"/>
  <c r="W22" i="7"/>
  <c r="CW21" i="7"/>
  <c r="EW21" i="7"/>
  <c r="AP22" i="7"/>
  <c r="CJ21" i="7"/>
  <c r="BV22" i="7"/>
  <c r="BW21" i="7"/>
  <c r="K24" i="7"/>
  <c r="B26" i="7"/>
  <c r="AD62" i="7"/>
  <c r="R73" i="7"/>
  <c r="W15" i="7"/>
  <c r="X15" i="7" s="1"/>
  <c r="T74" i="7"/>
  <c r="T76" i="7" s="1"/>
  <c r="T65" i="7"/>
  <c r="AI8" i="7"/>
  <c r="AI12" i="7" s="1"/>
  <c r="AC12" i="7"/>
  <c r="AP8" i="7"/>
  <c r="CD15" i="7"/>
  <c r="BQ16" i="7"/>
  <c r="O76" i="7"/>
  <c r="AR26" i="7"/>
  <c r="BE25" i="7"/>
  <c r="AR29" i="7"/>
  <c r="AV22" i="7"/>
  <c r="AW21" i="7"/>
  <c r="BE32" i="7"/>
  <c r="BR28" i="7"/>
  <c r="AP44" i="7"/>
  <c r="AC63" i="7"/>
  <c r="AN8" i="7"/>
  <c r="AJ8" i="7"/>
  <c r="AA12" i="7"/>
  <c r="AS44" i="7"/>
  <c r="AF63" i="7"/>
  <c r="T16" i="7"/>
  <c r="AD33" i="7"/>
  <c r="AD30" i="7"/>
  <c r="BP20" i="7"/>
  <c r="BC22" i="7"/>
  <c r="BG32" i="7"/>
  <c r="BT28" i="7"/>
  <c r="AA20" i="7"/>
  <c r="X20" i="7"/>
  <c r="O22" i="7"/>
  <c r="O24" i="7"/>
  <c r="AH44" i="7"/>
  <c r="AH46" i="7" s="1"/>
  <c r="V63" i="7"/>
  <c r="W44" i="7"/>
  <c r="AI11" i="7"/>
  <c r="AJ11" i="7" s="1"/>
  <c r="AP11" i="7"/>
  <c r="AE46" i="7"/>
  <c r="AR45" i="7"/>
  <c r="AE64" i="7"/>
  <c r="W73" i="7"/>
  <c r="AQ29" i="7"/>
  <c r="BD25" i="7"/>
  <c r="X25" i="7"/>
  <c r="AE16" i="7"/>
  <c r="B34" i="7"/>
  <c r="K33" i="7"/>
  <c r="K34" i="7" s="1"/>
  <c r="AA33" i="7"/>
  <c r="AA30" i="7"/>
  <c r="AF16" i="7"/>
  <c r="AS33" i="7"/>
  <c r="AS34" i="7" s="1"/>
  <c r="AS30" i="7"/>
  <c r="X44" i="7"/>
  <c r="V75" i="7"/>
  <c r="V77" i="7" s="1"/>
  <c r="V66" i="7"/>
  <c r="AS8" i="7"/>
  <c r="AF12" i="7"/>
  <c r="AU8" i="7"/>
  <c r="AH12" i="7"/>
  <c r="AA63" i="7"/>
  <c r="AN44" i="7"/>
  <c r="AP62" i="7"/>
  <c r="AC73" i="7"/>
  <c r="Z28" i="6"/>
  <c r="Y97" i="6"/>
  <c r="J97" i="6"/>
  <c r="AD38" i="6"/>
  <c r="Z39" i="6"/>
  <c r="AD36" i="6"/>
  <c r="AD39" i="6" s="1"/>
  <c r="X89" i="6"/>
  <c r="CM7" i="6"/>
  <c r="DK97" i="6"/>
  <c r="DM7" i="6"/>
  <c r="T39" i="6"/>
  <c r="AG36" i="6"/>
  <c r="AG37" i="6" s="1"/>
  <c r="K43" i="6"/>
  <c r="Y74" i="6"/>
  <c r="AS10" i="6"/>
  <c r="AS11" i="6"/>
  <c r="V28" i="6"/>
  <c r="V32" i="6"/>
  <c r="V96" i="6"/>
  <c r="AF29" i="6"/>
  <c r="AK25" i="6"/>
  <c r="AF33" i="6"/>
  <c r="AF26" i="6"/>
  <c r="AF97" i="6"/>
  <c r="DL25" i="6"/>
  <c r="DC33" i="6"/>
  <c r="DC29" i="6"/>
  <c r="DC97" i="6"/>
  <c r="BW33" i="6"/>
  <c r="BW29" i="6"/>
  <c r="BW97" i="6"/>
  <c r="DV29" i="6"/>
  <c r="DV33" i="6"/>
  <c r="DV97" i="6"/>
  <c r="AY21" i="6"/>
  <c r="E26" i="6"/>
  <c r="E29" i="6"/>
  <c r="E30" i="6" s="1"/>
  <c r="E33" i="6"/>
  <c r="E97" i="6"/>
  <c r="E98" i="6" s="1"/>
  <c r="W12" i="6"/>
  <c r="BD33" i="6"/>
  <c r="BD29" i="6"/>
  <c r="BD26" i="6"/>
  <c r="BD97" i="6"/>
  <c r="CY43" i="6"/>
  <c r="J51" i="6"/>
  <c r="K46" i="6"/>
  <c r="J89" i="6"/>
  <c r="AY43" i="6"/>
  <c r="AY52" i="6"/>
  <c r="K69" i="6"/>
  <c r="N12" i="6" s="1"/>
  <c r="Q66" i="6"/>
  <c r="Q68" i="6" s="1"/>
  <c r="AT10" i="6"/>
  <c r="AT11" i="6"/>
  <c r="V66" i="6"/>
  <c r="V68" i="6" s="1"/>
  <c r="V80" i="6"/>
  <c r="AI11" i="6"/>
  <c r="AI10" i="6"/>
  <c r="CZ7" i="6"/>
  <c r="EL7" i="6"/>
  <c r="EK12" i="6"/>
  <c r="BY7" i="6"/>
  <c r="Z7" i="6"/>
  <c r="EQ29" i="6"/>
  <c r="EQ33" i="6"/>
  <c r="EQ97" i="6"/>
  <c r="X97" i="6"/>
  <c r="AI24" i="6"/>
  <c r="AV20" i="6"/>
  <c r="AG14" i="6"/>
  <c r="AK14" i="6" s="1"/>
  <c r="AK16" i="6" s="1"/>
  <c r="T16" i="6"/>
  <c r="AR14" i="6"/>
  <c r="AE16" i="6"/>
  <c r="AN14" i="6"/>
  <c r="EG29" i="6"/>
  <c r="EK29" i="6" s="1"/>
  <c r="EG33" i="6"/>
  <c r="EG97" i="6"/>
  <c r="AJ46" i="6"/>
  <c r="W49" i="6"/>
  <c r="AJ65" i="6" s="1"/>
  <c r="W55" i="6"/>
  <c r="W67" i="6"/>
  <c r="W69" i="6" s="1"/>
  <c r="W78" i="6"/>
  <c r="W80" i="6" s="1"/>
  <c r="W89" i="6"/>
  <c r="T49" i="6"/>
  <c r="AG65" i="6" s="1"/>
  <c r="T55" i="6"/>
  <c r="T67" i="6"/>
  <c r="T69" i="6" s="1"/>
  <c r="T78" i="6"/>
  <c r="T80" i="6" s="1"/>
  <c r="AG46" i="6"/>
  <c r="T89" i="6"/>
  <c r="Y45" i="6"/>
  <c r="P54" i="6"/>
  <c r="AC45" i="6"/>
  <c r="P66" i="6"/>
  <c r="P77" i="6"/>
  <c r="AY61" i="6"/>
  <c r="AP47" i="6"/>
  <c r="AC10" i="6"/>
  <c r="AC12" i="6" s="1"/>
  <c r="AC11" i="6"/>
  <c r="Y22" i="6"/>
  <c r="BF29" i="6"/>
  <c r="BK25" i="6"/>
  <c r="BF33" i="6"/>
  <c r="BF97" i="6"/>
  <c r="CV29" i="6"/>
  <c r="CV33" i="6"/>
  <c r="CV97" i="6"/>
  <c r="X14" i="6"/>
  <c r="X16" i="6" s="1"/>
  <c r="ER33" i="6"/>
  <c r="ER29" i="6"/>
  <c r="EX25" i="6"/>
  <c r="ER97" i="6"/>
  <c r="EZ7" i="6"/>
  <c r="EY12" i="6"/>
  <c r="U36" i="6"/>
  <c r="U37" i="6" s="1"/>
  <c r="T28" i="6"/>
  <c r="T30" i="6" s="1"/>
  <c r="T32" i="6"/>
  <c r="T34" i="6" s="1"/>
  <c r="T96" i="6"/>
  <c r="T98" i="6" s="1"/>
  <c r="EL43" i="6"/>
  <c r="AE47" i="6"/>
  <c r="AK47" i="6" s="1"/>
  <c r="AL47" i="6" s="1"/>
  <c r="X47" i="6"/>
  <c r="AY59" i="6"/>
  <c r="AQ45" i="6"/>
  <c r="AD54" i="6"/>
  <c r="AD66" i="6"/>
  <c r="AD68" i="6" s="1"/>
  <c r="AD77" i="6"/>
  <c r="AD79" i="6" s="1"/>
  <c r="V67" i="6"/>
  <c r="V69" i="6" s="1"/>
  <c r="AP48" i="6"/>
  <c r="AU45" i="6"/>
  <c r="AH54" i="6"/>
  <c r="AH77" i="6"/>
  <c r="AH79" i="6" s="1"/>
  <c r="AH66" i="6"/>
  <c r="AH68" i="6" s="1"/>
  <c r="AI54" i="6"/>
  <c r="AV45" i="6"/>
  <c r="AI66" i="6"/>
  <c r="AI68" i="6" s="1"/>
  <c r="AI77" i="6"/>
  <c r="AI79" i="6" s="1"/>
  <c r="Y47" i="6"/>
  <c r="AH14" i="6"/>
  <c r="U16" i="6"/>
  <c r="AE8" i="6"/>
  <c r="R12" i="6"/>
  <c r="X8" i="6"/>
  <c r="Y8" i="6" s="1"/>
  <c r="AG26" i="6"/>
  <c r="AG29" i="6"/>
  <c r="AG33" i="6"/>
  <c r="AG97" i="6"/>
  <c r="EW29" i="6"/>
  <c r="EW33" i="6"/>
  <c r="EW97" i="6"/>
  <c r="CD29" i="6"/>
  <c r="CD33" i="6"/>
  <c r="CD97" i="6"/>
  <c r="BH36" i="6"/>
  <c r="BH37" i="6" s="1"/>
  <c r="BH38" i="6"/>
  <c r="BU38" i="6" s="1"/>
  <c r="CH38" i="6" s="1"/>
  <c r="CU38" i="6" s="1"/>
  <c r="DH38" i="6" s="1"/>
  <c r="DU38" i="6" s="1"/>
  <c r="EH38" i="6" s="1"/>
  <c r="EU38" i="6" s="1"/>
  <c r="Q36" i="6"/>
  <c r="Q39" i="6" s="1"/>
  <c r="C39" i="6"/>
  <c r="L39" i="6"/>
  <c r="AT20" i="6"/>
  <c r="AG24" i="6"/>
  <c r="EK25" i="6"/>
  <c r="E68" i="6"/>
  <c r="J68" i="6" s="1"/>
  <c r="K68" i="6" s="1"/>
  <c r="M74" i="6"/>
  <c r="M71" i="6"/>
  <c r="T54" i="6"/>
  <c r="AG45" i="6"/>
  <c r="T66" i="6"/>
  <c r="T68" i="6" s="1"/>
  <c r="T77" i="6"/>
  <c r="T79" i="6" s="1"/>
  <c r="AW45" i="6"/>
  <c r="AJ54" i="6"/>
  <c r="AJ66" i="6"/>
  <c r="AJ68" i="6" s="1"/>
  <c r="AJ77" i="6"/>
  <c r="AJ79" i="6" s="1"/>
  <c r="S12" i="6"/>
  <c r="AF8" i="6"/>
  <c r="AV8" i="6"/>
  <c r="DX12" i="6"/>
  <c r="DY7" i="6"/>
  <c r="DD14" i="6"/>
  <c r="CQ16" i="6"/>
  <c r="AG22" i="6"/>
  <c r="AF32" i="6"/>
  <c r="AF28" i="6"/>
  <c r="AF30" i="6" s="1"/>
  <c r="AF96" i="6"/>
  <c r="AI29" i="6"/>
  <c r="AI33" i="6"/>
  <c r="AI97" i="6"/>
  <c r="BH26" i="6"/>
  <c r="BH33" i="6"/>
  <c r="BH34" i="6" s="1"/>
  <c r="BH29" i="6"/>
  <c r="BH30" i="6" s="1"/>
  <c r="BH97" i="6"/>
  <c r="BH98" i="6" s="1"/>
  <c r="P65" i="6"/>
  <c r="AU10" i="6"/>
  <c r="AU11" i="6"/>
  <c r="AW11" i="6"/>
  <c r="AW10" i="6"/>
  <c r="AW12" i="6" s="1"/>
  <c r="V49" i="6"/>
  <c r="AI65" i="6" s="1"/>
  <c r="R69" i="6"/>
  <c r="AU8" i="6"/>
  <c r="AH12" i="6"/>
  <c r="L7" i="6"/>
  <c r="K12" i="6"/>
  <c r="Y10" i="6"/>
  <c r="X9" i="6"/>
  <c r="Y9" i="6" s="1"/>
  <c r="AE9" i="6"/>
  <c r="AQ32" i="6"/>
  <c r="AQ34" i="6" s="1"/>
  <c r="AQ28" i="6"/>
  <c r="AQ30" i="6" s="1"/>
  <c r="AQ96" i="6"/>
  <c r="AQ98" i="6" s="1"/>
  <c r="AS24" i="6"/>
  <c r="AS22" i="6"/>
  <c r="BF20" i="6"/>
  <c r="F26" i="6"/>
  <c r="F32" i="6"/>
  <c r="F34" i="6" s="1"/>
  <c r="F28" i="6"/>
  <c r="F30" i="6" s="1"/>
  <c r="F96" i="6"/>
  <c r="F98" i="6" s="1"/>
  <c r="AU36" i="6"/>
  <c r="AU39" i="6" s="1"/>
  <c r="DF29" i="6"/>
  <c r="DF33" i="6"/>
  <c r="DF97" i="6"/>
  <c r="AM18" i="6"/>
  <c r="AQ26" i="6"/>
  <c r="AR20" i="6"/>
  <c r="AK20" i="6"/>
  <c r="AL20" i="6" s="1"/>
  <c r="AM21" i="6" s="1"/>
  <c r="AE22" i="6"/>
  <c r="AE24" i="6"/>
  <c r="CR38" i="6"/>
  <c r="F39" i="6"/>
  <c r="J49" i="6"/>
  <c r="K49" i="6" s="1"/>
  <c r="L64" i="6" s="1"/>
  <c r="S65" i="6"/>
  <c r="J55" i="6"/>
  <c r="K55" i="6" s="1"/>
  <c r="AV46" i="6"/>
  <c r="AI49" i="6"/>
  <c r="AI55" i="6"/>
  <c r="AI67" i="6"/>
  <c r="AI69" i="6" s="1"/>
  <c r="AI78" i="6"/>
  <c r="AI89" i="6"/>
  <c r="AK46" i="6"/>
  <c r="AR46" i="6"/>
  <c r="AE55" i="6"/>
  <c r="AE67" i="6"/>
  <c r="AE78" i="6"/>
  <c r="AE89" i="6"/>
  <c r="AP9" i="6"/>
  <c r="AP8" i="6"/>
  <c r="AY7" i="6"/>
  <c r="DX25" i="6"/>
  <c r="DS33" i="6"/>
  <c r="DS29" i="6"/>
  <c r="DS97" i="6"/>
  <c r="W28" i="6"/>
  <c r="W30" i="6" s="1"/>
  <c r="W32" i="6"/>
  <c r="W34" i="6" s="1"/>
  <c r="W96" i="6"/>
  <c r="W98" i="6" s="1"/>
  <c r="CH29" i="6"/>
  <c r="CH30" i="6" s="1"/>
  <c r="CH26" i="6"/>
  <c r="CH33" i="6"/>
  <c r="CH34" i="6" s="1"/>
  <c r="CH97" i="6"/>
  <c r="CH98" i="6" s="1"/>
  <c r="BL7" i="6"/>
  <c r="BL21" i="6"/>
  <c r="EX12" i="6"/>
  <c r="EK33" i="6"/>
  <c r="AL21" i="6"/>
  <c r="Y14" i="6"/>
  <c r="Y16" i="6" s="1"/>
  <c r="P16" i="6"/>
  <c r="AC14" i="6"/>
  <c r="V38" i="6"/>
  <c r="AI38" i="6" s="1"/>
  <c r="H39" i="6"/>
  <c r="V36" i="6"/>
  <c r="V37" i="6" s="1"/>
  <c r="AI22" i="6"/>
  <c r="CS29" i="6"/>
  <c r="CX29" i="6" s="1"/>
  <c r="CY29" i="6" s="1"/>
  <c r="CS33" i="6"/>
  <c r="CS97" i="6"/>
  <c r="AE48" i="6"/>
  <c r="X48" i="6"/>
  <c r="Y48" i="6" s="1"/>
  <c r="R66" i="6"/>
  <c r="Q49" i="6"/>
  <c r="AD65" i="6" s="1"/>
  <c r="AQ11" i="6"/>
  <c r="AQ10" i="6"/>
  <c r="BA11" i="6" s="1"/>
  <c r="AP29" i="6"/>
  <c r="AP33" i="6"/>
  <c r="AP97" i="6"/>
  <c r="AJ12" i="6"/>
  <c r="V12" i="6"/>
  <c r="AW20" i="6"/>
  <c r="AJ24" i="6"/>
  <c r="AJ22" i="6"/>
  <c r="H26" i="6"/>
  <c r="H29" i="6"/>
  <c r="H30" i="6" s="1"/>
  <c r="H33" i="6"/>
  <c r="H34" i="6" s="1"/>
  <c r="H97" i="6"/>
  <c r="H98" i="6" s="1"/>
  <c r="G26" i="6"/>
  <c r="G29" i="6"/>
  <c r="G30" i="6" s="1"/>
  <c r="G33" i="6"/>
  <c r="G34" i="6" s="1"/>
  <c r="G97" i="6"/>
  <c r="G98" i="6" s="1"/>
  <c r="AV33" i="6"/>
  <c r="AV29" i="6"/>
  <c r="AV97" i="6"/>
  <c r="K22" i="6"/>
  <c r="AC24" i="6"/>
  <c r="AP20" i="6"/>
  <c r="J24" i="6"/>
  <c r="J96" i="6" s="1"/>
  <c r="D32" i="6"/>
  <c r="D28" i="6"/>
  <c r="D96" i="6"/>
  <c r="D98" i="6" s="1"/>
  <c r="BD32" i="6"/>
  <c r="BD28" i="6"/>
  <c r="BD30" i="6" s="1"/>
  <c r="BD96" i="6"/>
  <c r="K14" i="6"/>
  <c r="K16" i="6" s="1"/>
  <c r="G39" i="6"/>
  <c r="EC29" i="6"/>
  <c r="EC33" i="6"/>
  <c r="EL25" i="6"/>
  <c r="EC97" i="6"/>
  <c r="X24" i="6"/>
  <c r="X96" i="6" s="1"/>
  <c r="R28" i="6"/>
  <c r="R32" i="6"/>
  <c r="R96" i="6"/>
  <c r="R98" i="6" s="1"/>
  <c r="CY21" i="6"/>
  <c r="E39" i="6"/>
  <c r="S36" i="6"/>
  <c r="J37" i="6"/>
  <c r="K37" i="6" s="1"/>
  <c r="AH46" i="6"/>
  <c r="U49" i="6"/>
  <c r="AH65" i="6" s="1"/>
  <c r="U55" i="6"/>
  <c r="U67" i="6"/>
  <c r="U69" i="6" s="1"/>
  <c r="U78" i="6"/>
  <c r="U80" i="6" s="1"/>
  <c r="U89" i="6"/>
  <c r="AK45" i="6"/>
  <c r="AR45" i="6"/>
  <c r="AE54" i="6"/>
  <c r="AE77" i="6"/>
  <c r="AE65" i="6"/>
  <c r="T12" i="6"/>
  <c r="AG8" i="6"/>
  <c r="DH20" i="6"/>
  <c r="CU22" i="6"/>
  <c r="CU24" i="6"/>
  <c r="B26" i="6"/>
  <c r="K25" i="6"/>
  <c r="B29" i="6"/>
  <c r="B33" i="6"/>
  <c r="B97" i="6"/>
  <c r="P32" i="6"/>
  <c r="P28" i="6"/>
  <c r="P96" i="6"/>
  <c r="P98" i="6" s="1"/>
  <c r="CF14" i="6"/>
  <c r="BS16" i="6"/>
  <c r="CK25" i="6"/>
  <c r="CE33" i="6"/>
  <c r="CE29" i="6"/>
  <c r="CE97" i="6"/>
  <c r="CD20" i="6"/>
  <c r="BQ22" i="6"/>
  <c r="BQ24" i="6"/>
  <c r="J38" i="6"/>
  <c r="S38" i="6"/>
  <c r="X54" i="6"/>
  <c r="AQ46" i="6"/>
  <c r="AD49" i="6"/>
  <c r="AD67" i="6"/>
  <c r="AD55" i="6"/>
  <c r="AD89" i="6"/>
  <c r="AD78" i="6"/>
  <c r="CI14" i="6"/>
  <c r="BV16" i="6"/>
  <c r="DU33" i="6"/>
  <c r="DU29" i="6"/>
  <c r="DU97" i="6"/>
  <c r="AJ16" i="6"/>
  <c r="AW14" i="6"/>
  <c r="Q26" i="6"/>
  <c r="Q33" i="6"/>
  <c r="Q34" i="6" s="1"/>
  <c r="Q29" i="6"/>
  <c r="Q97" i="6"/>
  <c r="Q98" i="6" s="1"/>
  <c r="X37" i="6"/>
  <c r="Y37" i="6" s="1"/>
  <c r="AF46" i="6"/>
  <c r="S49" i="6"/>
  <c r="AF65" i="6" s="1"/>
  <c r="S55" i="6"/>
  <c r="X55" i="6" s="1"/>
  <c r="S67" i="6"/>
  <c r="S69" i="6" s="1"/>
  <c r="S78" i="6"/>
  <c r="S89" i="6"/>
  <c r="R79" i="6"/>
  <c r="X79" i="6" s="1"/>
  <c r="P49" i="6"/>
  <c r="AC46" i="6"/>
  <c r="P55" i="6"/>
  <c r="P67" i="6"/>
  <c r="Y46" i="6"/>
  <c r="P89" i="6"/>
  <c r="P78" i="6"/>
  <c r="AF45" i="6"/>
  <c r="S54" i="6"/>
  <c r="S66" i="6"/>
  <c r="S77" i="6"/>
  <c r="S79" i="6" s="1"/>
  <c r="AE10" i="6"/>
  <c r="AK10" i="6" s="1"/>
  <c r="AE11" i="6"/>
  <c r="X11" i="6"/>
  <c r="Y11" i="6" s="1"/>
  <c r="Z10" i="6" s="1"/>
  <c r="AD12" i="6"/>
  <c r="V26" i="6"/>
  <c r="V33" i="6"/>
  <c r="V29" i="6"/>
  <c r="V97" i="6"/>
  <c r="DJ29" i="6"/>
  <c r="DK29" i="6" s="1"/>
  <c r="DJ33" i="6"/>
  <c r="DJ97" i="6"/>
  <c r="B28" i="6"/>
  <c r="B32" i="6"/>
  <c r="B96" i="6"/>
  <c r="U29" i="6"/>
  <c r="U30" i="6" s="1"/>
  <c r="U33" i="6"/>
  <c r="U26" i="6"/>
  <c r="U97" i="6"/>
  <c r="U98" i="6" s="1"/>
  <c r="EH29" i="6"/>
  <c r="EH33" i="6"/>
  <c r="EH97" i="6"/>
  <c r="AX25" i="6"/>
  <c r="AY25" i="6" s="1"/>
  <c r="AR29" i="6"/>
  <c r="AX29" i="6" s="1"/>
  <c r="AR33" i="6"/>
  <c r="AR97" i="6"/>
  <c r="BS29" i="6"/>
  <c r="BX29" i="6" s="1"/>
  <c r="BY29" i="6" s="1"/>
  <c r="BS33" i="6"/>
  <c r="BX25" i="6"/>
  <c r="BS97" i="6"/>
  <c r="ES33" i="6"/>
  <c r="ES29" i="6"/>
  <c r="ES97" i="6"/>
  <c r="B38" i="6"/>
  <c r="CX25" i="6"/>
  <c r="AE37" i="6"/>
  <c r="AJ36" i="6"/>
  <c r="AJ38" i="6"/>
  <c r="BD8" i="6"/>
  <c r="BW8" i="6"/>
  <c r="DK110" i="5"/>
  <c r="DK115" i="5"/>
  <c r="DK116" i="5"/>
  <c r="DK113" i="5"/>
  <c r="H67" i="5"/>
  <c r="ET48" i="5"/>
  <c r="ET86" i="5"/>
  <c r="DP71" i="5"/>
  <c r="DP84" i="5"/>
  <c r="DP67" i="5"/>
  <c r="DW47" i="5"/>
  <c r="DW50" i="5" s="1"/>
  <c r="DW43" i="5"/>
  <c r="EY47" i="5"/>
  <c r="EY50" i="5" s="1"/>
  <c r="EY43" i="5"/>
  <c r="BC71" i="5"/>
  <c r="AF110" i="5"/>
  <c r="AF116" i="5"/>
  <c r="AF115" i="5"/>
  <c r="AF112" i="5"/>
  <c r="AF113" i="5"/>
  <c r="AQ110" i="5"/>
  <c r="AQ112" i="5"/>
  <c r="AQ116" i="5"/>
  <c r="AQ115" i="5"/>
  <c r="AQ113" i="5"/>
  <c r="EI113" i="5"/>
  <c r="EI110" i="5"/>
  <c r="EI112" i="5"/>
  <c r="EI116" i="5"/>
  <c r="DK71" i="5"/>
  <c r="DK67" i="5"/>
  <c r="DV48" i="5"/>
  <c r="DV86" i="5"/>
  <c r="DV115" i="5" s="1"/>
  <c r="CZ47" i="5"/>
  <c r="CZ71" i="5"/>
  <c r="CO71" i="5"/>
  <c r="CO67" i="5"/>
  <c r="AR71" i="5"/>
  <c r="AR67" i="5"/>
  <c r="AH84" i="5"/>
  <c r="AH113" i="5"/>
  <c r="C70" i="5"/>
  <c r="C74" i="5"/>
  <c r="C55" i="5"/>
  <c r="AC5" i="5"/>
  <c r="AD7" i="5"/>
  <c r="AD74" i="5"/>
  <c r="AD76" i="5" s="1"/>
  <c r="AJ46" i="5"/>
  <c r="AJ43" i="5"/>
  <c r="AJ48" i="5"/>
  <c r="AJ49" i="5"/>
  <c r="G46" i="5"/>
  <c r="G43" i="5"/>
  <c r="CL15" i="5"/>
  <c r="DZ50" i="5"/>
  <c r="BN70" i="5"/>
  <c r="BN55" i="5"/>
  <c r="AI84" i="5"/>
  <c r="AI113" i="5"/>
  <c r="BS67" i="5"/>
  <c r="BS71" i="5"/>
  <c r="EX114" i="5"/>
  <c r="EX117" i="5" s="1"/>
  <c r="EX110" i="5"/>
  <c r="AU71" i="5"/>
  <c r="AU67" i="5"/>
  <c r="M80" i="5"/>
  <c r="G84" i="5"/>
  <c r="G114" i="5" s="1"/>
  <c r="G113" i="5"/>
  <c r="CQ113" i="5"/>
  <c r="CQ84" i="5"/>
  <c r="BE115" i="5"/>
  <c r="BE113" i="5"/>
  <c r="BE116" i="5"/>
  <c r="DV70" i="5"/>
  <c r="DV55" i="5"/>
  <c r="CC143" i="5"/>
  <c r="CC145" i="5"/>
  <c r="CP112" i="5"/>
  <c r="BZ7" i="5"/>
  <c r="BV5" i="5"/>
  <c r="BZ74" i="5"/>
  <c r="BZ76" i="5" s="1"/>
  <c r="EI15" i="5"/>
  <c r="EI46" i="5"/>
  <c r="D43" i="5"/>
  <c r="D46" i="5"/>
  <c r="D49" i="5"/>
  <c r="DD43" i="5"/>
  <c r="DD46" i="5"/>
  <c r="DD49" i="5"/>
  <c r="DD48" i="5"/>
  <c r="DE15" i="5"/>
  <c r="CF47" i="5"/>
  <c r="CF84" i="5"/>
  <c r="EW15" i="5"/>
  <c r="EW46" i="5"/>
  <c r="CO43" i="5"/>
  <c r="EZ47" i="5"/>
  <c r="EZ50" i="5" s="1"/>
  <c r="EZ43" i="5"/>
  <c r="EZ84" i="5"/>
  <c r="EZ114" i="5" s="1"/>
  <c r="AF47" i="5"/>
  <c r="BZ49" i="5"/>
  <c r="CL81" i="5"/>
  <c r="CL83" i="5" s="1"/>
  <c r="CL62" i="5"/>
  <c r="BN62" i="5"/>
  <c r="BN81" i="5"/>
  <c r="BN83" i="5" s="1"/>
  <c r="BN112" i="5" s="1"/>
  <c r="ET49" i="5"/>
  <c r="F112" i="5"/>
  <c r="F113" i="5"/>
  <c r="F114" i="5"/>
  <c r="F116" i="5"/>
  <c r="F110" i="5"/>
  <c r="AT113" i="5"/>
  <c r="AT84" i="5"/>
  <c r="BN59" i="5"/>
  <c r="BN78" i="5"/>
  <c r="BQ113" i="5"/>
  <c r="BQ84" i="5"/>
  <c r="AD55" i="5"/>
  <c r="AD67" i="5" s="1"/>
  <c r="AD70" i="5"/>
  <c r="EA84" i="5"/>
  <c r="EA113" i="5"/>
  <c r="DL67" i="5"/>
  <c r="D67" i="5"/>
  <c r="DV81" i="5"/>
  <c r="DV83" i="5" s="1"/>
  <c r="DV62" i="5"/>
  <c r="DV63" i="5" s="1"/>
  <c r="AP59" i="5"/>
  <c r="ET83" i="5"/>
  <c r="ET112" i="5" s="1"/>
  <c r="CQ71" i="5"/>
  <c r="BG114" i="5"/>
  <c r="EH55" i="5"/>
  <c r="EH70" i="5"/>
  <c r="DW67" i="5"/>
  <c r="DX48" i="5"/>
  <c r="DX46" i="5"/>
  <c r="DX49" i="5"/>
  <c r="DX43" i="5"/>
  <c r="AK5" i="5"/>
  <c r="M5" i="5"/>
  <c r="ET11" i="5"/>
  <c r="ET78" i="5"/>
  <c r="ET80" i="5" s="1"/>
  <c r="AV4" i="5"/>
  <c r="AV48" i="5"/>
  <c r="AV50" i="5" s="1"/>
  <c r="AV86" i="5"/>
  <c r="AV115" i="5" s="1"/>
  <c r="EZ115" i="5"/>
  <c r="CN84" i="5"/>
  <c r="CN113" i="5"/>
  <c r="ED5" i="5"/>
  <c r="EH7" i="5"/>
  <c r="EH74" i="5"/>
  <c r="EH76" i="5" s="1"/>
  <c r="DR5" i="5"/>
  <c r="DV7" i="5"/>
  <c r="DV74" i="5"/>
  <c r="DV76" i="5" s="1"/>
  <c r="DV113" i="5" s="1"/>
  <c r="BN7" i="5"/>
  <c r="BJ5" i="5"/>
  <c r="BN74" i="5"/>
  <c r="BN76" i="5" s="1"/>
  <c r="AF43" i="5"/>
  <c r="AF48" i="5"/>
  <c r="AF49" i="5"/>
  <c r="AB6" i="5"/>
  <c r="C75" i="5"/>
  <c r="CX7" i="5"/>
  <c r="CX46" i="5" s="1"/>
  <c r="M7" i="5"/>
  <c r="BQ48" i="5"/>
  <c r="BQ50" i="5" s="1"/>
  <c r="BQ86" i="5"/>
  <c r="BQ115" i="5" s="1"/>
  <c r="DK47" i="5"/>
  <c r="AF46" i="5"/>
  <c r="BD48" i="5"/>
  <c r="BD43" i="5"/>
  <c r="BD46" i="5"/>
  <c r="BD49" i="5"/>
  <c r="BZ70" i="5"/>
  <c r="BZ55" i="5"/>
  <c r="AU4" i="5"/>
  <c r="AU48" i="5"/>
  <c r="AU50" i="5" s="1"/>
  <c r="AU86" i="5"/>
  <c r="AU115" i="5" s="1"/>
  <c r="BZ63" i="5"/>
  <c r="EU67" i="5"/>
  <c r="G83" i="5"/>
  <c r="M81" i="5"/>
  <c r="CM84" i="5"/>
  <c r="CM113" i="5"/>
  <c r="DA115" i="5"/>
  <c r="AE110" i="5"/>
  <c r="AE116" i="5"/>
  <c r="DW112" i="5"/>
  <c r="I110" i="5"/>
  <c r="I114" i="5"/>
  <c r="I117" i="5" s="1"/>
  <c r="ET62" i="5"/>
  <c r="DK112" i="5"/>
  <c r="DL84" i="5"/>
  <c r="DL114" i="5" s="1"/>
  <c r="DL117" i="5" s="1"/>
  <c r="DL112" i="5"/>
  <c r="EM114" i="5"/>
  <c r="AE112" i="5"/>
  <c r="BN116" i="5"/>
  <c r="F115" i="5"/>
  <c r="EZ113" i="5"/>
  <c r="DB110" i="5"/>
  <c r="DB114" i="5"/>
  <c r="DB117" i="5" s="1"/>
  <c r="BS114" i="5"/>
  <c r="BS117" i="5" s="1"/>
  <c r="BS110" i="5"/>
  <c r="DD71" i="5"/>
  <c r="DD84" i="5"/>
  <c r="CB113" i="5"/>
  <c r="CB84" i="5"/>
  <c r="DF5" i="5"/>
  <c r="DJ7" i="5"/>
  <c r="DJ48" i="5" s="1"/>
  <c r="DJ74" i="5"/>
  <c r="DJ76" i="5" s="1"/>
  <c r="DV84" i="5"/>
  <c r="DV114" i="5" s="1"/>
  <c r="DJ86" i="5"/>
  <c r="CA67" i="5"/>
  <c r="BN48" i="5"/>
  <c r="BN86" i="5"/>
  <c r="CB71" i="5"/>
  <c r="DJ55" i="5"/>
  <c r="DJ70" i="5"/>
  <c r="BR67" i="5"/>
  <c r="BD50" i="5"/>
  <c r="BT67" i="5"/>
  <c r="EJ110" i="5"/>
  <c r="EJ116" i="5"/>
  <c r="H84" i="5"/>
  <c r="H113" i="5"/>
  <c r="L113" i="5" s="1"/>
  <c r="DL71" i="5"/>
  <c r="EN115" i="5"/>
  <c r="DW115" i="5"/>
  <c r="DW110" i="5"/>
  <c r="EI114" i="5"/>
  <c r="EI117" i="5" s="1"/>
  <c r="EJ115" i="5"/>
  <c r="EH14" i="5"/>
  <c r="EH81" i="5"/>
  <c r="DA46" i="5"/>
  <c r="DA43" i="5"/>
  <c r="BS43" i="5"/>
  <c r="BS49" i="5"/>
  <c r="BS48" i="5"/>
  <c r="BS47" i="5"/>
  <c r="BN11" i="5"/>
  <c r="BN79" i="5"/>
  <c r="DN67" i="5"/>
  <c r="DN71" i="5"/>
  <c r="BC15" i="5"/>
  <c r="BC46" i="5"/>
  <c r="DK43" i="5"/>
  <c r="DK49" i="5"/>
  <c r="BZ11" i="5"/>
  <c r="BZ78" i="5"/>
  <c r="BZ80" i="5" s="1"/>
  <c r="CZ46" i="5"/>
  <c r="CF48" i="5"/>
  <c r="CF43" i="5"/>
  <c r="CA47" i="5"/>
  <c r="CA43" i="5"/>
  <c r="DY15" i="5"/>
  <c r="DY46" i="5"/>
  <c r="DM46" i="5"/>
  <c r="DM15" i="5"/>
  <c r="DM43" i="5" s="1"/>
  <c r="AG47" i="5"/>
  <c r="AG50" i="5" s="1"/>
  <c r="AG43" i="5"/>
  <c r="BP15" i="5"/>
  <c r="BP46" i="5"/>
  <c r="C49" i="5"/>
  <c r="BF50" i="5"/>
  <c r="CZ48" i="5"/>
  <c r="EK86" i="5"/>
  <c r="EK115" i="5" s="1"/>
  <c r="EK48" i="5"/>
  <c r="EM110" i="5"/>
  <c r="EM112" i="5"/>
  <c r="EM115" i="5"/>
  <c r="EM116" i="5"/>
  <c r="DY71" i="5"/>
  <c r="CX59" i="5"/>
  <c r="CX63" i="5" s="1"/>
  <c r="CX78" i="5"/>
  <c r="CX80" i="5" s="1"/>
  <c r="EL67" i="5"/>
  <c r="DZ113" i="5"/>
  <c r="DZ84" i="5"/>
  <c r="DJ59" i="5"/>
  <c r="DJ63" i="5" s="1"/>
  <c r="CF49" i="5"/>
  <c r="C84" i="5"/>
  <c r="EN112" i="5"/>
  <c r="BP113" i="5"/>
  <c r="BP84" i="5"/>
  <c r="BZ62" i="5"/>
  <c r="BC113" i="5"/>
  <c r="BC84" i="5"/>
  <c r="BC114" i="5" s="1"/>
  <c r="BC117" i="5" s="1"/>
  <c r="AD113" i="5"/>
  <c r="DJ81" i="5"/>
  <c r="DJ83" i="5" s="1"/>
  <c r="DJ112" i="5" s="1"/>
  <c r="DJ62" i="5"/>
  <c r="CC71" i="5"/>
  <c r="CB67" i="5"/>
  <c r="DX84" i="5"/>
  <c r="DX113" i="5"/>
  <c r="CO84" i="5"/>
  <c r="CO113" i="5"/>
  <c r="CP114" i="5"/>
  <c r="CP117" i="5" s="1"/>
  <c r="DO110" i="5"/>
  <c r="DM115" i="5"/>
  <c r="CC46" i="5"/>
  <c r="CC15" i="5"/>
  <c r="DJ11" i="5"/>
  <c r="DJ78" i="5"/>
  <c r="DJ80" i="5" s="1"/>
  <c r="EK71" i="5"/>
  <c r="EK67" i="5"/>
  <c r="AD14" i="5"/>
  <c r="AD81" i="5"/>
  <c r="AD83" i="5" s="1"/>
  <c r="AD112" i="5" s="1"/>
  <c r="EX43" i="5"/>
  <c r="EX47" i="5"/>
  <c r="EX50" i="5" s="1"/>
  <c r="EX48" i="5"/>
  <c r="DV11" i="5"/>
  <c r="AP14" i="5"/>
  <c r="AP81" i="5"/>
  <c r="AP83" i="5" s="1"/>
  <c r="AP112" i="5" s="1"/>
  <c r="BQ43" i="5"/>
  <c r="BQ46" i="5"/>
  <c r="BQ49" i="5"/>
  <c r="EH15" i="5"/>
  <c r="EH47" i="5" s="1"/>
  <c r="EH46" i="5"/>
  <c r="CX14" i="5"/>
  <c r="CX15" i="5" s="1"/>
  <c r="CX47" i="5" s="1"/>
  <c r="CX81" i="5"/>
  <c r="CX83" i="5" s="1"/>
  <c r="BF67" i="5"/>
  <c r="E84" i="5"/>
  <c r="E113" i="5"/>
  <c r="BO71" i="5"/>
  <c r="DO71" i="5"/>
  <c r="EA67" i="5"/>
  <c r="DA71" i="5"/>
  <c r="DA67" i="5"/>
  <c r="CL59" i="5"/>
  <c r="CL63" i="5" s="1"/>
  <c r="CL71" i="5" s="1"/>
  <c r="CL78" i="5"/>
  <c r="CL80" i="5" s="1"/>
  <c r="EY67" i="5"/>
  <c r="AS113" i="5"/>
  <c r="AS84" i="5"/>
  <c r="EN71" i="5"/>
  <c r="EN84" i="5"/>
  <c r="EN114" i="5" s="1"/>
  <c r="EN117" i="5" s="1"/>
  <c r="CN71" i="5"/>
  <c r="CN67" i="5"/>
  <c r="C66" i="5"/>
  <c r="AD63" i="5"/>
  <c r="BE84" i="5"/>
  <c r="BE114" i="5" s="1"/>
  <c r="BE117" i="5" s="1"/>
  <c r="BE112" i="5"/>
  <c r="CZ114" i="5"/>
  <c r="CZ117" i="5" s="1"/>
  <c r="CZ110" i="5"/>
  <c r="AE113" i="5"/>
  <c r="BO84" i="5"/>
  <c r="EV117" i="5"/>
  <c r="DW116" i="5"/>
  <c r="EB116" i="5"/>
  <c r="EB115" i="5"/>
  <c r="BZ19" i="5"/>
  <c r="CA48" i="5"/>
  <c r="CA86" i="5"/>
  <c r="CA115" i="5" s="1"/>
  <c r="BS46" i="5"/>
  <c r="DL43" i="5"/>
  <c r="CL19" i="5"/>
  <c r="CM48" i="5"/>
  <c r="CM50" i="5" s="1"/>
  <c r="CM86" i="5"/>
  <c r="CM115" i="5" s="1"/>
  <c r="EH48" i="5"/>
  <c r="EH86" i="5"/>
  <c r="BP71" i="5"/>
  <c r="L63" i="5"/>
  <c r="M63" i="5" s="1"/>
  <c r="J63" i="5"/>
  <c r="K63" i="5"/>
  <c r="E67" i="5"/>
  <c r="E71" i="5"/>
  <c r="BB62" i="5"/>
  <c r="BB81" i="5"/>
  <c r="BB83" i="5" s="1"/>
  <c r="BT71" i="5"/>
  <c r="BT84" i="5"/>
  <c r="AG67" i="5"/>
  <c r="EK84" i="5"/>
  <c r="EK112" i="5"/>
  <c r="AE117" i="5"/>
  <c r="AP62" i="5"/>
  <c r="EZ116" i="5"/>
  <c r="EN116" i="5"/>
  <c r="DB48" i="5"/>
  <c r="DB46" i="5"/>
  <c r="DB49" i="5"/>
  <c r="DB43" i="5"/>
  <c r="AS15" i="5"/>
  <c r="AS46" i="5"/>
  <c r="D84" i="5"/>
  <c r="D113" i="5"/>
  <c r="EY71" i="5"/>
  <c r="EJ117" i="5"/>
  <c r="AQ114" i="5"/>
  <c r="AQ117" i="5" s="1"/>
  <c r="AQ43" i="5"/>
  <c r="AQ48" i="5"/>
  <c r="U11" i="5"/>
  <c r="H15" i="5"/>
  <c r="H46" i="5"/>
  <c r="L46" i="5" s="1"/>
  <c r="M46" i="5" s="1"/>
  <c r="DA47" i="5"/>
  <c r="DA50" i="5" s="1"/>
  <c r="FA15" i="5"/>
  <c r="EB47" i="5"/>
  <c r="EB84" i="5"/>
  <c r="EB114" i="5" s="1"/>
  <c r="C19" i="5"/>
  <c r="D48" i="5"/>
  <c r="D4" i="5"/>
  <c r="J19" i="5"/>
  <c r="D86" i="5"/>
  <c r="CP115" i="5"/>
  <c r="CP110" i="5"/>
  <c r="DY84" i="5"/>
  <c r="DY113" i="5"/>
  <c r="DZ63" i="5"/>
  <c r="CD43" i="5"/>
  <c r="CD47" i="5"/>
  <c r="CD50" i="5" s="1"/>
  <c r="EM46" i="5"/>
  <c r="EM15" i="5"/>
  <c r="BE47" i="5"/>
  <c r="BE50" i="5" s="1"/>
  <c r="BE43" i="5"/>
  <c r="DB47" i="5"/>
  <c r="BZ82" i="5"/>
  <c r="CN43" i="5"/>
  <c r="CN49" i="5"/>
  <c r="CN46" i="5"/>
  <c r="CN47" i="5"/>
  <c r="EU15" i="5"/>
  <c r="EU71" i="5" s="1"/>
  <c r="EU46" i="5"/>
  <c r="CL7" i="5"/>
  <c r="CL46" i="5" s="1"/>
  <c r="BR48" i="5"/>
  <c r="BR50" i="5" s="1"/>
  <c r="BR86" i="5"/>
  <c r="BR115" i="5" s="1"/>
  <c r="CG15" i="5"/>
  <c r="BH47" i="5"/>
  <c r="BH50" i="5" s="1"/>
  <c r="BH84" i="5"/>
  <c r="BH71" i="5"/>
  <c r="AJ47" i="5"/>
  <c r="AJ50" i="5" s="1"/>
  <c r="DM48" i="5"/>
  <c r="DM49" i="5"/>
  <c r="BF84" i="5"/>
  <c r="BF113" i="5"/>
  <c r="EU113" i="5"/>
  <c r="EU84" i="5"/>
  <c r="BC110" i="5"/>
  <c r="C62" i="5"/>
  <c r="C81" i="5"/>
  <c r="C83" i="5" s="1"/>
  <c r="AG115" i="5"/>
  <c r="AG110" i="5"/>
  <c r="EL112" i="5"/>
  <c r="DL113" i="5"/>
  <c r="DL115" i="5"/>
  <c r="CR67" i="5"/>
  <c r="CR84" i="5"/>
  <c r="CR71" i="5"/>
  <c r="AV114" i="5"/>
  <c r="AV117" i="5" s="1"/>
  <c r="AV110" i="5"/>
  <c r="AF114" i="5"/>
  <c r="AF117" i="5" s="1"/>
  <c r="CY67" i="5"/>
  <c r="CP113" i="5"/>
  <c r="EJ113" i="5"/>
  <c r="DW84" i="5"/>
  <c r="DW114" i="5" s="1"/>
  <c r="DM116" i="5"/>
  <c r="BO15" i="5"/>
  <c r="BO47" i="5" s="1"/>
  <c r="BO50" i="5" s="1"/>
  <c r="BO46" i="5"/>
  <c r="BG113" i="5"/>
  <c r="BG110" i="5"/>
  <c r="BG116" i="5"/>
  <c r="BG115" i="5"/>
  <c r="EH59" i="5"/>
  <c r="EH63" i="5" s="1"/>
  <c r="EH78" i="5"/>
  <c r="EH80" i="5" s="1"/>
  <c r="CZ43" i="5"/>
  <c r="EK50" i="5"/>
  <c r="CB47" i="5"/>
  <c r="CB50" i="5" s="1"/>
  <c r="CB43" i="5"/>
  <c r="DO47" i="5"/>
  <c r="DO50" i="5" s="1"/>
  <c r="DO43" i="5"/>
  <c r="F47" i="5"/>
  <c r="F50" i="5" s="1"/>
  <c r="U16" i="5"/>
  <c r="F43" i="5"/>
  <c r="EW48" i="5"/>
  <c r="EW86" i="5"/>
  <c r="CX19" i="5"/>
  <c r="CY43" i="5"/>
  <c r="CY86" i="5"/>
  <c r="CY115" i="5" s="1"/>
  <c r="CY117" i="5" s="1"/>
  <c r="CY48" i="5"/>
  <c r="CY50" i="5" s="1"/>
  <c r="CA113" i="5"/>
  <c r="CA84" i="5"/>
  <c r="G63" i="5"/>
  <c r="G71" i="5" s="1"/>
  <c r="M59" i="5"/>
  <c r="AQ71" i="5"/>
  <c r="EJ67" i="5"/>
  <c r="M75" i="5"/>
  <c r="G76" i="5"/>
  <c r="BB70" i="5"/>
  <c r="BB55" i="5"/>
  <c r="BB67" i="5" s="1"/>
  <c r="BB74" i="5"/>
  <c r="BB76" i="5" s="1"/>
  <c r="DW71" i="5"/>
  <c r="EI115" i="5"/>
  <c r="EB112" i="5"/>
  <c r="C63" i="5"/>
  <c r="C71" i="5" s="1"/>
  <c r="CD143" i="5"/>
  <c r="CD145" i="5"/>
  <c r="AE4" i="5"/>
  <c r="AD19" i="5"/>
  <c r="AE48" i="5"/>
  <c r="AE50" i="5" s="1"/>
  <c r="AE86" i="5"/>
  <c r="AE115" i="5" s="1"/>
  <c r="BB59" i="5"/>
  <c r="BB63" i="5" s="1"/>
  <c r="BB71" i="5" s="1"/>
  <c r="BB78" i="5"/>
  <c r="BB80" i="5" s="1"/>
  <c r="AU113" i="5"/>
  <c r="AU84" i="5"/>
  <c r="BB48" i="5"/>
  <c r="BB86" i="5"/>
  <c r="BZ14" i="5"/>
  <c r="BZ81" i="5"/>
  <c r="BZ83" i="5" s="1"/>
  <c r="BZ112" i="5" s="1"/>
  <c r="EH82" i="5"/>
  <c r="BB14" i="5"/>
  <c r="BB15" i="5" s="1"/>
  <c r="BB47" i="5" s="1"/>
  <c r="AV43" i="5"/>
  <c r="DD50" i="5"/>
  <c r="AF67" i="5"/>
  <c r="K19" i="5"/>
  <c r="G49" i="5"/>
  <c r="M49" i="5" s="1"/>
  <c r="AQ67" i="5"/>
  <c r="BC67" i="5"/>
  <c r="ET63" i="5"/>
  <c r="CE84" i="5"/>
  <c r="CE113" i="5"/>
  <c r="EB71" i="5"/>
  <c r="AG84" i="5"/>
  <c r="AG114" i="5" s="1"/>
  <c r="AG113" i="5"/>
  <c r="DC84" i="5"/>
  <c r="DC113" i="5"/>
  <c r="K131" i="5"/>
  <c r="J131" i="5" s="1"/>
  <c r="L131" i="5"/>
  <c r="M131" i="5" s="1"/>
  <c r="BD110" i="5"/>
  <c r="ET55" i="5"/>
  <c r="ET74" i="5"/>
  <c r="ET76" i="5" s="1"/>
  <c r="ET70" i="5"/>
  <c r="DA113" i="5"/>
  <c r="DA84" i="5"/>
  <c r="DA114" i="5" s="1"/>
  <c r="DA117" i="5" s="1"/>
  <c r="DX47" i="5"/>
  <c r="DZ48" i="5"/>
  <c r="DZ86" i="5"/>
  <c r="DZ115" i="5" s="1"/>
  <c r="C15" i="5"/>
  <c r="C43" i="5" s="1"/>
  <c r="C46" i="5"/>
  <c r="U17" i="5"/>
  <c r="G47" i="5"/>
  <c r="BO48" i="5"/>
  <c r="BO49" i="5"/>
  <c r="EN46" i="5"/>
  <c r="EN47" i="5"/>
  <c r="EN43" i="5"/>
  <c r="EN49" i="5"/>
  <c r="AP11" i="5"/>
  <c r="AP78" i="5"/>
  <c r="AP80" i="5" s="1"/>
  <c r="EK43" i="5"/>
  <c r="AD15" i="5"/>
  <c r="AD47" i="5" s="1"/>
  <c r="AD46" i="5"/>
  <c r="EB43" i="5"/>
  <c r="EB48" i="5"/>
  <c r="EB49" i="5"/>
  <c r="D50" i="5"/>
  <c r="DK48" i="5"/>
  <c r="G67" i="5"/>
  <c r="CL55" i="5"/>
  <c r="CL70" i="5"/>
  <c r="CL74" i="5"/>
  <c r="CL76" i="5" s="1"/>
  <c r="G4" i="5"/>
  <c r="G48" i="5"/>
  <c r="M48" i="5" s="1"/>
  <c r="G86" i="5"/>
  <c r="G115" i="5" s="1"/>
  <c r="M115" i="5" s="1"/>
  <c r="EV71" i="5"/>
  <c r="EV67" i="5"/>
  <c r="M19" i="5"/>
  <c r="AQ49" i="5"/>
  <c r="AQ50" i="5" s="1"/>
  <c r="EH49" i="5"/>
  <c r="AP19" i="5"/>
  <c r="CM71" i="5"/>
  <c r="CM67" i="5"/>
  <c r="CX55" i="5"/>
  <c r="CX67" i="5" s="1"/>
  <c r="CX70" i="5"/>
  <c r="CX74" i="5"/>
  <c r="CX76" i="5" s="1"/>
  <c r="EL110" i="5"/>
  <c r="EL116" i="5"/>
  <c r="EL115" i="5"/>
  <c r="EL117" i="5" s="1"/>
  <c r="EI71" i="5"/>
  <c r="BR84" i="5"/>
  <c r="BR113" i="5"/>
  <c r="DM84" i="5"/>
  <c r="DM114" i="5" s="1"/>
  <c r="DM113" i="5"/>
  <c r="EY112" i="5"/>
  <c r="EY84" i="5"/>
  <c r="AP76" i="5"/>
  <c r="EJ112" i="5"/>
  <c r="DK114" i="5"/>
  <c r="EZ67" i="5"/>
  <c r="AR143" i="5"/>
  <c r="AD22" i="4"/>
  <c r="AD25" i="4"/>
  <c r="AA74" i="4"/>
  <c r="AA76" i="4" s="1"/>
  <c r="AA65" i="4"/>
  <c r="AX29" i="4"/>
  <c r="AL30" i="4"/>
  <c r="BX65" i="4"/>
  <c r="BX74" i="4"/>
  <c r="AN14" i="4"/>
  <c r="AB16" i="4"/>
  <c r="CQ15" i="4"/>
  <c r="AH21" i="4"/>
  <c r="AI29" i="4"/>
  <c r="AI30" i="4" s="1"/>
  <c r="AM66" i="4"/>
  <c r="AM75" i="4"/>
  <c r="AM77" i="4" s="1"/>
  <c r="AN30" i="4"/>
  <c r="AZ29" i="4"/>
  <c r="AX63" i="4"/>
  <c r="BJ44" i="4"/>
  <c r="AY74" i="4"/>
  <c r="AY76" i="4" s="1"/>
  <c r="AY65" i="4"/>
  <c r="BW44" i="4"/>
  <c r="BK63" i="4"/>
  <c r="AZ22" i="4"/>
  <c r="BF21" i="4"/>
  <c r="AZ25" i="4"/>
  <c r="BN22" i="4"/>
  <c r="BN25" i="4"/>
  <c r="W7" i="4"/>
  <c r="W12" i="4" s="1"/>
  <c r="V12" i="4"/>
  <c r="AM20" i="4"/>
  <c r="AA22" i="4"/>
  <c r="AA24" i="4"/>
  <c r="AU7" i="4"/>
  <c r="AU12" i="4" s="1"/>
  <c r="AQ14" i="4"/>
  <c r="AE16" i="4"/>
  <c r="DC15" i="4"/>
  <c r="DF15" i="4"/>
  <c r="Z66" i="4"/>
  <c r="Z75" i="4"/>
  <c r="BB30" i="4"/>
  <c r="BN29" i="4"/>
  <c r="CB29" i="4"/>
  <c r="BP30" i="4"/>
  <c r="CB62" i="4"/>
  <c r="BP73" i="4"/>
  <c r="CA45" i="4"/>
  <c r="BO64" i="4"/>
  <c r="BO46" i="4"/>
  <c r="BK45" i="4"/>
  <c r="AY46" i="4"/>
  <c r="AY64" i="4"/>
  <c r="AL22" i="4"/>
  <c r="AU21" i="4"/>
  <c r="AL25" i="4"/>
  <c r="BO65" i="4"/>
  <c r="BO74" i="4"/>
  <c r="AD46" i="4"/>
  <c r="AH46" i="4" s="1"/>
  <c r="AI46" i="4" s="1"/>
  <c r="AP45" i="4"/>
  <c r="AD64" i="4"/>
  <c r="AI7" i="4"/>
  <c r="AI12" i="4" s="1"/>
  <c r="AS20" i="4"/>
  <c r="AG22" i="4"/>
  <c r="AG24" i="4"/>
  <c r="AG26" i="4" s="1"/>
  <c r="AH20" i="4"/>
  <c r="AI20" i="4" s="1"/>
  <c r="AZ74" i="4"/>
  <c r="AZ65" i="4"/>
  <c r="AH73" i="4"/>
  <c r="AB77" i="4"/>
  <c r="CX65" i="4"/>
  <c r="CX74" i="4"/>
  <c r="CX76" i="4" s="1"/>
  <c r="BW62" i="4"/>
  <c r="BK73" i="4"/>
  <c r="AC16" i="4"/>
  <c r="AO14" i="4"/>
  <c r="AH24" i="4"/>
  <c r="BL20" i="4"/>
  <c r="BY75" i="4"/>
  <c r="CW45" i="4"/>
  <c r="CK46" i="4"/>
  <c r="CK64" i="4"/>
  <c r="AN76" i="4"/>
  <c r="DV44" i="4"/>
  <c r="DJ63" i="4"/>
  <c r="T16" i="4"/>
  <c r="AF14" i="4"/>
  <c r="BD20" i="4"/>
  <c r="AR24" i="4"/>
  <c r="CB25" i="4"/>
  <c r="CD21" i="4"/>
  <c r="BA22" i="4"/>
  <c r="BA24" i="4"/>
  <c r="BM20" i="4"/>
  <c r="O16" i="4"/>
  <c r="AA14" i="4"/>
  <c r="AX45" i="4"/>
  <c r="AL46" i="4"/>
  <c r="AL64" i="4"/>
  <c r="AZ62" i="4"/>
  <c r="AN66" i="4"/>
  <c r="AN73" i="4"/>
  <c r="BQ65" i="4"/>
  <c r="BQ74" i="4"/>
  <c r="BQ76" i="4" s="1"/>
  <c r="AL62" i="4"/>
  <c r="Z73" i="4"/>
  <c r="AI62" i="4"/>
  <c r="AX20" i="4"/>
  <c r="AU20" i="4"/>
  <c r="AL24" i="4"/>
  <c r="BE14" i="4"/>
  <c r="AS16" i="4"/>
  <c r="D26" i="4"/>
  <c r="V21" i="4"/>
  <c r="P22" i="4"/>
  <c r="P25" i="4"/>
  <c r="AH45" i="4"/>
  <c r="AI45" i="4" s="1"/>
  <c r="BQ29" i="4"/>
  <c r="BE30" i="4"/>
  <c r="K14" i="4"/>
  <c r="K16" i="4" s="1"/>
  <c r="CW44" i="4"/>
  <c r="CK63" i="4"/>
  <c r="BK29" i="4"/>
  <c r="AY30" i="4"/>
  <c r="Z14" i="4"/>
  <c r="W14" i="4"/>
  <c r="W16" i="4" s="1"/>
  <c r="N16" i="4"/>
  <c r="BV25" i="4"/>
  <c r="CE21" i="4"/>
  <c r="Z76" i="4"/>
  <c r="AG66" i="4"/>
  <c r="AG75" i="4"/>
  <c r="AG77" i="4" s="1"/>
  <c r="CO44" i="4"/>
  <c r="CC63" i="4"/>
  <c r="W66" i="4"/>
  <c r="DZ15" i="4"/>
  <c r="EF15" i="4"/>
  <c r="EL15" i="4" s="1"/>
  <c r="BL26" i="4"/>
  <c r="BR25" i="4"/>
  <c r="B22" i="4"/>
  <c r="B25" i="4"/>
  <c r="K21" i="4"/>
  <c r="K22" i="4" s="1"/>
  <c r="AD3" i="4"/>
  <c r="AH18" i="4"/>
  <c r="AP16" i="4"/>
  <c r="BB14" i="4"/>
  <c r="BS21" i="4"/>
  <c r="BJ25" i="4"/>
  <c r="CE18" i="4"/>
  <c r="AE30" i="4"/>
  <c r="AQ29" i="4"/>
  <c r="AN26" i="4"/>
  <c r="BB24" i="4"/>
  <c r="BB26" i="4" s="1"/>
  <c r="BN20" i="4"/>
  <c r="AS64" i="4"/>
  <c r="AS46" i="4"/>
  <c r="BE45" i="4"/>
  <c r="CJ74" i="4"/>
  <c r="CJ65" i="4"/>
  <c r="BC62" i="4"/>
  <c r="AQ73" i="4"/>
  <c r="AQ77" i="4" s="1"/>
  <c r="DI29" i="4"/>
  <c r="CW30" i="4"/>
  <c r="AR44" i="4"/>
  <c r="AF46" i="4"/>
  <c r="AF63" i="4"/>
  <c r="CY44" i="4"/>
  <c r="CM63" i="4"/>
  <c r="BA65" i="4"/>
  <c r="BA74" i="4"/>
  <c r="BA76" i="4" s="1"/>
  <c r="AD73" i="4"/>
  <c r="AP62" i="4"/>
  <c r="DH44" i="4"/>
  <c r="CV63" i="4"/>
  <c r="BA62" i="4"/>
  <c r="AO66" i="4"/>
  <c r="AO73" i="4"/>
  <c r="AO77" i="4" s="1"/>
  <c r="H22" i="4"/>
  <c r="H25" i="4"/>
  <c r="H26" i="4" s="1"/>
  <c r="AU18" i="4"/>
  <c r="AR22" i="4"/>
  <c r="AR25" i="4"/>
  <c r="BL45" i="4"/>
  <c r="AZ46" i="4"/>
  <c r="AZ64" i="4"/>
  <c r="CA20" i="4"/>
  <c r="BO24" i="4"/>
  <c r="BO26" i="4" s="1"/>
  <c r="BO22" i="4"/>
  <c r="CB45" i="4"/>
  <c r="BP64" i="4"/>
  <c r="AL74" i="4"/>
  <c r="AL65" i="4"/>
  <c r="CC62" i="4"/>
  <c r="BQ73" i="4"/>
  <c r="J96" i="3"/>
  <c r="K24" i="3"/>
  <c r="AG46" i="3"/>
  <c r="AH46" i="3" s="1"/>
  <c r="V46" i="3"/>
  <c r="V37" i="3"/>
  <c r="U38" i="3"/>
  <c r="EL117" i="3"/>
  <c r="EL119" i="3" s="1"/>
  <c r="EL120" i="3"/>
  <c r="Y12" i="3"/>
  <c r="W66" i="3"/>
  <c r="V97" i="3"/>
  <c r="AT97" i="3"/>
  <c r="W20" i="3"/>
  <c r="V22" i="3"/>
  <c r="BR7" i="3"/>
  <c r="BE22" i="3"/>
  <c r="BE97" i="3"/>
  <c r="BE98" i="3" s="1"/>
  <c r="AO45" i="3"/>
  <c r="AC77" i="3"/>
  <c r="AC91" i="3"/>
  <c r="AG91" i="3" s="1"/>
  <c r="AH91" i="3" s="1"/>
  <c r="Y53" i="3"/>
  <c r="M85" i="3"/>
  <c r="AG9" i="3"/>
  <c r="AS9" i="3" s="1"/>
  <c r="BE9" i="3" s="1"/>
  <c r="BQ9" i="3" s="1"/>
  <c r="CC9" i="3" s="1"/>
  <c r="CO9" i="3" s="1"/>
  <c r="DA9" i="3" s="1"/>
  <c r="DM9" i="3" s="1"/>
  <c r="DY9" i="3" s="1"/>
  <c r="EK9" i="3" s="1"/>
  <c r="AM9" i="3"/>
  <c r="AY9" i="3" s="1"/>
  <c r="BK9" i="3" s="1"/>
  <c r="BW9" i="3" s="1"/>
  <c r="CI9" i="3" s="1"/>
  <c r="CU9" i="3" s="1"/>
  <c r="DG9" i="3" s="1"/>
  <c r="DS9" i="3" s="1"/>
  <c r="EE9" i="3" s="1"/>
  <c r="DG20" i="3"/>
  <c r="CU22" i="3"/>
  <c r="CU24" i="3"/>
  <c r="AE11" i="3"/>
  <c r="S92" i="3"/>
  <c r="DB21" i="3"/>
  <c r="DA97" i="3"/>
  <c r="DL26" i="3"/>
  <c r="DL32" i="3"/>
  <c r="DL34" i="3" s="1"/>
  <c r="DL96" i="3"/>
  <c r="DL98" i="3" s="1"/>
  <c r="DZ25" i="3"/>
  <c r="DR26" i="3"/>
  <c r="DR33" i="3"/>
  <c r="DR97" i="3"/>
  <c r="DR98" i="3" s="1"/>
  <c r="DX32" i="3"/>
  <c r="DX96" i="3"/>
  <c r="DX98" i="3" s="1"/>
  <c r="AD11" i="3"/>
  <c r="R92" i="3"/>
  <c r="BI45" i="3"/>
  <c r="AW54" i="3"/>
  <c r="AW66" i="3"/>
  <c r="AW77" i="3"/>
  <c r="AW91" i="3"/>
  <c r="U33" i="3"/>
  <c r="CA45" i="3"/>
  <c r="BO54" i="3"/>
  <c r="BO66" i="3"/>
  <c r="BO68" i="3" s="1"/>
  <c r="BO77" i="3"/>
  <c r="BO79" i="3" s="1"/>
  <c r="BO91" i="3"/>
  <c r="BB65" i="3"/>
  <c r="AP76" i="3"/>
  <c r="AP80" i="3" s="1"/>
  <c r="AP69" i="3"/>
  <c r="BD10" i="3"/>
  <c r="BD11" i="3"/>
  <c r="AH48" i="3"/>
  <c r="AI48" i="3" s="1"/>
  <c r="AK48" i="3"/>
  <c r="AK49" i="3" s="1"/>
  <c r="Y49" i="3"/>
  <c r="CE20" i="3"/>
  <c r="AH21" i="3"/>
  <c r="AH97" i="3" s="1"/>
  <c r="CH26" i="3"/>
  <c r="CH33" i="3"/>
  <c r="CH34" i="3" s="1"/>
  <c r="CH97" i="3"/>
  <c r="CH98" i="3" s="1"/>
  <c r="EJ24" i="3"/>
  <c r="EJ22" i="3"/>
  <c r="AE37" i="3"/>
  <c r="AE52" i="3"/>
  <c r="AE84" i="3" s="1"/>
  <c r="AE86" i="3" s="1"/>
  <c r="BJ45" i="3"/>
  <c r="AX54" i="3"/>
  <c r="AX66" i="3"/>
  <c r="AX68" i="3" s="1"/>
  <c r="AX77" i="3"/>
  <c r="AX79" i="3" s="1"/>
  <c r="AX91" i="3"/>
  <c r="AB53" i="3"/>
  <c r="P85" i="3"/>
  <c r="AB67" i="3"/>
  <c r="P69" i="3"/>
  <c r="U67" i="3"/>
  <c r="V67" i="3" s="1"/>
  <c r="W67" i="3" s="1"/>
  <c r="P71" i="3"/>
  <c r="AZ65" i="3"/>
  <c r="AN76" i="3"/>
  <c r="AS76" i="3" s="1"/>
  <c r="AT76" i="3" s="1"/>
  <c r="AU76" i="3" s="1"/>
  <c r="AA10" i="3"/>
  <c r="O11" i="3"/>
  <c r="U10" i="3"/>
  <c r="V10" i="3" s="1"/>
  <c r="W10" i="3" s="1"/>
  <c r="J16" i="3"/>
  <c r="K14" i="3"/>
  <c r="K16" i="3" s="1"/>
  <c r="Y26" i="3"/>
  <c r="Y32" i="3"/>
  <c r="Y96" i="3"/>
  <c r="Y98" i="3" s="1"/>
  <c r="BN34" i="3"/>
  <c r="BK48" i="3"/>
  <c r="K38" i="3"/>
  <c r="AS65" i="3"/>
  <c r="AT65" i="3" s="1"/>
  <c r="AU65" i="3" s="1"/>
  <c r="AF37" i="3"/>
  <c r="AF52" i="3"/>
  <c r="AF84" i="3" s="1"/>
  <c r="AF86" i="3" s="1"/>
  <c r="AN46" i="3"/>
  <c r="AB49" i="3"/>
  <c r="AB78" i="3"/>
  <c r="AB80" i="3" s="1"/>
  <c r="K7" i="3"/>
  <c r="K12" i="3" s="1"/>
  <c r="J12" i="3"/>
  <c r="E34" i="3"/>
  <c r="AC46" i="3"/>
  <c r="Q49" i="3"/>
  <c r="U49" i="3" s="1"/>
  <c r="V49" i="3" s="1"/>
  <c r="Q67" i="3"/>
  <c r="Q78" i="3"/>
  <c r="AQ8" i="3"/>
  <c r="AE12" i="3"/>
  <c r="CV24" i="3"/>
  <c r="DH20" i="3"/>
  <c r="CV22" i="3"/>
  <c r="AA37" i="3"/>
  <c r="AA52" i="3"/>
  <c r="AF49" i="3"/>
  <c r="AR48" i="3"/>
  <c r="CI65" i="3"/>
  <c r="BW76" i="3"/>
  <c r="I22" i="3"/>
  <c r="I25" i="3"/>
  <c r="AM8" i="3"/>
  <c r="AG8" i="3"/>
  <c r="BU8" i="3"/>
  <c r="BA14" i="3"/>
  <c r="AO16" i="3"/>
  <c r="BD14" i="3"/>
  <c r="AR16" i="3"/>
  <c r="M32" i="3"/>
  <c r="M26" i="3"/>
  <c r="M96" i="3"/>
  <c r="M98" i="3" s="1"/>
  <c r="AG97" i="3"/>
  <c r="EC20" i="3"/>
  <c r="DQ22" i="3"/>
  <c r="DQ24" i="3"/>
  <c r="CJ26" i="3"/>
  <c r="CJ32" i="3"/>
  <c r="CO24" i="3"/>
  <c r="CJ96" i="3"/>
  <c r="CJ98" i="3" s="1"/>
  <c r="AS47" i="3"/>
  <c r="AT47" i="3" s="1"/>
  <c r="AU47" i="3" s="1"/>
  <c r="AY47" i="3"/>
  <c r="AM66" i="3"/>
  <c r="AG33" i="3"/>
  <c r="AH33" i="3" s="1"/>
  <c r="EH45" i="3"/>
  <c r="DV77" i="3"/>
  <c r="DV79" i="3" s="1"/>
  <c r="DV66" i="3"/>
  <c r="DV68" i="3" s="1"/>
  <c r="DV54" i="3"/>
  <c r="DV91" i="3"/>
  <c r="Y84" i="3"/>
  <c r="AH54" i="3"/>
  <c r="AI54" i="3" s="1"/>
  <c r="AS22" i="3"/>
  <c r="AT21" i="3"/>
  <c r="AT22" i="3" s="1"/>
  <c r="Y38" i="3"/>
  <c r="AK36" i="3"/>
  <c r="Z12" i="3"/>
  <c r="AL9" i="3"/>
  <c r="CD26" i="3"/>
  <c r="CD97" i="3"/>
  <c r="AH68" i="3"/>
  <c r="BO65" i="3"/>
  <c r="BC76" i="3"/>
  <c r="BI47" i="3"/>
  <c r="AP8" i="3"/>
  <c r="AD12" i="3"/>
  <c r="AW9" i="3"/>
  <c r="CC26" i="3"/>
  <c r="CC97" i="3"/>
  <c r="CC98" i="3" s="1"/>
  <c r="CD22" i="3"/>
  <c r="AD36" i="3"/>
  <c r="AG36" i="3" s="1"/>
  <c r="AH36" i="3" s="1"/>
  <c r="AI36" i="3" s="1"/>
  <c r="R38" i="3"/>
  <c r="AX37" i="3"/>
  <c r="AX52" i="3"/>
  <c r="AX84" i="3" s="1"/>
  <c r="AX86" i="3" s="1"/>
  <c r="DV46" i="3"/>
  <c r="DJ55" i="3"/>
  <c r="DJ78" i="3"/>
  <c r="BM65" i="3"/>
  <c r="BA76" i="3"/>
  <c r="AX11" i="3"/>
  <c r="AX10" i="3"/>
  <c r="AQ14" i="3"/>
  <c r="AE16" i="3"/>
  <c r="DR32" i="3"/>
  <c r="DR96" i="3"/>
  <c r="DU24" i="3"/>
  <c r="EG20" i="3"/>
  <c r="DU22" i="3"/>
  <c r="DB97" i="3"/>
  <c r="BA37" i="3"/>
  <c r="BA52" i="3"/>
  <c r="BA84" i="3" s="1"/>
  <c r="BA86" i="3" s="1"/>
  <c r="DY33" i="3"/>
  <c r="AO34" i="3"/>
  <c r="AQ49" i="3"/>
  <c r="AQ55" i="3"/>
  <c r="BC46" i="3"/>
  <c r="AQ67" i="3"/>
  <c r="AQ69" i="3" s="1"/>
  <c r="AQ78" i="3"/>
  <c r="AQ80" i="3" s="1"/>
  <c r="BJ46" i="3"/>
  <c r="AX55" i="3"/>
  <c r="AX49" i="3"/>
  <c r="AX67" i="3"/>
  <c r="AX69" i="3" s="1"/>
  <c r="AX78" i="3"/>
  <c r="AX80" i="3" s="1"/>
  <c r="K61" i="3"/>
  <c r="BL26" i="3"/>
  <c r="BL33" i="3"/>
  <c r="BQ25" i="3"/>
  <c r="BL97" i="3"/>
  <c r="BL98" i="3" s="1"/>
  <c r="Y11" i="3"/>
  <c r="M92" i="3"/>
  <c r="BF96" i="3"/>
  <c r="AZ8" i="3"/>
  <c r="CH8" i="3"/>
  <c r="BD8" i="3"/>
  <c r="AR12" i="3"/>
  <c r="Z26" i="3"/>
  <c r="Z32" i="3"/>
  <c r="Z34" i="3" s="1"/>
  <c r="Z96" i="3"/>
  <c r="Z98" i="3" s="1"/>
  <c r="BQ22" i="3"/>
  <c r="BE33" i="3"/>
  <c r="BD34" i="3"/>
  <c r="BE34" i="3" s="1"/>
  <c r="BN48" i="3"/>
  <c r="BB67" i="3"/>
  <c r="BB69" i="3" s="1"/>
  <c r="BA10" i="3"/>
  <c r="BA11" i="3"/>
  <c r="AN14" i="3"/>
  <c r="AB16" i="3"/>
  <c r="DZ15" i="3"/>
  <c r="EC15" i="3"/>
  <c r="EL15" i="3" s="1"/>
  <c r="AB10" i="3"/>
  <c r="P12" i="3"/>
  <c r="P11" i="3"/>
  <c r="BF25" i="3"/>
  <c r="AX26" i="3"/>
  <c r="AX33" i="3"/>
  <c r="AX97" i="3"/>
  <c r="AX98" i="3" s="1"/>
  <c r="AP26" i="3"/>
  <c r="AP33" i="3"/>
  <c r="AP34" i="3" s="1"/>
  <c r="AP97" i="3"/>
  <c r="AP98" i="3" s="1"/>
  <c r="BO26" i="3"/>
  <c r="BO33" i="3"/>
  <c r="BO34" i="3" s="1"/>
  <c r="BO97" i="3"/>
  <c r="BO98" i="3" s="1"/>
  <c r="BR24" i="3"/>
  <c r="BR96" i="3" s="1"/>
  <c r="BQ96" i="3"/>
  <c r="DX34" i="3"/>
  <c r="AG45" i="3"/>
  <c r="AH45" i="3" s="1"/>
  <c r="U53" i="3"/>
  <c r="V53" i="3" s="1"/>
  <c r="W53" i="3" s="1"/>
  <c r="U55" i="3"/>
  <c r="V55" i="3" s="1"/>
  <c r="W55" i="3" s="1"/>
  <c r="AA55" i="3"/>
  <c r="AG55" i="3" s="1"/>
  <c r="Y55" i="3"/>
  <c r="W77" i="3"/>
  <c r="CH65" i="3"/>
  <c r="BV76" i="3"/>
  <c r="Y16" i="3"/>
  <c r="AK14" i="3"/>
  <c r="AS26" i="3"/>
  <c r="AS97" i="3"/>
  <c r="AS98" i="3" s="1"/>
  <c r="EK25" i="3"/>
  <c r="EF33" i="3"/>
  <c r="EF97" i="3"/>
  <c r="CH14" i="3"/>
  <c r="BV16" i="3"/>
  <c r="CZ34" i="3"/>
  <c r="CD24" i="3"/>
  <c r="AG66" i="3"/>
  <c r="AH66" i="3" s="1"/>
  <c r="AI66" i="3" s="1"/>
  <c r="CP97" i="3"/>
  <c r="N186" i="3"/>
  <c r="L194" i="3" s="1"/>
  <c r="E190" i="3"/>
  <c r="AP14" i="3"/>
  <c r="AD16" i="3"/>
  <c r="AA14" i="3"/>
  <c r="O16" i="3"/>
  <c r="U14" i="3"/>
  <c r="V8" i="3"/>
  <c r="CG34" i="3"/>
  <c r="CP33" i="3"/>
  <c r="BF21" i="3"/>
  <c r="BF22" i="3" s="1"/>
  <c r="BZ32" i="3"/>
  <c r="BZ96" i="3"/>
  <c r="BZ98" i="3" s="1"/>
  <c r="DY97" i="3"/>
  <c r="AM46" i="3"/>
  <c r="AA49" i="3"/>
  <c r="AA78" i="3"/>
  <c r="AB37" i="3"/>
  <c r="AB52" i="3"/>
  <c r="AB84" i="3" s="1"/>
  <c r="AB86" i="3" s="1"/>
  <c r="DZ62" i="3"/>
  <c r="DG25" i="3"/>
  <c r="DM21" i="3"/>
  <c r="DG22" i="3"/>
  <c r="CZ32" i="3"/>
  <c r="CZ96" i="3"/>
  <c r="CZ98" i="3" s="1"/>
  <c r="EI20" i="3"/>
  <c r="DW22" i="3"/>
  <c r="DW24" i="3"/>
  <c r="EK117" i="3"/>
  <c r="EK119" i="3" s="1"/>
  <c r="N26" i="3"/>
  <c r="N33" i="3"/>
  <c r="N97" i="3"/>
  <c r="N98" i="3" s="1"/>
  <c r="H32" i="3"/>
  <c r="H26" i="3"/>
  <c r="H96" i="3"/>
  <c r="H98" i="3" s="1"/>
  <c r="K20" i="3"/>
  <c r="J21" i="3"/>
  <c r="BY8" i="3"/>
  <c r="AL26" i="3"/>
  <c r="AL32" i="3"/>
  <c r="AT24" i="3"/>
  <c r="AL96" i="3"/>
  <c r="AL98" i="3" s="1"/>
  <c r="AD22" i="3"/>
  <c r="AD24" i="3"/>
  <c r="AH9" i="3"/>
  <c r="CP22" i="3"/>
  <c r="CX20" i="3"/>
  <c r="CL24" i="3"/>
  <c r="CL22" i="3"/>
  <c r="S22" i="3"/>
  <c r="S24" i="3"/>
  <c r="AE20" i="3"/>
  <c r="AK55" i="3"/>
  <c r="AW46" i="3"/>
  <c r="AK78" i="3"/>
  <c r="BK54" i="3"/>
  <c r="BW45" i="3"/>
  <c r="BK77" i="3"/>
  <c r="BK91" i="3"/>
  <c r="AN48" i="3"/>
  <c r="AG48" i="3"/>
  <c r="CB45" i="3"/>
  <c r="BP54" i="3"/>
  <c r="BP66" i="3"/>
  <c r="BP68" i="3" s="1"/>
  <c r="BP77" i="3"/>
  <c r="BP79" i="3" s="1"/>
  <c r="BP91" i="3"/>
  <c r="CJ45" i="3"/>
  <c r="BX66" i="3"/>
  <c r="BX68" i="3" s="1"/>
  <c r="BX54" i="3"/>
  <c r="BX77" i="3"/>
  <c r="BX79" i="3" s="1"/>
  <c r="BX91" i="3"/>
  <c r="EJ46" i="3"/>
  <c r="DX55" i="3"/>
  <c r="DX78" i="3"/>
  <c r="BU65" i="3"/>
  <c r="BI76" i="3"/>
  <c r="CB65" i="3"/>
  <c r="BP76" i="3"/>
  <c r="BP80" i="3" s="1"/>
  <c r="BR74" i="3"/>
  <c r="F2" i="2"/>
  <c r="G2" i="2"/>
  <c r="H2" i="2"/>
  <c r="I2" i="2"/>
  <c r="L11" i="2"/>
  <c r="B2" i="2" s="1"/>
  <c r="B1" i="2"/>
  <c r="C1" i="2"/>
  <c r="D1" i="2"/>
  <c r="F1" i="2"/>
  <c r="G1" i="2"/>
  <c r="I1" i="2"/>
  <c r="L9" i="2"/>
  <c r="H1" i="2"/>
  <c r="E1" i="2"/>
  <c r="IU114" i="8" l="1"/>
  <c r="IV114" i="8"/>
  <c r="IP148" i="8"/>
  <c r="IP150" i="8"/>
  <c r="CQ114" i="8"/>
  <c r="CJ148" i="8"/>
  <c r="CJ150" i="8"/>
  <c r="FI15" i="8"/>
  <c r="EJ47" i="8"/>
  <c r="E148" i="8"/>
  <c r="E150" i="8"/>
  <c r="JM15" i="8"/>
  <c r="IN47" i="8"/>
  <c r="H69" i="8"/>
  <c r="H73" i="8"/>
  <c r="FR90" i="8"/>
  <c r="FS90" i="8"/>
  <c r="FT90" i="8"/>
  <c r="FU90" i="8" s="1"/>
  <c r="FM119" i="8"/>
  <c r="IN73" i="8"/>
  <c r="IW112" i="8"/>
  <c r="IX112" i="8" s="1"/>
  <c r="IZ112" i="8"/>
  <c r="JF114" i="8"/>
  <c r="JF115" i="8" s="1"/>
  <c r="IU112" i="8"/>
  <c r="IV112" i="8"/>
  <c r="IP120" i="8"/>
  <c r="IN112" i="8"/>
  <c r="D48" i="8"/>
  <c r="D90" i="8"/>
  <c r="D119" i="8" s="1"/>
  <c r="FK69" i="8"/>
  <c r="JS121" i="8"/>
  <c r="JY121" i="8" s="1"/>
  <c r="CH46" i="8"/>
  <c r="CH15" i="8"/>
  <c r="H114" i="8"/>
  <c r="H118" i="8"/>
  <c r="FK78" i="8"/>
  <c r="GB76" i="8"/>
  <c r="JY118" i="8"/>
  <c r="BH114" i="8"/>
  <c r="BO112" i="8"/>
  <c r="CD112" i="8"/>
  <c r="BG112" i="8"/>
  <c r="BH120" i="8"/>
  <c r="BH121" i="8" s="1"/>
  <c r="BR112" i="8"/>
  <c r="BN112" i="8"/>
  <c r="IW47" i="8"/>
  <c r="IS50" i="8"/>
  <c r="IW50" i="8" s="1"/>
  <c r="IE16" i="8"/>
  <c r="HP43" i="8"/>
  <c r="HP47" i="8"/>
  <c r="HP50" i="8" s="1"/>
  <c r="BL121" i="8"/>
  <c r="BP121" i="8" s="1"/>
  <c r="BQ121" i="8" s="1"/>
  <c r="BP118" i="8"/>
  <c r="BQ118" i="8" s="1"/>
  <c r="BK118" i="8"/>
  <c r="BK121" i="8" s="1"/>
  <c r="BK114" i="8"/>
  <c r="GC15" i="8"/>
  <c r="FL47" i="8"/>
  <c r="FL50" i="8" s="1"/>
  <c r="FL73" i="8"/>
  <c r="FS15" i="8"/>
  <c r="FR15" i="8"/>
  <c r="AL114" i="8"/>
  <c r="IN78" i="8"/>
  <c r="IN114" i="8" s="1"/>
  <c r="JE76" i="8"/>
  <c r="EQ90" i="8"/>
  <c r="EK114" i="8"/>
  <c r="EK119" i="8"/>
  <c r="ER90" i="8"/>
  <c r="AI148" i="8"/>
  <c r="AI150" i="8"/>
  <c r="DS116" i="8"/>
  <c r="FR112" i="8"/>
  <c r="FT112" i="8"/>
  <c r="FU112" i="8" s="1"/>
  <c r="GC114" i="8"/>
  <c r="GC115" i="8" s="1"/>
  <c r="FM120" i="8"/>
  <c r="FS112" i="8"/>
  <c r="FW112" i="8"/>
  <c r="CZ15" i="8"/>
  <c r="CI47" i="8"/>
  <c r="CI50" i="8" s="1"/>
  <c r="FT43" i="8"/>
  <c r="FU43" i="8" s="1"/>
  <c r="KG17" i="8"/>
  <c r="JS47" i="8"/>
  <c r="KW86" i="8"/>
  <c r="KX86" i="8"/>
  <c r="KQ118" i="8"/>
  <c r="KQ121" i="8" s="1"/>
  <c r="KQ114" i="8"/>
  <c r="CM148" i="8"/>
  <c r="CM150" i="8"/>
  <c r="KP112" i="8"/>
  <c r="KP120" i="8" s="1"/>
  <c r="KQ120" i="8"/>
  <c r="LA112" i="8"/>
  <c r="KW112" i="8"/>
  <c r="KX112" i="8"/>
  <c r="DR47" i="8"/>
  <c r="DS47" i="8" s="1"/>
  <c r="DN50" i="8"/>
  <c r="DR50" i="8" s="1"/>
  <c r="DS50" i="8" s="1"/>
  <c r="FN148" i="8"/>
  <c r="FN150" i="8"/>
  <c r="BL150" i="8"/>
  <c r="BL148" i="8"/>
  <c r="GO114" i="8"/>
  <c r="GO119" i="8"/>
  <c r="GO121" i="8" s="1"/>
  <c r="AG75" i="8"/>
  <c r="AG119" i="8"/>
  <c r="KV114" i="8"/>
  <c r="KV118" i="8"/>
  <c r="KV121" i="8" s="1"/>
  <c r="FB15" i="8"/>
  <c r="EK47" i="8"/>
  <c r="EK50" i="8" s="1"/>
  <c r="EK43" i="8"/>
  <c r="EQ15" i="8"/>
  <c r="ER15" i="8"/>
  <c r="GR114" i="8"/>
  <c r="GR118" i="8"/>
  <c r="GR121" i="8" s="1"/>
  <c r="DM148" i="8"/>
  <c r="DM150" i="8"/>
  <c r="DI150" i="8" s="1"/>
  <c r="CR86" i="8"/>
  <c r="JO43" i="8"/>
  <c r="JO49" i="8"/>
  <c r="JF17" i="8"/>
  <c r="IR47" i="8"/>
  <c r="IR50" i="8" s="1"/>
  <c r="BN69" i="8"/>
  <c r="DI86" i="8"/>
  <c r="DI118" i="8" s="1"/>
  <c r="DI117" i="8"/>
  <c r="AJ120" i="8"/>
  <c r="AJ121" i="8" s="1"/>
  <c r="AJ114" i="8"/>
  <c r="FK43" i="8"/>
  <c r="CQ118" i="8"/>
  <c r="CM121" i="8"/>
  <c r="CQ121" i="8" s="1"/>
  <c r="CR121" i="8" s="1"/>
  <c r="GT69" i="8"/>
  <c r="GU69" i="8"/>
  <c r="GV69" i="8" s="1"/>
  <c r="GS69" i="8"/>
  <c r="DS43" i="8"/>
  <c r="KW69" i="8"/>
  <c r="KX69" i="8"/>
  <c r="CQ112" i="8"/>
  <c r="CR112" i="8" s="1"/>
  <c r="CP112" i="8"/>
  <c r="CT112" i="8"/>
  <c r="CZ114" i="8"/>
  <c r="CZ115" i="8" s="1"/>
  <c r="CJ120" i="8"/>
  <c r="CO112" i="8"/>
  <c r="JO78" i="8"/>
  <c r="KF76" i="8"/>
  <c r="KP15" i="8"/>
  <c r="KP46" i="8"/>
  <c r="FK15" i="8"/>
  <c r="FK46" i="8"/>
  <c r="JU114" i="8"/>
  <c r="JU118" i="8"/>
  <c r="JU121" i="8" s="1"/>
  <c r="IE15" i="8"/>
  <c r="HN43" i="8"/>
  <c r="HN47" i="8"/>
  <c r="HN50" i="8" s="1"/>
  <c r="HU15" i="8"/>
  <c r="HT15" i="8"/>
  <c r="IE17" i="8"/>
  <c r="HQ43" i="8"/>
  <c r="HQ47" i="8"/>
  <c r="HQ73" i="8"/>
  <c r="HW73" i="8" s="1"/>
  <c r="IN43" i="8"/>
  <c r="AX114" i="8"/>
  <c r="AX115" i="8" s="1"/>
  <c r="AH120" i="8"/>
  <c r="AO112" i="8"/>
  <c r="AM112" i="8"/>
  <c r="AN112" i="8"/>
  <c r="AF112" i="8"/>
  <c r="AR112" i="8"/>
  <c r="EA17" i="8"/>
  <c r="DM47" i="8"/>
  <c r="DM50" i="8" s="1"/>
  <c r="EJ48" i="8"/>
  <c r="EJ90" i="8"/>
  <c r="FQ118" i="8"/>
  <c r="FQ121" i="8" s="1"/>
  <c r="FQ114" i="8"/>
  <c r="HV118" i="8"/>
  <c r="HW118" i="8" s="1"/>
  <c r="HR121" i="8"/>
  <c r="HV121" i="8" s="1"/>
  <c r="KY112" i="8"/>
  <c r="KZ112" i="8" s="1"/>
  <c r="KU120" i="8"/>
  <c r="KY120" i="8" s="1"/>
  <c r="KZ120" i="8" s="1"/>
  <c r="DI15" i="8"/>
  <c r="DI43" i="8" s="1"/>
  <c r="DI46" i="8"/>
  <c r="BP47" i="8"/>
  <c r="BL50" i="8"/>
  <c r="BP50" i="8" s="1"/>
  <c r="BQ50" i="8" s="1"/>
  <c r="JP148" i="8"/>
  <c r="JP150" i="8"/>
  <c r="DO148" i="8"/>
  <c r="DO150" i="8"/>
  <c r="KT148" i="8"/>
  <c r="KT150" i="8"/>
  <c r="CN118" i="8"/>
  <c r="CN121" i="8" s="1"/>
  <c r="CN114" i="8"/>
  <c r="AG121" i="8"/>
  <c r="HQ114" i="8"/>
  <c r="FL114" i="8"/>
  <c r="FL118" i="8"/>
  <c r="FL121" i="8" s="1"/>
  <c r="AF48" i="8"/>
  <c r="AF90" i="8"/>
  <c r="EJ86" i="8"/>
  <c r="BM114" i="8"/>
  <c r="BM118" i="8"/>
  <c r="BM121" i="8" s="1"/>
  <c r="HV112" i="8"/>
  <c r="HW112" i="8" s="1"/>
  <c r="IE114" i="8"/>
  <c r="IE115" i="8" s="1"/>
  <c r="HO120" i="8"/>
  <c r="HT112" i="8"/>
  <c r="HU112" i="8"/>
  <c r="HY112" i="8"/>
  <c r="FK48" i="8"/>
  <c r="FK90" i="8"/>
  <c r="FK119" i="8" s="1"/>
  <c r="HS50" i="8"/>
  <c r="HR150" i="8"/>
  <c r="HR148" i="8"/>
  <c r="N69" i="8"/>
  <c r="KY49" i="8"/>
  <c r="KZ49" i="8" s="1"/>
  <c r="KU50" i="8"/>
  <c r="KY50" i="8" s="1"/>
  <c r="JW114" i="8"/>
  <c r="BP43" i="8"/>
  <c r="CH63" i="8"/>
  <c r="KP116" i="8"/>
  <c r="JS73" i="8"/>
  <c r="JY73" i="8" s="1"/>
  <c r="FU48" i="8"/>
  <c r="AG114" i="8"/>
  <c r="LH15" i="8"/>
  <c r="KQ47" i="8"/>
  <c r="KQ50" i="8" s="1"/>
  <c r="KQ43" i="8"/>
  <c r="KW15" i="8"/>
  <c r="KX15" i="8"/>
  <c r="IN49" i="8"/>
  <c r="FK73" i="8"/>
  <c r="CM43" i="8"/>
  <c r="CM47" i="8"/>
  <c r="V17" i="8"/>
  <c r="H47" i="8"/>
  <c r="H50" i="8" s="1"/>
  <c r="N50" i="8" s="1"/>
  <c r="H43" i="8"/>
  <c r="N43" i="8" s="1"/>
  <c r="DS114" i="8"/>
  <c r="BG86" i="8"/>
  <c r="HW15" i="8"/>
  <c r="DO120" i="8"/>
  <c r="DO121" i="8" s="1"/>
  <c r="DI112" i="8"/>
  <c r="DI120" i="8" s="1"/>
  <c r="CJ50" i="8"/>
  <c r="FU47" i="8"/>
  <c r="AM69" i="8"/>
  <c r="AN69" i="8"/>
  <c r="AO69" i="8"/>
  <c r="IU90" i="8"/>
  <c r="IV90" i="8"/>
  <c r="IW90" i="8"/>
  <c r="IX90" i="8" s="1"/>
  <c r="IP119" i="8"/>
  <c r="IP121" i="8" s="1"/>
  <c r="CZ17" i="8"/>
  <c r="CL43" i="8"/>
  <c r="CL47" i="8"/>
  <c r="CL50" i="8" s="1"/>
  <c r="GL86" i="8"/>
  <c r="GL117" i="8"/>
  <c r="EJ78" i="8"/>
  <c r="EJ114" i="8" s="1"/>
  <c r="FA76" i="8"/>
  <c r="BG69" i="8"/>
  <c r="EN121" i="8"/>
  <c r="ET121" i="8" s="1"/>
  <c r="L69" i="8"/>
  <c r="JV114" i="8"/>
  <c r="EN148" i="8"/>
  <c r="EN150" i="8"/>
  <c r="BQ15" i="8"/>
  <c r="EQ112" i="8"/>
  <c r="EK120" i="8"/>
  <c r="ER112" i="8"/>
  <c r="EJ112" i="8"/>
  <c r="EU112" i="8"/>
  <c r="JO46" i="8"/>
  <c r="AO47" i="8"/>
  <c r="AK50" i="8"/>
  <c r="AO50" i="8" s="1"/>
  <c r="GL90" i="8"/>
  <c r="AF49" i="8"/>
  <c r="LH17" i="8"/>
  <c r="KT43" i="8"/>
  <c r="KT47" i="8"/>
  <c r="KT73" i="8"/>
  <c r="KZ73" i="8" s="1"/>
  <c r="KZ15" i="8"/>
  <c r="JY86" i="8"/>
  <c r="IX86" i="8"/>
  <c r="CI73" i="8"/>
  <c r="JO119" i="8"/>
  <c r="AG50" i="8"/>
  <c r="CH86" i="8"/>
  <c r="CH117" i="8"/>
  <c r="EP43" i="8"/>
  <c r="EP47" i="8"/>
  <c r="EP50" i="8" s="1"/>
  <c r="EP86" i="8"/>
  <c r="EP73" i="8"/>
  <c r="CQ43" i="8"/>
  <c r="CR43" i="8" s="1"/>
  <c r="CM73" i="8"/>
  <c r="CQ73" i="8" s="1"/>
  <c r="CR73" i="8" s="1"/>
  <c r="IX43" i="8"/>
  <c r="KU148" i="8"/>
  <c r="KU150" i="8"/>
  <c r="KY114" i="8"/>
  <c r="KZ114" i="8" s="1"/>
  <c r="CL114" i="8"/>
  <c r="CL118" i="8"/>
  <c r="CL121" i="8" s="1"/>
  <c r="HW43" i="8"/>
  <c r="GL15" i="8"/>
  <c r="GL46" i="8"/>
  <c r="GN114" i="8"/>
  <c r="GT112" i="8"/>
  <c r="HD114" i="8"/>
  <c r="HD115" i="8" s="1"/>
  <c r="GS112" i="8"/>
  <c r="GU112" i="8"/>
  <c r="GV112" i="8" s="1"/>
  <c r="GN120" i="8"/>
  <c r="GN121" i="8" s="1"/>
  <c r="GX112" i="8"/>
  <c r="GL112" i="8"/>
  <c r="JY114" i="8"/>
  <c r="G118" i="8"/>
  <c r="G121" i="8" s="1"/>
  <c r="G114" i="8"/>
  <c r="KN15" i="8"/>
  <c r="JO47" i="8"/>
  <c r="AW76" i="8"/>
  <c r="AF78" i="8"/>
  <c r="IR43" i="8"/>
  <c r="IT47" i="8"/>
  <c r="IT50" i="8" s="1"/>
  <c r="IT43" i="8"/>
  <c r="IT73" i="8"/>
  <c r="IT86" i="8"/>
  <c r="E121" i="8"/>
  <c r="DS15" i="8"/>
  <c r="AI50" i="8"/>
  <c r="JO48" i="8"/>
  <c r="N63" i="8"/>
  <c r="N47" i="8"/>
  <c r="J114" i="8"/>
  <c r="J118" i="8"/>
  <c r="J121" i="8" s="1"/>
  <c r="HN114" i="8"/>
  <c r="HM112" i="8"/>
  <c r="HM120" i="8" s="1"/>
  <c r="HN120" i="8"/>
  <c r="HN121" i="8" s="1"/>
  <c r="HX112" i="8"/>
  <c r="IR118" i="8"/>
  <c r="IR114" i="8"/>
  <c r="DI48" i="8"/>
  <c r="U76" i="8"/>
  <c r="D78" i="8"/>
  <c r="D116" i="8" s="1"/>
  <c r="KS114" i="8"/>
  <c r="KS119" i="8"/>
  <c r="KS121" i="8" s="1"/>
  <c r="CQ15" i="8"/>
  <c r="CR15" i="8" s="1"/>
  <c r="BQ112" i="8"/>
  <c r="IP50" i="8"/>
  <c r="KY118" i="8"/>
  <c r="KZ118" i="8" s="1"/>
  <c r="DS69" i="8"/>
  <c r="GT15" i="8"/>
  <c r="EM121" i="8"/>
  <c r="IN69" i="8"/>
  <c r="BG78" i="8"/>
  <c r="BX76" i="8"/>
  <c r="HS114" i="8"/>
  <c r="HS118" i="8"/>
  <c r="HS121" i="8" s="1"/>
  <c r="GL78" i="8"/>
  <c r="HC76" i="8"/>
  <c r="HT90" i="8"/>
  <c r="HU90" i="8"/>
  <c r="HV90" i="8"/>
  <c r="HW90" i="8" s="1"/>
  <c r="HO119" i="8"/>
  <c r="HO121" i="8" s="1"/>
  <c r="HO114" i="8"/>
  <c r="KP73" i="8"/>
  <c r="EJ49" i="8"/>
  <c r="FM121" i="8"/>
  <c r="CS112" i="8"/>
  <c r="CI120" i="8"/>
  <c r="CI121" i="8" s="1"/>
  <c r="CH112" i="8"/>
  <c r="CH120" i="8" s="1"/>
  <c r="CI114" i="8"/>
  <c r="CO114" i="8" s="1"/>
  <c r="IN85" i="8"/>
  <c r="DS90" i="8"/>
  <c r="DM119" i="8"/>
  <c r="DS119" i="8" s="1"/>
  <c r="AF86" i="8"/>
  <c r="AF117" i="8"/>
  <c r="N73" i="8"/>
  <c r="EN50" i="8"/>
  <c r="ET50" i="8" s="1"/>
  <c r="ET47" i="8"/>
  <c r="HM15" i="8"/>
  <c r="HM73" i="8" s="1"/>
  <c r="HM46" i="8"/>
  <c r="CH48" i="8"/>
  <c r="CH90" i="8"/>
  <c r="CH43" i="8"/>
  <c r="CE43" i="8" s="1"/>
  <c r="KZ43" i="8"/>
  <c r="D86" i="8"/>
  <c r="D118" i="8" s="1"/>
  <c r="D117" i="8"/>
  <c r="IX15" i="8"/>
  <c r="JY90" i="8"/>
  <c r="D112" i="8"/>
  <c r="D120" i="8" s="1"/>
  <c r="E120" i="8"/>
  <c r="O112" i="8"/>
  <c r="K112" i="8"/>
  <c r="L112" i="8"/>
  <c r="G50" i="8"/>
  <c r="EJ43" i="8"/>
  <c r="EM114" i="8"/>
  <c r="D73" i="8"/>
  <c r="BG43" i="8"/>
  <c r="BG46" i="8"/>
  <c r="HM69" i="8"/>
  <c r="L114" i="8"/>
  <c r="K114" i="8"/>
  <c r="M114" i="8"/>
  <c r="N114" i="8" s="1"/>
  <c r="F148" i="8"/>
  <c r="F150" i="8"/>
  <c r="BJ148" i="8"/>
  <c r="BJ150" i="8"/>
  <c r="DM73" i="8"/>
  <c r="DS73" i="8" s="1"/>
  <c r="FM114" i="8"/>
  <c r="AH75" i="8"/>
  <c r="AM90" i="8"/>
  <c r="AN90" i="8"/>
  <c r="AO90" i="8"/>
  <c r="AH114" i="8"/>
  <c r="AH119" i="8"/>
  <c r="AH121" i="8" s="1"/>
  <c r="H119" i="8"/>
  <c r="N119" i="8" s="1"/>
  <c r="N90" i="8"/>
  <c r="GV118" i="8"/>
  <c r="GP121" i="8"/>
  <c r="GV121" i="8" s="1"/>
  <c r="HQ121" i="8"/>
  <c r="EK73" i="8"/>
  <c r="AF73" i="8"/>
  <c r="DS86" i="8"/>
  <c r="HV69" i="8"/>
  <c r="HW69" i="8" s="1"/>
  <c r="HT69" i="8"/>
  <c r="HU69" i="8"/>
  <c r="D43" i="8"/>
  <c r="D15" i="8"/>
  <c r="D46" i="8"/>
  <c r="JO69" i="8"/>
  <c r="IS119" i="8"/>
  <c r="IS114" i="8"/>
  <c r="JS114" i="8"/>
  <c r="IN48" i="8"/>
  <c r="IN90" i="8"/>
  <c r="KG15" i="8"/>
  <c r="JW15" i="8"/>
  <c r="JP47" i="8"/>
  <c r="JP50" i="8" s="1"/>
  <c r="JV15" i="8"/>
  <c r="JP73" i="8"/>
  <c r="BE15" i="8"/>
  <c r="AF47" i="8"/>
  <c r="HP118" i="8"/>
  <c r="HP121" i="8" s="1"/>
  <c r="HP114" i="8"/>
  <c r="FK116" i="8"/>
  <c r="GL69" i="8"/>
  <c r="GU47" i="8"/>
  <c r="GV47" i="8" s="1"/>
  <c r="GQ50" i="8"/>
  <c r="GU50" i="8" s="1"/>
  <c r="GV50" i="8" s="1"/>
  <c r="FO118" i="8"/>
  <c r="FO114" i="8"/>
  <c r="FK112" i="8"/>
  <c r="FK120" i="8" s="1"/>
  <c r="FL120" i="8"/>
  <c r="FV112" i="8"/>
  <c r="DM43" i="8"/>
  <c r="AF43" i="8"/>
  <c r="FU86" i="8"/>
  <c r="AF69" i="8"/>
  <c r="CH49" i="8"/>
  <c r="GP114" i="8"/>
  <c r="DI69" i="8"/>
  <c r="HP73" i="8"/>
  <c r="JV69" i="8"/>
  <c r="JW69" i="8"/>
  <c r="JX69" i="8"/>
  <c r="JY69" i="8" s="1"/>
  <c r="BY17" i="8"/>
  <c r="BK47" i="8"/>
  <c r="BK50" i="8" s="1"/>
  <c r="BK43" i="8"/>
  <c r="DN121" i="8"/>
  <c r="DR121" i="8" s="1"/>
  <c r="DR118" i="8"/>
  <c r="DS118" i="8" s="1"/>
  <c r="HN73" i="8"/>
  <c r="FR69" i="8"/>
  <c r="FS69" i="8"/>
  <c r="FT69" i="8"/>
  <c r="FU69" i="8" s="1"/>
  <c r="HD17" i="8"/>
  <c r="GP43" i="8"/>
  <c r="GV43" i="8" s="1"/>
  <c r="GP47" i="8"/>
  <c r="GP50" i="8" s="1"/>
  <c r="JP43" i="8"/>
  <c r="GR16" i="8"/>
  <c r="FT16" i="8"/>
  <c r="FU16" i="8" s="1"/>
  <c r="BM50" i="8"/>
  <c r="D49" i="8"/>
  <c r="DI49" i="8"/>
  <c r="HD15" i="8"/>
  <c r="GM47" i="8"/>
  <c r="GM50" i="8" s="1"/>
  <c r="GM73" i="8"/>
  <c r="IX123" i="8"/>
  <c r="BQ86" i="8"/>
  <c r="IU69" i="8"/>
  <c r="IV69" i="8"/>
  <c r="IW69" i="8"/>
  <c r="IX69" i="8" s="1"/>
  <c r="KP114" i="8"/>
  <c r="HM48" i="8"/>
  <c r="HM90" i="8"/>
  <c r="HM119" i="8" s="1"/>
  <c r="HM82" i="8"/>
  <c r="BY15" i="8"/>
  <c r="BH47" i="8"/>
  <c r="BH50" i="8" s="1"/>
  <c r="IX73" i="8"/>
  <c r="N86" i="8"/>
  <c r="KP86" i="8"/>
  <c r="KP118" i="8" s="1"/>
  <c r="KP121" i="8" s="1"/>
  <c r="KP117" i="8"/>
  <c r="FK82" i="8"/>
  <c r="EA16" i="8"/>
  <c r="DL43" i="8"/>
  <c r="DL47" i="8"/>
  <c r="DL50" i="8" s="1"/>
  <c r="DL73" i="8"/>
  <c r="DI114" i="8"/>
  <c r="CR46" i="8"/>
  <c r="FS86" i="8"/>
  <c r="JO86" i="8"/>
  <c r="JO117" i="8"/>
  <c r="CP90" i="8"/>
  <c r="CO90" i="8"/>
  <c r="CQ90" i="8"/>
  <c r="CR90" i="8" s="1"/>
  <c r="CJ119" i="8"/>
  <c r="CJ121" i="8" s="1"/>
  <c r="F50" i="8"/>
  <c r="IN86" i="8"/>
  <c r="IN117" i="8"/>
  <c r="EJ73" i="8"/>
  <c r="CH78" i="8"/>
  <c r="CH116" i="8" s="1"/>
  <c r="CY76" i="8"/>
  <c r="CO69" i="8"/>
  <c r="CP69" i="8"/>
  <c r="CQ69" i="8"/>
  <c r="CR69" i="8" s="1"/>
  <c r="DN148" i="8"/>
  <c r="DN150" i="8"/>
  <c r="BC62" i="7"/>
  <c r="AP73" i="7"/>
  <c r="BQ25" i="7"/>
  <c r="BD29" i="7"/>
  <c r="V65" i="7"/>
  <c r="V74" i="7"/>
  <c r="V76" i="7" s="1"/>
  <c r="U65" i="7"/>
  <c r="U74" i="7"/>
  <c r="U76" i="7" s="1"/>
  <c r="BR15" i="7"/>
  <c r="BE16" i="7"/>
  <c r="AJ12" i="7"/>
  <c r="BR62" i="7"/>
  <c r="BE73" i="7"/>
  <c r="BN25" i="7"/>
  <c r="BA29" i="7"/>
  <c r="BA44" i="7"/>
  <c r="AN63" i="7"/>
  <c r="AD34" i="7"/>
  <c r="CE28" i="7"/>
  <c r="CI28" i="7" s="1"/>
  <c r="BR32" i="7"/>
  <c r="AV15" i="7"/>
  <c r="AV16" i="7" s="1"/>
  <c r="BC15" i="7"/>
  <c r="AP16" i="7"/>
  <c r="CO28" i="7"/>
  <c r="CB32" i="7"/>
  <c r="AG63" i="7"/>
  <c r="AT44" i="7"/>
  <c r="U66" i="7"/>
  <c r="U75" i="7"/>
  <c r="U77" i="7" s="1"/>
  <c r="BF45" i="7"/>
  <c r="AS46" i="7"/>
  <c r="AS64" i="7"/>
  <c r="CU28" i="7"/>
  <c r="CH32" i="7"/>
  <c r="AE74" i="7"/>
  <c r="AE76" i="7" s="1"/>
  <c r="AE65" i="7"/>
  <c r="AA65" i="7"/>
  <c r="AA74" i="7"/>
  <c r="AQ30" i="7"/>
  <c r="AQ33" i="7"/>
  <c r="AQ34" i="7" s="1"/>
  <c r="O26" i="7"/>
  <c r="BI32" i="7"/>
  <c r="CQ15" i="7"/>
  <c r="CD16" i="7"/>
  <c r="AO73" i="7"/>
  <c r="BB62" i="7"/>
  <c r="EW25" i="7"/>
  <c r="BR8" i="7"/>
  <c r="BE12" i="7"/>
  <c r="BO8" i="7"/>
  <c r="BB12" i="7"/>
  <c r="AG64" i="7"/>
  <c r="AT45" i="7"/>
  <c r="AG46" i="7"/>
  <c r="BE44" i="7"/>
  <c r="AR63" i="7"/>
  <c r="AI64" i="7"/>
  <c r="AC66" i="7"/>
  <c r="AC75" i="7"/>
  <c r="R75" i="7"/>
  <c r="R77" i="7" s="1"/>
  <c r="R66" i="7"/>
  <c r="W66" i="7" s="1"/>
  <c r="X66" i="7" s="1"/>
  <c r="AV8" i="7"/>
  <c r="AV12" i="7" s="1"/>
  <c r="BC8" i="7"/>
  <c r="AP12" i="7"/>
  <c r="BQ12" i="7"/>
  <c r="CD8" i="7"/>
  <c r="O77" i="7"/>
  <c r="W46" i="7"/>
  <c r="X46" i="7" s="1"/>
  <c r="AU44" i="7"/>
  <c r="AH63" i="7"/>
  <c r="AA34" i="7"/>
  <c r="AH66" i="7"/>
  <c r="AH75" i="7"/>
  <c r="AH77" i="7" s="1"/>
  <c r="BB15" i="7"/>
  <c r="AO16" i="7"/>
  <c r="CS22" i="7"/>
  <c r="DF20" i="7"/>
  <c r="BA45" i="7"/>
  <c r="AN46" i="7"/>
  <c r="AN64" i="7"/>
  <c r="W64" i="7"/>
  <c r="X64" i="7" s="1"/>
  <c r="AG33" i="7"/>
  <c r="AG34" i="7" s="1"/>
  <c r="AG30" i="7"/>
  <c r="AP64" i="7"/>
  <c r="BC45" i="7"/>
  <c r="AP46" i="7"/>
  <c r="AV45" i="7"/>
  <c r="AW45" i="7" s="1"/>
  <c r="AQ45" i="7"/>
  <c r="AD46" i="7"/>
  <c r="AI46" i="7" s="1"/>
  <c r="AJ46" i="7" s="1"/>
  <c r="AD64" i="7"/>
  <c r="DG20" i="7"/>
  <c r="CT22" i="7"/>
  <c r="AW32" i="7"/>
  <c r="BH8" i="7"/>
  <c r="AU12" i="7"/>
  <c r="AJ20" i="7"/>
  <c r="AN20" i="7"/>
  <c r="AA22" i="7"/>
  <c r="AA24" i="7"/>
  <c r="AF65" i="7"/>
  <c r="AF74" i="7"/>
  <c r="AF76" i="7" s="1"/>
  <c r="BH45" i="7"/>
  <c r="AU64" i="7"/>
  <c r="CB20" i="7"/>
  <c r="BO22" i="7"/>
  <c r="CD32" i="7"/>
  <c r="CQ28" i="7"/>
  <c r="AN15" i="7"/>
  <c r="AJ15" i="7"/>
  <c r="AJ16" i="7" s="1"/>
  <c r="AA16" i="7"/>
  <c r="AA66" i="7"/>
  <c r="AA75" i="7"/>
  <c r="BJ32" i="7"/>
  <c r="W75" i="7"/>
  <c r="X75" i="7" s="1"/>
  <c r="Q77" i="7"/>
  <c r="P66" i="7"/>
  <c r="P75" i="7"/>
  <c r="P77" i="7" s="1"/>
  <c r="BG25" i="7"/>
  <c r="AT29" i="7"/>
  <c r="AV29" i="7" s="1"/>
  <c r="AT26" i="7"/>
  <c r="AE66" i="7"/>
  <c r="AE75" i="7"/>
  <c r="AE77" i="7" s="1"/>
  <c r="BF44" i="7"/>
  <c r="AS63" i="7"/>
  <c r="AR33" i="7"/>
  <c r="AR34" i="7" s="1"/>
  <c r="AR30" i="7"/>
  <c r="BC10" i="7"/>
  <c r="AV10" i="7"/>
  <c r="BN32" i="7"/>
  <c r="CA28" i="7"/>
  <c r="CE22" i="7"/>
  <c r="CR20" i="7"/>
  <c r="BG15" i="7"/>
  <c r="AT16" i="7"/>
  <c r="BF8" i="7"/>
  <c r="AS12" i="7"/>
  <c r="AR46" i="7"/>
  <c r="AR64" i="7"/>
  <c r="BE45" i="7"/>
  <c r="BT32" i="7"/>
  <c r="BV32" i="7" s="1"/>
  <c r="CG28" i="7"/>
  <c r="BR25" i="7"/>
  <c r="BE26" i="7"/>
  <c r="BE29" i="7"/>
  <c r="W16" i="7"/>
  <c r="BU62" i="7"/>
  <c r="BH73" i="7"/>
  <c r="P74" i="7"/>
  <c r="P65" i="7"/>
  <c r="X63" i="7"/>
  <c r="R65" i="7"/>
  <c r="W65" i="7" s="1"/>
  <c r="R74" i="7"/>
  <c r="W63" i="7"/>
  <c r="BS15" i="7"/>
  <c r="BF16" i="7"/>
  <c r="X73" i="7"/>
  <c r="AJ32" i="7"/>
  <c r="AO45" i="7"/>
  <c r="AB46" i="7"/>
  <c r="AB64" i="7"/>
  <c r="AJ64" i="7" s="1"/>
  <c r="AS62" i="7"/>
  <c r="AF73" i="7"/>
  <c r="BC33" i="7"/>
  <c r="BC30" i="7"/>
  <c r="AO44" i="7"/>
  <c r="AB63" i="7"/>
  <c r="AQ44" i="7"/>
  <c r="AV44" i="7" s="1"/>
  <c r="AW44" i="7" s="1"/>
  <c r="AD63" i="7"/>
  <c r="U30" i="7"/>
  <c r="U33" i="7"/>
  <c r="U34" i="7" s="1"/>
  <c r="AJ62" i="7"/>
  <c r="AN62" i="7"/>
  <c r="AA73" i="7"/>
  <c r="BA11" i="7"/>
  <c r="AW11" i="7"/>
  <c r="W24" i="7"/>
  <c r="W26" i="7" s="1"/>
  <c r="R26" i="7"/>
  <c r="J26" i="7"/>
  <c r="J29" i="7"/>
  <c r="K25" i="7"/>
  <c r="K26" i="7" s="1"/>
  <c r="AV11" i="7"/>
  <c r="BC11" i="7"/>
  <c r="BA8" i="7"/>
  <c r="AN12" i="7"/>
  <c r="X22" i="7"/>
  <c r="BP26" i="7"/>
  <c r="BP29" i="7"/>
  <c r="CC25" i="7"/>
  <c r="AB30" i="7"/>
  <c r="AB33" i="7"/>
  <c r="AB34" i="7" s="1"/>
  <c r="CC24" i="7"/>
  <c r="AH26" i="7"/>
  <c r="S33" i="7"/>
  <c r="S30" i="7"/>
  <c r="W29" i="7"/>
  <c r="BF30" i="7"/>
  <c r="BF33" i="7"/>
  <c r="BF34" i="7" s="1"/>
  <c r="AJ22" i="7"/>
  <c r="CS28" i="7"/>
  <c r="CF32" i="7"/>
  <c r="X16" i="7"/>
  <c r="CC20" i="7"/>
  <c r="BP22" i="7"/>
  <c r="AC65" i="7"/>
  <c r="AC74" i="7"/>
  <c r="AQ62" i="7"/>
  <c r="AD73" i="7"/>
  <c r="BA9" i="7"/>
  <c r="BV28" i="7"/>
  <c r="BW28" i="7" s="1"/>
  <c r="AT62" i="7"/>
  <c r="AG73" i="7"/>
  <c r="AI73" i="7" s="1"/>
  <c r="BH20" i="7"/>
  <c r="AU22" i="7"/>
  <c r="BC9" i="7"/>
  <c r="AV9" i="7"/>
  <c r="AW9" i="7" s="1"/>
  <c r="AH30" i="7"/>
  <c r="AH33" i="7"/>
  <c r="AH34" i="7" s="1"/>
  <c r="AQ20" i="7"/>
  <c r="AD24" i="7"/>
  <c r="AD22" i="7"/>
  <c r="AV25" i="7"/>
  <c r="BG12" i="7"/>
  <c r="BT8" i="7"/>
  <c r="AI29" i="7"/>
  <c r="AI30" i="7" s="1"/>
  <c r="AP63" i="7"/>
  <c r="BC44" i="7"/>
  <c r="CH15" i="7"/>
  <c r="BU16" i="7"/>
  <c r="CC32" i="7"/>
  <c r="CP28" i="7"/>
  <c r="BB25" i="7"/>
  <c r="AO26" i="7"/>
  <c r="AO29" i="7"/>
  <c r="AW10" i="7"/>
  <c r="BA10" i="7"/>
  <c r="AF66" i="7"/>
  <c r="AF75" i="7"/>
  <c r="K74" i="7"/>
  <c r="B76" i="7"/>
  <c r="K76" i="7" s="1"/>
  <c r="BH25" i="7"/>
  <c r="AU29" i="7"/>
  <c r="AU26" i="7"/>
  <c r="CF25" i="7"/>
  <c r="BS26" i="7"/>
  <c r="BS29" i="7"/>
  <c r="AN30" i="7"/>
  <c r="AN33" i="7"/>
  <c r="Y12" i="6"/>
  <c r="AY97" i="6"/>
  <c r="CI16" i="6"/>
  <c r="CV14" i="6"/>
  <c r="CF16" i="6"/>
  <c r="CS14" i="6"/>
  <c r="DH22" i="6"/>
  <c r="DH24" i="6"/>
  <c r="DU20" i="6"/>
  <c r="AQ65" i="6"/>
  <c r="AD76" i="6"/>
  <c r="AD80" i="6" s="1"/>
  <c r="BM7" i="6"/>
  <c r="AK89" i="6"/>
  <c r="AS8" i="6"/>
  <c r="AF12" i="6"/>
  <c r="BH39" i="6"/>
  <c r="BU36" i="6"/>
  <c r="BU37" i="6" s="1"/>
  <c r="AV10" i="6"/>
  <c r="AV12" i="6" s="1"/>
  <c r="AV11" i="6"/>
  <c r="BF10" i="6"/>
  <c r="BF11" i="6"/>
  <c r="CJ8" i="6"/>
  <c r="X77" i="6"/>
  <c r="Y77" i="6" s="1"/>
  <c r="AT8" i="6"/>
  <c r="AG12" i="6"/>
  <c r="X66" i="6"/>
  <c r="Y66" i="6" s="1"/>
  <c r="R68" i="6"/>
  <c r="AV38" i="6"/>
  <c r="BI38" i="6" s="1"/>
  <c r="AV36" i="6"/>
  <c r="AV37" i="6" s="1"/>
  <c r="DX97" i="6"/>
  <c r="DY25" i="6"/>
  <c r="AE49" i="6"/>
  <c r="DE38" i="6"/>
  <c r="BK33" i="6"/>
  <c r="P79" i="6"/>
  <c r="Y79" i="6" s="1"/>
  <c r="BD98" i="6"/>
  <c r="X51" i="6"/>
  <c r="BQ8" i="6"/>
  <c r="P30" i="6"/>
  <c r="AU65" i="6"/>
  <c r="AH76" i="6"/>
  <c r="EL97" i="6"/>
  <c r="J28" i="6"/>
  <c r="J30" i="6" s="1"/>
  <c r="D30" i="6"/>
  <c r="AP14" i="6"/>
  <c r="AL14" i="6"/>
  <c r="AL16" i="6" s="1"/>
  <c r="AC16" i="6"/>
  <c r="AK24" i="6"/>
  <c r="AK96" i="6" s="1"/>
  <c r="AE32" i="6"/>
  <c r="AE28" i="6"/>
  <c r="AE26" i="6"/>
  <c r="AE96" i="6"/>
  <c r="AE98" i="6" s="1"/>
  <c r="Y65" i="6"/>
  <c r="P76" i="6"/>
  <c r="Y76" i="6" s="1"/>
  <c r="EX97" i="6"/>
  <c r="BK97" i="6"/>
  <c r="BL25" i="6"/>
  <c r="P68" i="6"/>
  <c r="EY29" i="6"/>
  <c r="DL97" i="6"/>
  <c r="AA74" i="6"/>
  <c r="AA71" i="6"/>
  <c r="S68" i="6"/>
  <c r="AQ12" i="6"/>
  <c r="BY25" i="6"/>
  <c r="BX97" i="6"/>
  <c r="S80" i="6"/>
  <c r="X80" i="6" s="1"/>
  <c r="X78" i="6"/>
  <c r="Y78" i="6" s="1"/>
  <c r="BQ28" i="6"/>
  <c r="BQ30" i="6" s="1"/>
  <c r="BQ32" i="6"/>
  <c r="BQ34" i="6" s="1"/>
  <c r="BQ96" i="6"/>
  <c r="BQ98" i="6" s="1"/>
  <c r="BQ26" i="6"/>
  <c r="Y24" i="6"/>
  <c r="AK65" i="6"/>
  <c r="AR65" i="6"/>
  <c r="AE76" i="6"/>
  <c r="AH49" i="6"/>
  <c r="AU46" i="6"/>
  <c r="AH67" i="6"/>
  <c r="AH69" i="6" s="1"/>
  <c r="AH55" i="6"/>
  <c r="AH78" i="6"/>
  <c r="AH89" i="6"/>
  <c r="EL33" i="6"/>
  <c r="J32" i="6"/>
  <c r="D34" i="6"/>
  <c r="J34" i="6" s="1"/>
  <c r="AR48" i="6"/>
  <c r="AK48" i="6"/>
  <c r="AL48" i="6" s="1"/>
  <c r="AZ7" i="6"/>
  <c r="AI80" i="6"/>
  <c r="EK97" i="6"/>
  <c r="EX29" i="6"/>
  <c r="AP45" i="6"/>
  <c r="AL45" i="6"/>
  <c r="AC54" i="6"/>
  <c r="AC77" i="6"/>
  <c r="AC66" i="6"/>
  <c r="BA14" i="6"/>
  <c r="AR16" i="6"/>
  <c r="BE14" i="6"/>
  <c r="AX14" i="6"/>
  <c r="AX16" i="6" s="1"/>
  <c r="EY25" i="6"/>
  <c r="BG10" i="6"/>
  <c r="BG11" i="6"/>
  <c r="BL29" i="6"/>
  <c r="AF98" i="6"/>
  <c r="AW38" i="6"/>
  <c r="AW36" i="6"/>
  <c r="AW39" i="6" s="1"/>
  <c r="AS45" i="6"/>
  <c r="AX45" i="6" s="1"/>
  <c r="AF77" i="6"/>
  <c r="AF79" i="6" s="1"/>
  <c r="AF66" i="6"/>
  <c r="AF54" i="6"/>
  <c r="AK54" i="6" s="1"/>
  <c r="X49" i="6"/>
  <c r="AY33" i="6"/>
  <c r="AG28" i="6"/>
  <c r="AG30" i="6" s="1"/>
  <c r="AG32" i="6"/>
  <c r="AG96" i="6"/>
  <c r="AK8" i="6"/>
  <c r="AR8" i="6"/>
  <c r="AE12" i="6"/>
  <c r="BH45" i="6"/>
  <c r="AU66" i="6"/>
  <c r="AU68" i="6" s="1"/>
  <c r="AU54" i="6"/>
  <c r="AU77" i="6"/>
  <c r="AU79" i="6" s="1"/>
  <c r="EX33" i="6"/>
  <c r="EY33" i="6" s="1"/>
  <c r="Y54" i="6"/>
  <c r="AW65" i="6"/>
  <c r="AJ76" i="6"/>
  <c r="BD34" i="6"/>
  <c r="BL33" i="6"/>
  <c r="AQ38" i="6"/>
  <c r="AQ36" i="6"/>
  <c r="AQ39" i="6" s="1"/>
  <c r="AM39" i="6"/>
  <c r="AJ39" i="6"/>
  <c r="BX33" i="6"/>
  <c r="BY33" i="6" s="1"/>
  <c r="V98" i="6"/>
  <c r="P80" i="6"/>
  <c r="Y80" i="6" s="1"/>
  <c r="BJ14" i="6"/>
  <c r="AW16" i="6"/>
  <c r="AD69" i="6"/>
  <c r="CD24" i="6"/>
  <c r="CQ20" i="6"/>
  <c r="CD22" i="6"/>
  <c r="B98" i="6"/>
  <c r="AE79" i="6"/>
  <c r="S39" i="6"/>
  <c r="X36" i="6"/>
  <c r="EL29" i="6"/>
  <c r="AY20" i="6"/>
  <c r="AZ21" i="6" s="1"/>
  <c r="BC20" i="6"/>
  <c r="AP24" i="6"/>
  <c r="AP22" i="6"/>
  <c r="AY29" i="6"/>
  <c r="AL22" i="6"/>
  <c r="BC8" i="6"/>
  <c r="BC9" i="6"/>
  <c r="BE20" i="6"/>
  <c r="AR24" i="6"/>
  <c r="AX20" i="6"/>
  <c r="AX22" i="6" s="1"/>
  <c r="AR22" i="6"/>
  <c r="BF24" i="6"/>
  <c r="BS20" i="6"/>
  <c r="BF22" i="6"/>
  <c r="BH8" i="6"/>
  <c r="AU12" i="6"/>
  <c r="Q30" i="6"/>
  <c r="BG20" i="6"/>
  <c r="AT22" i="6"/>
  <c r="AT24" i="6"/>
  <c r="BC48" i="6"/>
  <c r="AW46" i="6"/>
  <c r="AJ49" i="6"/>
  <c r="AJ55" i="6"/>
  <c r="AJ67" i="6"/>
  <c r="AJ69" i="6" s="1"/>
  <c r="AJ78" i="6"/>
  <c r="AJ80" i="6" s="1"/>
  <c r="AJ89" i="6"/>
  <c r="AG16" i="6"/>
  <c r="AT14" i="6"/>
  <c r="AF34" i="6"/>
  <c r="AK33" i="6"/>
  <c r="AL33" i="6" s="1"/>
  <c r="J98" i="6"/>
  <c r="AF76" i="6"/>
  <c r="AS65" i="6"/>
  <c r="B34" i="6"/>
  <c r="AL24" i="6"/>
  <c r="AL96" i="6" s="1"/>
  <c r="AC28" i="6"/>
  <c r="AC32" i="6"/>
  <c r="AC26" i="6"/>
  <c r="AC96" i="6"/>
  <c r="AC98" i="6" s="1"/>
  <c r="CX33" i="6"/>
  <c r="CY33" i="6" s="1"/>
  <c r="X67" i="6"/>
  <c r="Y67" i="6" s="1"/>
  <c r="P34" i="6"/>
  <c r="J29" i="6"/>
  <c r="AK22" i="6"/>
  <c r="BZ7" i="6"/>
  <c r="J26" i="6"/>
  <c r="AK37" i="6"/>
  <c r="AL37" i="6" s="1"/>
  <c r="AR36" i="6"/>
  <c r="AE39" i="6"/>
  <c r="U34" i="6"/>
  <c r="X33" i="6"/>
  <c r="Y33" i="6" s="1"/>
  <c r="J39" i="6"/>
  <c r="AK97" i="6"/>
  <c r="AK98" i="6" s="1"/>
  <c r="AL25" i="6"/>
  <c r="V34" i="6"/>
  <c r="Y51" i="6"/>
  <c r="Y89" i="6"/>
  <c r="AS46" i="6"/>
  <c r="AF55" i="6"/>
  <c r="AK55" i="6" s="1"/>
  <c r="AF49" i="6"/>
  <c r="AF78" i="6"/>
  <c r="AF89" i="6"/>
  <c r="AF67" i="6"/>
  <c r="AF69" i="6" s="1"/>
  <c r="AQ49" i="6"/>
  <c r="AQ55" i="6"/>
  <c r="AQ78" i="6"/>
  <c r="AQ67" i="6"/>
  <c r="AQ69" i="6" s="1"/>
  <c r="BD46" i="6"/>
  <c r="AQ89" i="6"/>
  <c r="CK29" i="6"/>
  <c r="CL29" i="6" s="1"/>
  <c r="K29" i="6"/>
  <c r="AE66" i="6"/>
  <c r="AV49" i="6"/>
  <c r="AV55" i="6"/>
  <c r="BI46" i="6"/>
  <c r="AV67" i="6"/>
  <c r="AV78" i="6"/>
  <c r="AV89" i="6"/>
  <c r="AS28" i="6"/>
  <c r="AS30" i="6" s="1"/>
  <c r="AS26" i="6"/>
  <c r="AS32" i="6"/>
  <c r="AS34" i="6" s="1"/>
  <c r="AS96" i="6"/>
  <c r="AS98" i="6" s="1"/>
  <c r="X69" i="6"/>
  <c r="DD16" i="6"/>
  <c r="DQ14" i="6"/>
  <c r="BJ45" i="6"/>
  <c r="AW54" i="6"/>
  <c r="AW66" i="6"/>
  <c r="AW68" i="6" s="1"/>
  <c r="AW77" i="6"/>
  <c r="AW79" i="6" s="1"/>
  <c r="AU14" i="6"/>
  <c r="AH16" i="6"/>
  <c r="U39" i="6"/>
  <c r="AH36" i="6"/>
  <c r="AH39" i="6" s="1"/>
  <c r="AP11" i="6"/>
  <c r="AP10" i="6"/>
  <c r="AY10" i="6" s="1"/>
  <c r="AG49" i="6"/>
  <c r="AG55" i="6"/>
  <c r="AT46" i="6"/>
  <c r="AG78" i="6"/>
  <c r="AG67" i="6"/>
  <c r="AG69" i="6" s="1"/>
  <c r="AG89" i="6"/>
  <c r="AV24" i="6"/>
  <c r="BI20" i="6"/>
  <c r="AV22" i="6"/>
  <c r="AZ18" i="6"/>
  <c r="AK29" i="6"/>
  <c r="AL29" i="6" s="1"/>
  <c r="CY25" i="6"/>
  <c r="CX97" i="6"/>
  <c r="AX33" i="6"/>
  <c r="P69" i="6"/>
  <c r="Y69" i="6" s="1"/>
  <c r="CK33" i="6"/>
  <c r="CL33" i="6" s="1"/>
  <c r="L28" i="6"/>
  <c r="K97" i="6"/>
  <c r="BE45" i="6"/>
  <c r="AR54" i="6"/>
  <c r="AR77" i="6"/>
  <c r="AR66" i="6"/>
  <c r="AE80" i="6"/>
  <c r="AV65" i="6"/>
  <c r="AI76" i="6"/>
  <c r="DY12" i="6"/>
  <c r="DZ7" i="6"/>
  <c r="AL10" i="6"/>
  <c r="AI28" i="6"/>
  <c r="AI30" i="6" s="1"/>
  <c r="AI32" i="6"/>
  <c r="AI96" i="6"/>
  <c r="EM7" i="6"/>
  <c r="EL12" i="6"/>
  <c r="AT36" i="6"/>
  <c r="AT37" i="6" s="1"/>
  <c r="AG39" i="6"/>
  <c r="P38" i="6"/>
  <c r="K38" i="6"/>
  <c r="L37" i="6" s="1"/>
  <c r="K32" i="6"/>
  <c r="Y55" i="6"/>
  <c r="P36" i="6"/>
  <c r="CK97" i="6"/>
  <c r="CL25" i="6"/>
  <c r="AE69" i="6"/>
  <c r="AK69" i="6" s="1"/>
  <c r="S76" i="6"/>
  <c r="X76" i="6" s="1"/>
  <c r="X65" i="6"/>
  <c r="AI98" i="6"/>
  <c r="AG98" i="6"/>
  <c r="X98" i="6"/>
  <c r="J33" i="6"/>
  <c r="K33" i="6" s="1"/>
  <c r="E34" i="6"/>
  <c r="B30" i="6"/>
  <c r="K28" i="6"/>
  <c r="K30" i="6" s="1"/>
  <c r="AP46" i="6"/>
  <c r="AC49" i="6"/>
  <c r="AL46" i="6"/>
  <c r="AC55" i="6"/>
  <c r="AC78" i="6"/>
  <c r="AC67" i="6"/>
  <c r="AC89" i="6"/>
  <c r="AF38" i="6"/>
  <c r="X38" i="6"/>
  <c r="AF36" i="6"/>
  <c r="CU26" i="6"/>
  <c r="CU28" i="6"/>
  <c r="CU30" i="6" s="1"/>
  <c r="CU32" i="6"/>
  <c r="CU34" i="6" s="1"/>
  <c r="CU96" i="6"/>
  <c r="CU98" i="6" s="1"/>
  <c r="X32" i="6"/>
  <c r="Y32" i="6" s="1"/>
  <c r="R34" i="6"/>
  <c r="X34" i="6" s="1"/>
  <c r="AJ26" i="6"/>
  <c r="AJ32" i="6"/>
  <c r="AJ34" i="6" s="1"/>
  <c r="AJ28" i="6"/>
  <c r="AJ30" i="6" s="1"/>
  <c r="AJ96" i="6"/>
  <c r="AJ98" i="6" s="1"/>
  <c r="BD10" i="6"/>
  <c r="BN11" i="6" s="1"/>
  <c r="BD11" i="6"/>
  <c r="X12" i="6"/>
  <c r="DX29" i="6"/>
  <c r="DY29" i="6" s="1"/>
  <c r="BJ10" i="6"/>
  <c r="BJ11" i="6"/>
  <c r="AI34" i="6"/>
  <c r="BI8" i="6"/>
  <c r="AG54" i="6"/>
  <c r="AT45" i="6"/>
  <c r="AG66" i="6"/>
  <c r="AG68" i="6" s="1"/>
  <c r="AG77" i="6"/>
  <c r="AG79" i="6" s="1"/>
  <c r="BC47" i="6"/>
  <c r="AY47" i="6"/>
  <c r="X26" i="6"/>
  <c r="K51" i="6"/>
  <c r="K89" i="6"/>
  <c r="V30" i="6"/>
  <c r="B39" i="6"/>
  <c r="K39" i="6" s="1"/>
  <c r="AG34" i="6"/>
  <c r="AX97" i="6"/>
  <c r="K24" i="6"/>
  <c r="K96" i="6" s="1"/>
  <c r="AK11" i="6"/>
  <c r="AL11" i="6" s="1"/>
  <c r="AM10" i="6" s="1"/>
  <c r="AR10" i="6"/>
  <c r="AX10" i="6" s="1"/>
  <c r="AR11" i="6"/>
  <c r="Y49" i="6"/>
  <c r="AC65" i="6"/>
  <c r="X28" i="6"/>
  <c r="X30" i="6" s="1"/>
  <c r="R30" i="6"/>
  <c r="AW24" i="6"/>
  <c r="BJ20" i="6"/>
  <c r="AW22" i="6"/>
  <c r="V39" i="6"/>
  <c r="AI36" i="6"/>
  <c r="AI39" i="6" s="1"/>
  <c r="DX33" i="6"/>
  <c r="DY33" i="6" s="1"/>
  <c r="AX46" i="6"/>
  <c r="BE46" i="6"/>
  <c r="AR49" i="6"/>
  <c r="AR67" i="6"/>
  <c r="AR78" i="6"/>
  <c r="AR55" i="6"/>
  <c r="AR89" i="6"/>
  <c r="AK9" i="6"/>
  <c r="AL9" i="6" s="1"/>
  <c r="AR9" i="6"/>
  <c r="BH10" i="6"/>
  <c r="BH11" i="6"/>
  <c r="AI26" i="6"/>
  <c r="AI12" i="6"/>
  <c r="AV54" i="6"/>
  <c r="BI45" i="6"/>
  <c r="AV66" i="6"/>
  <c r="AV68" i="6" s="1"/>
  <c r="AV77" i="6"/>
  <c r="AV79" i="6" s="1"/>
  <c r="BD45" i="6"/>
  <c r="AQ66" i="6"/>
  <c r="AQ68" i="6" s="1"/>
  <c r="AQ54" i="6"/>
  <c r="AQ77" i="6"/>
  <c r="AQ79" i="6" s="1"/>
  <c r="BK29" i="6"/>
  <c r="AT65" i="6"/>
  <c r="AG76" i="6"/>
  <c r="DL29" i="6"/>
  <c r="X29" i="6"/>
  <c r="Y29" i="6" s="1"/>
  <c r="DK33" i="6"/>
  <c r="DL33" i="6" s="1"/>
  <c r="CX50" i="5"/>
  <c r="DV71" i="5"/>
  <c r="DJ84" i="5"/>
  <c r="DJ114" i="5" s="1"/>
  <c r="DJ113" i="5"/>
  <c r="AF50" i="5"/>
  <c r="EY114" i="5"/>
  <c r="EY117" i="5" s="1"/>
  <c r="EY110" i="5"/>
  <c r="DM117" i="5"/>
  <c r="EH113" i="5"/>
  <c r="EB50" i="5"/>
  <c r="CX113" i="5"/>
  <c r="CX84" i="5"/>
  <c r="CX114" i="5" s="1"/>
  <c r="EN110" i="5"/>
  <c r="EM117" i="5"/>
  <c r="AT114" i="5"/>
  <c r="AT117" i="5" s="1"/>
  <c r="AT110" i="5"/>
  <c r="DV116" i="5"/>
  <c r="DV117" i="5" s="1"/>
  <c r="AI110" i="5"/>
  <c r="AI114" i="5"/>
  <c r="AI117" i="5" s="1"/>
  <c r="AD116" i="5"/>
  <c r="DK143" i="5"/>
  <c r="DK145" i="5"/>
  <c r="EN50" i="5"/>
  <c r="DX50" i="5"/>
  <c r="AU114" i="5"/>
  <c r="AU117" i="5" s="1"/>
  <c r="AU110" i="5"/>
  <c r="EH71" i="5"/>
  <c r="DW117" i="5"/>
  <c r="CN50" i="5"/>
  <c r="DZ71" i="5"/>
  <c r="DZ67" i="5"/>
  <c r="EK110" i="5"/>
  <c r="EK114" i="5"/>
  <c r="EK117" i="5" s="1"/>
  <c r="EH115" i="5"/>
  <c r="EB110" i="5"/>
  <c r="CX71" i="5"/>
  <c r="BP43" i="5"/>
  <c r="BP47" i="5"/>
  <c r="BP50" i="5" s="1"/>
  <c r="BZ84" i="5"/>
  <c r="BZ114" i="5" s="1"/>
  <c r="BZ113" i="5"/>
  <c r="BN115" i="5"/>
  <c r="DD114" i="5"/>
  <c r="DD117" i="5" s="1"/>
  <c r="DD110" i="5"/>
  <c r="M86" i="5"/>
  <c r="DV112" i="5"/>
  <c r="BB43" i="5"/>
  <c r="AD43" i="5"/>
  <c r="AD49" i="5"/>
  <c r="CZ50" i="5"/>
  <c r="BR114" i="5"/>
  <c r="BR117" i="5" s="1"/>
  <c r="BR110" i="5"/>
  <c r="DP110" i="5"/>
  <c r="DP114" i="5"/>
  <c r="DP117" i="5" s="1"/>
  <c r="BB84" i="5"/>
  <c r="BB114" i="5" s="1"/>
  <c r="BB113" i="5"/>
  <c r="AG143" i="5"/>
  <c r="AG145" i="5"/>
  <c r="DY114" i="5"/>
  <c r="DY117" i="5" s="1"/>
  <c r="DY110" i="5"/>
  <c r="BT114" i="5"/>
  <c r="BT117" i="5" s="1"/>
  <c r="BT110" i="5"/>
  <c r="BS143" i="5"/>
  <c r="BS145" i="5"/>
  <c r="DM47" i="5"/>
  <c r="DM50" i="5" s="1"/>
  <c r="DM71" i="5"/>
  <c r="H110" i="5"/>
  <c r="H114" i="5"/>
  <c r="F143" i="5"/>
  <c r="F145" i="5"/>
  <c r="DJ15" i="5"/>
  <c r="DJ47" i="5" s="1"/>
  <c r="DJ46" i="5"/>
  <c r="CP143" i="5"/>
  <c r="CP145" i="5"/>
  <c r="BO114" i="5"/>
  <c r="BO117" i="5" s="1"/>
  <c r="BO110" i="5"/>
  <c r="J84" i="5"/>
  <c r="E110" i="5"/>
  <c r="E114" i="5"/>
  <c r="E117" i="5" s="1"/>
  <c r="L84" i="5"/>
  <c r="M84" i="5" s="1"/>
  <c r="K84" i="5"/>
  <c r="DV46" i="5"/>
  <c r="DV15" i="5"/>
  <c r="DV47" i="5" s="1"/>
  <c r="DX110" i="5"/>
  <c r="DX114" i="5"/>
  <c r="DX117" i="5" s="1"/>
  <c r="DJ115" i="5"/>
  <c r="EZ110" i="5"/>
  <c r="F117" i="5"/>
  <c r="DV67" i="5"/>
  <c r="T74" i="5"/>
  <c r="C76" i="5"/>
  <c r="BO43" i="5"/>
  <c r="AG117" i="5"/>
  <c r="BB50" i="5"/>
  <c r="C112" i="5"/>
  <c r="BH114" i="5"/>
  <c r="BH117" i="5" s="1"/>
  <c r="BH110" i="5"/>
  <c r="BB112" i="5"/>
  <c r="CL48" i="5"/>
  <c r="CL86" i="5"/>
  <c r="CL115" i="5" s="1"/>
  <c r="AS114" i="5"/>
  <c r="AS117" i="5" s="1"/>
  <c r="AS110" i="5"/>
  <c r="CC43" i="5"/>
  <c r="CC47" i="5"/>
  <c r="CC50" i="5" s="1"/>
  <c r="EH83" i="5"/>
  <c r="EH112" i="5" s="1"/>
  <c r="M83" i="5"/>
  <c r="G112" i="5"/>
  <c r="M112" i="5" s="1"/>
  <c r="EA114" i="5"/>
  <c r="EA117" i="5" s="1"/>
  <c r="EA110" i="5"/>
  <c r="CL47" i="5"/>
  <c r="ET115" i="5"/>
  <c r="EZ117" i="5"/>
  <c r="G117" i="5"/>
  <c r="C67" i="5"/>
  <c r="BG143" i="5"/>
  <c r="BG145" i="5"/>
  <c r="H43" i="5"/>
  <c r="L43" i="5" s="1"/>
  <c r="M43" i="5" s="1"/>
  <c r="H47" i="5"/>
  <c r="L15" i="5"/>
  <c r="DK117" i="5"/>
  <c r="EL145" i="5"/>
  <c r="EL143" i="5"/>
  <c r="CA110" i="5"/>
  <c r="CA114" i="5"/>
  <c r="CA117" i="5" s="1"/>
  <c r="BV113" i="5"/>
  <c r="AV143" i="5"/>
  <c r="AV145" i="5"/>
  <c r="DB50" i="5"/>
  <c r="D115" i="5"/>
  <c r="K86" i="5"/>
  <c r="J86" i="5"/>
  <c r="CZ145" i="5"/>
  <c r="CZ143" i="5"/>
  <c r="C114" i="5"/>
  <c r="EM145" i="5"/>
  <c r="EM143" i="5"/>
  <c r="BC47" i="5"/>
  <c r="BC50" i="5" s="1"/>
  <c r="BC43" i="5"/>
  <c r="EJ143" i="5"/>
  <c r="EJ145" i="5"/>
  <c r="DK50" i="5"/>
  <c r="BN49" i="5"/>
  <c r="EH67" i="5"/>
  <c r="DC114" i="5"/>
  <c r="DC117" i="5" s="1"/>
  <c r="DC110" i="5"/>
  <c r="G50" i="5"/>
  <c r="ET67" i="5"/>
  <c r="AD48" i="5"/>
  <c r="AD50" i="5" s="1"/>
  <c r="AD4" i="5"/>
  <c r="AD86" i="5"/>
  <c r="AD115" i="5" s="1"/>
  <c r="BC143" i="5"/>
  <c r="BC145" i="5"/>
  <c r="CX112" i="5"/>
  <c r="DY47" i="5"/>
  <c r="DY50" i="5" s="1"/>
  <c r="DY43" i="5"/>
  <c r="DB143" i="5"/>
  <c r="DB145" i="5"/>
  <c r="I143" i="5"/>
  <c r="I145" i="5"/>
  <c r="DV110" i="5"/>
  <c r="BG117" i="5"/>
  <c r="EX143" i="5"/>
  <c r="EX145" i="5"/>
  <c r="AH114" i="5"/>
  <c r="AH117" i="5" s="1"/>
  <c r="AH110" i="5"/>
  <c r="AF143" i="5"/>
  <c r="AF145" i="5"/>
  <c r="H71" i="5"/>
  <c r="L71" i="5" s="1"/>
  <c r="M71" i="5" s="1"/>
  <c r="M113" i="5"/>
  <c r="AP116" i="5"/>
  <c r="BD143" i="5"/>
  <c r="BD145" i="5"/>
  <c r="CE114" i="5"/>
  <c r="CE117" i="5" s="1"/>
  <c r="CE110" i="5"/>
  <c r="BB110" i="5"/>
  <c r="BB116" i="5"/>
  <c r="EU114" i="5"/>
  <c r="EU117" i="5" s="1"/>
  <c r="EU110" i="5"/>
  <c r="L67" i="5"/>
  <c r="M67" i="5" s="1"/>
  <c r="J67" i="5"/>
  <c r="K67" i="5"/>
  <c r="CX116" i="5"/>
  <c r="CL84" i="5"/>
  <c r="CL114" i="5" s="1"/>
  <c r="CL113" i="5"/>
  <c r="DJ116" i="5"/>
  <c r="DV43" i="5"/>
  <c r="DV49" i="5"/>
  <c r="ET84" i="5"/>
  <c r="ET114" i="5" s="1"/>
  <c r="ET113" i="5"/>
  <c r="BQ114" i="5"/>
  <c r="BQ117" i="5" s="1"/>
  <c r="BQ110" i="5"/>
  <c r="EW43" i="5"/>
  <c r="EW47" i="5"/>
  <c r="EW50" i="5" s="1"/>
  <c r="EW71" i="5"/>
  <c r="EI47" i="5"/>
  <c r="EI50" i="5" s="1"/>
  <c r="EI43" i="5"/>
  <c r="EI145" i="5"/>
  <c r="EI143" i="5"/>
  <c r="BZ15" i="5"/>
  <c r="BZ47" i="5" s="1"/>
  <c r="BZ50" i="5" s="1"/>
  <c r="BZ46" i="5"/>
  <c r="CN114" i="5"/>
  <c r="CN117" i="5" s="1"/>
  <c r="CN110" i="5"/>
  <c r="AQ143" i="5"/>
  <c r="AQ145" i="5"/>
  <c r="CL116" i="5"/>
  <c r="AP84" i="5"/>
  <c r="AP114" i="5" s="1"/>
  <c r="AP117" i="5" s="1"/>
  <c r="AP113" i="5"/>
  <c r="CY110" i="5"/>
  <c r="CR110" i="5"/>
  <c r="CR114" i="5"/>
  <c r="CR117" i="5" s="1"/>
  <c r="EM47" i="5"/>
  <c r="EM50" i="5" s="1"/>
  <c r="EM43" i="5"/>
  <c r="DM110" i="5"/>
  <c r="DZ114" i="5"/>
  <c r="DZ117" i="5" s="1"/>
  <c r="DZ110" i="5"/>
  <c r="CA50" i="5"/>
  <c r="DJ43" i="5"/>
  <c r="DJ49" i="5"/>
  <c r="ET15" i="5"/>
  <c r="ET46" i="5"/>
  <c r="CF110" i="5"/>
  <c r="CF114" i="5"/>
  <c r="CF117" i="5" s="1"/>
  <c r="BZ116" i="5"/>
  <c r="BE110" i="5"/>
  <c r="AP46" i="5"/>
  <c r="AP15" i="5"/>
  <c r="BB115" i="5"/>
  <c r="BZ48" i="5"/>
  <c r="BZ86" i="5"/>
  <c r="BZ115" i="5" s="1"/>
  <c r="EH50" i="5"/>
  <c r="BN15" i="5"/>
  <c r="BN47" i="5" s="1"/>
  <c r="BN50" i="5" s="1"/>
  <c r="BN46" i="5"/>
  <c r="AE143" i="5"/>
  <c r="AE145" i="5"/>
  <c r="CX43" i="5"/>
  <c r="CX49" i="5"/>
  <c r="EH116" i="5"/>
  <c r="EM71" i="5"/>
  <c r="BN80" i="5"/>
  <c r="CF50" i="5"/>
  <c r="CQ114" i="5"/>
  <c r="CQ117" i="5" s="1"/>
  <c r="CQ110" i="5"/>
  <c r="AS47" i="5"/>
  <c r="AS50" i="5" s="1"/>
  <c r="AS43" i="5"/>
  <c r="CO114" i="5"/>
  <c r="CO117" i="5" s="1"/>
  <c r="CO110" i="5"/>
  <c r="AB15" i="5"/>
  <c r="C47" i="5"/>
  <c r="CL43" i="5"/>
  <c r="CL49" i="5"/>
  <c r="C4" i="5"/>
  <c r="C48" i="5"/>
  <c r="C86" i="5"/>
  <c r="C115" i="5" s="1"/>
  <c r="AD84" i="5"/>
  <c r="AD114" i="5" s="1"/>
  <c r="CL67" i="5"/>
  <c r="G116" i="5"/>
  <c r="M116" i="5" s="1"/>
  <c r="G110" i="5"/>
  <c r="M76" i="5"/>
  <c r="CX48" i="5"/>
  <c r="CX86" i="5"/>
  <c r="CX115" i="5" s="1"/>
  <c r="DW145" i="5"/>
  <c r="DL110" i="5"/>
  <c r="BF110" i="5"/>
  <c r="BF114" i="5"/>
  <c r="BF117" i="5" s="1"/>
  <c r="EB117" i="5"/>
  <c r="ET116" i="5"/>
  <c r="AD71" i="5"/>
  <c r="DO143" i="5"/>
  <c r="DO145" i="5"/>
  <c r="BS50" i="5"/>
  <c r="DJ67" i="5"/>
  <c r="CB110" i="5"/>
  <c r="CB114" i="5"/>
  <c r="CB117" i="5" s="1"/>
  <c r="DA110" i="5"/>
  <c r="BZ67" i="5"/>
  <c r="EH43" i="5"/>
  <c r="AP63" i="5"/>
  <c r="BN63" i="5"/>
  <c r="CL112" i="5"/>
  <c r="BP114" i="5"/>
  <c r="BP117" i="5" s="1"/>
  <c r="BP110" i="5"/>
  <c r="CM114" i="5"/>
  <c r="CM117" i="5" s="1"/>
  <c r="CM110" i="5"/>
  <c r="AS71" i="5"/>
  <c r="AP4" i="5"/>
  <c r="AP48" i="5"/>
  <c r="AP86" i="5"/>
  <c r="AP115" i="5" s="1"/>
  <c r="EW115" i="5"/>
  <c r="EW117" i="5" s="1"/>
  <c r="EW110" i="5"/>
  <c r="DW143" i="5"/>
  <c r="EU43" i="5"/>
  <c r="EU47" i="5"/>
  <c r="EU50" i="5" s="1"/>
  <c r="D114" i="5"/>
  <c r="D117" i="5" s="1"/>
  <c r="D110" i="5"/>
  <c r="BF20" i="4"/>
  <c r="AR26" i="4"/>
  <c r="BC73" i="4"/>
  <c r="BC77" i="4" s="1"/>
  <c r="BO62" i="4"/>
  <c r="BC66" i="4"/>
  <c r="B26" i="4"/>
  <c r="K25" i="4"/>
  <c r="CK65" i="4"/>
  <c r="CK74" i="4"/>
  <c r="CK76" i="4" s="1"/>
  <c r="CD25" i="4"/>
  <c r="AD66" i="4"/>
  <c r="AH66" i="4" s="1"/>
  <c r="AI66" i="4" s="1"/>
  <c r="AD75" i="4"/>
  <c r="AH64" i="4"/>
  <c r="AI64" i="4" s="1"/>
  <c r="BF29" i="4"/>
  <c r="BF30" i="4" s="1"/>
  <c r="AZ30" i="4"/>
  <c r="BL29" i="4"/>
  <c r="BX76" i="4"/>
  <c r="BP66" i="4"/>
  <c r="BP75" i="4"/>
  <c r="BP77" i="4" s="1"/>
  <c r="BC29" i="4"/>
  <c r="AQ30" i="4"/>
  <c r="DI44" i="4"/>
  <c r="CW63" i="4"/>
  <c r="BL62" i="4"/>
  <c r="AZ73" i="4"/>
  <c r="CW46" i="4"/>
  <c r="DI45" i="4"/>
  <c r="CW64" i="4"/>
  <c r="BB45" i="4"/>
  <c r="AP46" i="4"/>
  <c r="AP64" i="4"/>
  <c r="AT45" i="4"/>
  <c r="AU45" i="4" s="1"/>
  <c r="DO15" i="4"/>
  <c r="DR15" i="4"/>
  <c r="AT29" i="4"/>
  <c r="CJ76" i="4"/>
  <c r="BF25" i="4"/>
  <c r="AZ26" i="4"/>
  <c r="BO76" i="4"/>
  <c r="BE46" i="4"/>
  <c r="BQ45" i="4"/>
  <c r="BE64" i="4"/>
  <c r="BS25" i="4"/>
  <c r="CC29" i="4"/>
  <c r="BQ30" i="4"/>
  <c r="AR14" i="4"/>
  <c r="AF16" i="4"/>
  <c r="BX20" i="4"/>
  <c r="BL22" i="4"/>
  <c r="AZ76" i="4"/>
  <c r="AQ16" i="4"/>
  <c r="BC14" i="4"/>
  <c r="CA22" i="4"/>
  <c r="CA24" i="4"/>
  <c r="CA26" i="4" s="1"/>
  <c r="CM20" i="4"/>
  <c r="DK44" i="4"/>
  <c r="CY63" i="4"/>
  <c r="AX46" i="4"/>
  <c r="BJ45" i="4"/>
  <c r="AX64" i="4"/>
  <c r="CN62" i="4"/>
  <c r="CB73" i="4"/>
  <c r="BK65" i="4"/>
  <c r="BK74" i="4"/>
  <c r="BK76" i="4" s="1"/>
  <c r="CE25" i="4"/>
  <c r="AM14" i="4"/>
  <c r="AA16" i="4"/>
  <c r="DJ65" i="4"/>
  <c r="DJ74" i="4"/>
  <c r="DJ76" i="4" s="1"/>
  <c r="CI44" i="4"/>
  <c r="BW63" i="4"/>
  <c r="BG29" i="4"/>
  <c r="BG30" i="4" s="1"/>
  <c r="BJ29" i="4"/>
  <c r="AX30" i="4"/>
  <c r="BF22" i="4"/>
  <c r="BG21" i="4"/>
  <c r="AS66" i="4"/>
  <c r="AS75" i="4"/>
  <c r="AS77" i="4" s="1"/>
  <c r="P26" i="4"/>
  <c r="V25" i="4"/>
  <c r="BA66" i="4"/>
  <c r="BM62" i="4"/>
  <c r="BA73" i="4"/>
  <c r="BA77" i="4" s="1"/>
  <c r="CC65" i="4"/>
  <c r="CC74" i="4"/>
  <c r="CC76" i="4" s="1"/>
  <c r="BA14" i="4"/>
  <c r="AO16" i="4"/>
  <c r="AH22" i="4"/>
  <c r="AI21" i="4"/>
  <c r="AI22" i="4" s="1"/>
  <c r="CO62" i="4"/>
  <c r="CC73" i="4"/>
  <c r="AZ75" i="4"/>
  <c r="AZ66" i="4"/>
  <c r="BD44" i="4"/>
  <c r="AR63" i="4"/>
  <c r="AR46" i="4"/>
  <c r="AT44" i="4"/>
  <c r="AU44" i="4" s="1"/>
  <c r="BN24" i="4"/>
  <c r="BN26" i="4" s="1"/>
  <c r="BZ20" i="4"/>
  <c r="DA44" i="4"/>
  <c r="CO63" i="4"/>
  <c r="V22" i="4"/>
  <c r="W21" i="4"/>
  <c r="W22" i="4" s="1"/>
  <c r="BM22" i="4"/>
  <c r="BM24" i="4"/>
  <c r="BY20" i="4"/>
  <c r="BN30" i="4"/>
  <c r="BZ29" i="4"/>
  <c r="BO66" i="4"/>
  <c r="BO75" i="4"/>
  <c r="BN14" i="4"/>
  <c r="BB16" i="4"/>
  <c r="AL14" i="4"/>
  <c r="Z16" i="4"/>
  <c r="AU62" i="4"/>
  <c r="AX62" i="4"/>
  <c r="AL73" i="4"/>
  <c r="DV63" i="4"/>
  <c r="EH44" i="4"/>
  <c r="EH63" i="4" s="1"/>
  <c r="AU22" i="4"/>
  <c r="CB30" i="4"/>
  <c r="CN29" i="4"/>
  <c r="AA26" i="4"/>
  <c r="AI24" i="4"/>
  <c r="CV65" i="4"/>
  <c r="CV74" i="4"/>
  <c r="AH3" i="4"/>
  <c r="AI18" i="4"/>
  <c r="AI3" i="4" s="1"/>
  <c r="J25" i="4"/>
  <c r="BA26" i="4"/>
  <c r="AY75" i="4"/>
  <c r="AY77" i="4" s="1"/>
  <c r="AY66" i="4"/>
  <c r="AM24" i="4"/>
  <c r="AM26" i="4" s="1"/>
  <c r="AY20" i="4"/>
  <c r="AM22" i="4"/>
  <c r="BV44" i="4"/>
  <c r="BJ63" i="4"/>
  <c r="AD26" i="4"/>
  <c r="AH25" i="4"/>
  <c r="BJ20" i="4"/>
  <c r="AX24" i="4"/>
  <c r="AX22" i="4"/>
  <c r="BD24" i="4"/>
  <c r="BD26" i="4" s="1"/>
  <c r="BP20" i="4"/>
  <c r="BD22" i="4"/>
  <c r="CM65" i="4"/>
  <c r="CM74" i="4"/>
  <c r="CM76" i="4" s="1"/>
  <c r="AF65" i="4"/>
  <c r="AH65" i="4" s="1"/>
  <c r="AI65" i="4" s="1"/>
  <c r="AF74" i="4"/>
  <c r="AH63" i="4"/>
  <c r="AI63" i="4" s="1"/>
  <c r="AI73" i="4"/>
  <c r="AL26" i="4"/>
  <c r="BL46" i="4"/>
  <c r="BX45" i="4"/>
  <c r="BL64" i="4"/>
  <c r="DT44" i="4"/>
  <c r="DH63" i="4"/>
  <c r="DU29" i="4"/>
  <c r="DI30" i="4"/>
  <c r="BW29" i="4"/>
  <c r="BK30" i="4"/>
  <c r="CI62" i="4"/>
  <c r="BW73" i="4"/>
  <c r="AS24" i="4"/>
  <c r="AS26" i="4" s="1"/>
  <c r="BE20" i="4"/>
  <c r="AS22" i="4"/>
  <c r="Z77" i="4"/>
  <c r="AX65" i="4"/>
  <c r="AX74" i="4"/>
  <c r="AN16" i="4"/>
  <c r="AZ14" i="4"/>
  <c r="AT14" i="4"/>
  <c r="AT16" i="4" s="1"/>
  <c r="CN45" i="4"/>
  <c r="CB64" i="4"/>
  <c r="AL66" i="4"/>
  <c r="AL75" i="4"/>
  <c r="CA46" i="4"/>
  <c r="CM45" i="4"/>
  <c r="CA64" i="4"/>
  <c r="AL76" i="4"/>
  <c r="BB62" i="4"/>
  <c r="AP73" i="4"/>
  <c r="AT73" i="4" s="1"/>
  <c r="AT25" i="4"/>
  <c r="AU25" i="4" s="1"/>
  <c r="AN77" i="4"/>
  <c r="CK75" i="4"/>
  <c r="BK46" i="4"/>
  <c r="BW45" i="4"/>
  <c r="BK64" i="4"/>
  <c r="AH14" i="4"/>
  <c r="AH16" i="4" s="1"/>
  <c r="BE16" i="4"/>
  <c r="BQ14" i="4"/>
  <c r="U69" i="3"/>
  <c r="V69" i="3" s="1"/>
  <c r="BZ34" i="3"/>
  <c r="CC34" i="3" s="1"/>
  <c r="CD34" i="3" s="1"/>
  <c r="CC32" i="3"/>
  <c r="CD32" i="3" s="1"/>
  <c r="BK79" i="3"/>
  <c r="CU65" i="3"/>
  <c r="CI76" i="3"/>
  <c r="AN49" i="3"/>
  <c r="AN55" i="3"/>
  <c r="AZ46" i="3"/>
  <c r="AN67" i="3"/>
  <c r="AN69" i="3" s="1"/>
  <c r="AN78" i="3"/>
  <c r="AN80" i="3" s="1"/>
  <c r="AK11" i="3"/>
  <c r="AK10" i="3"/>
  <c r="AX9" i="3"/>
  <c r="AL12" i="3"/>
  <c r="DQ26" i="3"/>
  <c r="DQ32" i="3"/>
  <c r="DQ96" i="3"/>
  <c r="DQ98" i="3" s="1"/>
  <c r="BC8" i="3"/>
  <c r="Y34" i="3"/>
  <c r="EJ26" i="3"/>
  <c r="EJ32" i="3"/>
  <c r="EJ34" i="3" s="1"/>
  <c r="EJ96" i="3"/>
  <c r="EJ98" i="3" s="1"/>
  <c r="BP10" i="3"/>
  <c r="BP11" i="3"/>
  <c r="CM45" i="3"/>
  <c r="CA66" i="3"/>
  <c r="CA68" i="3" s="1"/>
  <c r="CA54" i="3"/>
  <c r="CA77" i="3"/>
  <c r="CA79" i="3" s="1"/>
  <c r="CA91" i="3"/>
  <c r="V85" i="3"/>
  <c r="M87" i="3"/>
  <c r="AE22" i="3"/>
  <c r="AE24" i="3"/>
  <c r="AG24" i="3" s="1"/>
  <c r="AG20" i="3"/>
  <c r="CT65" i="3"/>
  <c r="CH76" i="3"/>
  <c r="BV46" i="3"/>
  <c r="BJ55" i="3"/>
  <c r="BJ78" i="3"/>
  <c r="BJ80" i="3" s="1"/>
  <c r="BJ49" i="3"/>
  <c r="BJ67" i="3"/>
  <c r="BJ69" i="3" s="1"/>
  <c r="BP14" i="3"/>
  <c r="BD16" i="3"/>
  <c r="CI45" i="3"/>
  <c r="BW54" i="3"/>
  <c r="BW91" i="3"/>
  <c r="BW77" i="3"/>
  <c r="CN65" i="3"/>
  <c r="CB76" i="3"/>
  <c r="CB80" i="3" s="1"/>
  <c r="BB14" i="3"/>
  <c r="AP16" i="3"/>
  <c r="EK97" i="3"/>
  <c r="EL25" i="3"/>
  <c r="AH55" i="3"/>
  <c r="AI55" i="3" s="1"/>
  <c r="BF9" i="3"/>
  <c r="BI9" i="3"/>
  <c r="BA16" i="3"/>
  <c r="BM14" i="3"/>
  <c r="Q80" i="3"/>
  <c r="U80" i="3" s="1"/>
  <c r="V80" i="3" s="1"/>
  <c r="U78" i="3"/>
  <c r="V78" i="3" s="1"/>
  <c r="W78" i="3" s="1"/>
  <c r="AR36" i="3"/>
  <c r="AF38" i="3"/>
  <c r="AB69" i="3"/>
  <c r="AG69" i="3" s="1"/>
  <c r="AH69" i="3" s="1"/>
  <c r="AG67" i="3"/>
  <c r="AH67" i="3" s="1"/>
  <c r="AI67" i="3" s="1"/>
  <c r="S26" i="3"/>
  <c r="S32" i="3"/>
  <c r="S96" i="3"/>
  <c r="S98" i="3" s="1"/>
  <c r="U24" i="3"/>
  <c r="BM76" i="3"/>
  <c r="BY65" i="3"/>
  <c r="AP10" i="3"/>
  <c r="AP11" i="3"/>
  <c r="EK33" i="3"/>
  <c r="EL33" i="3" s="1"/>
  <c r="CV45" i="3"/>
  <c r="CJ66" i="3"/>
  <c r="CJ68" i="3" s="1"/>
  <c r="CJ54" i="3"/>
  <c r="CJ77" i="3"/>
  <c r="CJ79" i="3" s="1"/>
  <c r="CJ91" i="3"/>
  <c r="CL32" i="3"/>
  <c r="CL34" i="3" s="1"/>
  <c r="CL96" i="3"/>
  <c r="CL98" i="3" s="1"/>
  <c r="CL26" i="3"/>
  <c r="CK8" i="3"/>
  <c r="DW32" i="3"/>
  <c r="DW34" i="3" s="1"/>
  <c r="DW96" i="3"/>
  <c r="DW98" i="3" s="1"/>
  <c r="DW26" i="3"/>
  <c r="AZ14" i="3"/>
  <c r="AN16" i="3"/>
  <c r="BO46" i="3"/>
  <c r="BC55" i="3"/>
  <c r="BC67" i="3"/>
  <c r="BC69" i="3" s="1"/>
  <c r="BC49" i="3"/>
  <c r="BC78" i="3"/>
  <c r="BC80" i="3" s="1"/>
  <c r="EG22" i="3"/>
  <c r="EG24" i="3"/>
  <c r="AT9" i="3"/>
  <c r="EC22" i="3"/>
  <c r="EC24" i="3"/>
  <c r="BD48" i="3"/>
  <c r="AR67" i="3"/>
  <c r="AR69" i="3" s="1"/>
  <c r="AR49" i="3"/>
  <c r="AC67" i="3"/>
  <c r="AC69" i="3" s="1"/>
  <c r="Q69" i="3"/>
  <c r="Q71" i="3"/>
  <c r="P87" i="3"/>
  <c r="U87" i="3" s="1"/>
  <c r="U85" i="3"/>
  <c r="AQ10" i="3"/>
  <c r="AQ12" i="3" s="1"/>
  <c r="AQ11" i="3"/>
  <c r="AH53" i="3"/>
  <c r="AI53" i="3" s="1"/>
  <c r="Y85" i="3"/>
  <c r="AT96" i="3"/>
  <c r="BP8" i="3"/>
  <c r="BD12" i="3"/>
  <c r="EH54" i="3"/>
  <c r="EH66" i="3"/>
  <c r="EH68" i="3" s="1"/>
  <c r="EH77" i="3"/>
  <c r="EH79" i="3" s="1"/>
  <c r="EH91" i="3"/>
  <c r="AB85" i="3"/>
  <c r="AG53" i="3"/>
  <c r="AW79" i="3"/>
  <c r="DA24" i="3"/>
  <c r="CU32" i="3"/>
  <c r="CU96" i="3"/>
  <c r="CU98" i="3" s="1"/>
  <c r="CU26" i="3"/>
  <c r="DM25" i="3"/>
  <c r="DG33" i="3"/>
  <c r="DG97" i="3"/>
  <c r="CX22" i="3"/>
  <c r="CX24" i="3"/>
  <c r="DJ20" i="3"/>
  <c r="AB38" i="3"/>
  <c r="AN36" i="3"/>
  <c r="AA80" i="3"/>
  <c r="BL34" i="3"/>
  <c r="BQ34" i="3" s="1"/>
  <c r="BR34" i="3" s="1"/>
  <c r="BQ33" i="3"/>
  <c r="BR33" i="3" s="1"/>
  <c r="AW68" i="3"/>
  <c r="BG24" i="3"/>
  <c r="CG65" i="3"/>
  <c r="BU76" i="3"/>
  <c r="DU26" i="3"/>
  <c r="DU32" i="3"/>
  <c r="DU34" i="3" s="1"/>
  <c r="DU96" i="3"/>
  <c r="DU98" i="3" s="1"/>
  <c r="CG8" i="3"/>
  <c r="AC79" i="3"/>
  <c r="AG79" i="3" s="1"/>
  <c r="AH79" i="3" s="1"/>
  <c r="AG77" i="3"/>
  <c r="AH77" i="3" s="1"/>
  <c r="AI77" i="3" s="1"/>
  <c r="AS34" i="3"/>
  <c r="AM68" i="3"/>
  <c r="AS68" i="3" s="1"/>
  <c r="AT68" i="3" s="1"/>
  <c r="AH8" i="3"/>
  <c r="AS8" i="3"/>
  <c r="BN65" i="3"/>
  <c r="BB76" i="3"/>
  <c r="BB80" i="3" s="1"/>
  <c r="DG24" i="3"/>
  <c r="DS20" i="3"/>
  <c r="BA45" i="3"/>
  <c r="AO66" i="3"/>
  <c r="AO68" i="3" s="1"/>
  <c r="AO77" i="3"/>
  <c r="AO54" i="3"/>
  <c r="AS54" i="3" s="1"/>
  <c r="AT54" i="3" s="1"/>
  <c r="AU54" i="3" s="1"/>
  <c r="AO91" i="3"/>
  <c r="AS91" i="3" s="1"/>
  <c r="AT91" i="3" s="1"/>
  <c r="AS45" i="3"/>
  <c r="AT45" i="3" s="1"/>
  <c r="AT26" i="3"/>
  <c r="CT14" i="3"/>
  <c r="CH16" i="3"/>
  <c r="AL34" i="3"/>
  <c r="AT32" i="3"/>
  <c r="BQ26" i="3"/>
  <c r="BQ97" i="3"/>
  <c r="BQ98" i="3" s="1"/>
  <c r="BR25" i="3"/>
  <c r="AK37" i="3"/>
  <c r="AK52" i="3"/>
  <c r="J22" i="3"/>
  <c r="K21" i="3"/>
  <c r="K22" i="3" s="1"/>
  <c r="BA12" i="3"/>
  <c r="AO46" i="3"/>
  <c r="AC49" i="3"/>
  <c r="AC78" i="3"/>
  <c r="AC80" i="3" s="1"/>
  <c r="V38" i="3"/>
  <c r="W37" i="3"/>
  <c r="AK67" i="3"/>
  <c r="AG49" i="3"/>
  <c r="BI46" i="3"/>
  <c r="AW55" i="3"/>
  <c r="AW78" i="3"/>
  <c r="AW49" i="3"/>
  <c r="AS46" i="3"/>
  <c r="AT46" i="3" s="1"/>
  <c r="AY46" i="3"/>
  <c r="AM55" i="3"/>
  <c r="AM49" i="3"/>
  <c r="AM67" i="3"/>
  <c r="AM78" i="3"/>
  <c r="U16" i="3"/>
  <c r="V14" i="3"/>
  <c r="V16" i="3" s="1"/>
  <c r="BZ48" i="3"/>
  <c r="BN67" i="3"/>
  <c r="BN49" i="3"/>
  <c r="CT8" i="3"/>
  <c r="AS33" i="3"/>
  <c r="AT33" i="3" s="1"/>
  <c r="AX38" i="3"/>
  <c r="BJ36" i="3"/>
  <c r="AX53" i="3"/>
  <c r="AX85" i="3" s="1"/>
  <c r="AX87" i="3" s="1"/>
  <c r="BU47" i="3"/>
  <c r="BK47" i="3"/>
  <c r="BE47" i="3"/>
  <c r="BF47" i="3" s="1"/>
  <c r="BG47" i="3" s="1"/>
  <c r="AY66" i="3"/>
  <c r="AA38" i="3"/>
  <c r="AM36" i="3"/>
  <c r="AG37" i="3"/>
  <c r="BW48" i="3"/>
  <c r="U11" i="3"/>
  <c r="AA11" i="3"/>
  <c r="O92" i="3"/>
  <c r="O12" i="3"/>
  <c r="BU45" i="3"/>
  <c r="BI66" i="3"/>
  <c r="BI54" i="3"/>
  <c r="BI77" i="3"/>
  <c r="BI91" i="3"/>
  <c r="DZ97" i="3"/>
  <c r="DA20" i="3"/>
  <c r="EJ55" i="3"/>
  <c r="EJ78" i="3"/>
  <c r="AK80" i="3"/>
  <c r="EI24" i="3"/>
  <c r="EI22" i="3"/>
  <c r="EH46" i="3"/>
  <c r="DV55" i="3"/>
  <c r="DV78" i="3"/>
  <c r="AT98" i="3"/>
  <c r="AX34" i="3"/>
  <c r="BF34" i="3" s="1"/>
  <c r="BF33" i="3"/>
  <c r="CB54" i="3"/>
  <c r="CN45" i="3"/>
  <c r="CB66" i="3"/>
  <c r="CB68" i="3" s="1"/>
  <c r="CB77" i="3"/>
  <c r="CB79" i="3" s="1"/>
  <c r="CB91" i="3"/>
  <c r="AD26" i="3"/>
  <c r="AD32" i="3"/>
  <c r="AD96" i="3"/>
  <c r="AD98" i="3" s="1"/>
  <c r="CE24" i="3"/>
  <c r="CD96" i="3"/>
  <c r="CD98" i="3" s="1"/>
  <c r="AW14" i="3"/>
  <c r="AK16" i="3"/>
  <c r="BF26" i="3"/>
  <c r="BF97" i="3"/>
  <c r="BF98" i="3" s="1"/>
  <c r="BC14" i="3"/>
  <c r="AQ16" i="3"/>
  <c r="AY8" i="3"/>
  <c r="AG10" i="3"/>
  <c r="AH10" i="3" s="1"/>
  <c r="AI10" i="3" s="1"/>
  <c r="AZ48" i="3"/>
  <c r="AS48" i="3"/>
  <c r="AT48" i="3" s="1"/>
  <c r="AU48" i="3" s="1"/>
  <c r="BM10" i="3"/>
  <c r="BM11" i="3"/>
  <c r="BB8" i="3"/>
  <c r="AA84" i="3"/>
  <c r="DZ33" i="3"/>
  <c r="DR34" i="3"/>
  <c r="H34" i="3"/>
  <c r="J32" i="3"/>
  <c r="K32" i="3" s="1"/>
  <c r="AM14" i="3"/>
  <c r="AA16" i="3"/>
  <c r="AG14" i="3"/>
  <c r="AB11" i="3"/>
  <c r="AB12" i="3" s="1"/>
  <c r="P92" i="3"/>
  <c r="BL8" i="3"/>
  <c r="AD37" i="3"/>
  <c r="AD52" i="3"/>
  <c r="AD84" i="3" s="1"/>
  <c r="AD86" i="3" s="1"/>
  <c r="CA65" i="3"/>
  <c r="BO76" i="3"/>
  <c r="M34" i="3"/>
  <c r="I26" i="3"/>
  <c r="I33" i="3"/>
  <c r="I97" i="3"/>
  <c r="I98" i="3" s="1"/>
  <c r="J25" i="3"/>
  <c r="BV45" i="3"/>
  <c r="BJ54" i="3"/>
  <c r="BJ66" i="3"/>
  <c r="BJ68" i="3" s="1"/>
  <c r="BJ77" i="3"/>
  <c r="BJ79" i="3" s="1"/>
  <c r="BJ91" i="3"/>
  <c r="K96" i="3"/>
  <c r="DN21" i="3"/>
  <c r="BA38" i="3"/>
  <c r="BM36" i="3"/>
  <c r="BA53" i="3"/>
  <c r="BA85" i="3" s="1"/>
  <c r="BA87" i="3" s="1"/>
  <c r="BJ11" i="3"/>
  <c r="BJ10" i="3"/>
  <c r="Y86" i="3"/>
  <c r="CO96" i="3"/>
  <c r="CO98" i="3" s="1"/>
  <c r="CO26" i="3"/>
  <c r="CP24" i="3"/>
  <c r="DH24" i="3"/>
  <c r="DT20" i="3"/>
  <c r="DH22" i="3"/>
  <c r="BL65" i="3"/>
  <c r="AZ76" i="3"/>
  <c r="BE76" i="3" s="1"/>
  <c r="BF76" i="3" s="1"/>
  <c r="BG76" i="3" s="1"/>
  <c r="BE65" i="3"/>
  <c r="BF65" i="3" s="1"/>
  <c r="BG65" i="3" s="1"/>
  <c r="AH49" i="3"/>
  <c r="N34" i="3"/>
  <c r="V33" i="3"/>
  <c r="CO32" i="3"/>
  <c r="CP32" i="3" s="1"/>
  <c r="CJ34" i="3"/>
  <c r="CO34" i="3" s="1"/>
  <c r="CP34" i="3" s="1"/>
  <c r="CV32" i="3"/>
  <c r="CV34" i="3" s="1"/>
  <c r="CV96" i="3"/>
  <c r="CV98" i="3" s="1"/>
  <c r="CV26" i="3"/>
  <c r="AQ36" i="3"/>
  <c r="AE38" i="3"/>
  <c r="AW48" i="3"/>
  <c r="AW67" i="3" s="1"/>
  <c r="J2" i="2"/>
  <c r="E2" i="2"/>
  <c r="C2" i="2"/>
  <c r="D2" i="2"/>
  <c r="IN119" i="8" l="1"/>
  <c r="GL114" i="8"/>
  <c r="GL116" i="8"/>
  <c r="GL118" i="8"/>
  <c r="GL121" i="8" s="1"/>
  <c r="CQ47" i="8"/>
  <c r="CR47" i="8" s="1"/>
  <c r="CM50" i="8"/>
  <c r="CQ50" i="8" s="1"/>
  <c r="CR50" i="8" s="1"/>
  <c r="HN148" i="8"/>
  <c r="HN150" i="8"/>
  <c r="CH118" i="8"/>
  <c r="CH121" i="8" s="1"/>
  <c r="GL119" i="8"/>
  <c r="CH73" i="8"/>
  <c r="CH69" i="8"/>
  <c r="DO147" i="8"/>
  <c r="HW121" i="8"/>
  <c r="CR118" i="8"/>
  <c r="KV150" i="8"/>
  <c r="KV148" i="8"/>
  <c r="FK114" i="8"/>
  <c r="DS121" i="8"/>
  <c r="JS148" i="8"/>
  <c r="JS150" i="8"/>
  <c r="JO150" i="8" s="1"/>
  <c r="IL15" i="8"/>
  <c r="HM47" i="8"/>
  <c r="HM50" i="8" s="1"/>
  <c r="HM43" i="8"/>
  <c r="HS148" i="8"/>
  <c r="HS150" i="8"/>
  <c r="DM121" i="8"/>
  <c r="BQ43" i="8"/>
  <c r="IX50" i="8"/>
  <c r="IN120" i="8"/>
  <c r="CP114" i="8"/>
  <c r="AL148" i="8"/>
  <c r="AL150" i="8"/>
  <c r="FK86" i="8"/>
  <c r="FK118" i="8" s="1"/>
  <c r="FK121" i="8" s="1"/>
  <c r="FK117" i="8"/>
  <c r="HP148" i="8"/>
  <c r="HP150" i="8"/>
  <c r="IS148" i="8"/>
  <c r="IS150" i="8"/>
  <c r="J148" i="8"/>
  <c r="D148" i="8" s="1"/>
  <c r="J150" i="8"/>
  <c r="AF114" i="8"/>
  <c r="AF116" i="8"/>
  <c r="FQ148" i="8"/>
  <c r="FQ150" i="8"/>
  <c r="JU148" i="8"/>
  <c r="JU150" i="8"/>
  <c r="AJ148" i="8"/>
  <c r="AJ150" i="8"/>
  <c r="JS50" i="8"/>
  <c r="JY50" i="8" s="1"/>
  <c r="JY47" i="8"/>
  <c r="IX47" i="8"/>
  <c r="N118" i="8"/>
  <c r="H121" i="8"/>
  <c r="N121" i="8" s="1"/>
  <c r="IW119" i="8"/>
  <c r="IX119" i="8" s="1"/>
  <c r="IS121" i="8"/>
  <c r="IW121" i="8" s="1"/>
  <c r="FT114" i="8"/>
  <c r="FU114" i="8" s="1"/>
  <c r="FS114" i="8"/>
  <c r="FM148" i="8"/>
  <c r="FM150" i="8"/>
  <c r="FR114" i="8"/>
  <c r="KS150" i="8"/>
  <c r="KS148" i="8"/>
  <c r="BG118" i="8"/>
  <c r="KZ50" i="8"/>
  <c r="FL148" i="8"/>
  <c r="FL150" i="8"/>
  <c r="FK150" i="8" s="1"/>
  <c r="EJ116" i="8"/>
  <c r="H148" i="8"/>
  <c r="H150" i="8"/>
  <c r="IN50" i="8"/>
  <c r="CR114" i="8"/>
  <c r="HM86" i="8"/>
  <c r="HM117" i="8"/>
  <c r="AF75" i="8"/>
  <c r="AF119" i="8"/>
  <c r="AF50" i="8"/>
  <c r="BG114" i="8"/>
  <c r="BG117" i="8"/>
  <c r="D114" i="8"/>
  <c r="JO50" i="8"/>
  <c r="GU114" i="8"/>
  <c r="GV114" i="8" s="1"/>
  <c r="GS114" i="8"/>
  <c r="GT114" i="8"/>
  <c r="GN148" i="8"/>
  <c r="GN150" i="8"/>
  <c r="BG116" i="8"/>
  <c r="HQ150" i="8"/>
  <c r="HQ148" i="8"/>
  <c r="JO148" i="8"/>
  <c r="JP147" i="8" s="1"/>
  <c r="EJ119" i="8"/>
  <c r="GJ15" i="8"/>
  <c r="FK47" i="8"/>
  <c r="FK50" i="8" s="1"/>
  <c r="DG15" i="8"/>
  <c r="CH47" i="8"/>
  <c r="CH50" i="8" s="1"/>
  <c r="CI148" i="8"/>
  <c r="CI150" i="8"/>
  <c r="D121" i="8"/>
  <c r="HV114" i="8"/>
  <c r="HW114" i="8" s="1"/>
  <c r="HT114" i="8"/>
  <c r="HU114" i="8"/>
  <c r="HO148" i="8"/>
  <c r="HO150" i="8"/>
  <c r="HW47" i="8"/>
  <c r="HQ50" i="8"/>
  <c r="HW50" i="8" s="1"/>
  <c r="GR150" i="8"/>
  <c r="GR148" i="8"/>
  <c r="GO148" i="8"/>
  <c r="GO150" i="8"/>
  <c r="BK150" i="8"/>
  <c r="BK148" i="8"/>
  <c r="JO118" i="8"/>
  <c r="AC15" i="8"/>
  <c r="D47" i="8"/>
  <c r="D50" i="8" s="1"/>
  <c r="EM148" i="8"/>
  <c r="EM150" i="8"/>
  <c r="AF118" i="8"/>
  <c r="AF121" i="8" s="1"/>
  <c r="G148" i="8"/>
  <c r="G150" i="8"/>
  <c r="D150" i="8" s="1"/>
  <c r="HK15" i="8"/>
  <c r="GL47" i="8"/>
  <c r="GL50" i="8" s="1"/>
  <c r="GL43" i="8"/>
  <c r="GL73" i="8"/>
  <c r="BG119" i="8"/>
  <c r="EJ120" i="8"/>
  <c r="DI148" i="8"/>
  <c r="DN147" i="8" s="1"/>
  <c r="DN144" i="8" s="1"/>
  <c r="DN146" i="8" s="1"/>
  <c r="CN148" i="8"/>
  <c r="CN150" i="8"/>
  <c r="BQ47" i="8"/>
  <c r="LO15" i="8"/>
  <c r="KP47" i="8"/>
  <c r="KP50" i="8" s="1"/>
  <c r="KP43" i="8"/>
  <c r="DI121" i="8"/>
  <c r="EK121" i="8"/>
  <c r="BG120" i="8"/>
  <c r="IR150" i="8"/>
  <c r="IR148" i="8"/>
  <c r="BM150" i="8"/>
  <c r="BM148" i="8"/>
  <c r="EK150" i="8"/>
  <c r="EK148" i="8"/>
  <c r="ER114" i="8"/>
  <c r="EQ114" i="8"/>
  <c r="GP148" i="8"/>
  <c r="GP150" i="8"/>
  <c r="KW114" i="8"/>
  <c r="KQ148" i="8"/>
  <c r="KQ150" i="8"/>
  <c r="KX114" i="8"/>
  <c r="IN118" i="8"/>
  <c r="IN121" i="8" s="1"/>
  <c r="CH114" i="8"/>
  <c r="FO148" i="8"/>
  <c r="FO150" i="8"/>
  <c r="CH119" i="8"/>
  <c r="IR121" i="8"/>
  <c r="IX118" i="8"/>
  <c r="EP114" i="8"/>
  <c r="EP118" i="8"/>
  <c r="EP121" i="8" s="1"/>
  <c r="KT50" i="8"/>
  <c r="KZ47" i="8"/>
  <c r="AG148" i="8"/>
  <c r="AG150" i="8"/>
  <c r="EJ117" i="8"/>
  <c r="JO114" i="8"/>
  <c r="JO116" i="8"/>
  <c r="JO120" i="8"/>
  <c r="EJ50" i="8"/>
  <c r="AN114" i="8"/>
  <c r="AM114" i="8"/>
  <c r="AH148" i="8"/>
  <c r="AH150" i="8"/>
  <c r="AO114" i="8"/>
  <c r="DO144" i="8"/>
  <c r="DO146" i="8" s="1"/>
  <c r="FO121" i="8"/>
  <c r="FU121" i="8" s="1"/>
  <c r="FU118" i="8"/>
  <c r="IN116" i="8"/>
  <c r="KU121" i="8"/>
  <c r="KY121" i="8" s="1"/>
  <c r="KZ121" i="8" s="1"/>
  <c r="IT114" i="8"/>
  <c r="IT118" i="8"/>
  <c r="IT121" i="8" s="1"/>
  <c r="GL120" i="8"/>
  <c r="CL148" i="8"/>
  <c r="CL150" i="8"/>
  <c r="EJ118" i="8"/>
  <c r="EJ121" i="8" s="1"/>
  <c r="EH15" i="8"/>
  <c r="DI47" i="8"/>
  <c r="DI50" i="8" s="1"/>
  <c r="DI73" i="8"/>
  <c r="AF120" i="8"/>
  <c r="BQ114" i="8"/>
  <c r="BH148" i="8"/>
  <c r="BH150" i="8"/>
  <c r="BO114" i="8"/>
  <c r="BN114" i="8"/>
  <c r="IW114" i="8"/>
  <c r="IX114" i="8" s="1"/>
  <c r="AV30" i="7"/>
  <c r="AW29" i="7"/>
  <c r="AW30" i="7" s="1"/>
  <c r="AO30" i="7"/>
  <c r="AO33" i="7"/>
  <c r="AO34" i="7" s="1"/>
  <c r="BI9" i="7"/>
  <c r="BP9" i="7"/>
  <c r="S34" i="7"/>
  <c r="W33" i="7"/>
  <c r="BT15" i="7"/>
  <c r="BG16" i="7"/>
  <c r="BS44" i="7"/>
  <c r="BF63" i="7"/>
  <c r="AA77" i="7"/>
  <c r="AJ77" i="7" s="1"/>
  <c r="BU45" i="7"/>
  <c r="BH46" i="7"/>
  <c r="BH64" i="7"/>
  <c r="BE63" i="7"/>
  <c r="BR44" i="7"/>
  <c r="AT63" i="7"/>
  <c r="BG44" i="7"/>
  <c r="AN65" i="7"/>
  <c r="AN74" i="7"/>
  <c r="CE15" i="7"/>
  <c r="BR16" i="7"/>
  <c r="BC34" i="7"/>
  <c r="CF15" i="7"/>
  <c r="BS16" i="7"/>
  <c r="DE20" i="7"/>
  <c r="CR22" i="7"/>
  <c r="DG22" i="7"/>
  <c r="DT20" i="7"/>
  <c r="AG65" i="7"/>
  <c r="AI65" i="7" s="1"/>
  <c r="AJ65" i="7" s="1"/>
  <c r="AG74" i="7"/>
  <c r="AG76" i="7" s="1"/>
  <c r="BO25" i="7"/>
  <c r="BB26" i="7"/>
  <c r="BB29" i="7"/>
  <c r="BU20" i="7"/>
  <c r="BH22" i="7"/>
  <c r="CC22" i="7"/>
  <c r="CP20" i="7"/>
  <c r="CP24" i="7"/>
  <c r="AW8" i="7"/>
  <c r="AW12" i="7" s="1"/>
  <c r="BN11" i="7"/>
  <c r="AD66" i="7"/>
  <c r="AD75" i="7"/>
  <c r="AD77" i="7" s="1"/>
  <c r="AN66" i="7"/>
  <c r="AN75" i="7"/>
  <c r="AT46" i="7"/>
  <c r="BG45" i="7"/>
  <c r="AT64" i="7"/>
  <c r="DD15" i="7"/>
  <c r="CQ16" i="7"/>
  <c r="BN44" i="7"/>
  <c r="BA63" i="7"/>
  <c r="CS25" i="7"/>
  <c r="CF26" i="7"/>
  <c r="CF29" i="7"/>
  <c r="BE33" i="7"/>
  <c r="BE34" i="7" s="1"/>
  <c r="BE30" i="7"/>
  <c r="AU30" i="7"/>
  <c r="AU33" i="7"/>
  <c r="AU34" i="7" s="1"/>
  <c r="CG8" i="7"/>
  <c r="BT12" i="7"/>
  <c r="AJ73" i="7"/>
  <c r="BR29" i="7"/>
  <c r="CE25" i="7"/>
  <c r="BR26" i="7"/>
  <c r="AG66" i="7"/>
  <c r="AI66" i="7" s="1"/>
  <c r="AG75" i="7"/>
  <c r="AG77" i="7" s="1"/>
  <c r="CO32" i="7"/>
  <c r="DB28" i="7"/>
  <c r="BA30" i="7"/>
  <c r="BA33" i="7"/>
  <c r="BH26" i="7"/>
  <c r="BU25" i="7"/>
  <c r="BH29" i="7"/>
  <c r="CV28" i="7"/>
  <c r="CP32" i="7"/>
  <c r="DC28" i="7"/>
  <c r="AT73" i="7"/>
  <c r="BG62" i="7"/>
  <c r="BN8" i="7"/>
  <c r="BJ8" i="7"/>
  <c r="BA12" i="7"/>
  <c r="AW62" i="7"/>
  <c r="BA62" i="7"/>
  <c r="AN73" i="7"/>
  <c r="AS73" i="7"/>
  <c r="BF62" i="7"/>
  <c r="R76" i="7"/>
  <c r="W76" i="7" s="1"/>
  <c r="W74" i="7"/>
  <c r="CT28" i="7"/>
  <c r="CG32" i="7"/>
  <c r="CA32" i="7"/>
  <c r="CJ28" i="7"/>
  <c r="CN28" i="7"/>
  <c r="AT33" i="7"/>
  <c r="AT30" i="7"/>
  <c r="AJ24" i="7"/>
  <c r="AJ26" i="7" s="1"/>
  <c r="AN24" i="7"/>
  <c r="AA26" i="7"/>
  <c r="BD45" i="7"/>
  <c r="AQ46" i="7"/>
  <c r="AQ64" i="7"/>
  <c r="AH65" i="7"/>
  <c r="AH74" i="7"/>
  <c r="AH76" i="7" s="1"/>
  <c r="BI8" i="7"/>
  <c r="BP8" i="7"/>
  <c r="BC12" i="7"/>
  <c r="BP11" i="7"/>
  <c r="BI11" i="7"/>
  <c r="BJ11" i="7" s="1"/>
  <c r="BG26" i="7"/>
  <c r="BG29" i="7"/>
  <c r="BT25" i="7"/>
  <c r="BI25" i="7"/>
  <c r="BA15" i="7"/>
  <c r="AN16" i="7"/>
  <c r="AW15" i="7"/>
  <c r="AW16" i="7" s="1"/>
  <c r="BA46" i="7"/>
  <c r="BN45" i="7"/>
  <c r="BA64" i="7"/>
  <c r="BH44" i="7"/>
  <c r="AU63" i="7"/>
  <c r="CB8" i="7"/>
  <c r="BO12" i="7"/>
  <c r="BP15" i="7"/>
  <c r="BC16" i="7"/>
  <c r="BI15" i="7"/>
  <c r="BI16" i="7" s="1"/>
  <c r="BN29" i="7"/>
  <c r="CA25" i="7"/>
  <c r="CS32" i="7"/>
  <c r="DF28" i="7"/>
  <c r="AB75" i="7"/>
  <c r="AB77" i="7" s="1"/>
  <c r="AB66" i="7"/>
  <c r="AJ66" i="7" s="1"/>
  <c r="BE64" i="7"/>
  <c r="BE46" i="7"/>
  <c r="BR45" i="7"/>
  <c r="BW32" i="7"/>
  <c r="DD28" i="7"/>
  <c r="CQ32" i="7"/>
  <c r="AW20" i="7"/>
  <c r="AW22" i="7" s="1"/>
  <c r="BA20" i="7"/>
  <c r="AN22" i="7"/>
  <c r="DS20" i="7"/>
  <c r="DF22" i="7"/>
  <c r="X24" i="7"/>
  <c r="X26" i="7" s="1"/>
  <c r="DH28" i="7"/>
  <c r="CU32" i="7"/>
  <c r="BD30" i="7"/>
  <c r="BD33" i="7"/>
  <c r="BD34" i="7" s="1"/>
  <c r="AW25" i="7"/>
  <c r="AN34" i="7"/>
  <c r="AF77" i="7"/>
  <c r="CH16" i="7"/>
  <c r="CU15" i="7"/>
  <c r="AQ24" i="7"/>
  <c r="AI24" i="7"/>
  <c r="AI26" i="7" s="1"/>
  <c r="AD26" i="7"/>
  <c r="BN9" i="7"/>
  <c r="BJ9" i="7"/>
  <c r="CP25" i="7"/>
  <c r="CC26" i="7"/>
  <c r="CC29" i="7"/>
  <c r="X65" i="7"/>
  <c r="AR66" i="7"/>
  <c r="AR75" i="7"/>
  <c r="AR77" i="7" s="1"/>
  <c r="BP45" i="7"/>
  <c r="BC46" i="7"/>
  <c r="BC64" i="7"/>
  <c r="AS75" i="7"/>
  <c r="AS77" i="7" s="1"/>
  <c r="AS66" i="7"/>
  <c r="AQ22" i="7"/>
  <c r="BD20" i="7"/>
  <c r="BP33" i="7"/>
  <c r="BP30" i="7"/>
  <c r="AD74" i="7"/>
  <c r="AD76" i="7" s="1"/>
  <c r="AD65" i="7"/>
  <c r="BB45" i="7"/>
  <c r="AO46" i="7"/>
  <c r="AO64" i="7"/>
  <c r="P76" i="7"/>
  <c r="X76" i="7" s="1"/>
  <c r="X74" i="7"/>
  <c r="BI10" i="7"/>
  <c r="BP10" i="7"/>
  <c r="W77" i="7"/>
  <c r="X77" i="7" s="1"/>
  <c r="AV64" i="7"/>
  <c r="AP75" i="7"/>
  <c r="AP66" i="7"/>
  <c r="AC77" i="7"/>
  <c r="AI77" i="7" s="1"/>
  <c r="AI75" i="7"/>
  <c r="CE8" i="7"/>
  <c r="BR12" i="7"/>
  <c r="BR73" i="7"/>
  <c r="CE62" i="7"/>
  <c r="CD25" i="7"/>
  <c r="BQ29" i="7"/>
  <c r="BD62" i="7"/>
  <c r="AQ73" i="7"/>
  <c r="J30" i="7"/>
  <c r="K29" i="7"/>
  <c r="K30" i="7" s="1"/>
  <c r="BD44" i="7"/>
  <c r="AQ63" i="7"/>
  <c r="CO20" i="7"/>
  <c r="CB22" i="7"/>
  <c r="BU8" i="7"/>
  <c r="BH12" i="7"/>
  <c r="BO15" i="7"/>
  <c r="BB16" i="7"/>
  <c r="AA76" i="7"/>
  <c r="BS45" i="7"/>
  <c r="BF46" i="7"/>
  <c r="BF64" i="7"/>
  <c r="CR28" i="7"/>
  <c r="CE32" i="7"/>
  <c r="CI32" i="7" s="1"/>
  <c r="AV73" i="7"/>
  <c r="BJ10" i="7"/>
  <c r="BN10" i="7"/>
  <c r="BP44" i="7"/>
  <c r="BC63" i="7"/>
  <c r="W30" i="7"/>
  <c r="X29" i="7"/>
  <c r="X30" i="7" s="1"/>
  <c r="AB65" i="7"/>
  <c r="AB74" i="7"/>
  <c r="AB76" i="7" s="1"/>
  <c r="CH62" i="7"/>
  <c r="BU73" i="7"/>
  <c r="BS8" i="7"/>
  <c r="BF12" i="7"/>
  <c r="AU66" i="7"/>
  <c r="AU75" i="7"/>
  <c r="AU77" i="7" s="1"/>
  <c r="CD12" i="7"/>
  <c r="CQ8" i="7"/>
  <c r="BC73" i="7"/>
  <c r="BP62" i="7"/>
  <c r="AC76" i="7"/>
  <c r="AI76" i="7" s="1"/>
  <c r="BS33" i="7"/>
  <c r="BS34" i="7" s="1"/>
  <c r="BS30" i="7"/>
  <c r="AP65" i="7"/>
  <c r="AP74" i="7"/>
  <c r="AI63" i="7"/>
  <c r="AJ63" i="7" s="1"/>
  <c r="BB44" i="7"/>
  <c r="AO63" i="7"/>
  <c r="AS74" i="7"/>
  <c r="AS76" i="7" s="1"/>
  <c r="AS65" i="7"/>
  <c r="AU46" i="7"/>
  <c r="AV46" i="7" s="1"/>
  <c r="AR65" i="7"/>
  <c r="AR74" i="7"/>
  <c r="AR76" i="7" s="1"/>
  <c r="BB73" i="7"/>
  <c r="BO62" i="7"/>
  <c r="AI33" i="7"/>
  <c r="AI34" i="7" s="1"/>
  <c r="AJ29" i="7"/>
  <c r="AJ30" i="7" s="1"/>
  <c r="BR45" i="6"/>
  <c r="BE54" i="6"/>
  <c r="BE77" i="6"/>
  <c r="BE66" i="6"/>
  <c r="BH14" i="6"/>
  <c r="AU16" i="6"/>
  <c r="AT32" i="6"/>
  <c r="AT34" i="6" s="1"/>
  <c r="AT28" i="6"/>
  <c r="AT30" i="6" s="1"/>
  <c r="AT96" i="6"/>
  <c r="AT98" i="6" s="1"/>
  <c r="AT26" i="6"/>
  <c r="BK20" i="6"/>
  <c r="BK22" i="6" s="1"/>
  <c r="BE24" i="6"/>
  <c r="BE22" i="6"/>
  <c r="BR20" i="6"/>
  <c r="X39" i="6"/>
  <c r="AC68" i="6"/>
  <c r="AK76" i="6"/>
  <c r="BY97" i="6"/>
  <c r="AK28" i="6"/>
  <c r="AK30" i="6" s="1"/>
  <c r="AE30" i="6"/>
  <c r="DY97" i="6"/>
  <c r="BE9" i="6"/>
  <c r="AX9" i="6"/>
  <c r="AY9" i="6" s="1"/>
  <c r="BL47" i="6"/>
  <c r="BP47" i="6"/>
  <c r="BC46" i="6"/>
  <c r="AY46" i="6"/>
  <c r="AP49" i="6"/>
  <c r="AP67" i="6"/>
  <c r="AP55" i="6"/>
  <c r="AP78" i="6"/>
  <c r="AP89" i="6"/>
  <c r="AC36" i="6"/>
  <c r="Y38" i="6"/>
  <c r="Z37" i="6" s="1"/>
  <c r="AC38" i="6"/>
  <c r="AG80" i="6"/>
  <c r="AQ80" i="6"/>
  <c r="BG14" i="6"/>
  <c r="AT16" i="6"/>
  <c r="BP8" i="6"/>
  <c r="BP9" i="6"/>
  <c r="AK79" i="6"/>
  <c r="AP12" i="6"/>
  <c r="BJ36" i="6"/>
  <c r="BJ37" i="6" s="1"/>
  <c r="BJ38" i="6"/>
  <c r="BW38" i="6" s="1"/>
  <c r="CJ38" i="6" s="1"/>
  <c r="CW38" i="6" s="1"/>
  <c r="DJ38" i="6" s="1"/>
  <c r="DW38" i="6" s="1"/>
  <c r="EJ38" i="6" s="1"/>
  <c r="EW38" i="6" s="1"/>
  <c r="AC79" i="6"/>
  <c r="AL79" i="6" s="1"/>
  <c r="AX48" i="6"/>
  <c r="AY48" i="6" s="1"/>
  <c r="BE48" i="6"/>
  <c r="BE67" i="6" s="1"/>
  <c r="AX65" i="6"/>
  <c r="AR76" i="6"/>
  <c r="BE65" i="6"/>
  <c r="BL97" i="6"/>
  <c r="AK32" i="6"/>
  <c r="AL32" i="6" s="1"/>
  <c r="AE34" i="6"/>
  <c r="AK34" i="6" s="1"/>
  <c r="BF8" i="6"/>
  <c r="AS12" i="6"/>
  <c r="CV16" i="6"/>
  <c r="DI14" i="6"/>
  <c r="K98" i="6"/>
  <c r="AT49" i="6"/>
  <c r="BG46" i="6"/>
  <c r="AT55" i="6"/>
  <c r="AT67" i="6"/>
  <c r="AT69" i="6" s="1"/>
  <c r="AT78" i="6"/>
  <c r="AT80" i="6" s="1"/>
  <c r="AT89" i="6"/>
  <c r="AV80" i="6"/>
  <c r="AC34" i="6"/>
  <c r="AL34" i="6" s="1"/>
  <c r="BT20" i="6"/>
  <c r="BG22" i="6"/>
  <c r="BG24" i="6"/>
  <c r="AK77" i="6"/>
  <c r="AL77" i="6" s="1"/>
  <c r="AL54" i="6"/>
  <c r="AU76" i="6"/>
  <c r="BH65" i="6"/>
  <c r="CY97" i="6"/>
  <c r="BQ11" i="6"/>
  <c r="BQ10" i="6"/>
  <c r="CA11" i="6" s="1"/>
  <c r="AF39" i="6"/>
  <c r="AK36" i="6"/>
  <c r="AK67" i="6"/>
  <c r="AT39" i="6"/>
  <c r="BG36" i="6"/>
  <c r="BG37" i="6" s="1"/>
  <c r="AV69" i="6"/>
  <c r="AL26" i="6"/>
  <c r="AM25" i="6"/>
  <c r="AM28" i="6"/>
  <c r="AL97" i="6"/>
  <c r="AL98" i="6" s="1"/>
  <c r="AC30" i="6"/>
  <c r="Y96" i="6"/>
  <c r="Y98" i="6" s="1"/>
  <c r="Y26" i="6"/>
  <c r="Z25" i="6"/>
  <c r="AA29" i="6" s="1"/>
  <c r="Y28" i="6"/>
  <c r="Y30" i="6" s="1"/>
  <c r="AV39" i="6"/>
  <c r="BI36" i="6"/>
  <c r="BI37" i="6" s="1"/>
  <c r="CW8" i="6"/>
  <c r="AK51" i="6"/>
  <c r="BI49" i="6"/>
  <c r="BV46" i="6"/>
  <c r="BI55" i="6"/>
  <c r="BI67" i="6"/>
  <c r="BI69" i="6" s="1"/>
  <c r="BI89" i="6"/>
  <c r="BI78" i="6"/>
  <c r="AY45" i="6"/>
  <c r="BC45" i="6"/>
  <c r="AP54" i="6"/>
  <c r="AP66" i="6"/>
  <c r="AP77" i="6"/>
  <c r="BV38" i="6"/>
  <c r="BS11" i="6"/>
  <c r="BS10" i="6"/>
  <c r="BD54" i="6"/>
  <c r="BQ45" i="6"/>
  <c r="BD66" i="6"/>
  <c r="BD68" i="6" s="1"/>
  <c r="BD77" i="6"/>
  <c r="BD79" i="6" s="1"/>
  <c r="BW20" i="6"/>
  <c r="BJ22" i="6"/>
  <c r="BJ24" i="6"/>
  <c r="BG45" i="6"/>
  <c r="AT54" i="6"/>
  <c r="AT66" i="6"/>
  <c r="AT68" i="6" s="1"/>
  <c r="AT77" i="6"/>
  <c r="AT79" i="6" s="1"/>
  <c r="BI65" i="6"/>
  <c r="AV76" i="6"/>
  <c r="L25" i="6"/>
  <c r="M29" i="6" s="1"/>
  <c r="AR80" i="6"/>
  <c r="AW32" i="6"/>
  <c r="AW34" i="6" s="1"/>
  <c r="AW26" i="6"/>
  <c r="AW28" i="6"/>
  <c r="AW30" i="6" s="1"/>
  <c r="AW96" i="6"/>
  <c r="AW98" i="6" s="1"/>
  <c r="AS38" i="6"/>
  <c r="AK38" i="6"/>
  <c r="AS36" i="6"/>
  <c r="AS39" i="6" s="1"/>
  <c r="K26" i="6"/>
  <c r="BW45" i="6"/>
  <c r="BJ66" i="6"/>
  <c r="BJ68" i="6" s="1"/>
  <c r="BJ77" i="6"/>
  <c r="BJ79" i="6" s="1"/>
  <c r="BJ54" i="6"/>
  <c r="AK26" i="6"/>
  <c r="BU8" i="6"/>
  <c r="BH12" i="6"/>
  <c r="DD20" i="6"/>
  <c r="CQ22" i="6"/>
  <c r="CQ24" i="6"/>
  <c r="BT10" i="6"/>
  <c r="BT11" i="6"/>
  <c r="BC14" i="6"/>
  <c r="AY14" i="6"/>
  <c r="AY16" i="6" s="1"/>
  <c r="AP16" i="6"/>
  <c r="X68" i="6"/>
  <c r="Y68" i="6" s="1"/>
  <c r="AR69" i="6"/>
  <c r="BV8" i="6"/>
  <c r="CL97" i="6"/>
  <c r="AY11" i="6"/>
  <c r="AZ10" i="6" s="1"/>
  <c r="BC11" i="6"/>
  <c r="BC12" i="6" s="1"/>
  <c r="BC10" i="6"/>
  <c r="BL10" i="6" s="1"/>
  <c r="ED14" i="6"/>
  <c r="DQ16" i="6"/>
  <c r="K34" i="6"/>
  <c r="CD28" i="6"/>
  <c r="CD30" i="6" s="1"/>
  <c r="CD32" i="6"/>
  <c r="CD34" i="6" s="1"/>
  <c r="CD96" i="6"/>
  <c r="CD98" i="6" s="1"/>
  <c r="CD26" i="6"/>
  <c r="BU45" i="6"/>
  <c r="BH66" i="6"/>
  <c r="BH68" i="6" s="1"/>
  <c r="BH54" i="6"/>
  <c r="BH77" i="6"/>
  <c r="BH79" i="6" s="1"/>
  <c r="AY22" i="6"/>
  <c r="BV45" i="6"/>
  <c r="BI54" i="6"/>
  <c r="BI66" i="6"/>
  <c r="BI68" i="6" s="1"/>
  <c r="BI77" i="6"/>
  <c r="BI79" i="6" s="1"/>
  <c r="AX49" i="6"/>
  <c r="AK78" i="6"/>
  <c r="AL78" i="6" s="1"/>
  <c r="AK66" i="6"/>
  <c r="AL66" i="6" s="1"/>
  <c r="AE68" i="6"/>
  <c r="AK68" i="6" s="1"/>
  <c r="AF80" i="6"/>
  <c r="AK80" i="6" s="1"/>
  <c r="CF20" i="6"/>
  <c r="BS24" i="6"/>
  <c r="BS22" i="6"/>
  <c r="AP32" i="6"/>
  <c r="AP28" i="6"/>
  <c r="AP96" i="6"/>
  <c r="AP98" i="6" s="1"/>
  <c r="AP26" i="6"/>
  <c r="BD38" i="6"/>
  <c r="BQ38" i="6" s="1"/>
  <c r="CD38" i="6" s="1"/>
  <c r="CQ38" i="6" s="1"/>
  <c r="DD38" i="6" s="1"/>
  <c r="DQ38" i="6" s="1"/>
  <c r="ED38" i="6" s="1"/>
  <c r="EQ38" i="6" s="1"/>
  <c r="BD36" i="6"/>
  <c r="BD37" i="6" s="1"/>
  <c r="AZ39" i="6"/>
  <c r="EY97" i="6"/>
  <c r="AH80" i="6"/>
  <c r="BD12" i="6"/>
  <c r="BI11" i="6"/>
  <c r="BI10" i="6"/>
  <c r="BI12" i="6" s="1"/>
  <c r="BD65" i="6"/>
  <c r="AQ76" i="6"/>
  <c r="BE49" i="6"/>
  <c r="BR46" i="6"/>
  <c r="BE89" i="6"/>
  <c r="BE55" i="6"/>
  <c r="BE78" i="6"/>
  <c r="AC69" i="6"/>
  <c r="AL69" i="6" s="1"/>
  <c r="AL67" i="6"/>
  <c r="Y34" i="6"/>
  <c r="BF65" i="6"/>
  <c r="AS76" i="6"/>
  <c r="AW49" i="6"/>
  <c r="BJ46" i="6"/>
  <c r="AW55" i="6"/>
  <c r="AW78" i="6"/>
  <c r="AW67" i="6"/>
  <c r="AW69" i="6" s="1"/>
  <c r="AW89" i="6"/>
  <c r="BF28" i="6"/>
  <c r="BF30" i="6" s="1"/>
  <c r="BF32" i="6"/>
  <c r="BF34" i="6" s="1"/>
  <c r="BF96" i="6"/>
  <c r="BF98" i="6" s="1"/>
  <c r="BF26" i="6"/>
  <c r="BC24" i="6"/>
  <c r="BC22" i="6"/>
  <c r="BL20" i="6"/>
  <c r="BM28" i="6" s="1"/>
  <c r="BP20" i="6"/>
  <c r="AX8" i="6"/>
  <c r="AR12" i="6"/>
  <c r="BE8" i="6"/>
  <c r="BQ12" i="6"/>
  <c r="CD8" i="6"/>
  <c r="DU24" i="6"/>
  <c r="EH20" i="6"/>
  <c r="DU22" i="6"/>
  <c r="AZ28" i="6"/>
  <c r="AX89" i="6"/>
  <c r="AL65" i="6"/>
  <c r="AC76" i="6"/>
  <c r="AL76" i="6" s="1"/>
  <c r="AP65" i="6"/>
  <c r="BW10" i="6"/>
  <c r="BW11" i="6"/>
  <c r="P39" i="6"/>
  <c r="Y39" i="6" s="1"/>
  <c r="Y36" i="6"/>
  <c r="AR68" i="6"/>
  <c r="BV20" i="6"/>
  <c r="BI22" i="6"/>
  <c r="BI24" i="6"/>
  <c r="BM18" i="6"/>
  <c r="BP48" i="6"/>
  <c r="BJ16" i="6"/>
  <c r="BW14" i="6"/>
  <c r="AK12" i="6"/>
  <c r="AL8" i="6"/>
  <c r="AL12" i="6" s="1"/>
  <c r="AF68" i="6"/>
  <c r="AN74" i="6"/>
  <c r="AN71" i="6"/>
  <c r="BR14" i="6"/>
  <c r="BK14" i="6"/>
  <c r="BK16" i="6" s="1"/>
  <c r="BE16" i="6"/>
  <c r="BN14" i="6"/>
  <c r="BG8" i="6"/>
  <c r="AT12" i="6"/>
  <c r="BA8" i="6" s="1"/>
  <c r="DH28" i="6"/>
  <c r="DH30" i="6" s="1"/>
  <c r="DH32" i="6"/>
  <c r="DH34" i="6" s="1"/>
  <c r="DH26" i="6"/>
  <c r="DH96" i="6"/>
  <c r="DH98" i="6" s="1"/>
  <c r="AR79" i="6"/>
  <c r="AX79" i="6" s="1"/>
  <c r="AV28" i="6"/>
  <c r="AV30" i="6" s="1"/>
  <c r="AV32" i="6"/>
  <c r="AV34" i="6" s="1"/>
  <c r="AV96" i="6"/>
  <c r="AV98" i="6" s="1"/>
  <c r="AV26" i="6"/>
  <c r="BF46" i="6"/>
  <c r="AS49" i="6"/>
  <c r="AS67" i="6"/>
  <c r="AS69" i="6" s="1"/>
  <c r="AS55" i="6"/>
  <c r="AX55" i="6" s="1"/>
  <c r="AS78" i="6"/>
  <c r="AS89" i="6"/>
  <c r="DR38" i="6"/>
  <c r="CH36" i="6"/>
  <c r="CH37" i="6" s="1"/>
  <c r="BU39" i="6"/>
  <c r="BJ12" i="6"/>
  <c r="AL55" i="6"/>
  <c r="AK39" i="6"/>
  <c r="BH46" i="6"/>
  <c r="BK46" i="6" s="1"/>
  <c r="AU55" i="6"/>
  <c r="AU49" i="6"/>
  <c r="AU78" i="6"/>
  <c r="AU89" i="6"/>
  <c r="AU67" i="6"/>
  <c r="AU69" i="6" s="1"/>
  <c r="BG65" i="6"/>
  <c r="AT76" i="6"/>
  <c r="BU10" i="6"/>
  <c r="BU11" i="6"/>
  <c r="AX11" i="6"/>
  <c r="BE10" i="6"/>
  <c r="BE11" i="6"/>
  <c r="AL51" i="6"/>
  <c r="AL89" i="6"/>
  <c r="BD49" i="6"/>
  <c r="BD55" i="6"/>
  <c r="BD67" i="6"/>
  <c r="BD69" i="6" s="1"/>
  <c r="BD78" i="6"/>
  <c r="BD89" i="6"/>
  <c r="BQ46" i="6"/>
  <c r="AR37" i="6"/>
  <c r="AX36" i="6"/>
  <c r="AX24" i="6"/>
  <c r="AY24" i="6" s="1"/>
  <c r="AR28" i="6"/>
  <c r="AR32" i="6"/>
  <c r="AR96" i="6"/>
  <c r="AR98" i="6" s="1"/>
  <c r="AR26" i="6"/>
  <c r="AW76" i="6"/>
  <c r="BJ65" i="6"/>
  <c r="BF45" i="6"/>
  <c r="AS54" i="6"/>
  <c r="AX54" i="6" s="1"/>
  <c r="AS66" i="6"/>
  <c r="AS77" i="6"/>
  <c r="AS79" i="6" s="1"/>
  <c r="AK49" i="6"/>
  <c r="AL49" i="6" s="1"/>
  <c r="DF14" i="6"/>
  <c r="CS16" i="6"/>
  <c r="DJ143" i="5"/>
  <c r="DN142" i="5" s="1"/>
  <c r="DJ110" i="5"/>
  <c r="CE143" i="5"/>
  <c r="CE145" i="5"/>
  <c r="AH143" i="5"/>
  <c r="AH145" i="5"/>
  <c r="AD145" i="5" s="1"/>
  <c r="CL50" i="5"/>
  <c r="EK143" i="5"/>
  <c r="EK145" i="5"/>
  <c r="EH145" i="5" s="1"/>
  <c r="C50" i="5"/>
  <c r="AP47" i="5"/>
  <c r="AP50" i="5" s="1"/>
  <c r="AP43" i="5"/>
  <c r="DZ145" i="5"/>
  <c r="DZ143" i="5"/>
  <c r="CL110" i="5"/>
  <c r="DJ71" i="5"/>
  <c r="EA143" i="5"/>
  <c r="EA145" i="5"/>
  <c r="DV145" i="5" s="1"/>
  <c r="CH113" i="5"/>
  <c r="BH143" i="5"/>
  <c r="BH145" i="5"/>
  <c r="BB117" i="5"/>
  <c r="ED113" i="5"/>
  <c r="DD145" i="5"/>
  <c r="DD143" i="5"/>
  <c r="EH84" i="5"/>
  <c r="EZ145" i="5"/>
  <c r="EZ143" i="5"/>
  <c r="H145" i="5"/>
  <c r="H143" i="5"/>
  <c r="BP145" i="5"/>
  <c r="BP143" i="5"/>
  <c r="BZ43" i="5"/>
  <c r="G143" i="5"/>
  <c r="G145" i="5"/>
  <c r="M15" i="5"/>
  <c r="AK15" i="5"/>
  <c r="DX145" i="5"/>
  <c r="DX143" i="5"/>
  <c r="DV143" i="5" s="1"/>
  <c r="DW142" i="5" s="1"/>
  <c r="DW139" i="5" s="1"/>
  <c r="AD110" i="5"/>
  <c r="D145" i="5"/>
  <c r="D143" i="5"/>
  <c r="CO143" i="5"/>
  <c r="CO145" i="5"/>
  <c r="BE143" i="5"/>
  <c r="BE145" i="5"/>
  <c r="DM145" i="5"/>
  <c r="DM143" i="5"/>
  <c r="CL117" i="5"/>
  <c r="CX110" i="5"/>
  <c r="L47" i="5"/>
  <c r="M47" i="5" s="1"/>
  <c r="H50" i="5"/>
  <c r="L50" i="5" s="1"/>
  <c r="M50" i="5" s="1"/>
  <c r="DV50" i="5"/>
  <c r="EP113" i="5"/>
  <c r="DP145" i="5"/>
  <c r="DP143" i="5"/>
  <c r="EW145" i="5"/>
  <c r="EW143" i="5"/>
  <c r="BN71" i="5"/>
  <c r="DC145" i="5"/>
  <c r="DC143" i="5"/>
  <c r="BR143" i="5"/>
  <c r="BR145" i="5"/>
  <c r="AI143" i="5"/>
  <c r="AD143" i="5" s="1"/>
  <c r="AI145" i="5"/>
  <c r="EY143" i="5"/>
  <c r="EY145" i="5"/>
  <c r="CN143" i="5"/>
  <c r="CN145" i="5"/>
  <c r="DJ50" i="5"/>
  <c r="CT113" i="5"/>
  <c r="BT143" i="5"/>
  <c r="BT145" i="5"/>
  <c r="BZ117" i="5"/>
  <c r="AP71" i="5"/>
  <c r="AP67" i="5"/>
  <c r="BZ110" i="5"/>
  <c r="BQ145" i="5"/>
  <c r="BQ143" i="5"/>
  <c r="AP110" i="5"/>
  <c r="AU143" i="5"/>
  <c r="AU145" i="5"/>
  <c r="AT143" i="5"/>
  <c r="AT145" i="5"/>
  <c r="AD117" i="5"/>
  <c r="CQ145" i="5"/>
  <c r="CQ143" i="5"/>
  <c r="DF113" i="5"/>
  <c r="CF143" i="5"/>
  <c r="CF145" i="5"/>
  <c r="DR113" i="5"/>
  <c r="CR143" i="5"/>
  <c r="CR145" i="5"/>
  <c r="BZ71" i="5"/>
  <c r="BB145" i="5"/>
  <c r="C110" i="5"/>
  <c r="C116" i="5"/>
  <c r="C117" i="5" s="1"/>
  <c r="C113" i="5"/>
  <c r="DY145" i="5"/>
  <c r="DY143" i="5"/>
  <c r="DA143" i="5"/>
  <c r="DA145" i="5"/>
  <c r="BF143" i="5"/>
  <c r="BF145" i="5"/>
  <c r="CY143" i="5"/>
  <c r="CY145" i="5"/>
  <c r="ET117" i="5"/>
  <c r="EU145" i="5"/>
  <c r="EU143" i="5"/>
  <c r="CA145" i="5"/>
  <c r="CA143" i="5"/>
  <c r="AS143" i="5"/>
  <c r="AP143" i="5" s="1"/>
  <c r="AS145" i="5"/>
  <c r="AP145" i="5" s="1"/>
  <c r="J110" i="5"/>
  <c r="K110" i="5"/>
  <c r="L110" i="5"/>
  <c r="E143" i="5"/>
  <c r="E145" i="5"/>
  <c r="DJ117" i="5"/>
  <c r="DL143" i="5"/>
  <c r="DL145" i="5"/>
  <c r="DJ145" i="5" s="1"/>
  <c r="ET47" i="5"/>
  <c r="ET50" i="5" s="1"/>
  <c r="ET43" i="5"/>
  <c r="ET71" i="5"/>
  <c r="BN43" i="5"/>
  <c r="ET110" i="5"/>
  <c r="BN67" i="5"/>
  <c r="FB113" i="5"/>
  <c r="EB143" i="5"/>
  <c r="EB145" i="5"/>
  <c r="EN145" i="5"/>
  <c r="EN143" i="5"/>
  <c r="CM145" i="5"/>
  <c r="CL145" i="5" s="1"/>
  <c r="CM143" i="5"/>
  <c r="CB145" i="5"/>
  <c r="CB143" i="5"/>
  <c r="BN113" i="5"/>
  <c r="BN84" i="5"/>
  <c r="BO145" i="5"/>
  <c r="BO143" i="5"/>
  <c r="H117" i="5"/>
  <c r="L117" i="5" s="1"/>
  <c r="M117" i="5" s="1"/>
  <c r="L114" i="5"/>
  <c r="M114" i="5" s="1"/>
  <c r="CX117" i="5"/>
  <c r="CY65" i="4"/>
  <c r="CY74" i="4"/>
  <c r="CY76" i="4" s="1"/>
  <c r="BJ65" i="4"/>
  <c r="BJ74" i="4"/>
  <c r="EH74" i="4"/>
  <c r="EH76" i="4" s="1"/>
  <c r="EH65" i="4"/>
  <c r="BO77" i="4"/>
  <c r="BG22" i="4"/>
  <c r="CY20" i="4"/>
  <c r="CM24" i="4"/>
  <c r="CW75" i="4"/>
  <c r="BL66" i="4"/>
  <c r="BL75" i="4"/>
  <c r="CH44" i="4"/>
  <c r="BV63" i="4"/>
  <c r="DV65" i="4"/>
  <c r="DV74" i="4"/>
  <c r="DV76" i="4" s="1"/>
  <c r="DI46" i="4"/>
  <c r="DU45" i="4"/>
  <c r="DI64" i="4"/>
  <c r="CB66" i="4"/>
  <c r="CB75" i="4"/>
  <c r="CB77" i="4" s="1"/>
  <c r="BE22" i="4"/>
  <c r="BQ20" i="4"/>
  <c r="BE24" i="4"/>
  <c r="CJ45" i="4"/>
  <c r="BX46" i="4"/>
  <c r="BX64" i="4"/>
  <c r="AU73" i="4"/>
  <c r="CL29" i="4"/>
  <c r="BZ30" i="4"/>
  <c r="BM14" i="4"/>
  <c r="BA16" i="4"/>
  <c r="CC30" i="4"/>
  <c r="CO29" i="4"/>
  <c r="CK20" i="4"/>
  <c r="BY24" i="4"/>
  <c r="BY22" i="4"/>
  <c r="BN62" i="4"/>
  <c r="BB73" i="4"/>
  <c r="BF73" i="4" s="1"/>
  <c r="CI73" i="4"/>
  <c r="CU62" i="4"/>
  <c r="BM26" i="4"/>
  <c r="BW65" i="4"/>
  <c r="BW74" i="4"/>
  <c r="BW76" i="4" s="1"/>
  <c r="CZ62" i="4"/>
  <c r="CN73" i="4"/>
  <c r="BE75" i="4"/>
  <c r="BE77" i="4" s="1"/>
  <c r="BE66" i="4"/>
  <c r="ED15" i="4"/>
  <c r="EM15" i="4" s="1"/>
  <c r="EA15" i="4"/>
  <c r="CC14" i="4"/>
  <c r="BQ16" i="4"/>
  <c r="CB20" i="4"/>
  <c r="BP24" i="4"/>
  <c r="BP26" i="4" s="1"/>
  <c r="BP22" i="4"/>
  <c r="BK66" i="4"/>
  <c r="BK75" i="4"/>
  <c r="BK77" i="4" s="1"/>
  <c r="BL14" i="4"/>
  <c r="AZ16" i="4"/>
  <c r="AX26" i="4"/>
  <c r="AX14" i="4"/>
  <c r="AL16" i="4"/>
  <c r="AU14" i="4"/>
  <c r="AU16" i="4" s="1"/>
  <c r="BY62" i="4"/>
  <c r="BM73" i="4"/>
  <c r="BM77" i="4" s="1"/>
  <c r="BM66" i="4"/>
  <c r="CU44" i="4"/>
  <c r="CI63" i="4"/>
  <c r="AX66" i="4"/>
  <c r="AX75" i="4"/>
  <c r="BQ46" i="4"/>
  <c r="CC45" i="4"/>
  <c r="BQ64" i="4"/>
  <c r="CW65" i="4"/>
  <c r="CW74" i="4"/>
  <c r="CW76" i="4" s="1"/>
  <c r="CV76" i="4"/>
  <c r="BX29" i="4"/>
  <c r="BL30" i="4"/>
  <c r="BR29" i="4"/>
  <c r="BR30" i="4" s="1"/>
  <c r="CZ45" i="4"/>
  <c r="CN64" i="4"/>
  <c r="AY22" i="4"/>
  <c r="BK20" i="4"/>
  <c r="AY24" i="4"/>
  <c r="AY26" i="4" s="1"/>
  <c r="BP44" i="4"/>
  <c r="BD63" i="4"/>
  <c r="BF44" i="4"/>
  <c r="BG44" i="4" s="1"/>
  <c r="BD46" i="4"/>
  <c r="AT30" i="4"/>
  <c r="AU29" i="4"/>
  <c r="AU30" i="4" s="1"/>
  <c r="BW46" i="4"/>
  <c r="BW64" i="4"/>
  <c r="CI45" i="4"/>
  <c r="BW30" i="4"/>
  <c r="CI29" i="4"/>
  <c r="BV20" i="4"/>
  <c r="BJ24" i="4"/>
  <c r="BJ22" i="4"/>
  <c r="AI14" i="4"/>
  <c r="AI16" i="4" s="1"/>
  <c r="AZ77" i="4"/>
  <c r="DI63" i="4"/>
  <c r="DU44" i="4"/>
  <c r="CA62" i="4"/>
  <c r="CA66" i="4" s="1"/>
  <c r="BO73" i="4"/>
  <c r="BG62" i="4"/>
  <c r="BJ62" i="4"/>
  <c r="AX73" i="4"/>
  <c r="CA75" i="4"/>
  <c r="AX76" i="4"/>
  <c r="BG20" i="4"/>
  <c r="V26" i="4"/>
  <c r="W25" i="4"/>
  <c r="W26" i="4" s="1"/>
  <c r="BJ46" i="4"/>
  <c r="BV45" i="4"/>
  <c r="BJ64" i="4"/>
  <c r="AP66" i="4"/>
  <c r="AT66" i="4" s="1"/>
  <c r="AU66" i="4" s="1"/>
  <c r="AP75" i="4"/>
  <c r="AT64" i="4"/>
  <c r="AU64" i="4" s="1"/>
  <c r="BV29" i="4"/>
  <c r="BJ30" i="4"/>
  <c r="BS29" i="4"/>
  <c r="BS30" i="4" s="1"/>
  <c r="BC16" i="4"/>
  <c r="BO14" i="4"/>
  <c r="BL73" i="4"/>
  <c r="BX62" i="4"/>
  <c r="CM46" i="4"/>
  <c r="CY45" i="4"/>
  <c r="CM64" i="4"/>
  <c r="EG29" i="4"/>
  <c r="EG30" i="4" s="1"/>
  <c r="DU30" i="4"/>
  <c r="AF76" i="4"/>
  <c r="AH76" i="4" s="1"/>
  <c r="AI76" i="4" s="1"/>
  <c r="AH74" i="4"/>
  <c r="AI74" i="4" s="1"/>
  <c r="CN30" i="4"/>
  <c r="CZ29" i="4"/>
  <c r="BZ14" i="4"/>
  <c r="BN16" i="4"/>
  <c r="CO65" i="4"/>
  <c r="CO74" i="4"/>
  <c r="CO76" i="4" s="1"/>
  <c r="BX22" i="4"/>
  <c r="CJ20" i="4"/>
  <c r="CV20" i="4" s="1"/>
  <c r="DH20" i="4" s="1"/>
  <c r="DT20" i="4" s="1"/>
  <c r="EF20" i="4" s="1"/>
  <c r="AT46" i="4"/>
  <c r="AU46" i="4" s="1"/>
  <c r="BO29" i="4"/>
  <c r="BC30" i="4"/>
  <c r="AD77" i="4"/>
  <c r="AH77" i="4" s="1"/>
  <c r="AH75" i="4"/>
  <c r="AI75" i="4" s="1"/>
  <c r="AR65" i="4"/>
  <c r="AT65" i="4" s="1"/>
  <c r="AU65" i="4" s="1"/>
  <c r="AR74" i="4"/>
  <c r="AT63" i="4"/>
  <c r="AU63" i="4" s="1"/>
  <c r="DH65" i="4"/>
  <c r="DH74" i="4"/>
  <c r="AI25" i="4"/>
  <c r="AI26" i="4" s="1"/>
  <c r="AH26" i="4"/>
  <c r="DM44" i="4"/>
  <c r="DA63" i="4"/>
  <c r="DA62" i="4"/>
  <c r="CO73" i="4"/>
  <c r="AY14" i="4"/>
  <c r="AM16" i="4"/>
  <c r="BN45" i="4"/>
  <c r="BB46" i="4"/>
  <c r="BF46" i="4" s="1"/>
  <c r="BG46" i="4" s="1"/>
  <c r="BB64" i="4"/>
  <c r="BF45" i="4"/>
  <c r="BG45" i="4" s="1"/>
  <c r="AL77" i="4"/>
  <c r="AI77" i="4"/>
  <c r="EF44" i="4"/>
  <c r="DT63" i="4"/>
  <c r="CL20" i="4"/>
  <c r="BZ24" i="4"/>
  <c r="BZ26" i="4" s="1"/>
  <c r="BZ22" i="4"/>
  <c r="DW44" i="4"/>
  <c r="DK63" i="4"/>
  <c r="BD14" i="4"/>
  <c r="AR16" i="4"/>
  <c r="BG25" i="4"/>
  <c r="AT24" i="4"/>
  <c r="AT26" i="4" s="1"/>
  <c r="AG96" i="3"/>
  <c r="AG98" i="3" s="1"/>
  <c r="AG26" i="3"/>
  <c r="AH24" i="3"/>
  <c r="AW69" i="3"/>
  <c r="EI26" i="3"/>
  <c r="EI32" i="3"/>
  <c r="EI34" i="3" s="1"/>
  <c r="EI96" i="3"/>
  <c r="EI98" i="3" s="1"/>
  <c r="BY11" i="3"/>
  <c r="BY10" i="3"/>
  <c r="BY12" i="3" s="1"/>
  <c r="EH55" i="3"/>
  <c r="EH78" i="3"/>
  <c r="DB20" i="3"/>
  <c r="DB22" i="3" s="1"/>
  <c r="DA22" i="3"/>
  <c r="U12" i="3"/>
  <c r="V11" i="3"/>
  <c r="BJ37" i="3"/>
  <c r="BJ52" i="3"/>
  <c r="BJ84" i="3" s="1"/>
  <c r="BJ86" i="3" s="1"/>
  <c r="AO79" i="3"/>
  <c r="AS79" i="3" s="1"/>
  <c r="AT79" i="3" s="1"/>
  <c r="AS77" i="3"/>
  <c r="AT77" i="3" s="1"/>
  <c r="AU77" i="3" s="1"/>
  <c r="AH12" i="3"/>
  <c r="DJ24" i="3"/>
  <c r="DV20" i="3"/>
  <c r="DJ22" i="3"/>
  <c r="AZ16" i="3"/>
  <c r="BL14" i="3"/>
  <c r="CT76" i="3"/>
  <c r="DF65" i="3"/>
  <c r="EF20" i="3"/>
  <c r="DT22" i="3"/>
  <c r="DT24" i="3"/>
  <c r="AM16" i="3"/>
  <c r="AS14" i="3"/>
  <c r="AY14" i="3"/>
  <c r="BM12" i="3"/>
  <c r="BI14" i="3"/>
  <c r="AW16" i="3"/>
  <c r="CI48" i="3"/>
  <c r="BR26" i="3"/>
  <c r="BR97" i="3"/>
  <c r="BR98" i="3" s="1"/>
  <c r="AS66" i="3"/>
  <c r="AT66" i="3" s="1"/>
  <c r="AU66" i="3" s="1"/>
  <c r="CG76" i="3"/>
  <c r="CS65" i="3"/>
  <c r="CX26" i="3"/>
  <c r="CX32" i="3"/>
  <c r="CX34" i="3" s="1"/>
  <c r="CX96" i="3"/>
  <c r="CX98" i="3" s="1"/>
  <c r="BC10" i="3"/>
  <c r="BC11" i="3"/>
  <c r="EC26" i="3"/>
  <c r="EC32" i="3"/>
  <c r="EC96" i="3"/>
  <c r="EC98" i="3" s="1"/>
  <c r="DH45" i="3"/>
  <c r="CV54" i="3"/>
  <c r="CV66" i="3"/>
  <c r="CV68" i="3" s="1"/>
  <c r="CV77" i="3"/>
  <c r="CV79" i="3" s="1"/>
  <c r="CV91" i="3"/>
  <c r="AH20" i="3"/>
  <c r="AG22" i="3"/>
  <c r="BJ9" i="3"/>
  <c r="AX12" i="3"/>
  <c r="DG65" i="3"/>
  <c r="CU76" i="3"/>
  <c r="BM45" i="3"/>
  <c r="BA54" i="3"/>
  <c r="BE54" i="3" s="1"/>
  <c r="BF54" i="3" s="1"/>
  <c r="BG54" i="3" s="1"/>
  <c r="BA66" i="3"/>
  <c r="BA68" i="3" s="1"/>
  <c r="BA77" i="3"/>
  <c r="BA91" i="3"/>
  <c r="BE91" i="3" s="1"/>
  <c r="BF91" i="3" s="1"/>
  <c r="BE45" i="3"/>
  <c r="BF45" i="3" s="1"/>
  <c r="EE20" i="3"/>
  <c r="DS22" i="3"/>
  <c r="DY20" i="3"/>
  <c r="DS24" i="3"/>
  <c r="CM65" i="3"/>
  <c r="CA76" i="3"/>
  <c r="BL48" i="3"/>
  <c r="BE48" i="3"/>
  <c r="BF48" i="3" s="1"/>
  <c r="BG48" i="3" s="1"/>
  <c r="BI79" i="3"/>
  <c r="AM37" i="3"/>
  <c r="AS36" i="3"/>
  <c r="AT36" i="3" s="1"/>
  <c r="AU36" i="3" s="1"/>
  <c r="AM52" i="3"/>
  <c r="DF8" i="3"/>
  <c r="DM20" i="3"/>
  <c r="DM33" i="3"/>
  <c r="DN33" i="3" s="1"/>
  <c r="EG32" i="3"/>
  <c r="EG34" i="3" s="1"/>
  <c r="EG26" i="3"/>
  <c r="EG96" i="3"/>
  <c r="EG98" i="3" s="1"/>
  <c r="V87" i="3"/>
  <c r="AW11" i="3"/>
  <c r="AW10" i="3"/>
  <c r="BK46" i="3"/>
  <c r="BE46" i="3"/>
  <c r="BF46" i="3" s="1"/>
  <c r="AY49" i="3"/>
  <c r="AY67" i="3"/>
  <c r="AY55" i="3"/>
  <c r="AY78" i="3"/>
  <c r="CU45" i="3"/>
  <c r="CI54" i="3"/>
  <c r="CI77" i="3"/>
  <c r="CI91" i="3"/>
  <c r="BA46" i="3"/>
  <c r="AO67" i="3"/>
  <c r="AO69" i="3" s="1"/>
  <c r="AO49" i="3"/>
  <c r="AS49" i="3" s="1"/>
  <c r="AT49" i="3" s="1"/>
  <c r="AO55" i="3"/>
  <c r="AS55" i="3" s="1"/>
  <c r="AT55" i="3" s="1"/>
  <c r="AU55" i="3" s="1"/>
  <c r="AO78" i="3"/>
  <c r="AO80" i="3" s="1"/>
  <c r="DM24" i="3"/>
  <c r="DG32" i="3"/>
  <c r="DG96" i="3"/>
  <c r="DG98" i="3" s="1"/>
  <c r="DM97" i="3"/>
  <c r="DN25" i="3"/>
  <c r="CB14" i="3"/>
  <c r="BP16" i="3"/>
  <c r="AT34" i="3"/>
  <c r="CW8" i="3"/>
  <c r="AR37" i="3"/>
  <c r="AR52" i="3"/>
  <c r="AR84" i="3" s="1"/>
  <c r="AR86" i="3" s="1"/>
  <c r="AP36" i="3"/>
  <c r="AD38" i="3"/>
  <c r="BI68" i="3"/>
  <c r="BE66" i="3"/>
  <c r="BF66" i="3" s="1"/>
  <c r="BG66" i="3" s="1"/>
  <c r="AY68" i="3"/>
  <c r="BE68" i="3" s="1"/>
  <c r="BF68" i="3" s="1"/>
  <c r="BN69" i="3"/>
  <c r="AW80" i="3"/>
  <c r="DG26" i="3"/>
  <c r="BN14" i="3"/>
  <c r="BB16" i="3"/>
  <c r="CP96" i="3"/>
  <c r="CP98" i="3" s="1"/>
  <c r="CP26" i="3"/>
  <c r="BB10" i="3"/>
  <c r="BB11" i="3"/>
  <c r="AA86" i="3"/>
  <c r="AG86" i="3" s="1"/>
  <c r="AH86" i="3" s="1"/>
  <c r="AG84" i="3"/>
  <c r="AH84" i="3" s="1"/>
  <c r="BK8" i="3"/>
  <c r="CL48" i="3"/>
  <c r="BZ67" i="3"/>
  <c r="BZ49" i="3"/>
  <c r="DF14" i="3"/>
  <c r="CT16" i="3"/>
  <c r="CS8" i="3"/>
  <c r="CK65" i="3"/>
  <c r="BY76" i="3"/>
  <c r="BO8" i="3"/>
  <c r="BC12" i="3"/>
  <c r="AG38" i="3"/>
  <c r="AH37" i="3"/>
  <c r="BI48" i="3"/>
  <c r="BI49" i="3" s="1"/>
  <c r="CH45" i="3"/>
  <c r="BV66" i="3"/>
  <c r="BV68" i="3" s="1"/>
  <c r="BV54" i="3"/>
  <c r="BV77" i="3"/>
  <c r="BV79" i="3" s="1"/>
  <c r="BV91" i="3"/>
  <c r="CG45" i="3"/>
  <c r="BU54" i="3"/>
  <c r="BU66" i="3"/>
  <c r="BU91" i="3"/>
  <c r="BU77" i="3"/>
  <c r="AG80" i="3"/>
  <c r="AH80" i="3" s="1"/>
  <c r="CB8" i="3"/>
  <c r="BP12" i="3"/>
  <c r="DH26" i="3"/>
  <c r="DH32" i="3"/>
  <c r="DH34" i="3" s="1"/>
  <c r="DH96" i="3"/>
  <c r="DH98" i="3" s="1"/>
  <c r="AE26" i="3"/>
  <c r="AE32" i="3"/>
  <c r="AE34" i="3" s="1"/>
  <c r="AE96" i="3"/>
  <c r="AE98" i="3" s="1"/>
  <c r="AK12" i="3"/>
  <c r="BX8" i="3"/>
  <c r="AG52" i="3"/>
  <c r="AH52" i="3" s="1"/>
  <c r="AI52" i="3" s="1"/>
  <c r="AD34" i="3"/>
  <c r="BQ47" i="3"/>
  <c r="BR47" i="3" s="1"/>
  <c r="BW47" i="3"/>
  <c r="BK66" i="3"/>
  <c r="BZ65" i="3"/>
  <c r="BN76" i="3"/>
  <c r="BN80" i="3" s="1"/>
  <c r="BY14" i="3"/>
  <c r="BM16" i="3"/>
  <c r="BV11" i="3"/>
  <c r="BV10" i="3"/>
  <c r="J26" i="3"/>
  <c r="J97" i="3"/>
  <c r="J98" i="3" s="1"/>
  <c r="K25" i="3"/>
  <c r="AP12" i="3"/>
  <c r="BO14" i="3"/>
  <c r="BC16" i="3"/>
  <c r="CG47" i="3"/>
  <c r="BI55" i="3"/>
  <c r="BU46" i="3"/>
  <c r="BI67" i="3"/>
  <c r="BI78" i="3"/>
  <c r="AG78" i="3"/>
  <c r="AH78" i="3" s="1"/>
  <c r="AI78" i="3" s="1"/>
  <c r="CU34" i="3"/>
  <c r="DA34" i="3" s="1"/>
  <c r="DB34" i="3" s="1"/>
  <c r="U96" i="3"/>
  <c r="U98" i="3" s="1"/>
  <c r="U26" i="3"/>
  <c r="V24" i="3"/>
  <c r="CZ65" i="3"/>
  <c r="CN76" i="3"/>
  <c r="CN80" i="3" s="1"/>
  <c r="DQ34" i="3"/>
  <c r="BL46" i="3"/>
  <c r="AZ49" i="3"/>
  <c r="AZ55" i="3"/>
  <c r="AZ67" i="3"/>
  <c r="AZ69" i="3" s="1"/>
  <c r="AZ78" i="3"/>
  <c r="AZ80" i="3" s="1"/>
  <c r="CZ45" i="3"/>
  <c r="CN54" i="3"/>
  <c r="CN66" i="3"/>
  <c r="CN68" i="3" s="1"/>
  <c r="CN77" i="3"/>
  <c r="CN79" i="3" s="1"/>
  <c r="CN91" i="3"/>
  <c r="AQ37" i="3"/>
  <c r="AQ52" i="3"/>
  <c r="AQ84" i="3" s="1"/>
  <c r="AQ86" i="3" s="1"/>
  <c r="AN10" i="3"/>
  <c r="AN12" i="3" s="1"/>
  <c r="AN11" i="3"/>
  <c r="BN8" i="3"/>
  <c r="BB12" i="3"/>
  <c r="AS78" i="3"/>
  <c r="AT78" i="3" s="1"/>
  <c r="AU78" i="3" s="1"/>
  <c r="AM80" i="3"/>
  <c r="AS80" i="3" s="1"/>
  <c r="AT80" i="3" s="1"/>
  <c r="AK84" i="3"/>
  <c r="AN37" i="3"/>
  <c r="AN52" i="3"/>
  <c r="AN84" i="3" s="1"/>
  <c r="AN86" i="3" s="1"/>
  <c r="DA96" i="3"/>
  <c r="DA98" i="3" s="1"/>
  <c r="DB24" i="3"/>
  <c r="DA26" i="3"/>
  <c r="CA46" i="3"/>
  <c r="BO49" i="3"/>
  <c r="BO67" i="3"/>
  <c r="BO69" i="3" s="1"/>
  <c r="BO55" i="3"/>
  <c r="BO78" i="3"/>
  <c r="BO80" i="3" s="1"/>
  <c r="BW79" i="3"/>
  <c r="CH46" i="3"/>
  <c r="BV49" i="3"/>
  <c r="BV67" i="3"/>
  <c r="BV69" i="3" s="1"/>
  <c r="BV55" i="3"/>
  <c r="BV78" i="3"/>
  <c r="BV80" i="3" s="1"/>
  <c r="CM54" i="3"/>
  <c r="CY45" i="3"/>
  <c r="CM77" i="3"/>
  <c r="CM79" i="3" s="1"/>
  <c r="CM66" i="3"/>
  <c r="CM68" i="3" s="1"/>
  <c r="CM91" i="3"/>
  <c r="AB87" i="3"/>
  <c r="AG87" i="3" s="1"/>
  <c r="AG85" i="3"/>
  <c r="BL76" i="3"/>
  <c r="BX65" i="3"/>
  <c r="BQ65" i="3"/>
  <c r="BR65" i="3" s="1"/>
  <c r="BM37" i="3"/>
  <c r="BM52" i="3"/>
  <c r="BM84" i="3" s="1"/>
  <c r="BM86" i="3" s="1"/>
  <c r="I34" i="3"/>
  <c r="J34" i="3" s="1"/>
  <c r="K34" i="3" s="1"/>
  <c r="J33" i="3"/>
  <c r="K33" i="3" s="1"/>
  <c r="AG16" i="3"/>
  <c r="AH14" i="3"/>
  <c r="AH16" i="3" s="1"/>
  <c r="AM10" i="3"/>
  <c r="AG11" i="3"/>
  <c r="AH11" i="3" s="1"/>
  <c r="AI11" i="3" s="1"/>
  <c r="AM11" i="3"/>
  <c r="AA12" i="3"/>
  <c r="AS67" i="3"/>
  <c r="AM69" i="3"/>
  <c r="AK69" i="3"/>
  <c r="AT67" i="3"/>
  <c r="AU67" i="3" s="1"/>
  <c r="AW36" i="3"/>
  <c r="AK38" i="3"/>
  <c r="AK53" i="3"/>
  <c r="BE8" i="3"/>
  <c r="AT8" i="3"/>
  <c r="AH85" i="3"/>
  <c r="Y87" i="3"/>
  <c r="AH87" i="3" s="1"/>
  <c r="BP48" i="3"/>
  <c r="BD67" i="3"/>
  <c r="BD69" i="3" s="1"/>
  <c r="BD49" i="3"/>
  <c r="U32" i="3"/>
  <c r="V32" i="3" s="1"/>
  <c r="S34" i="3"/>
  <c r="U34" i="3" s="1"/>
  <c r="V34" i="3" s="1"/>
  <c r="BR9" i="3"/>
  <c r="BU9" i="3"/>
  <c r="CB10" i="3"/>
  <c r="CB11" i="3"/>
  <c r="EL97" i="3"/>
  <c r="AH81" i="3"/>
  <c r="I147" i="8" l="1"/>
  <c r="F147" i="8"/>
  <c r="E147" i="8"/>
  <c r="E144" i="8" s="1"/>
  <c r="CH150" i="8"/>
  <c r="JO121" i="8"/>
  <c r="FK148" i="8"/>
  <c r="FM147" i="8" s="1"/>
  <c r="FM144" i="8" s="1"/>
  <c r="AJ147" i="8"/>
  <c r="HM150" i="8"/>
  <c r="IX121" i="8"/>
  <c r="HM148" i="8"/>
  <c r="HR147" i="8" s="1"/>
  <c r="GL150" i="8"/>
  <c r="JU147" i="8"/>
  <c r="JU144" i="8" s="1"/>
  <c r="JU146" i="8" s="1"/>
  <c r="JS147" i="8"/>
  <c r="JS144" i="8" s="1"/>
  <c r="JS146" i="8" s="1"/>
  <c r="BG150" i="8"/>
  <c r="JP144" i="8"/>
  <c r="GL148" i="8"/>
  <c r="GN147" i="8" s="1"/>
  <c r="GN144" i="8" s="1"/>
  <c r="HM118" i="8"/>
  <c r="HM121" i="8" s="1"/>
  <c r="HM114" i="8"/>
  <c r="BG121" i="8"/>
  <c r="EJ150" i="8"/>
  <c r="BG148" i="8"/>
  <c r="BM147" i="8" s="1"/>
  <c r="BM144" i="8" s="1"/>
  <c r="BM146" i="8" s="1"/>
  <c r="KP150" i="8"/>
  <c r="G147" i="8"/>
  <c r="HO147" i="8"/>
  <c r="CH148" i="8"/>
  <c r="CI147" i="8" s="1"/>
  <c r="CI144" i="8" s="1"/>
  <c r="IT148" i="8"/>
  <c r="IT150" i="8"/>
  <c r="IN150" i="8" s="1"/>
  <c r="KP148" i="8"/>
  <c r="KS147" i="8" s="1"/>
  <c r="KS144" i="8" s="1"/>
  <c r="KS146" i="8" s="1"/>
  <c r="HP147" i="8"/>
  <c r="AF150" i="8"/>
  <c r="EP148" i="8"/>
  <c r="EP150" i="8"/>
  <c r="AF148" i="8"/>
  <c r="AH147" i="8" s="1"/>
  <c r="AH144" i="8" s="1"/>
  <c r="IR147" i="8"/>
  <c r="IR144" i="8" s="1"/>
  <c r="IR146" i="8" s="1"/>
  <c r="IN148" i="8"/>
  <c r="DJ147" i="8"/>
  <c r="DJ144" i="8" s="1"/>
  <c r="DL147" i="8"/>
  <c r="DL144" i="8" s="1"/>
  <c r="DL146" i="8" s="1"/>
  <c r="DK147" i="8"/>
  <c r="DK144" i="8" s="1"/>
  <c r="HS147" i="8"/>
  <c r="FO147" i="8"/>
  <c r="FO144" i="8" s="1"/>
  <c r="FO146" i="8" s="1"/>
  <c r="JT147" i="8"/>
  <c r="JT144" i="8" s="1"/>
  <c r="JT146" i="8" s="1"/>
  <c r="JR147" i="8"/>
  <c r="JR144" i="8" s="1"/>
  <c r="JR146" i="8" s="1"/>
  <c r="JQ147" i="8"/>
  <c r="JQ144" i="8" s="1"/>
  <c r="H144" i="8"/>
  <c r="H146" i="8" s="1"/>
  <c r="F144" i="8"/>
  <c r="G144" i="8"/>
  <c r="G146" i="8" s="1"/>
  <c r="I144" i="8"/>
  <c r="I146" i="8" s="1"/>
  <c r="H147" i="8"/>
  <c r="AJ144" i="8"/>
  <c r="AJ146" i="8" s="1"/>
  <c r="J147" i="8"/>
  <c r="J144" i="8" s="1"/>
  <c r="J146" i="8" s="1"/>
  <c r="HQ147" i="8"/>
  <c r="DM147" i="8"/>
  <c r="DM144" i="8" s="1"/>
  <c r="DM146" i="8" s="1"/>
  <c r="AW46" i="7"/>
  <c r="BJ25" i="7"/>
  <c r="CC62" i="7"/>
  <c r="BP73" i="7"/>
  <c r="CH73" i="7"/>
  <c r="CU62" i="7"/>
  <c r="CR32" i="7"/>
  <c r="DE28" i="7"/>
  <c r="CR62" i="7"/>
  <c r="CE73" i="7"/>
  <c r="BV10" i="7"/>
  <c r="CC10" i="7"/>
  <c r="BQ20" i="7"/>
  <c r="BD22" i="7"/>
  <c r="CC30" i="7"/>
  <c r="CC33" i="7"/>
  <c r="DS28" i="7"/>
  <c r="DF32" i="7"/>
  <c r="CO8" i="7"/>
  <c r="CB12" i="7"/>
  <c r="BG33" i="7"/>
  <c r="BG34" i="7" s="1"/>
  <c r="BG30" i="7"/>
  <c r="BT62" i="7"/>
  <c r="BG73" i="7"/>
  <c r="AT66" i="7"/>
  <c r="AT75" i="7"/>
  <c r="AT77" i="7" s="1"/>
  <c r="BG63" i="7"/>
  <c r="BT44" i="7"/>
  <c r="CG15" i="7"/>
  <c r="BT16" i="7"/>
  <c r="BI73" i="7"/>
  <c r="BF66" i="7"/>
  <c r="BF75" i="7"/>
  <c r="BF77" i="7" s="1"/>
  <c r="DB20" i="7"/>
  <c r="CO22" i="7"/>
  <c r="BJ20" i="7"/>
  <c r="BJ22" i="7" s="1"/>
  <c r="BN20" i="7"/>
  <c r="BA22" i="7"/>
  <c r="AU74" i="7"/>
  <c r="AU76" i="7" s="1"/>
  <c r="AU65" i="7"/>
  <c r="AQ75" i="7"/>
  <c r="AQ77" i="7" s="1"/>
  <c r="AQ66" i="7"/>
  <c r="CT32" i="7"/>
  <c r="DG28" i="7"/>
  <c r="BG46" i="7"/>
  <c r="BI46" i="7" s="1"/>
  <c r="BT45" i="7"/>
  <c r="BG64" i="7"/>
  <c r="DC20" i="7"/>
  <c r="CP22" i="7"/>
  <c r="AT74" i="7"/>
  <c r="AT76" i="7" s="1"/>
  <c r="AT65" i="7"/>
  <c r="W34" i="7"/>
  <c r="X33" i="7"/>
  <c r="X34" i="7" s="1"/>
  <c r="AO65" i="7"/>
  <c r="AW65" i="7" s="1"/>
  <c r="AO74" i="7"/>
  <c r="AO76" i="7" s="1"/>
  <c r="DC25" i="7"/>
  <c r="CP29" i="7"/>
  <c r="CP26" i="7"/>
  <c r="BU44" i="7"/>
  <c r="BH63" i="7"/>
  <c r="DI28" i="7"/>
  <c r="DC32" i="7"/>
  <c r="DP28" i="7"/>
  <c r="DR20" i="7"/>
  <c r="DE22" i="7"/>
  <c r="CE44" i="7"/>
  <c r="BR63" i="7"/>
  <c r="BO44" i="7"/>
  <c r="BB63" i="7"/>
  <c r="DD8" i="7"/>
  <c r="CQ12" i="7"/>
  <c r="CF45" i="7"/>
  <c r="BS46" i="7"/>
  <c r="BS64" i="7"/>
  <c r="AQ65" i="7"/>
  <c r="AV65" i="7" s="1"/>
  <c r="AQ74" i="7"/>
  <c r="AQ76" i="7" s="1"/>
  <c r="CN25" i="7"/>
  <c r="CA29" i="7"/>
  <c r="BA66" i="7"/>
  <c r="BA75" i="7"/>
  <c r="BQ45" i="7"/>
  <c r="BD46" i="7"/>
  <c r="BD64" i="7"/>
  <c r="CV32" i="7"/>
  <c r="CF30" i="7"/>
  <c r="CF33" i="7"/>
  <c r="CF34" i="7" s="1"/>
  <c r="AN77" i="7"/>
  <c r="BE65" i="7"/>
  <c r="BE74" i="7"/>
  <c r="BE76" i="7" s="1"/>
  <c r="BQ44" i="7"/>
  <c r="BD63" i="7"/>
  <c r="CR8" i="7"/>
  <c r="CE12" i="7"/>
  <c r="AO66" i="7"/>
  <c r="AO75" i="7"/>
  <c r="AO77" i="7" s="1"/>
  <c r="BC66" i="7"/>
  <c r="BC75" i="7"/>
  <c r="DD32" i="7"/>
  <c r="DQ28" i="7"/>
  <c r="BN64" i="7"/>
  <c r="CA45" i="7"/>
  <c r="BN46" i="7"/>
  <c r="CC11" i="7"/>
  <c r="BV11" i="7"/>
  <c r="BS62" i="7"/>
  <c r="BF73" i="7"/>
  <c r="AJ33" i="7"/>
  <c r="AJ34" i="7" s="1"/>
  <c r="AW64" i="7"/>
  <c r="CH20" i="7"/>
  <c r="BU22" i="7"/>
  <c r="CS15" i="7"/>
  <c r="CF16" i="7"/>
  <c r="BH66" i="7"/>
  <c r="BH75" i="7"/>
  <c r="BH77" i="7" s="1"/>
  <c r="BV9" i="7"/>
  <c r="BW9" i="7" s="1"/>
  <c r="CC9" i="7"/>
  <c r="AV74" i="7"/>
  <c r="AP76" i="7"/>
  <c r="AJ76" i="7"/>
  <c r="BI44" i="7"/>
  <c r="BB46" i="7"/>
  <c r="BJ46" i="7" s="1"/>
  <c r="BB64" i="7"/>
  <c r="BO45" i="7"/>
  <c r="BQ89" i="6" s="1"/>
  <c r="BI45" i="7"/>
  <c r="BJ45" i="7" s="1"/>
  <c r="BN33" i="7"/>
  <c r="BN30" i="7"/>
  <c r="AW73" i="7"/>
  <c r="BU26" i="7"/>
  <c r="BU29" i="7"/>
  <c r="CH25" i="7"/>
  <c r="CR25" i="7"/>
  <c r="CE29" i="7"/>
  <c r="CE26" i="7"/>
  <c r="BA65" i="7"/>
  <c r="BA74" i="7"/>
  <c r="CH45" i="7"/>
  <c r="BU46" i="7"/>
  <c r="BU64" i="7"/>
  <c r="BC74" i="7"/>
  <c r="BC65" i="7"/>
  <c r="CA9" i="7"/>
  <c r="BA24" i="7"/>
  <c r="AN26" i="7"/>
  <c r="BH33" i="7"/>
  <c r="BH34" i="7" s="1"/>
  <c r="BH30" i="7"/>
  <c r="DF25" i="7"/>
  <c r="CS29" i="7"/>
  <c r="CS26" i="7"/>
  <c r="BB33" i="7"/>
  <c r="BB34" i="7" s="1"/>
  <c r="BB30" i="7"/>
  <c r="CB62" i="7"/>
  <c r="BO73" i="7"/>
  <c r="AV63" i="7"/>
  <c r="AW63" i="7" s="1"/>
  <c r="BP63" i="7"/>
  <c r="CC44" i="7"/>
  <c r="BP46" i="7"/>
  <c r="BV45" i="7"/>
  <c r="BP64" i="7"/>
  <c r="CC45" i="7"/>
  <c r="DH32" i="7"/>
  <c r="DU28" i="7"/>
  <c r="CE45" i="7"/>
  <c r="BR46" i="7"/>
  <c r="BR64" i="7"/>
  <c r="BJ62" i="7"/>
  <c r="BN62" i="7"/>
  <c r="BA73" i="7"/>
  <c r="BR33" i="7"/>
  <c r="BR34" i="7" s="1"/>
  <c r="BR30" i="7"/>
  <c r="BN63" i="7"/>
  <c r="CA44" i="7"/>
  <c r="CB25" i="7"/>
  <c r="BO29" i="7"/>
  <c r="BO26" i="7"/>
  <c r="AJ75" i="7"/>
  <c r="CA10" i="7"/>
  <c r="BW10" i="7"/>
  <c r="BD73" i="7"/>
  <c r="BQ62" i="7"/>
  <c r="AV66" i="7"/>
  <c r="AW66" i="7" s="1"/>
  <c r="BD24" i="7"/>
  <c r="AV24" i="7"/>
  <c r="AV26" i="7" s="1"/>
  <c r="AQ26" i="7"/>
  <c r="BV8" i="7"/>
  <c r="CC8" i="7"/>
  <c r="BP12" i="7"/>
  <c r="AT34" i="7"/>
  <c r="AV33" i="7"/>
  <c r="AV34" i="7" s="1"/>
  <c r="BA34" i="7"/>
  <c r="BJ44" i="7"/>
  <c r="CR15" i="7"/>
  <c r="CE16" i="7"/>
  <c r="BI29" i="7"/>
  <c r="CB15" i="7"/>
  <c r="BO16" i="7"/>
  <c r="AP77" i="7"/>
  <c r="CU16" i="7"/>
  <c r="DH15" i="7"/>
  <c r="BE75" i="7"/>
  <c r="BE77" i="7" s="1"/>
  <c r="BE66" i="7"/>
  <c r="CC15" i="7"/>
  <c r="BP16" i="7"/>
  <c r="BV15" i="7"/>
  <c r="BV16" i="7" s="1"/>
  <c r="BN15" i="7"/>
  <c r="BA16" i="7"/>
  <c r="BJ15" i="7"/>
  <c r="BJ16" i="7" s="1"/>
  <c r="BI12" i="7"/>
  <c r="CN32" i="7"/>
  <c r="CW28" i="7"/>
  <c r="DA28" i="7"/>
  <c r="BW11" i="7"/>
  <c r="CA11" i="7"/>
  <c r="AN76" i="7"/>
  <c r="BF74" i="7"/>
  <c r="BF76" i="7" s="1"/>
  <c r="BF65" i="7"/>
  <c r="BS12" i="7"/>
  <c r="CF8" i="7"/>
  <c r="EF20" i="7"/>
  <c r="DS22" i="7"/>
  <c r="BJ12" i="7"/>
  <c r="EG20" i="7"/>
  <c r="DT22" i="7"/>
  <c r="CF44" i="7"/>
  <c r="BS63" i="7"/>
  <c r="BQ30" i="7"/>
  <c r="BQ33" i="7"/>
  <c r="BQ34" i="7" s="1"/>
  <c r="CT8" i="7"/>
  <c r="CG12" i="7"/>
  <c r="AI74" i="7"/>
  <c r="AJ74" i="7" s="1"/>
  <c r="CH8" i="7"/>
  <c r="BU12" i="7"/>
  <c r="CQ25" i="7"/>
  <c r="CD29" i="7"/>
  <c r="BP34" i="7"/>
  <c r="CG25" i="7"/>
  <c r="BT26" i="7"/>
  <c r="BT29" i="7"/>
  <c r="BV25" i="7"/>
  <c r="CJ32" i="7"/>
  <c r="BW8" i="7"/>
  <c r="CA8" i="7"/>
  <c r="BN12" i="7"/>
  <c r="DO28" i="7"/>
  <c r="DB32" i="7"/>
  <c r="DD16" i="7"/>
  <c r="DQ15" i="7"/>
  <c r="DC24" i="7"/>
  <c r="BE69" i="6"/>
  <c r="AY96" i="6"/>
  <c r="AY98" i="6" s="1"/>
  <c r="AY26" i="6"/>
  <c r="AZ25" i="6"/>
  <c r="BS8" i="6"/>
  <c r="BF12" i="6"/>
  <c r="BL46" i="6"/>
  <c r="BP46" i="6"/>
  <c r="BC49" i="6"/>
  <c r="BC55" i="6"/>
  <c r="BL55" i="6" s="1"/>
  <c r="BC67" i="6"/>
  <c r="BC89" i="6"/>
  <c r="BC78" i="6"/>
  <c r="AX32" i="6"/>
  <c r="AY32" i="6" s="1"/>
  <c r="AR34" i="6"/>
  <c r="AX34" i="6" s="1"/>
  <c r="AS80" i="6"/>
  <c r="AX80" i="6" s="1"/>
  <c r="AX68" i="6"/>
  <c r="BA29" i="6"/>
  <c r="BC26" i="6"/>
  <c r="BC32" i="6"/>
  <c r="BC28" i="6"/>
  <c r="BC96" i="6"/>
  <c r="BC98" i="6" s="1"/>
  <c r="BF76" i="6"/>
  <c r="BS65" i="6"/>
  <c r="BQ65" i="6"/>
  <c r="BD76" i="6"/>
  <c r="CJ45" i="6"/>
  <c r="BW54" i="6"/>
  <c r="BW66" i="6"/>
  <c r="BW68" i="6" s="1"/>
  <c r="BW77" i="6"/>
  <c r="BW79" i="6" s="1"/>
  <c r="BR11" i="6"/>
  <c r="BR10" i="6"/>
  <c r="BX10" i="6" s="1"/>
  <c r="BK11" i="6"/>
  <c r="BU46" i="6"/>
  <c r="BH55" i="6"/>
  <c r="BH67" i="6"/>
  <c r="BH69" i="6" s="1"/>
  <c r="BH49" i="6"/>
  <c r="BH89" i="6"/>
  <c r="BH78" i="6"/>
  <c r="EU20" i="6"/>
  <c r="EH24" i="6"/>
  <c r="EH22" i="6"/>
  <c r="BV10" i="6"/>
  <c r="BV11" i="6"/>
  <c r="AP30" i="6"/>
  <c r="CF10" i="6"/>
  <c r="CF11" i="6"/>
  <c r="BJ39" i="6"/>
  <c r="BW36" i="6"/>
  <c r="BW37" i="6" s="1"/>
  <c r="BK9" i="6"/>
  <c r="BL9" i="6" s="1"/>
  <c r="BR9" i="6"/>
  <c r="AB12" i="6"/>
  <c r="Z38" i="6"/>
  <c r="CG11" i="6"/>
  <c r="CG10" i="6"/>
  <c r="AL38" i="6"/>
  <c r="AM37" i="6" s="1"/>
  <c r="AP38" i="6"/>
  <c r="AP36" i="6"/>
  <c r="BK10" i="6"/>
  <c r="BW16" i="6"/>
  <c r="CJ14" i="6"/>
  <c r="AL68" i="6"/>
  <c r="AX28" i="6"/>
  <c r="AX30" i="6" s="1"/>
  <c r="AR30" i="6"/>
  <c r="BT36" i="6"/>
  <c r="BT37" i="6" s="1"/>
  <c r="BG39" i="6"/>
  <c r="AC80" i="6"/>
  <c r="AL80" i="6" s="1"/>
  <c r="DU28" i="6"/>
  <c r="DU30" i="6" s="1"/>
  <c r="DU32" i="6"/>
  <c r="DU34" i="6" s="1"/>
  <c r="DU96" i="6"/>
  <c r="DU98" i="6" s="1"/>
  <c r="DU26" i="6"/>
  <c r="AP34" i="6"/>
  <c r="AY34" i="6" s="1"/>
  <c r="CQ28" i="6"/>
  <c r="CQ30" i="6" s="1"/>
  <c r="CQ32" i="6"/>
  <c r="CQ34" i="6" s="1"/>
  <c r="CQ26" i="6"/>
  <c r="CQ96" i="6"/>
  <c r="CQ98" i="6" s="1"/>
  <c r="BK38" i="6"/>
  <c r="BV49" i="6"/>
  <c r="CI46" i="6"/>
  <c r="BV78" i="6"/>
  <c r="BV55" i="6"/>
  <c r="BV89" i="6"/>
  <c r="BV67" i="6"/>
  <c r="AL36" i="6"/>
  <c r="AC39" i="6"/>
  <c r="AL39" i="6" s="1"/>
  <c r="AX37" i="6"/>
  <c r="AY37" i="6" s="1"/>
  <c r="BE36" i="6"/>
  <c r="AR39" i="6"/>
  <c r="AX39" i="6" s="1"/>
  <c r="BS46" i="6"/>
  <c r="BX46" i="6" s="1"/>
  <c r="BF49" i="6"/>
  <c r="BK49" i="6" s="1"/>
  <c r="BF55" i="6"/>
  <c r="BF67" i="6"/>
  <c r="BF69" i="6" s="1"/>
  <c r="BF78" i="6"/>
  <c r="BF80" i="6" s="1"/>
  <c r="BF89" i="6"/>
  <c r="BT8" i="6"/>
  <c r="BG12" i="6"/>
  <c r="BN8" i="6" s="1"/>
  <c r="CQ8" i="6"/>
  <c r="CI8" i="6"/>
  <c r="BV12" i="6"/>
  <c r="BF36" i="6"/>
  <c r="BF37" i="6" s="1"/>
  <c r="AX38" i="6"/>
  <c r="CI38" i="6"/>
  <c r="BX38" i="6"/>
  <c r="BG49" i="6"/>
  <c r="BT46" i="6"/>
  <c r="BG55" i="6"/>
  <c r="BG67" i="6"/>
  <c r="BG69" i="6" s="1"/>
  <c r="BG78" i="6"/>
  <c r="BG80" i="6" s="1"/>
  <c r="BG89" i="6"/>
  <c r="BH16" i="6"/>
  <c r="BU14" i="6"/>
  <c r="AX96" i="6"/>
  <c r="AX98" i="6" s="1"/>
  <c r="AX26" i="6"/>
  <c r="CH10" i="6"/>
  <c r="CH11" i="6"/>
  <c r="DQ20" i="6"/>
  <c r="DD24" i="6"/>
  <c r="DD22" i="6"/>
  <c r="DF16" i="6"/>
  <c r="DS14" i="6"/>
  <c r="CJ10" i="6"/>
  <c r="CJ11" i="6"/>
  <c r="BE80" i="6"/>
  <c r="AX67" i="6"/>
  <c r="AY67" i="6" s="1"/>
  <c r="BW12" i="6"/>
  <c r="BE12" i="6"/>
  <c r="BK8" i="6"/>
  <c r="BR8" i="6"/>
  <c r="BK55" i="6"/>
  <c r="BS32" i="6"/>
  <c r="BS34" i="6" s="1"/>
  <c r="BS28" i="6"/>
  <c r="BS30" i="6" s="1"/>
  <c r="BS96" i="6"/>
  <c r="BS98" i="6" s="1"/>
  <c r="BS26" i="6"/>
  <c r="ED16" i="6"/>
  <c r="EQ14" i="6"/>
  <c r="EQ16" i="6" s="1"/>
  <c r="AX69" i="6"/>
  <c r="BJ28" i="6"/>
  <c r="BJ30" i="6" s="1"/>
  <c r="BJ32" i="6"/>
  <c r="BJ34" i="6" s="1"/>
  <c r="BJ96" i="6"/>
  <c r="BJ98" i="6" s="1"/>
  <c r="BJ26" i="6"/>
  <c r="AY77" i="6"/>
  <c r="AP79" i="6"/>
  <c r="AY79" i="6" s="1"/>
  <c r="AL28" i="6"/>
  <c r="AL30" i="6" s="1"/>
  <c r="BG28" i="6"/>
  <c r="BG30" i="6" s="1"/>
  <c r="BG32" i="6"/>
  <c r="BG34" i="6" s="1"/>
  <c r="BG26" i="6"/>
  <c r="BG96" i="6"/>
  <c r="BG98" i="6" s="1"/>
  <c r="BK65" i="6"/>
  <c r="BR65" i="6"/>
  <c r="BE76" i="6"/>
  <c r="AY55" i="6"/>
  <c r="BR24" i="6"/>
  <c r="BX20" i="6"/>
  <c r="BX22" i="6" s="1"/>
  <c r="BR22" i="6"/>
  <c r="CE20" i="6"/>
  <c r="BE79" i="6"/>
  <c r="BA71" i="6"/>
  <c r="BA74" i="6"/>
  <c r="AS68" i="6"/>
  <c r="BQ49" i="6"/>
  <c r="BQ55" i="6"/>
  <c r="CD46" i="6"/>
  <c r="BQ67" i="6"/>
  <c r="BQ69" i="6" s="1"/>
  <c r="BQ78" i="6"/>
  <c r="CC48" i="6"/>
  <c r="CI45" i="6"/>
  <c r="BV77" i="6"/>
  <c r="BV79" i="6" s="1"/>
  <c r="BV54" i="6"/>
  <c r="BV66" i="6"/>
  <c r="BV68" i="6" s="1"/>
  <c r="BT45" i="6"/>
  <c r="BG66" i="6"/>
  <c r="BG68" i="6" s="1"/>
  <c r="BG54" i="6"/>
  <c r="BG77" i="6"/>
  <c r="BG79" i="6" s="1"/>
  <c r="CC9" i="6"/>
  <c r="CC8" i="6"/>
  <c r="AY78" i="6"/>
  <c r="BE68" i="6"/>
  <c r="BS45" i="6"/>
  <c r="BX45" i="6" s="1"/>
  <c r="BF66" i="6"/>
  <c r="BF77" i="6"/>
  <c r="BF79" i="6" s="1"/>
  <c r="BF54" i="6"/>
  <c r="BK54" i="6" s="1"/>
  <c r="BD80" i="6"/>
  <c r="CU36" i="6"/>
  <c r="CU37" i="6" s="1"/>
  <c r="CH39" i="6"/>
  <c r="AY65" i="6"/>
  <c r="BC65" i="6"/>
  <c r="AP76" i="6"/>
  <c r="AY76" i="6" s="1"/>
  <c r="AW80" i="6"/>
  <c r="CS20" i="6"/>
  <c r="CF22" i="6"/>
  <c r="CF24" i="6"/>
  <c r="CH8" i="6"/>
  <c r="BU12" i="6"/>
  <c r="AY66" i="6"/>
  <c r="AP68" i="6"/>
  <c r="CD10" i="6"/>
  <c r="CN11" i="6" s="1"/>
  <c r="CD11" i="6"/>
  <c r="DV14" i="6"/>
  <c r="DI16" i="6"/>
  <c r="AX76" i="6"/>
  <c r="AP69" i="6"/>
  <c r="BW65" i="6"/>
  <c r="BJ76" i="6"/>
  <c r="BT65" i="6"/>
  <c r="BG76" i="6"/>
  <c r="EE38" i="6"/>
  <c r="BI32" i="6"/>
  <c r="BI34" i="6" s="1"/>
  <c r="BI28" i="6"/>
  <c r="BI30" i="6" s="1"/>
  <c r="BI96" i="6"/>
  <c r="BI98" i="6" s="1"/>
  <c r="BI26" i="6"/>
  <c r="AX12" i="6"/>
  <c r="AY8" i="6"/>
  <c r="AY12" i="6" s="1"/>
  <c r="CE46" i="6"/>
  <c r="BR55" i="6"/>
  <c r="BR78" i="6"/>
  <c r="BR89" i="6"/>
  <c r="BL11" i="6"/>
  <c r="BM10" i="6" s="1"/>
  <c r="BP10" i="6"/>
  <c r="BY10" i="6" s="1"/>
  <c r="BP11" i="6"/>
  <c r="BP12" i="6" s="1"/>
  <c r="CJ20" i="6"/>
  <c r="BW24" i="6"/>
  <c r="BW22" i="6"/>
  <c r="AY54" i="6"/>
  <c r="DJ8" i="6"/>
  <c r="AN29" i="6"/>
  <c r="BT24" i="6"/>
  <c r="CG20" i="6"/>
  <c r="BT22" i="6"/>
  <c r="AY49" i="6"/>
  <c r="BK24" i="6"/>
  <c r="BE28" i="6"/>
  <c r="BE32" i="6"/>
  <c r="BE96" i="6"/>
  <c r="BE98" i="6" s="1"/>
  <c r="BE26" i="6"/>
  <c r="CE45" i="6"/>
  <c r="BR54" i="6"/>
  <c r="BR66" i="6"/>
  <c r="BR77" i="6"/>
  <c r="BX14" i="6"/>
  <c r="BX16" i="6" s="1"/>
  <c r="CE14" i="6"/>
  <c r="CA14" i="6"/>
  <c r="BR16" i="6"/>
  <c r="BP24" i="6"/>
  <c r="CC20" i="6"/>
  <c r="BP22" i="6"/>
  <c r="BW46" i="6"/>
  <c r="BJ55" i="6"/>
  <c r="BJ67" i="6"/>
  <c r="BJ69" i="6" s="1"/>
  <c r="BJ78" i="6"/>
  <c r="BJ80" i="6" s="1"/>
  <c r="BJ89" i="6"/>
  <c r="BJ49" i="6"/>
  <c r="BL45" i="6"/>
  <c r="BP45" i="6"/>
  <c r="BC54" i="6"/>
  <c r="BC66" i="6"/>
  <c r="BC77" i="6"/>
  <c r="BI39" i="6"/>
  <c r="BV36" i="6"/>
  <c r="BV37" i="6" s="1"/>
  <c r="BK48" i="6"/>
  <c r="BL48" i="6" s="1"/>
  <c r="BR48" i="6"/>
  <c r="BR49" i="6" s="1"/>
  <c r="BG16" i="6"/>
  <c r="BT14" i="6"/>
  <c r="AY51" i="6"/>
  <c r="AY89" i="6"/>
  <c r="BK45" i="6"/>
  <c r="BU65" i="6"/>
  <c r="BH76" i="6"/>
  <c r="AX77" i="6"/>
  <c r="AX78" i="6"/>
  <c r="BV65" i="6"/>
  <c r="BI76" i="6"/>
  <c r="BI80" i="6" s="1"/>
  <c r="BV22" i="6"/>
  <c r="BV24" i="6"/>
  <c r="CI20" i="6"/>
  <c r="BZ18" i="6"/>
  <c r="BM21" i="6"/>
  <c r="BL22" i="6"/>
  <c r="BQ36" i="6"/>
  <c r="BQ37" i="6" s="1"/>
  <c r="BM39" i="6"/>
  <c r="BD39" i="6"/>
  <c r="AU80" i="6"/>
  <c r="AX66" i="6"/>
  <c r="AX51" i="6"/>
  <c r="CH45" i="6"/>
  <c r="BU77" i="6"/>
  <c r="BU79" i="6" s="1"/>
  <c r="BU54" i="6"/>
  <c r="BU66" i="6"/>
  <c r="BU68" i="6" s="1"/>
  <c r="BP14" i="6"/>
  <c r="BL14" i="6"/>
  <c r="BL16" i="6" s="1"/>
  <c r="BC16" i="6"/>
  <c r="CD45" i="6"/>
  <c r="BQ54" i="6"/>
  <c r="BQ66" i="6"/>
  <c r="BQ68" i="6" s="1"/>
  <c r="BQ77" i="6"/>
  <c r="BQ79" i="6" s="1"/>
  <c r="BY47" i="6"/>
  <c r="CC47" i="6"/>
  <c r="AR142" i="5"/>
  <c r="AV142" i="5"/>
  <c r="AQ142" i="5"/>
  <c r="AQ139" i="5" s="1"/>
  <c r="DV139" i="5"/>
  <c r="DV141" i="5" s="1"/>
  <c r="DW141" i="5"/>
  <c r="AJ142" i="5"/>
  <c r="AF142" i="5"/>
  <c r="AF139" i="5" s="1"/>
  <c r="AF141" i="5" s="1"/>
  <c r="AG142" i="5"/>
  <c r="AG139" i="5" s="1"/>
  <c r="AG141" i="5" s="1"/>
  <c r="AE142" i="5"/>
  <c r="CL143" i="5"/>
  <c r="CP142" i="5" s="1"/>
  <c r="CP139" i="5" s="1"/>
  <c r="CP141" i="5" s="1"/>
  <c r="E142" i="5"/>
  <c r="EN142" i="5"/>
  <c r="ET145" i="5"/>
  <c r="DY142" i="5"/>
  <c r="DY139" i="5" s="1"/>
  <c r="DY141" i="5" s="1"/>
  <c r="AT139" i="5"/>
  <c r="AT141" i="5" s="1"/>
  <c r="AU139" i="5"/>
  <c r="AU141" i="5" s="1"/>
  <c r="AR139" i="5"/>
  <c r="AR141" i="5" s="1"/>
  <c r="AV139" i="5"/>
  <c r="AV141" i="5" s="1"/>
  <c r="EW142" i="5"/>
  <c r="AI139" i="5"/>
  <c r="AI141" i="5" s="1"/>
  <c r="AJ139" i="5"/>
  <c r="AJ141" i="5" s="1"/>
  <c r="AE139" i="5"/>
  <c r="DD142" i="5"/>
  <c r="DD139" i="5" s="1"/>
  <c r="DD141" i="5" s="1"/>
  <c r="DN139" i="5"/>
  <c r="DN141" i="5" s="1"/>
  <c r="DL139" i="5"/>
  <c r="DL141" i="5" s="1"/>
  <c r="DP139" i="5"/>
  <c r="DP141" i="5" s="1"/>
  <c r="AU142" i="5"/>
  <c r="DX142" i="5"/>
  <c r="DX139" i="5" s="1"/>
  <c r="DX141" i="5" s="1"/>
  <c r="DZ142" i="5"/>
  <c r="DZ139" i="5" s="1"/>
  <c r="DZ141" i="5" s="1"/>
  <c r="BN114" i="5"/>
  <c r="BN117" i="5" s="1"/>
  <c r="BN110" i="5"/>
  <c r="AS142" i="5"/>
  <c r="AS139" i="5" s="1"/>
  <c r="AS141" i="5" s="1"/>
  <c r="DP142" i="5"/>
  <c r="DM142" i="5"/>
  <c r="DM139" i="5" s="1"/>
  <c r="DM141" i="5" s="1"/>
  <c r="AH142" i="5"/>
  <c r="AH139" i="5" s="1"/>
  <c r="AH141" i="5" s="1"/>
  <c r="EW139" i="5"/>
  <c r="EW141" i="5" s="1"/>
  <c r="CX145" i="5"/>
  <c r="DL142" i="5"/>
  <c r="BZ143" i="5"/>
  <c r="CB142" i="5" s="1"/>
  <c r="CB139" i="5" s="1"/>
  <c r="CB141" i="5" s="1"/>
  <c r="H142" i="5"/>
  <c r="BZ145" i="5"/>
  <c r="AC113" i="5"/>
  <c r="F139" i="5"/>
  <c r="F141" i="5" s="1"/>
  <c r="G139" i="5"/>
  <c r="G141" i="5" s="1"/>
  <c r="H139" i="5"/>
  <c r="H141" i="5" s="1"/>
  <c r="D139" i="5"/>
  <c r="E139" i="5"/>
  <c r="I139" i="5"/>
  <c r="I141" i="5" s="1"/>
  <c r="EB142" i="5"/>
  <c r="EB139" i="5" s="1"/>
  <c r="EB141" i="5" s="1"/>
  <c r="CY142" i="5"/>
  <c r="CY139" i="5" s="1"/>
  <c r="CX143" i="5"/>
  <c r="BB143" i="5"/>
  <c r="BH142" i="5" s="1"/>
  <c r="BH139" i="5" s="1"/>
  <c r="BH141" i="5" s="1"/>
  <c r="C143" i="5"/>
  <c r="G142" i="5"/>
  <c r="EK142" i="5"/>
  <c r="BN143" i="5"/>
  <c r="BS142" i="5" s="1"/>
  <c r="DA142" i="5"/>
  <c r="DA139" i="5" s="1"/>
  <c r="DA141" i="5" s="1"/>
  <c r="AI142" i="5"/>
  <c r="C145" i="5"/>
  <c r="EA142" i="5"/>
  <c r="EA139" i="5" s="1"/>
  <c r="EA141" i="5" s="1"/>
  <c r="DK142" i="5"/>
  <c r="DK139" i="5" s="1"/>
  <c r="BN145" i="5"/>
  <c r="EH143" i="5"/>
  <c r="M110" i="5"/>
  <c r="AL113" i="5"/>
  <c r="ET143" i="5"/>
  <c r="EZ142" i="5" s="1"/>
  <c r="EZ139" i="5" s="1"/>
  <c r="EZ141" i="5" s="1"/>
  <c r="EU142" i="5"/>
  <c r="EU139" i="5" s="1"/>
  <c r="AT142" i="5"/>
  <c r="DO142" i="5"/>
  <c r="DO139" i="5" s="1"/>
  <c r="DO141" i="5" s="1"/>
  <c r="EH114" i="5"/>
  <c r="EH117" i="5" s="1"/>
  <c r="EH110" i="5"/>
  <c r="BP14" i="4"/>
  <c r="BD16" i="4"/>
  <c r="CI46" i="4"/>
  <c r="CU45" i="4"/>
  <c r="CI64" i="4"/>
  <c r="DK74" i="4"/>
  <c r="DK76" i="4" s="1"/>
  <c r="DK65" i="4"/>
  <c r="BB66" i="4"/>
  <c r="BF66" i="4" s="1"/>
  <c r="BG66" i="4" s="1"/>
  <c r="BB75" i="4"/>
  <c r="BF64" i="4"/>
  <c r="BG64" i="4" s="1"/>
  <c r="DI74" i="4"/>
  <c r="DI76" i="4" s="1"/>
  <c r="DI65" i="4"/>
  <c r="BW66" i="4"/>
  <c r="BW75" i="4"/>
  <c r="BW77" i="4" s="1"/>
  <c r="DL45" i="4"/>
  <c r="CZ64" i="4"/>
  <c r="CN20" i="4"/>
  <c r="CB24" i="4"/>
  <c r="CB26" i="4" s="1"/>
  <c r="CB22" i="4"/>
  <c r="CC20" i="4"/>
  <c r="BQ22" i="4"/>
  <c r="BQ24" i="4"/>
  <c r="BQ26" i="4" s="1"/>
  <c r="CT44" i="4"/>
  <c r="CH63" i="4"/>
  <c r="BV30" i="4"/>
  <c r="CH29" i="4"/>
  <c r="BJ14" i="4"/>
  <c r="AX16" i="4"/>
  <c r="BR24" i="4"/>
  <c r="BR26" i="4" s="1"/>
  <c r="BL77" i="4"/>
  <c r="BE26" i="4"/>
  <c r="BF24" i="4"/>
  <c r="CM66" i="4"/>
  <c r="CM75" i="4"/>
  <c r="AX77" i="4"/>
  <c r="CO14" i="4"/>
  <c r="CC16" i="4"/>
  <c r="DG62" i="4"/>
  <c r="CU73" i="4"/>
  <c r="BM16" i="4"/>
  <c r="BY14" i="4"/>
  <c r="BZ45" i="4"/>
  <c r="BN46" i="4"/>
  <c r="BR46" i="4" s="1"/>
  <c r="BS46" i="4" s="1"/>
  <c r="BN64" i="4"/>
  <c r="BR45" i="4"/>
  <c r="BS45" i="4" s="1"/>
  <c r="AR76" i="4"/>
  <c r="AT76" i="4" s="1"/>
  <c r="AU76" i="4" s="1"/>
  <c r="AT74" i="4"/>
  <c r="AU74" i="4" s="1"/>
  <c r="CY64" i="4"/>
  <c r="CY46" i="4"/>
  <c r="DK45" i="4"/>
  <c r="AP77" i="4"/>
  <c r="AT77" i="4" s="1"/>
  <c r="AT75" i="4"/>
  <c r="AU75" i="4" s="1"/>
  <c r="CA77" i="4"/>
  <c r="AU24" i="4"/>
  <c r="AU26" i="4" s="1"/>
  <c r="BJ76" i="4"/>
  <c r="EG44" i="4"/>
  <c r="EG63" i="4" s="1"/>
  <c r="DU63" i="4"/>
  <c r="CL24" i="4"/>
  <c r="CX20" i="4"/>
  <c r="AY16" i="4"/>
  <c r="BK14" i="4"/>
  <c r="CJ29" i="4"/>
  <c r="BX30" i="4"/>
  <c r="BF14" i="4"/>
  <c r="BF16" i="4" s="1"/>
  <c r="CX29" i="4"/>
  <c r="CL30" i="4"/>
  <c r="DI75" i="4"/>
  <c r="DT74" i="4"/>
  <c r="DT65" i="4"/>
  <c r="BR20" i="4"/>
  <c r="BJ26" i="4"/>
  <c r="CI74" i="4"/>
  <c r="CI76" i="4" s="1"/>
  <c r="CI65" i="4"/>
  <c r="BZ62" i="4"/>
  <c r="BN73" i="4"/>
  <c r="BR73" i="4" s="1"/>
  <c r="DU46" i="4"/>
  <c r="EG45" i="4"/>
  <c r="DU64" i="4"/>
  <c r="CM62" i="4"/>
  <c r="CA73" i="4"/>
  <c r="BQ66" i="4"/>
  <c r="BQ75" i="4"/>
  <c r="BQ77" i="4" s="1"/>
  <c r="CN66" i="4"/>
  <c r="CN75" i="4"/>
  <c r="CN77" i="4" s="1"/>
  <c r="BV74" i="4"/>
  <c r="BV65" i="4"/>
  <c r="EF63" i="4"/>
  <c r="DM62" i="4"/>
  <c r="DA73" i="4"/>
  <c r="CL14" i="4"/>
  <c r="BZ16" i="4"/>
  <c r="CJ62" i="4"/>
  <c r="BX73" i="4"/>
  <c r="BJ66" i="4"/>
  <c r="BJ75" i="4"/>
  <c r="BG73" i="4"/>
  <c r="BV24" i="4"/>
  <c r="CH20" i="4"/>
  <c r="BV22" i="4"/>
  <c r="BD65" i="4"/>
  <c r="BF65" i="4" s="1"/>
  <c r="BG65" i="4" s="1"/>
  <c r="BD74" i="4"/>
  <c r="BF63" i="4"/>
  <c r="BG63" i="4" s="1"/>
  <c r="DG44" i="4"/>
  <c r="CU63" i="4"/>
  <c r="BR14" i="4"/>
  <c r="BR16" i="4" s="1"/>
  <c r="BL16" i="4"/>
  <c r="BX14" i="4"/>
  <c r="CJ46" i="4"/>
  <c r="CV45" i="4"/>
  <c r="CJ64" i="4"/>
  <c r="DH76" i="4"/>
  <c r="CO45" i="4"/>
  <c r="CC64" i="4"/>
  <c r="CC46" i="4"/>
  <c r="DW63" i="4"/>
  <c r="EI44" i="4"/>
  <c r="EI63" i="4" s="1"/>
  <c r="DA65" i="4"/>
  <c r="DA74" i="4"/>
  <c r="DA76" i="4" s="1"/>
  <c r="DL29" i="4"/>
  <c r="CZ30" i="4"/>
  <c r="BV46" i="4"/>
  <c r="CH45" i="4"/>
  <c r="BV64" i="4"/>
  <c r="BS62" i="4"/>
  <c r="BV62" i="4"/>
  <c r="BJ73" i="4"/>
  <c r="CB44" i="4"/>
  <c r="BP63" i="4"/>
  <c r="BR44" i="4"/>
  <c r="BS44" i="4" s="1"/>
  <c r="BP46" i="4"/>
  <c r="BY26" i="4"/>
  <c r="BX66" i="4"/>
  <c r="BX75" i="4"/>
  <c r="DY44" i="4"/>
  <c r="DM63" i="4"/>
  <c r="CA29" i="4"/>
  <c r="BO30" i="4"/>
  <c r="CU29" i="4"/>
  <c r="CI30" i="4"/>
  <c r="CK24" i="4"/>
  <c r="CW20" i="4"/>
  <c r="CY24" i="4"/>
  <c r="DK20" i="4"/>
  <c r="CO30" i="4"/>
  <c r="DA29" i="4"/>
  <c r="AU77" i="4"/>
  <c r="CA14" i="4"/>
  <c r="BO16" i="4"/>
  <c r="BW20" i="4"/>
  <c r="BK24" i="4"/>
  <c r="BK26" i="4" s="1"/>
  <c r="BK22" i="4"/>
  <c r="BY73" i="4"/>
  <c r="BY77" i="4" s="1"/>
  <c r="CK62" i="4"/>
  <c r="BY66" i="4"/>
  <c r="DL62" i="4"/>
  <c r="CZ73" i="4"/>
  <c r="AW37" i="3"/>
  <c r="AW52" i="3"/>
  <c r="AM38" i="3"/>
  <c r="AY36" i="3"/>
  <c r="AM53" i="3"/>
  <c r="EF24" i="3"/>
  <c r="EF22" i="3"/>
  <c r="BQ66" i="3"/>
  <c r="BR66" i="3" s="1"/>
  <c r="BK68" i="3"/>
  <c r="BY36" i="3"/>
  <c r="BM38" i="3"/>
  <c r="BM53" i="3"/>
  <c r="BM85" i="3" s="1"/>
  <c r="BM87" i="3" s="1"/>
  <c r="CA55" i="3"/>
  <c r="CM46" i="3"/>
  <c r="CA49" i="3"/>
  <c r="CA67" i="3"/>
  <c r="CA69" i="3" s="1"/>
  <c r="CA78" i="3"/>
  <c r="CA80" i="3" s="1"/>
  <c r="BZ8" i="3"/>
  <c r="DA32" i="3"/>
  <c r="DB32" i="3" s="1"/>
  <c r="BO16" i="3"/>
  <c r="CA14" i="3"/>
  <c r="CI47" i="3"/>
  <c r="CC47" i="3"/>
  <c r="CD47" i="3" s="1"/>
  <c r="CE47" i="3" s="1"/>
  <c r="BW66" i="3"/>
  <c r="CW65" i="3"/>
  <c r="CK76" i="3"/>
  <c r="BW8" i="3"/>
  <c r="BA79" i="3"/>
  <c r="BE79" i="3" s="1"/>
  <c r="BF79" i="3" s="1"/>
  <c r="BE77" i="3"/>
  <c r="BF77" i="3" s="1"/>
  <c r="BG77" i="3" s="1"/>
  <c r="BU14" i="3"/>
  <c r="BI16" i="3"/>
  <c r="DR65" i="3"/>
  <c r="DF76" i="3"/>
  <c r="CB48" i="3"/>
  <c r="BP67" i="3"/>
  <c r="BP69" i="3" s="1"/>
  <c r="BP49" i="3"/>
  <c r="AS69" i="3"/>
  <c r="AT69" i="3" s="1"/>
  <c r="AT81" i="3" s="1"/>
  <c r="AZ10" i="3"/>
  <c r="AZ12" i="3" s="1"/>
  <c r="AZ11" i="3"/>
  <c r="DI8" i="3"/>
  <c r="AY80" i="3"/>
  <c r="DE65" i="3"/>
  <c r="CS76" i="3"/>
  <c r="CK11" i="3"/>
  <c r="CK10" i="3"/>
  <c r="CK12" i="3" s="1"/>
  <c r="CS45" i="3"/>
  <c r="CG54" i="3"/>
  <c r="CG66" i="3"/>
  <c r="CG77" i="3"/>
  <c r="CG91" i="3"/>
  <c r="CU54" i="3"/>
  <c r="DG45" i="3"/>
  <c r="CU77" i="3"/>
  <c r="CU91" i="3"/>
  <c r="BD36" i="3"/>
  <c r="AR38" i="3"/>
  <c r="AR53" i="3"/>
  <c r="AR85" i="3" s="1"/>
  <c r="AR87" i="3" s="1"/>
  <c r="K26" i="3"/>
  <c r="K97" i="3"/>
  <c r="K98" i="3" s="1"/>
  <c r="AG32" i="3"/>
  <c r="AH32" i="3" s="1"/>
  <c r="DE8" i="3"/>
  <c r="BE55" i="3"/>
  <c r="BF55" i="3" s="1"/>
  <c r="BG55" i="3" s="1"/>
  <c r="CJ65" i="3"/>
  <c r="BX76" i="3"/>
  <c r="CC76" i="3" s="1"/>
  <c r="CD76" i="3" s="1"/>
  <c r="CE76" i="3" s="1"/>
  <c r="CC65" i="3"/>
  <c r="CD65" i="3" s="1"/>
  <c r="CE65" i="3" s="1"/>
  <c r="BQ76" i="3"/>
  <c r="BR76" i="3" s="1"/>
  <c r="BI69" i="3"/>
  <c r="BX48" i="3"/>
  <c r="BQ48" i="3"/>
  <c r="BE14" i="3"/>
  <c r="BK14" i="3"/>
  <c r="AY16" i="3"/>
  <c r="CL65" i="3"/>
  <c r="BZ76" i="3"/>
  <c r="BZ80" i="3" s="1"/>
  <c r="AI20" i="3"/>
  <c r="AU20" i="3"/>
  <c r="AH22" i="3"/>
  <c r="DB96" i="3"/>
  <c r="DB98" i="3" s="1"/>
  <c r="DB26" i="3"/>
  <c r="BE67" i="3"/>
  <c r="BF67" i="3" s="1"/>
  <c r="BG67" i="3" s="1"/>
  <c r="AY69" i="3"/>
  <c r="DG34" i="3"/>
  <c r="BY45" i="3"/>
  <c r="BM54" i="3"/>
  <c r="BQ54" i="3" s="1"/>
  <c r="BR54" i="3" s="1"/>
  <c r="BM77" i="3"/>
  <c r="BM66" i="3"/>
  <c r="BM68" i="3" s="1"/>
  <c r="BM91" i="3"/>
  <c r="BQ91" i="3" s="1"/>
  <c r="BR91" i="3" s="1"/>
  <c r="BQ45" i="3"/>
  <c r="BR45" i="3" s="1"/>
  <c r="DT45" i="3"/>
  <c r="DH54" i="3"/>
  <c r="DH77" i="3"/>
  <c r="DH79" i="3" s="1"/>
  <c r="DH66" i="3"/>
  <c r="DH68" i="3" s="1"/>
  <c r="DH91" i="3"/>
  <c r="BX14" i="3"/>
  <c r="BL16" i="3"/>
  <c r="BV36" i="3"/>
  <c r="BJ53" i="3"/>
  <c r="BJ85" i="3" s="1"/>
  <c r="BJ87" i="3" s="1"/>
  <c r="BJ38" i="3"/>
  <c r="AY10" i="3"/>
  <c r="AS11" i="3"/>
  <c r="AT11" i="3" s="1"/>
  <c r="AU11" i="3" s="1"/>
  <c r="AY11" i="3"/>
  <c r="BC36" i="3"/>
  <c r="AQ53" i="3"/>
  <c r="AQ85" i="3" s="1"/>
  <c r="AQ87" i="3" s="1"/>
  <c r="AQ38" i="3"/>
  <c r="CN8" i="3"/>
  <c r="CB12" i="3"/>
  <c r="CT45" i="3"/>
  <c r="CH54" i="3"/>
  <c r="CH66" i="3"/>
  <c r="CH68" i="3" s="1"/>
  <c r="CH77" i="3"/>
  <c r="CH79" i="3" s="1"/>
  <c r="CH91" i="3"/>
  <c r="BM46" i="3"/>
  <c r="BA55" i="3"/>
  <c r="BA49" i="3"/>
  <c r="BE49" i="3" s="1"/>
  <c r="BF49" i="3" s="1"/>
  <c r="BA67" i="3"/>
  <c r="BA69" i="3" s="1"/>
  <c r="BA78" i="3"/>
  <c r="BA80" i="3" s="1"/>
  <c r="AS16" i="3"/>
  <c r="AT14" i="3"/>
  <c r="AT16" i="3" s="1"/>
  <c r="W11" i="3"/>
  <c r="V12" i="3"/>
  <c r="DL45" i="3"/>
  <c r="CZ54" i="3"/>
  <c r="CZ66" i="3"/>
  <c r="CZ68" i="3" s="1"/>
  <c r="CZ77" i="3"/>
  <c r="CZ79" i="3" s="1"/>
  <c r="CZ91" i="3"/>
  <c r="DK45" i="3"/>
  <c r="CY66" i="3"/>
  <c r="CY68" i="3" s="1"/>
  <c r="CY54" i="3"/>
  <c r="CY77" i="3"/>
  <c r="CY79" i="3" s="1"/>
  <c r="CY91" i="3"/>
  <c r="DF16" i="3"/>
  <c r="DR14" i="3"/>
  <c r="CY65" i="3"/>
  <c r="CM76" i="3"/>
  <c r="BQ8" i="3"/>
  <c r="BF8" i="3"/>
  <c r="AS10" i="3"/>
  <c r="AM12" i="3"/>
  <c r="AG12" i="3"/>
  <c r="CH11" i="3"/>
  <c r="CH10" i="3"/>
  <c r="CJ8" i="3"/>
  <c r="BU79" i="3"/>
  <c r="DN97" i="3"/>
  <c r="BW46" i="3"/>
  <c r="BQ46" i="3"/>
  <c r="BR46" i="3" s="1"/>
  <c r="BK55" i="3"/>
  <c r="BK49" i="3"/>
  <c r="BK67" i="3"/>
  <c r="BK78" i="3"/>
  <c r="DS26" i="3"/>
  <c r="DS32" i="3"/>
  <c r="DS96" i="3"/>
  <c r="DS98" i="3" s="1"/>
  <c r="CA8" i="3"/>
  <c r="DM96" i="3"/>
  <c r="DM98" i="3" s="1"/>
  <c r="DN24" i="3"/>
  <c r="DN96" i="3" s="1"/>
  <c r="BI80" i="3"/>
  <c r="CN10" i="3"/>
  <c r="CN11" i="3"/>
  <c r="BX46" i="3"/>
  <c r="BL49" i="3"/>
  <c r="BL78" i="3"/>
  <c r="BL80" i="3" s="1"/>
  <c r="BL55" i="3"/>
  <c r="BL67" i="3"/>
  <c r="BL69" i="3" s="1"/>
  <c r="AG34" i="3"/>
  <c r="AH34" i="3" s="1"/>
  <c r="BN10" i="3"/>
  <c r="BN11" i="3"/>
  <c r="BN12" i="3" s="1"/>
  <c r="CT46" i="3"/>
  <c r="CH55" i="3"/>
  <c r="CH49" i="3"/>
  <c r="CH67" i="3"/>
  <c r="CH69" i="3" s="1"/>
  <c r="CH78" i="3"/>
  <c r="CH80" i="3" s="1"/>
  <c r="AN38" i="3"/>
  <c r="AN53" i="3"/>
  <c r="AN85" i="3" s="1"/>
  <c r="AN87" i="3" s="1"/>
  <c r="AZ36" i="3"/>
  <c r="BU55" i="3"/>
  <c r="BU49" i="3"/>
  <c r="BU78" i="3"/>
  <c r="CG46" i="3"/>
  <c r="BU48" i="3"/>
  <c r="BR48" i="3"/>
  <c r="CB16" i="3"/>
  <c r="CN14" i="3"/>
  <c r="DN20" i="3"/>
  <c r="DN22" i="3" s="1"/>
  <c r="DM22" i="3"/>
  <c r="DS65" i="3"/>
  <c r="DG76" i="3"/>
  <c r="EC34" i="3"/>
  <c r="CG9" i="3"/>
  <c r="AK85" i="3"/>
  <c r="AK86" i="3"/>
  <c r="DL65" i="3"/>
  <c r="CZ76" i="3"/>
  <c r="CZ80" i="3" s="1"/>
  <c r="AI37" i="3"/>
  <c r="AH38" i="3"/>
  <c r="AP37" i="3"/>
  <c r="AS37" i="3" s="1"/>
  <c r="AP52" i="3"/>
  <c r="AP84" i="3" s="1"/>
  <c r="AP86" i="3" s="1"/>
  <c r="CI79" i="3"/>
  <c r="AW12" i="3"/>
  <c r="DR8" i="3"/>
  <c r="EK20" i="3"/>
  <c r="DZ20" i="3"/>
  <c r="DZ22" i="3" s="1"/>
  <c r="DY22" i="3"/>
  <c r="DV24" i="3"/>
  <c r="DY24" i="3" s="1"/>
  <c r="EH20" i="3"/>
  <c r="DV22" i="3"/>
  <c r="W24" i="3"/>
  <c r="V96" i="3"/>
  <c r="V98" i="3" s="1"/>
  <c r="V26" i="3"/>
  <c r="CS47" i="3"/>
  <c r="CK14" i="3"/>
  <c r="BY16" i="3"/>
  <c r="BU68" i="3"/>
  <c r="BZ69" i="3"/>
  <c r="DM26" i="3"/>
  <c r="BI11" i="3"/>
  <c r="BI10" i="3"/>
  <c r="AS52" i="3"/>
  <c r="AT52" i="3" s="1"/>
  <c r="AU52" i="3" s="1"/>
  <c r="AM84" i="3"/>
  <c r="BV9" i="3"/>
  <c r="CD9" i="3" s="1"/>
  <c r="BJ12" i="3"/>
  <c r="BO10" i="3"/>
  <c r="BO11" i="3"/>
  <c r="BO12" i="3" s="1"/>
  <c r="CU48" i="3"/>
  <c r="DT26" i="3"/>
  <c r="DT32" i="3"/>
  <c r="DT34" i="3" s="1"/>
  <c r="DT96" i="3"/>
  <c r="DT98" i="3" s="1"/>
  <c r="DJ32" i="3"/>
  <c r="DJ34" i="3" s="1"/>
  <c r="DJ96" i="3"/>
  <c r="DJ98" i="3" s="1"/>
  <c r="DJ26" i="3"/>
  <c r="AI24" i="3"/>
  <c r="AH96" i="3"/>
  <c r="AH98" i="3" s="1"/>
  <c r="AH26" i="3"/>
  <c r="AU24" i="3"/>
  <c r="CX48" i="3"/>
  <c r="CL49" i="3"/>
  <c r="CL67" i="3"/>
  <c r="CL69" i="3" s="1"/>
  <c r="BN16" i="3"/>
  <c r="BZ14" i="3"/>
  <c r="EE22" i="3"/>
  <c r="EE24" i="3"/>
  <c r="D144" i="8" l="1"/>
  <c r="D146" i="8" s="1"/>
  <c r="D159" i="8" s="1"/>
  <c r="E146" i="8"/>
  <c r="AO144" i="8"/>
  <c r="AH146" i="8"/>
  <c r="JX144" i="8"/>
  <c r="JY144" i="8" s="1"/>
  <c r="JW144" i="8"/>
  <c r="JV144" i="8" s="1"/>
  <c r="JQ146" i="8"/>
  <c r="FS144" i="8"/>
  <c r="FR144" i="8" s="1"/>
  <c r="FM146" i="8"/>
  <c r="GU144" i="8"/>
  <c r="GV144" i="8" s="1"/>
  <c r="GN146" i="8"/>
  <c r="CI146" i="8"/>
  <c r="HN144" i="8"/>
  <c r="HQ144" i="8"/>
  <c r="HQ146" i="8" s="1"/>
  <c r="HR144" i="8"/>
  <c r="HR146" i="8" s="1"/>
  <c r="HO144" i="8"/>
  <c r="HP144" i="8"/>
  <c r="HP146" i="8" s="1"/>
  <c r="HS144" i="8"/>
  <c r="HS146" i="8" s="1"/>
  <c r="BK147" i="8"/>
  <c r="BK144" i="8" s="1"/>
  <c r="BK146" i="8" s="1"/>
  <c r="GP147" i="8"/>
  <c r="GP144" i="8" s="1"/>
  <c r="GP146" i="8" s="1"/>
  <c r="IQ147" i="8"/>
  <c r="IQ144" i="8" s="1"/>
  <c r="IQ146" i="8" s="1"/>
  <c r="IO147" i="8"/>
  <c r="IO144" i="8" s="1"/>
  <c r="IP147" i="8"/>
  <c r="IP144" i="8" s="1"/>
  <c r="KQ147" i="8"/>
  <c r="KQ144" i="8" s="1"/>
  <c r="BI147" i="8"/>
  <c r="BI144" i="8" s="1"/>
  <c r="BJ147" i="8"/>
  <c r="BJ144" i="8" s="1"/>
  <c r="BJ146" i="8" s="1"/>
  <c r="BL147" i="8"/>
  <c r="BL144" i="8" s="1"/>
  <c r="BL146" i="8" s="1"/>
  <c r="BH147" i="8"/>
  <c r="BH144" i="8" s="1"/>
  <c r="L144" i="8"/>
  <c r="K144" i="8" s="1"/>
  <c r="M144" i="8"/>
  <c r="N144" i="8" s="1"/>
  <c r="F146" i="8"/>
  <c r="AK147" i="8"/>
  <c r="AK144" i="8" s="1"/>
  <c r="AK146" i="8" s="1"/>
  <c r="AI147" i="8"/>
  <c r="AI144" i="8" s="1"/>
  <c r="AI146" i="8" s="1"/>
  <c r="IT147" i="8"/>
  <c r="IT144" i="8" s="1"/>
  <c r="IT146" i="8" s="1"/>
  <c r="HN147" i="8"/>
  <c r="GM147" i="8"/>
  <c r="GM144" i="8" s="1"/>
  <c r="GQ147" i="8"/>
  <c r="GQ144" i="8" s="1"/>
  <c r="GQ146" i="8" s="1"/>
  <c r="AG147" i="8"/>
  <c r="AG144" i="8" s="1"/>
  <c r="CL147" i="8"/>
  <c r="CL144" i="8" s="1"/>
  <c r="CL146" i="8" s="1"/>
  <c r="IS147" i="8"/>
  <c r="IS144" i="8" s="1"/>
  <c r="IS146" i="8" s="1"/>
  <c r="CK147" i="8"/>
  <c r="CK144" i="8" s="1"/>
  <c r="CK146" i="8" s="1"/>
  <c r="CJ147" i="8"/>
  <c r="CJ144" i="8" s="1"/>
  <c r="CM147" i="8"/>
  <c r="CM144" i="8" s="1"/>
  <c r="CM146" i="8" s="1"/>
  <c r="KV147" i="8"/>
  <c r="KV144" i="8" s="1"/>
  <c r="KV146" i="8" s="1"/>
  <c r="GR147" i="8"/>
  <c r="GR144" i="8" s="1"/>
  <c r="GR146" i="8" s="1"/>
  <c r="KR147" i="8"/>
  <c r="KR144" i="8" s="1"/>
  <c r="KU147" i="8"/>
  <c r="KU144" i="8" s="1"/>
  <c r="KU146" i="8" s="1"/>
  <c r="KT147" i="8"/>
  <c r="KT144" i="8" s="1"/>
  <c r="KT146" i="8" s="1"/>
  <c r="FP147" i="8"/>
  <c r="FP144" i="8" s="1"/>
  <c r="FP146" i="8" s="1"/>
  <c r="FN147" i="8"/>
  <c r="FN144" i="8" s="1"/>
  <c r="FN146" i="8" s="1"/>
  <c r="DI144" i="8"/>
  <c r="DI146" i="8" s="1"/>
  <c r="DJ146" i="8"/>
  <c r="GO147" i="8"/>
  <c r="GO144" i="8" s="1"/>
  <c r="GO146" i="8" s="1"/>
  <c r="JO144" i="8"/>
  <c r="JO146" i="8" s="1"/>
  <c r="JP146" i="8"/>
  <c r="FL147" i="8"/>
  <c r="FL144" i="8" s="1"/>
  <c r="EJ148" i="8"/>
  <c r="EP147" i="8" s="1"/>
  <c r="EP144" i="8" s="1"/>
  <c r="EP146" i="8" s="1"/>
  <c r="AL147" i="8"/>
  <c r="AL144" i="8" s="1"/>
  <c r="AL146" i="8" s="1"/>
  <c r="DR144" i="8"/>
  <c r="DS144" i="8" s="1"/>
  <c r="DQ144" i="8"/>
  <c r="DP144" i="8" s="1"/>
  <c r="DK146" i="8"/>
  <c r="FQ147" i="8"/>
  <c r="FQ144" i="8" s="1"/>
  <c r="FQ146" i="8" s="1"/>
  <c r="CN147" i="8"/>
  <c r="CN144" i="8" s="1"/>
  <c r="CN146" i="8" s="1"/>
  <c r="BR66" i="7"/>
  <c r="BR75" i="7"/>
  <c r="BR77" i="7" s="1"/>
  <c r="DP24" i="7"/>
  <c r="BT30" i="7"/>
  <c r="BT33" i="7"/>
  <c r="BT34" i="7" s="1"/>
  <c r="ES20" i="7"/>
  <c r="ES22" i="7" s="1"/>
  <c r="EF22" i="7"/>
  <c r="AV75" i="7"/>
  <c r="CP8" i="7"/>
  <c r="CI8" i="7"/>
  <c r="CC12" i="7"/>
  <c r="BO30" i="7"/>
  <c r="BO33" i="7"/>
  <c r="BO34" i="7" s="1"/>
  <c r="CE46" i="7"/>
  <c r="CR45" i="7"/>
  <c r="CE64" i="7"/>
  <c r="CO62" i="7"/>
  <c r="CB73" i="7"/>
  <c r="CI11" i="7"/>
  <c r="CP11" i="7"/>
  <c r="BD66" i="7"/>
  <c r="BI66" i="7" s="1"/>
  <c r="BJ66" i="7" s="1"/>
  <c r="BD75" i="7"/>
  <c r="BD77" i="7" s="1"/>
  <c r="EC28" i="7"/>
  <c r="DP32" i="7"/>
  <c r="DG8" i="7"/>
  <c r="CT12" i="7"/>
  <c r="CF12" i="7"/>
  <c r="CS8" i="7"/>
  <c r="BV12" i="7"/>
  <c r="CO25" i="7"/>
  <c r="CB26" i="7"/>
  <c r="CB29" i="7"/>
  <c r="EH28" i="7"/>
  <c r="DU32" i="7"/>
  <c r="CN9" i="7"/>
  <c r="DE8" i="7"/>
  <c r="CR12" i="7"/>
  <c r="BS66" i="7"/>
  <c r="BS75" i="7"/>
  <c r="DE62" i="7"/>
  <c r="CR73" i="7"/>
  <c r="ED15" i="7"/>
  <c r="DQ16" i="7"/>
  <c r="CT25" i="7"/>
  <c r="CG29" i="7"/>
  <c r="CG26" i="7"/>
  <c r="CI25" i="7"/>
  <c r="BV29" i="7"/>
  <c r="BV30" i="7" s="1"/>
  <c r="CO15" i="7"/>
  <c r="CB16" i="7"/>
  <c r="CN44" i="7"/>
  <c r="CA63" i="7"/>
  <c r="CE30" i="7"/>
  <c r="CE33" i="7"/>
  <c r="CE34" i="7" s="1"/>
  <c r="CA46" i="7"/>
  <c r="CA64" i="7"/>
  <c r="CN45" i="7"/>
  <c r="BD65" i="7"/>
  <c r="BD74" i="7"/>
  <c r="BD76" i="7" s="1"/>
  <c r="BQ46" i="7"/>
  <c r="CD45" i="7"/>
  <c r="BQ64" i="7"/>
  <c r="BV64" i="7" s="1"/>
  <c r="CT15" i="7"/>
  <c r="CG16" i="7"/>
  <c r="DB8" i="7"/>
  <c r="CO12" i="7"/>
  <c r="DE32" i="7"/>
  <c r="DI32" i="7" s="1"/>
  <c r="DR28" i="7"/>
  <c r="BA76" i="7"/>
  <c r="CI10" i="7"/>
  <c r="CP10" i="7"/>
  <c r="BW15" i="7"/>
  <c r="BW16" i="7" s="1"/>
  <c r="BN16" i="7"/>
  <c r="CA15" i="7"/>
  <c r="BI30" i="7"/>
  <c r="BJ29" i="7"/>
  <c r="BJ30" i="7" s="1"/>
  <c r="BN65" i="7"/>
  <c r="BN74" i="7"/>
  <c r="CC64" i="7"/>
  <c r="CP45" i="7"/>
  <c r="CC46" i="7"/>
  <c r="BI65" i="7"/>
  <c r="BJ65" i="7" s="1"/>
  <c r="CR26" i="7"/>
  <c r="CR29" i="7"/>
  <c r="DE25" i="7"/>
  <c r="CB45" i="7"/>
  <c r="BO46" i="7"/>
  <c r="BO64" i="7"/>
  <c r="BW64" i="7" s="1"/>
  <c r="BN66" i="7"/>
  <c r="BN75" i="7"/>
  <c r="BQ63" i="7"/>
  <c r="CD44" i="7"/>
  <c r="BA77" i="7"/>
  <c r="CF46" i="7"/>
  <c r="CS45" i="7"/>
  <c r="CF64" i="7"/>
  <c r="BH65" i="7"/>
  <c r="BH74" i="7"/>
  <c r="BH76" i="7" s="1"/>
  <c r="BT63" i="7"/>
  <c r="CG44" i="7"/>
  <c r="BV33" i="7"/>
  <c r="BV34" i="7" s="1"/>
  <c r="BQ24" i="7"/>
  <c r="BI24" i="7"/>
  <c r="BI26" i="7" s="1"/>
  <c r="BD26" i="7"/>
  <c r="BP75" i="7"/>
  <c r="BP66" i="7"/>
  <c r="BI63" i="7"/>
  <c r="BJ63" i="7" s="1"/>
  <c r="CU25" i="7"/>
  <c r="CH26" i="7"/>
  <c r="CH29" i="7"/>
  <c r="BB66" i="7"/>
  <c r="BB75" i="7"/>
  <c r="BB77" i="7" s="1"/>
  <c r="DF15" i="7"/>
  <c r="CS16" i="7"/>
  <c r="BW45" i="7"/>
  <c r="CH44" i="7"/>
  <c r="BU63" i="7"/>
  <c r="BG74" i="7"/>
  <c r="BG76" i="7" s="1"/>
  <c r="BG65" i="7"/>
  <c r="EF28" i="7"/>
  <c r="DS32" i="7"/>
  <c r="DH62" i="7"/>
  <c r="CU73" i="7"/>
  <c r="DO32" i="7"/>
  <c r="EB28" i="7"/>
  <c r="BS65" i="7"/>
  <c r="BS74" i="7"/>
  <c r="BS76" i="7" s="1"/>
  <c r="CD30" i="7"/>
  <c r="CD33" i="7"/>
  <c r="CD34" i="7" s="1"/>
  <c r="AW74" i="7"/>
  <c r="CC16" i="7"/>
  <c r="CP15" i="7"/>
  <c r="CI15" i="7"/>
  <c r="CI16" i="7" s="1"/>
  <c r="CD62" i="7"/>
  <c r="BQ73" i="7"/>
  <c r="BV73" i="7" s="1"/>
  <c r="DS25" i="7"/>
  <c r="DF29" i="7"/>
  <c r="DF26" i="7"/>
  <c r="BU75" i="7"/>
  <c r="BU77" i="7" s="1"/>
  <c r="BU66" i="7"/>
  <c r="CH22" i="7"/>
  <c r="CU20" i="7"/>
  <c r="CA30" i="7"/>
  <c r="CA33" i="7"/>
  <c r="BB65" i="7"/>
  <c r="BB74" i="7"/>
  <c r="BB76" i="7" s="1"/>
  <c r="BG75" i="7"/>
  <c r="BG77" i="7" s="1"/>
  <c r="BG66" i="7"/>
  <c r="CR16" i="7"/>
  <c r="DE15" i="7"/>
  <c r="CS30" i="7"/>
  <c r="CS33" i="7"/>
  <c r="CS34" i="7" s="1"/>
  <c r="BI74" i="7"/>
  <c r="BC76" i="7"/>
  <c r="BI76" i="7" s="1"/>
  <c r="BU33" i="7"/>
  <c r="BU34" i="7" s="1"/>
  <c r="BU30" i="7"/>
  <c r="ED28" i="7"/>
  <c r="DQ32" i="7"/>
  <c r="DP20" i="7"/>
  <c r="DC22" i="7"/>
  <c r="CA20" i="7"/>
  <c r="BN22" i="7"/>
  <c r="BW20" i="7"/>
  <c r="BW22" i="7" s="1"/>
  <c r="CS44" i="7"/>
  <c r="CF63" i="7"/>
  <c r="CC34" i="7"/>
  <c r="CN8" i="7"/>
  <c r="CA12" i="7"/>
  <c r="CJ8" i="7"/>
  <c r="DD25" i="7"/>
  <c r="CQ29" i="7"/>
  <c r="CJ11" i="7"/>
  <c r="CN11" i="7"/>
  <c r="BJ73" i="7"/>
  <c r="CC63" i="7"/>
  <c r="CP44" i="7"/>
  <c r="BI75" i="7"/>
  <c r="BC77" i="7"/>
  <c r="AW75" i="7"/>
  <c r="CB44" i="7"/>
  <c r="BO63" i="7"/>
  <c r="CP30" i="7"/>
  <c r="CP33" i="7"/>
  <c r="BT46" i="7"/>
  <c r="BV46" i="7" s="1"/>
  <c r="BT64" i="7"/>
  <c r="CG45" i="7"/>
  <c r="AW33" i="7"/>
  <c r="AW34" i="7" s="1"/>
  <c r="CP62" i="7"/>
  <c r="CC73" i="7"/>
  <c r="DQ8" i="7"/>
  <c r="DD12" i="7"/>
  <c r="BW12" i="7"/>
  <c r="BN73" i="7"/>
  <c r="CA62" i="7"/>
  <c r="BW62" i="7"/>
  <c r="BP65" i="7"/>
  <c r="BV63" i="7"/>
  <c r="BW63" i="7" s="1"/>
  <c r="BP74" i="7"/>
  <c r="CU45" i="7"/>
  <c r="CH46" i="7"/>
  <c r="CH64" i="7"/>
  <c r="BI64" i="7"/>
  <c r="BJ64" i="7" s="1"/>
  <c r="BR74" i="7"/>
  <c r="BR76" i="7" s="1"/>
  <c r="BR65" i="7"/>
  <c r="DC26" i="7"/>
  <c r="DC29" i="7"/>
  <c r="DP25" i="7"/>
  <c r="BJ26" i="7"/>
  <c r="BK89" i="6"/>
  <c r="CU8" i="7"/>
  <c r="CH12" i="7"/>
  <c r="EG22" i="7"/>
  <c r="ET20" i="7"/>
  <c r="ET22" i="7" s="1"/>
  <c r="DJ28" i="7"/>
  <c r="DA32" i="7"/>
  <c r="DN28" i="7"/>
  <c r="DH16" i="7"/>
  <c r="DU15" i="7"/>
  <c r="CN10" i="7"/>
  <c r="CJ10" i="7"/>
  <c r="BV44" i="7"/>
  <c r="BW44" i="7" s="1"/>
  <c r="BI33" i="7"/>
  <c r="AV76" i="7"/>
  <c r="AW76" i="7" s="1"/>
  <c r="DA25" i="7"/>
  <c r="CN29" i="7"/>
  <c r="CR44" i="7"/>
  <c r="CE63" i="7"/>
  <c r="CV25" i="7"/>
  <c r="DG32" i="7"/>
  <c r="DT28" i="7"/>
  <c r="DO20" i="7"/>
  <c r="DB22" i="7"/>
  <c r="CG62" i="7"/>
  <c r="BT73" i="7"/>
  <c r="CD20" i="7"/>
  <c r="BQ22" i="7"/>
  <c r="BJ24" i="7"/>
  <c r="BN24" i="7"/>
  <c r="BA26" i="7"/>
  <c r="BN34" i="7"/>
  <c r="CF62" i="7"/>
  <c r="BS73" i="7"/>
  <c r="BW25" i="7"/>
  <c r="CW32" i="7"/>
  <c r="AV77" i="7"/>
  <c r="AW77" i="7" s="1"/>
  <c r="AW24" i="7"/>
  <c r="AW26" i="7" s="1"/>
  <c r="BW29" i="7"/>
  <c r="BW30" i="7" s="1"/>
  <c r="CI9" i="7"/>
  <c r="CJ9" i="7" s="1"/>
  <c r="CP9" i="7"/>
  <c r="EE20" i="7"/>
  <c r="DR22" i="7"/>
  <c r="BX89" i="6"/>
  <c r="CI65" i="6"/>
  <c r="BV76" i="6"/>
  <c r="BR79" i="6"/>
  <c r="CT20" i="6"/>
  <c r="CG22" i="6"/>
  <c r="CG24" i="6"/>
  <c r="DV16" i="6"/>
  <c r="EI14" i="6"/>
  <c r="BC30" i="6"/>
  <c r="CQ45" i="6"/>
  <c r="CD66" i="6"/>
  <c r="CD68" i="6" s="1"/>
  <c r="CD77" i="6"/>
  <c r="CD79" i="6" s="1"/>
  <c r="CD54" i="6"/>
  <c r="BR68" i="6"/>
  <c r="BR80" i="6"/>
  <c r="CQ10" i="6"/>
  <c r="DA11" i="6" s="1"/>
  <c r="CQ11" i="6"/>
  <c r="CT10" i="6"/>
  <c r="CT11" i="6"/>
  <c r="CI10" i="6"/>
  <c r="CI11" i="6"/>
  <c r="CI12" i="6" s="1"/>
  <c r="BC34" i="6"/>
  <c r="BK67" i="6"/>
  <c r="CI36" i="6"/>
  <c r="CI37" i="6" s="1"/>
  <c r="BV39" i="6"/>
  <c r="CP48" i="6"/>
  <c r="CR20" i="6"/>
  <c r="CK20" i="6"/>
  <c r="CK22" i="6" s="1"/>
  <c r="CE24" i="6"/>
  <c r="CE22" i="6"/>
  <c r="CD36" i="6"/>
  <c r="CD37" i="6" s="1"/>
  <c r="BZ39" i="6"/>
  <c r="BQ39" i="6"/>
  <c r="CJ46" i="6"/>
  <c r="BW49" i="6"/>
  <c r="BW55" i="6"/>
  <c r="BW67" i="6"/>
  <c r="BW69" i="6" s="1"/>
  <c r="BW78" i="6"/>
  <c r="BW89" i="6"/>
  <c r="BX55" i="6"/>
  <c r="AY68" i="6"/>
  <c r="DH36" i="6"/>
  <c r="DH37" i="6" s="1"/>
  <c r="CU39" i="6"/>
  <c r="CP8" i="6"/>
  <c r="CP9" i="6"/>
  <c r="CJ12" i="6"/>
  <c r="CD12" i="6"/>
  <c r="AZ37" i="6"/>
  <c r="BL51" i="6"/>
  <c r="BL89" i="6"/>
  <c r="BC68" i="6"/>
  <c r="BL68" i="6" s="1"/>
  <c r="BR32" i="6"/>
  <c r="BX24" i="6"/>
  <c r="BR28" i="6"/>
  <c r="BR26" i="6"/>
  <c r="BR96" i="6"/>
  <c r="BR98" i="6" s="1"/>
  <c r="EU24" i="6"/>
  <c r="EU22" i="6"/>
  <c r="BS12" i="6"/>
  <c r="CF8" i="6"/>
  <c r="BC79" i="6"/>
  <c r="DD8" i="6"/>
  <c r="EH28" i="6"/>
  <c r="EH30" i="6" s="1"/>
  <c r="EH32" i="6"/>
  <c r="EH34" i="6" s="1"/>
  <c r="EH96" i="6"/>
  <c r="EH98" i="6" s="1"/>
  <c r="EH26" i="6"/>
  <c r="BY14" i="6"/>
  <c r="BY16" i="6" s="1"/>
  <c r="BP16" i="6"/>
  <c r="CC14" i="6"/>
  <c r="CR45" i="6"/>
  <c r="CE54" i="6"/>
  <c r="CE66" i="6"/>
  <c r="CE77" i="6"/>
  <c r="CE9" i="6"/>
  <c r="BX9" i="6"/>
  <c r="BY9" i="6" s="1"/>
  <c r="CC24" i="6"/>
  <c r="CP20" i="6"/>
  <c r="CC22" i="6"/>
  <c r="BL54" i="6"/>
  <c r="BY20" i="6"/>
  <c r="CJ65" i="6"/>
  <c r="BW76" i="6"/>
  <c r="CU8" i="6"/>
  <c r="CH12" i="6"/>
  <c r="CD49" i="6"/>
  <c r="CQ46" i="6"/>
  <c r="CD67" i="6"/>
  <c r="CD69" i="6" s="1"/>
  <c r="CD55" i="6"/>
  <c r="CD78" i="6"/>
  <c r="BT12" i="6"/>
  <c r="CA8" i="6" s="1"/>
  <c r="CG8" i="6"/>
  <c r="CJ16" i="6"/>
  <c r="CW14" i="6"/>
  <c r="CJ36" i="6"/>
  <c r="CJ37" i="6" s="1"/>
  <c r="BW39" i="6"/>
  <c r="BH80" i="6"/>
  <c r="BK80" i="6" s="1"/>
  <c r="CW45" i="6"/>
  <c r="CJ54" i="6"/>
  <c r="CJ77" i="6"/>
  <c r="CJ79" i="6" s="1"/>
  <c r="CJ66" i="6"/>
  <c r="CJ68" i="6" s="1"/>
  <c r="CL47" i="6"/>
  <c r="CP47" i="6"/>
  <c r="CM18" i="6"/>
  <c r="CI24" i="6"/>
  <c r="CI22" i="6"/>
  <c r="CV20" i="6"/>
  <c r="BP54" i="6"/>
  <c r="BY45" i="6"/>
  <c r="CC45" i="6"/>
  <c r="BP66" i="6"/>
  <c r="BP77" i="6"/>
  <c r="BP28" i="6"/>
  <c r="BY24" i="6"/>
  <c r="BP32" i="6"/>
  <c r="BP26" i="6"/>
  <c r="BP96" i="6"/>
  <c r="BP98" i="6" s="1"/>
  <c r="BE34" i="6"/>
  <c r="BK34" i="6" s="1"/>
  <c r="BK32" i="6"/>
  <c r="BL32" i="6" s="1"/>
  <c r="BW28" i="6"/>
  <c r="BW30" i="6" s="1"/>
  <c r="BW32" i="6"/>
  <c r="BW34" i="6" s="1"/>
  <c r="BW96" i="6"/>
  <c r="BW98" i="6" s="1"/>
  <c r="BW26" i="6"/>
  <c r="CF28" i="6"/>
  <c r="CF30" i="6" s="1"/>
  <c r="CF26" i="6"/>
  <c r="CF32" i="6"/>
  <c r="CF34" i="6" s="1"/>
  <c r="CF96" i="6"/>
  <c r="CF98" i="6" s="1"/>
  <c r="BN71" i="6"/>
  <c r="BF68" i="6"/>
  <c r="BN74" i="6"/>
  <c r="BT54" i="6"/>
  <c r="CG45" i="6"/>
  <c r="BT66" i="6"/>
  <c r="BT68" i="6" s="1"/>
  <c r="BT77" i="6"/>
  <c r="BT79" i="6" s="1"/>
  <c r="CE8" i="6"/>
  <c r="BX8" i="6"/>
  <c r="BR12" i="6"/>
  <c r="DD28" i="6"/>
  <c r="DD30" i="6" s="1"/>
  <c r="DD32" i="6"/>
  <c r="DD34" i="6" s="1"/>
  <c r="DD26" i="6"/>
  <c r="DD96" i="6"/>
  <c r="DD98" i="6" s="1"/>
  <c r="CG46" i="6"/>
  <c r="BT55" i="6"/>
  <c r="BT67" i="6"/>
  <c r="BT69" i="6" s="1"/>
  <c r="BT49" i="6"/>
  <c r="BT78" i="6"/>
  <c r="BT80" i="6" s="1"/>
  <c r="BT89" i="6"/>
  <c r="BV69" i="6"/>
  <c r="CE55" i="6"/>
  <c r="CR46" i="6"/>
  <c r="CE78" i="6"/>
  <c r="CE89" i="6"/>
  <c r="BV28" i="6"/>
  <c r="BV30" i="6" s="1"/>
  <c r="BV32" i="6"/>
  <c r="BV34" i="6" s="1"/>
  <c r="BV96" i="6"/>
  <c r="BV98" i="6" s="1"/>
  <c r="BV26" i="6"/>
  <c r="ED20" i="6"/>
  <c r="DQ24" i="6"/>
  <c r="DQ22" i="6"/>
  <c r="CG14" i="6"/>
  <c r="BT16" i="6"/>
  <c r="BK96" i="6"/>
  <c r="BK98" i="6" s="1"/>
  <c r="BK26" i="6"/>
  <c r="BK68" i="6"/>
  <c r="CU10" i="6"/>
  <c r="CU11" i="6"/>
  <c r="AY36" i="6"/>
  <c r="AP39" i="6"/>
  <c r="AY39" i="6" s="1"/>
  <c r="CS11" i="6"/>
  <c r="CS10" i="6"/>
  <c r="CF65" i="6"/>
  <c r="BS76" i="6"/>
  <c r="BU76" i="6"/>
  <c r="CH65" i="6"/>
  <c r="BE30" i="6"/>
  <c r="BK28" i="6"/>
  <c r="BK30" i="6" s="1"/>
  <c r="CJ24" i="6"/>
  <c r="CW20" i="6"/>
  <c r="CJ22" i="6"/>
  <c r="AY69" i="6"/>
  <c r="BS54" i="6"/>
  <c r="BX54" i="6" s="1"/>
  <c r="CF45" i="6"/>
  <c r="BS66" i="6"/>
  <c r="BX66" i="6" s="1"/>
  <c r="BS77" i="6"/>
  <c r="BS79" i="6" s="1"/>
  <c r="BK12" i="6"/>
  <c r="BL8" i="6"/>
  <c r="BL12" i="6" s="1"/>
  <c r="CD65" i="6"/>
  <c r="BQ76" i="6"/>
  <c r="BQ80" i="6" s="1"/>
  <c r="CU45" i="6"/>
  <c r="CH54" i="6"/>
  <c r="CH66" i="6"/>
  <c r="CH68" i="6" s="1"/>
  <c r="CH77" i="6"/>
  <c r="CH79" i="6" s="1"/>
  <c r="CC10" i="6"/>
  <c r="CL10" i="6" s="1"/>
  <c r="BY11" i="6"/>
  <c r="BZ10" i="6" s="1"/>
  <c r="CC11" i="6"/>
  <c r="CS24" i="6"/>
  <c r="DF20" i="6"/>
  <c r="CS22" i="6"/>
  <c r="BK76" i="6"/>
  <c r="CR14" i="6"/>
  <c r="CE16" i="6"/>
  <c r="CN14" i="6"/>
  <c r="BK66" i="6"/>
  <c r="BL66" i="6" s="1"/>
  <c r="BX65" i="6"/>
  <c r="CE65" i="6"/>
  <c r="BR76" i="6"/>
  <c r="CV38" i="6"/>
  <c r="CK38" i="6"/>
  <c r="BV80" i="6"/>
  <c r="AY38" i="6"/>
  <c r="BC38" i="6"/>
  <c r="BC36" i="6"/>
  <c r="BK51" i="6"/>
  <c r="CG65" i="6"/>
  <c r="BT76" i="6"/>
  <c r="BX48" i="6"/>
  <c r="BY48" i="6" s="1"/>
  <c r="CE48" i="6"/>
  <c r="CE67" i="6" s="1"/>
  <c r="AP80" i="6"/>
  <c r="AY80" i="6" s="1"/>
  <c r="CV45" i="6"/>
  <c r="CI54" i="6"/>
  <c r="CI66" i="6"/>
  <c r="CI68" i="6" s="1"/>
  <c r="CI77" i="6"/>
  <c r="CI79" i="6" s="1"/>
  <c r="CV46" i="6"/>
  <c r="CI67" i="6"/>
  <c r="CI69" i="6" s="1"/>
  <c r="CI55" i="6"/>
  <c r="CI49" i="6"/>
  <c r="CI78" i="6"/>
  <c r="CI89" i="6"/>
  <c r="CH46" i="6"/>
  <c r="BU55" i="6"/>
  <c r="BU49" i="6"/>
  <c r="BU78" i="6"/>
  <c r="BU80" i="6" s="1"/>
  <c r="BU67" i="6"/>
  <c r="BU69" i="6" s="1"/>
  <c r="BU89" i="6"/>
  <c r="BC69" i="6"/>
  <c r="BL67" i="6"/>
  <c r="DS16" i="6"/>
  <c r="EF14" i="6"/>
  <c r="BS36" i="6"/>
  <c r="BS37" i="6" s="1"/>
  <c r="BF39" i="6"/>
  <c r="BS49" i="6"/>
  <c r="BX49" i="6" s="1"/>
  <c r="BS55" i="6"/>
  <c r="CF46" i="6"/>
  <c r="BS67" i="6"/>
  <c r="BS69" i="6" s="1"/>
  <c r="BS78" i="6"/>
  <c r="BS89" i="6"/>
  <c r="AY28" i="6"/>
  <c r="AY30" i="6" s="1"/>
  <c r="BK69" i="6"/>
  <c r="BP65" i="6"/>
  <c r="BL65" i="6"/>
  <c r="BC76" i="6"/>
  <c r="BL76" i="6" s="1"/>
  <c r="BK79" i="6"/>
  <c r="BK78" i="6"/>
  <c r="BL78" i="6" s="1"/>
  <c r="BT28" i="6"/>
  <c r="BT30" i="6" s="1"/>
  <c r="BT32" i="6"/>
  <c r="BT34" i="6" s="1"/>
  <c r="BT96" i="6"/>
  <c r="BT98" i="6" s="1"/>
  <c r="BT26" i="6"/>
  <c r="ER38" i="6"/>
  <c r="BK77" i="6"/>
  <c r="BL77" i="6" s="1"/>
  <c r="BU16" i="6"/>
  <c r="CH14" i="6"/>
  <c r="BL49" i="6"/>
  <c r="BR67" i="6"/>
  <c r="CW10" i="6"/>
  <c r="CW11" i="6"/>
  <c r="CV8" i="6"/>
  <c r="BK36" i="6"/>
  <c r="BE37" i="6"/>
  <c r="CG36" i="6"/>
  <c r="CG37" i="6" s="1"/>
  <c r="BT39" i="6"/>
  <c r="BX11" i="6"/>
  <c r="CE10" i="6"/>
  <c r="CK10" i="6" s="1"/>
  <c r="CE11" i="6"/>
  <c r="BL24" i="6"/>
  <c r="BY46" i="6"/>
  <c r="BP49" i="6"/>
  <c r="BP55" i="6"/>
  <c r="CC46" i="6"/>
  <c r="BP67" i="6"/>
  <c r="BP78" i="6"/>
  <c r="BP89" i="6"/>
  <c r="AP139" i="5"/>
  <c r="AP141" i="5" s="1"/>
  <c r="AQ141" i="5"/>
  <c r="CY141" i="5"/>
  <c r="DJ139" i="5"/>
  <c r="DJ141" i="5" s="1"/>
  <c r="DK141" i="5"/>
  <c r="EU141" i="5"/>
  <c r="DR144" i="5"/>
  <c r="BE142" i="5"/>
  <c r="BE139" i="5" s="1"/>
  <c r="BE141" i="5" s="1"/>
  <c r="EM142" i="5"/>
  <c r="EM139" i="5" s="1"/>
  <c r="EM141" i="5" s="1"/>
  <c r="EL142" i="5"/>
  <c r="EJ142" i="5"/>
  <c r="EI142" i="5"/>
  <c r="EI139" i="5" s="1"/>
  <c r="CZ142" i="5"/>
  <c r="CZ139" i="5" s="1"/>
  <c r="CZ141" i="5" s="1"/>
  <c r="DB142" i="5"/>
  <c r="DB139" i="5" s="1"/>
  <c r="DB141" i="5" s="1"/>
  <c r="EJ139" i="5"/>
  <c r="EJ141" i="5" s="1"/>
  <c r="EK139" i="5"/>
  <c r="EK141" i="5" s="1"/>
  <c r="EL139" i="5"/>
  <c r="EL141" i="5" s="1"/>
  <c r="EN139" i="5"/>
  <c r="EN141" i="5" s="1"/>
  <c r="CC142" i="5"/>
  <c r="CC139" i="5" s="1"/>
  <c r="CC141" i="5" s="1"/>
  <c r="CD142" i="5"/>
  <c r="CD139" i="5" s="1"/>
  <c r="CD141" i="5" s="1"/>
  <c r="BO142" i="5"/>
  <c r="BO139" i="5" s="1"/>
  <c r="L139" i="5"/>
  <c r="M139" i="5" s="1"/>
  <c r="K139" i="5"/>
  <c r="J139" i="5" s="1"/>
  <c r="E141" i="5"/>
  <c r="BR142" i="5"/>
  <c r="CE142" i="5"/>
  <c r="CE139" i="5" s="1"/>
  <c r="CE141" i="5" s="1"/>
  <c r="CN142" i="5"/>
  <c r="CN139" i="5" s="1"/>
  <c r="CN141" i="5" s="1"/>
  <c r="I142" i="5"/>
  <c r="F142" i="5"/>
  <c r="DC142" i="5"/>
  <c r="DC139" i="5" s="1"/>
  <c r="DC141" i="5" s="1"/>
  <c r="CF142" i="5"/>
  <c r="CF139" i="5" s="1"/>
  <c r="CF141" i="5" s="1"/>
  <c r="CQ142" i="5"/>
  <c r="CQ139" i="5" s="1"/>
  <c r="CQ141" i="5" s="1"/>
  <c r="CM142" i="5"/>
  <c r="CM139" i="5" s="1"/>
  <c r="CA142" i="5"/>
  <c r="CA139" i="5" s="1"/>
  <c r="BP142" i="5"/>
  <c r="CO142" i="5"/>
  <c r="CO139" i="5" s="1"/>
  <c r="CO141" i="5" s="1"/>
  <c r="BF142" i="5"/>
  <c r="BF139" i="5" s="1"/>
  <c r="BF141" i="5" s="1"/>
  <c r="BT142" i="5"/>
  <c r="C139" i="5"/>
  <c r="C141" i="5" s="1"/>
  <c r="D141" i="5"/>
  <c r="BQ142" i="5"/>
  <c r="CR142" i="5"/>
  <c r="CR139" i="5" s="1"/>
  <c r="CR141" i="5" s="1"/>
  <c r="D142" i="5"/>
  <c r="EV142" i="5"/>
  <c r="EV139" i="5" s="1"/>
  <c r="EV141" i="5" s="1"/>
  <c r="EX142" i="5"/>
  <c r="EX139" i="5" s="1"/>
  <c r="EX141" i="5" s="1"/>
  <c r="BD142" i="5"/>
  <c r="BD139" i="5" s="1"/>
  <c r="BD141" i="5" s="1"/>
  <c r="BC142" i="5"/>
  <c r="BC139" i="5" s="1"/>
  <c r="BG142" i="5"/>
  <c r="BG139" i="5" s="1"/>
  <c r="BG141" i="5" s="1"/>
  <c r="BP139" i="5"/>
  <c r="BP141" i="5" s="1"/>
  <c r="BQ139" i="5"/>
  <c r="BQ141" i="5" s="1"/>
  <c r="BR139" i="5"/>
  <c r="BR141" i="5" s="1"/>
  <c r="BS139" i="5"/>
  <c r="BS141" i="5" s="1"/>
  <c r="BT139" i="5"/>
  <c r="BT141" i="5" s="1"/>
  <c r="AD139" i="5"/>
  <c r="AD141" i="5" s="1"/>
  <c r="AE141" i="5"/>
  <c r="EY142" i="5"/>
  <c r="EY139" i="5" s="1"/>
  <c r="EY141" i="5" s="1"/>
  <c r="DT76" i="4"/>
  <c r="CA16" i="4"/>
  <c r="CM14" i="4"/>
  <c r="CM29" i="4"/>
  <c r="CA30" i="4"/>
  <c r="CN44" i="4"/>
  <c r="CB63" i="4"/>
  <c r="CD44" i="4"/>
  <c r="CE44" i="4" s="1"/>
  <c r="CB46" i="4"/>
  <c r="BV26" i="4"/>
  <c r="EF65" i="4"/>
  <c r="EF74" i="4"/>
  <c r="DU75" i="4"/>
  <c r="DJ20" i="4"/>
  <c r="CX24" i="4"/>
  <c r="DF44" i="4"/>
  <c r="CT63" i="4"/>
  <c r="CB14" i="4"/>
  <c r="CD14" i="4" s="1"/>
  <c r="CD16" i="4" s="1"/>
  <c r="BP16" i="4"/>
  <c r="DM65" i="4"/>
  <c r="DM74" i="4"/>
  <c r="DM76" i="4" s="1"/>
  <c r="BS73" i="4"/>
  <c r="CJ14" i="4"/>
  <c r="BX16" i="4"/>
  <c r="EG46" i="4"/>
  <c r="EG64" i="4"/>
  <c r="CY75" i="4"/>
  <c r="CY66" i="4"/>
  <c r="DS62" i="4"/>
  <c r="DG73" i="4"/>
  <c r="DY62" i="4"/>
  <c r="DM73" i="4"/>
  <c r="EI65" i="4"/>
  <c r="EI74" i="4"/>
  <c r="EI76" i="4" s="1"/>
  <c r="DU65" i="4"/>
  <c r="DU74" i="4"/>
  <c r="DU76" i="4" s="1"/>
  <c r="DX62" i="4"/>
  <c r="DL73" i="4"/>
  <c r="BV76" i="4"/>
  <c r="CO16" i="4"/>
  <c r="DA14" i="4"/>
  <c r="BS14" i="4"/>
  <c r="BS16" i="4" s="1"/>
  <c r="BJ16" i="4"/>
  <c r="BV14" i="4"/>
  <c r="DW20" i="4"/>
  <c r="DK24" i="4"/>
  <c r="BX77" i="4"/>
  <c r="BV66" i="4"/>
  <c r="BV75" i="4"/>
  <c r="CU65" i="4"/>
  <c r="CU74" i="4"/>
  <c r="CU76" i="4" s="1"/>
  <c r="BJ77" i="4"/>
  <c r="BZ73" i="4"/>
  <c r="CL62" i="4"/>
  <c r="BG14" i="4"/>
  <c r="BG16" i="4" s="1"/>
  <c r="BB77" i="4"/>
  <c r="BF77" i="4" s="1"/>
  <c r="BG77" i="4" s="1"/>
  <c r="BF75" i="4"/>
  <c r="BG75" i="4" s="1"/>
  <c r="CH62" i="4"/>
  <c r="CE62" i="4"/>
  <c r="BV73" i="4"/>
  <c r="CE73" i="4" s="1"/>
  <c r="DW65" i="4"/>
  <c r="DW74" i="4"/>
  <c r="DW76" i="4" s="1"/>
  <c r="EG65" i="4"/>
  <c r="EG74" i="4"/>
  <c r="EG76" i="4" s="1"/>
  <c r="CC24" i="4"/>
  <c r="CO20" i="4"/>
  <c r="CC22" i="4"/>
  <c r="CD20" i="4"/>
  <c r="CW62" i="4"/>
  <c r="CK73" i="4"/>
  <c r="CK77" i="4" s="1"/>
  <c r="CK66" i="4"/>
  <c r="CT45" i="4"/>
  <c r="CH46" i="4"/>
  <c r="CH64" i="4"/>
  <c r="CC66" i="4"/>
  <c r="CC75" i="4"/>
  <c r="CC77" i="4" s="1"/>
  <c r="DG63" i="4"/>
  <c r="DS44" i="4"/>
  <c r="CX30" i="4"/>
  <c r="DJ29" i="4"/>
  <c r="BN66" i="4"/>
  <c r="BR66" i="4" s="1"/>
  <c r="BS66" i="4" s="1"/>
  <c r="BN75" i="4"/>
  <c r="BR64" i="4"/>
  <c r="BS64" i="4" s="1"/>
  <c r="DM29" i="4"/>
  <c r="DA30" i="4"/>
  <c r="CO46" i="4"/>
  <c r="DA45" i="4"/>
  <c r="CO64" i="4"/>
  <c r="CQ29" i="4"/>
  <c r="CQ30" i="4" s="1"/>
  <c r="CH30" i="4"/>
  <c r="CT29" i="4"/>
  <c r="CZ20" i="4"/>
  <c r="CN24" i="4"/>
  <c r="DI20" i="4"/>
  <c r="CW24" i="4"/>
  <c r="CE46" i="4"/>
  <c r="CV62" i="4"/>
  <c r="CJ73" i="4"/>
  <c r="BZ46" i="4"/>
  <c r="CD46" i="4" s="1"/>
  <c r="BZ64" i="4"/>
  <c r="CL45" i="4"/>
  <c r="CD45" i="4"/>
  <c r="CE45" i="4" s="1"/>
  <c r="CZ66" i="4"/>
  <c r="CZ75" i="4"/>
  <c r="CZ77" i="4" s="1"/>
  <c r="CT20" i="4"/>
  <c r="CH24" i="4"/>
  <c r="EK44" i="4"/>
  <c r="EK63" i="4" s="1"/>
  <c r="DY63" i="4"/>
  <c r="CD73" i="4"/>
  <c r="BS24" i="4"/>
  <c r="BS26" i="4" s="1"/>
  <c r="DX45" i="4"/>
  <c r="DL64" i="4"/>
  <c r="BW24" i="4"/>
  <c r="BW26" i="4" s="1"/>
  <c r="CI20" i="4"/>
  <c r="BW22" i="4"/>
  <c r="CJ75" i="4"/>
  <c r="CJ66" i="4"/>
  <c r="CX14" i="4"/>
  <c r="CL16" i="4"/>
  <c r="BR22" i="4"/>
  <c r="BS20" i="4"/>
  <c r="BS22" i="4" s="1"/>
  <c r="CJ30" i="4"/>
  <c r="CV29" i="4"/>
  <c r="CP29" i="4"/>
  <c r="CP30" i="4" s="1"/>
  <c r="BF26" i="4"/>
  <c r="BG24" i="4"/>
  <c r="BG26" i="4" s="1"/>
  <c r="CU46" i="4"/>
  <c r="DG45" i="4"/>
  <c r="CU64" i="4"/>
  <c r="BD76" i="4"/>
  <c r="BF76" i="4" s="1"/>
  <c r="BG76" i="4" s="1"/>
  <c r="BF74" i="4"/>
  <c r="BG74" i="4" s="1"/>
  <c r="CD29" i="4"/>
  <c r="CI75" i="4"/>
  <c r="CI77" i="4" s="1"/>
  <c r="CI66" i="4"/>
  <c r="DG29" i="4"/>
  <c r="CU30" i="4"/>
  <c r="DL30" i="4"/>
  <c r="DX29" i="4"/>
  <c r="CV64" i="4"/>
  <c r="CV46" i="4"/>
  <c r="DH45" i="4"/>
  <c r="CY62" i="4"/>
  <c r="CM73" i="4"/>
  <c r="CM77" i="4" s="1"/>
  <c r="BW14" i="4"/>
  <c r="BK16" i="4"/>
  <c r="CK14" i="4"/>
  <c r="BY16" i="4"/>
  <c r="CH65" i="4"/>
  <c r="CH74" i="4"/>
  <c r="BP65" i="4"/>
  <c r="BR65" i="4" s="1"/>
  <c r="BS65" i="4" s="1"/>
  <c r="BP74" i="4"/>
  <c r="BR63" i="4"/>
  <c r="BS63" i="4" s="1"/>
  <c r="DK46" i="4"/>
  <c r="DW45" i="4"/>
  <c r="DK64" i="4"/>
  <c r="DY96" i="3"/>
  <c r="DY98" i="3" s="1"/>
  <c r="DY26" i="3"/>
  <c r="DZ24" i="3"/>
  <c r="AS38" i="3"/>
  <c r="AT37" i="3"/>
  <c r="BM79" i="3"/>
  <c r="BQ79" i="3" s="1"/>
  <c r="BR79" i="3" s="1"/>
  <c r="BQ77" i="3"/>
  <c r="BR77" i="3" s="1"/>
  <c r="CX65" i="3"/>
  <c r="CL76" i="3"/>
  <c r="CL80" i="3" s="1"/>
  <c r="EF32" i="3"/>
  <c r="EF34" i="3" s="1"/>
  <c r="EF96" i="3"/>
  <c r="EF98" i="3" s="1"/>
  <c r="EF26" i="3"/>
  <c r="CW14" i="3"/>
  <c r="CK16" i="3"/>
  <c r="CL8" i="3"/>
  <c r="BZ12" i="3"/>
  <c r="ED8" i="3"/>
  <c r="CA12" i="3"/>
  <c r="CM8" i="3"/>
  <c r="AT10" i="3"/>
  <c r="AS12" i="3"/>
  <c r="BV37" i="3"/>
  <c r="BV52" i="3"/>
  <c r="BV84" i="3" s="1"/>
  <c r="BV86" i="3" s="1"/>
  <c r="CU79" i="3"/>
  <c r="CW11" i="3"/>
  <c r="CW10" i="3"/>
  <c r="CI8" i="3"/>
  <c r="AS53" i="3"/>
  <c r="AT53" i="3" s="1"/>
  <c r="AU53" i="3" s="1"/>
  <c r="AM85" i="3"/>
  <c r="EK22" i="3"/>
  <c r="EL20" i="3"/>
  <c r="EL22" i="3" s="1"/>
  <c r="AS84" i="3"/>
  <c r="AT84" i="3" s="1"/>
  <c r="AM86" i="3"/>
  <c r="AS86" i="3" s="1"/>
  <c r="BW55" i="3"/>
  <c r="BW49" i="3"/>
  <c r="CI46" i="3"/>
  <c r="BW67" i="3"/>
  <c r="BW78" i="3"/>
  <c r="BD37" i="3"/>
  <c r="BD52" i="3"/>
  <c r="BD84" i="3" s="1"/>
  <c r="BD86" i="3" s="1"/>
  <c r="CL14" i="3"/>
  <c r="BZ16" i="3"/>
  <c r="DX65" i="3"/>
  <c r="DL76" i="3"/>
  <c r="DL80" i="3" s="1"/>
  <c r="DN98" i="3"/>
  <c r="BU11" i="3"/>
  <c r="BU10" i="3"/>
  <c r="AT86" i="3"/>
  <c r="AZ37" i="3"/>
  <c r="AZ52" i="3"/>
  <c r="AZ84" i="3" s="1"/>
  <c r="AZ86" i="3" s="1"/>
  <c r="DN26" i="3"/>
  <c r="DF45" i="3"/>
  <c r="CT54" i="3"/>
  <c r="CT77" i="3"/>
  <c r="CT79" i="3" s="1"/>
  <c r="CT66" i="3"/>
  <c r="CT68" i="3" s="1"/>
  <c r="CT91" i="3"/>
  <c r="CK45" i="3"/>
  <c r="BY54" i="3"/>
  <c r="CC54" i="3" s="1"/>
  <c r="CD54" i="3" s="1"/>
  <c r="CE54" i="3" s="1"/>
  <c r="BY66" i="3"/>
  <c r="BY68" i="3" s="1"/>
  <c r="BY77" i="3"/>
  <c r="BY91" i="3"/>
  <c r="CC91" i="3" s="1"/>
  <c r="CD91" i="3" s="1"/>
  <c r="CC45" i="3"/>
  <c r="CD45" i="3" s="1"/>
  <c r="BQ14" i="3"/>
  <c r="BW14" i="3"/>
  <c r="BK16" i="3"/>
  <c r="CN48" i="3"/>
  <c r="CB67" i="3"/>
  <c r="CB69" i="3" s="1"/>
  <c r="CB49" i="3"/>
  <c r="BE10" i="3"/>
  <c r="AY12" i="3"/>
  <c r="DE47" i="3"/>
  <c r="BI12" i="3"/>
  <c r="EE65" i="3"/>
  <c r="DS76" i="3"/>
  <c r="CJ14" i="3"/>
  <c r="BX16" i="3"/>
  <c r="DM34" i="3"/>
  <c r="DN34" i="3" s="1"/>
  <c r="BE16" i="3"/>
  <c r="BF14" i="3"/>
  <c r="BF16" i="3" s="1"/>
  <c r="DS45" i="3"/>
  <c r="DG54" i="3"/>
  <c r="DG77" i="3"/>
  <c r="DG91" i="3"/>
  <c r="DQ65" i="3"/>
  <c r="DE76" i="3"/>
  <c r="CW76" i="3"/>
  <c r="DI65" i="3"/>
  <c r="CY46" i="3"/>
  <c r="CM49" i="3"/>
  <c r="CM55" i="3"/>
  <c r="CM67" i="3"/>
  <c r="CM69" i="3" s="1"/>
  <c r="CM78" i="3"/>
  <c r="CM80" i="3" s="1"/>
  <c r="AY37" i="3"/>
  <c r="AY52" i="3"/>
  <c r="BU80" i="3"/>
  <c r="CV65" i="3"/>
  <c r="CJ76" i="3"/>
  <c r="CO76" i="3" s="1"/>
  <c r="CP76" i="3" s="1"/>
  <c r="CO65" i="3"/>
  <c r="CP65" i="3" s="1"/>
  <c r="DJ48" i="3"/>
  <c r="CX67" i="3"/>
  <c r="CX69" i="3" s="1"/>
  <c r="CX49" i="3"/>
  <c r="AK87" i="3"/>
  <c r="CZ14" i="3"/>
  <c r="CN16" i="3"/>
  <c r="DY32" i="3"/>
  <c r="DZ32" i="3" s="1"/>
  <c r="DS34" i="3"/>
  <c r="CC8" i="3"/>
  <c r="BR8" i="3"/>
  <c r="DW45" i="3"/>
  <c r="DK66" i="3"/>
  <c r="DK68" i="3" s="1"/>
  <c r="DK54" i="3"/>
  <c r="DK77" i="3"/>
  <c r="DK79" i="3" s="1"/>
  <c r="DK91" i="3"/>
  <c r="CN12" i="3"/>
  <c r="CZ8" i="3"/>
  <c r="BE69" i="3"/>
  <c r="BF69" i="3" s="1"/>
  <c r="BF81" i="3" s="1"/>
  <c r="DQ8" i="3"/>
  <c r="BW68" i="3"/>
  <c r="CC68" i="3" s="1"/>
  <c r="EE26" i="3"/>
  <c r="EE32" i="3"/>
  <c r="EE96" i="3"/>
  <c r="EE98" i="3" s="1"/>
  <c r="DE45" i="3"/>
  <c r="CS54" i="3"/>
  <c r="CS66" i="3"/>
  <c r="CS91" i="3"/>
  <c r="CS77" i="3"/>
  <c r="CJ48" i="3"/>
  <c r="CC48" i="3"/>
  <c r="DM32" i="3"/>
  <c r="DN32" i="3" s="1"/>
  <c r="EH22" i="3"/>
  <c r="EH24" i="3"/>
  <c r="CZ11" i="3"/>
  <c r="CZ10" i="3"/>
  <c r="BK80" i="3"/>
  <c r="CV8" i="3"/>
  <c r="CY76" i="3"/>
  <c r="DK65" i="3"/>
  <c r="BE78" i="3"/>
  <c r="BF78" i="3" s="1"/>
  <c r="BG78" i="3" s="1"/>
  <c r="CU47" i="3"/>
  <c r="CO47" i="3"/>
  <c r="CP47" i="3" s="1"/>
  <c r="CI66" i="3"/>
  <c r="AW84" i="3"/>
  <c r="DX45" i="3"/>
  <c r="DL66" i="3"/>
  <c r="DL68" i="3" s="1"/>
  <c r="DL54" i="3"/>
  <c r="DL77" i="3"/>
  <c r="DL79" i="3" s="1"/>
  <c r="DL91" i="3"/>
  <c r="DG48" i="3"/>
  <c r="BE80" i="3"/>
  <c r="BF80" i="3" s="1"/>
  <c r="CA10" i="3"/>
  <c r="CA11" i="3"/>
  <c r="DV26" i="3"/>
  <c r="DV32" i="3"/>
  <c r="DV34" i="3" s="1"/>
  <c r="DV96" i="3"/>
  <c r="DV98" i="3" s="1"/>
  <c r="CS9" i="3"/>
  <c r="BQ67" i="3"/>
  <c r="BR67" i="3" s="1"/>
  <c r="BK69" i="3"/>
  <c r="BQ69" i="3" s="1"/>
  <c r="BC37" i="3"/>
  <c r="BC52" i="3"/>
  <c r="BC84" i="3" s="1"/>
  <c r="BC86" i="3" s="1"/>
  <c r="BR69" i="3"/>
  <c r="CG79" i="3"/>
  <c r="CG14" i="3"/>
  <c r="BU16" i="3"/>
  <c r="CM14" i="3"/>
  <c r="CA16" i="3"/>
  <c r="BY37" i="3"/>
  <c r="BY52" i="3"/>
  <c r="BY84" i="3" s="1"/>
  <c r="BY86" i="3" s="1"/>
  <c r="BB36" i="3"/>
  <c r="AP38" i="3"/>
  <c r="AP53" i="3"/>
  <c r="AP85" i="3" s="1"/>
  <c r="AP87" i="3" s="1"/>
  <c r="CS46" i="3"/>
  <c r="CG67" i="3"/>
  <c r="CG55" i="3"/>
  <c r="CG78" i="3"/>
  <c r="CT10" i="3"/>
  <c r="CT11" i="3"/>
  <c r="ED14" i="3"/>
  <c r="ED16" i="3" s="1"/>
  <c r="DR16" i="3"/>
  <c r="BK11" i="3"/>
  <c r="BK10" i="3"/>
  <c r="BE11" i="3"/>
  <c r="BF11" i="3" s="1"/>
  <c r="BG11" i="3" s="1"/>
  <c r="EF45" i="3"/>
  <c r="DT54" i="3"/>
  <c r="DT77" i="3"/>
  <c r="DT79" i="3" s="1"/>
  <c r="DT66" i="3"/>
  <c r="DT68" i="3" s="1"/>
  <c r="DT91" i="3"/>
  <c r="CG68" i="3"/>
  <c r="DU8" i="3"/>
  <c r="AW38" i="3"/>
  <c r="BI36" i="3"/>
  <c r="AW53" i="3"/>
  <c r="CH9" i="3"/>
  <c r="CP9" i="3" s="1"/>
  <c r="BV12" i="3"/>
  <c r="BZ10" i="3"/>
  <c r="BZ11" i="3"/>
  <c r="BX55" i="3"/>
  <c r="BX49" i="3"/>
  <c r="CJ46" i="3"/>
  <c r="BX78" i="3"/>
  <c r="BX80" i="3" s="1"/>
  <c r="BX67" i="3"/>
  <c r="BX69" i="3" s="1"/>
  <c r="ED65" i="3"/>
  <c r="ED76" i="3" s="1"/>
  <c r="DR76" i="3"/>
  <c r="CD68" i="3"/>
  <c r="CD48" i="3"/>
  <c r="CE48" i="3" s="1"/>
  <c r="CG48" i="3"/>
  <c r="CG49" i="3" s="1"/>
  <c r="BU67" i="3"/>
  <c r="CT49" i="3"/>
  <c r="DF46" i="3"/>
  <c r="CT55" i="3"/>
  <c r="CT67" i="3"/>
  <c r="CT69" i="3" s="1"/>
  <c r="CT78" i="3"/>
  <c r="CT80" i="3" s="1"/>
  <c r="BY46" i="3"/>
  <c r="BM55" i="3"/>
  <c r="BQ55" i="3" s="1"/>
  <c r="BR55" i="3" s="1"/>
  <c r="BM49" i="3"/>
  <c r="BQ49" i="3" s="1"/>
  <c r="BR49" i="3" s="1"/>
  <c r="BM67" i="3"/>
  <c r="BM69" i="3" s="1"/>
  <c r="BM78" i="3"/>
  <c r="BM80" i="3" s="1"/>
  <c r="BL10" i="3"/>
  <c r="BL12" i="3" s="1"/>
  <c r="BL11" i="3"/>
  <c r="BQ68" i="3"/>
  <c r="BR68" i="3" s="1"/>
  <c r="KP144" i="8" l="1"/>
  <c r="KP146" i="8" s="1"/>
  <c r="KQ146" i="8"/>
  <c r="CP144" i="8"/>
  <c r="CO144" i="8" s="1"/>
  <c r="CQ144" i="8"/>
  <c r="CR144" i="8" s="1"/>
  <c r="CJ146" i="8"/>
  <c r="L146" i="8"/>
  <c r="K146" i="8" s="1"/>
  <c r="M146" i="8"/>
  <c r="N146" i="8" s="1"/>
  <c r="FT146" i="8"/>
  <c r="FU146" i="8" s="1"/>
  <c r="FT144" i="8"/>
  <c r="FU144" i="8" s="1"/>
  <c r="BG144" i="8"/>
  <c r="BG146" i="8" s="1"/>
  <c r="BD155" i="8" s="1"/>
  <c r="BH146" i="8"/>
  <c r="HU144" i="8"/>
  <c r="HT144" i="8" s="1"/>
  <c r="HV144" i="8"/>
  <c r="HW144" i="8" s="1"/>
  <c r="HO146" i="8"/>
  <c r="JW146" i="8"/>
  <c r="JV146" i="8" s="1"/>
  <c r="JX146" i="8"/>
  <c r="JY146" i="8" s="1"/>
  <c r="DQ146" i="8"/>
  <c r="DP146" i="8" s="1"/>
  <c r="DR146" i="8"/>
  <c r="DS146" i="8" s="1"/>
  <c r="AF144" i="8"/>
  <c r="AF146" i="8" s="1"/>
  <c r="AA157" i="8" s="1"/>
  <c r="AG146" i="8"/>
  <c r="AN146" i="8" s="1"/>
  <c r="AM146" i="8" s="1"/>
  <c r="BO144" i="8"/>
  <c r="BN144" i="8" s="1"/>
  <c r="BP144" i="8"/>
  <c r="BQ144" i="8" s="1"/>
  <c r="BI146" i="8"/>
  <c r="AO146" i="8"/>
  <c r="HM144" i="8"/>
  <c r="HM146" i="8" s="1"/>
  <c r="HN146" i="8"/>
  <c r="KX144" i="8"/>
  <c r="KW144" i="8" s="1"/>
  <c r="KY144" i="8"/>
  <c r="KZ144" i="8" s="1"/>
  <c r="KR146" i="8"/>
  <c r="IV144" i="8"/>
  <c r="IU144" i="8" s="1"/>
  <c r="IW144" i="8"/>
  <c r="IX144" i="8" s="1"/>
  <c r="IP146" i="8"/>
  <c r="EO147" i="8"/>
  <c r="EO144" i="8" s="1"/>
  <c r="EO146" i="8" s="1"/>
  <c r="EL147" i="8"/>
  <c r="EL144" i="8" s="1"/>
  <c r="EN147" i="8"/>
  <c r="EN144" i="8" s="1"/>
  <c r="EN146" i="8" s="1"/>
  <c r="EM147" i="8"/>
  <c r="EM144" i="8" s="1"/>
  <c r="EM146" i="8" s="1"/>
  <c r="EK147" i="8"/>
  <c r="EK144" i="8" s="1"/>
  <c r="IN144" i="8"/>
  <c r="IN146" i="8" s="1"/>
  <c r="IO146" i="8"/>
  <c r="CH144" i="8"/>
  <c r="CH146" i="8" s="1"/>
  <c r="AN144" i="8"/>
  <c r="AM144" i="8" s="1"/>
  <c r="GL144" i="8"/>
  <c r="GL146" i="8" s="1"/>
  <c r="GM146" i="8"/>
  <c r="GT146" i="8" s="1"/>
  <c r="GS146" i="8" s="1"/>
  <c r="FK144" i="8"/>
  <c r="FK146" i="8" s="1"/>
  <c r="FL146" i="8"/>
  <c r="FS146" i="8" s="1"/>
  <c r="FR146" i="8" s="1"/>
  <c r="GU146" i="8"/>
  <c r="GV146" i="8" s="1"/>
  <c r="GT144" i="8"/>
  <c r="GS144" i="8" s="1"/>
  <c r="BW46" i="7"/>
  <c r="BW33" i="7"/>
  <c r="BW34" i="7" s="1"/>
  <c r="DA10" i="7"/>
  <c r="CW10" i="7"/>
  <c r="DP26" i="7"/>
  <c r="EC25" i="7"/>
  <c r="DF44" i="7"/>
  <c r="CS63" i="7"/>
  <c r="CA34" i="7"/>
  <c r="BJ77" i="7"/>
  <c r="CQ45" i="7"/>
  <c r="CD46" i="7"/>
  <c r="CI46" i="7" s="1"/>
  <c r="CD64" i="7"/>
  <c r="DA44" i="7"/>
  <c r="CN63" i="7"/>
  <c r="DE73" i="7"/>
  <c r="DR62" i="7"/>
  <c r="CB30" i="7"/>
  <c r="CB33" i="7"/>
  <c r="CB34" i="7" s="1"/>
  <c r="CI12" i="7"/>
  <c r="CD89" i="6"/>
  <c r="CE74" i="7"/>
  <c r="CE76" i="7" s="1"/>
  <c r="CE65" i="7"/>
  <c r="EH15" i="7"/>
  <c r="DU16" i="7"/>
  <c r="CW11" i="7"/>
  <c r="DA11" i="7"/>
  <c r="CQ62" i="7"/>
  <c r="CD73" i="7"/>
  <c r="DH73" i="7"/>
  <c r="DU62" i="7"/>
  <c r="CQ44" i="7"/>
  <c r="CD63" i="7"/>
  <c r="CV10" i="7"/>
  <c r="DC10" i="7"/>
  <c r="CV11" i="7"/>
  <c r="DC11" i="7"/>
  <c r="DC8" i="7"/>
  <c r="CV8" i="7"/>
  <c r="CP12" i="7"/>
  <c r="CA24" i="7"/>
  <c r="BN26" i="7"/>
  <c r="CR63" i="7"/>
  <c r="DE44" i="7"/>
  <c r="DC30" i="7"/>
  <c r="DC33" i="7"/>
  <c r="DP29" i="7"/>
  <c r="CJ62" i="7"/>
  <c r="CA73" i="7"/>
  <c r="CN62" i="7"/>
  <c r="CP34" i="7"/>
  <c r="CH30" i="7"/>
  <c r="CH33" i="7"/>
  <c r="CH34" i="7" s="1"/>
  <c r="BQ65" i="7"/>
  <c r="BV65" i="7" s="1"/>
  <c r="BW65" i="7" s="1"/>
  <c r="BQ74" i="7"/>
  <c r="BQ76" i="7" s="1"/>
  <c r="CV45" i="7"/>
  <c r="CW45" i="7" s="1"/>
  <c r="CP46" i="7"/>
  <c r="CP64" i="7"/>
  <c r="DC45" i="7"/>
  <c r="DB25" i="7"/>
  <c r="CO26" i="7"/>
  <c r="CO29" i="7"/>
  <c r="CN30" i="7"/>
  <c r="CN33" i="7"/>
  <c r="DW28" i="7"/>
  <c r="DN32" i="7"/>
  <c r="EA28" i="7"/>
  <c r="BW73" i="7"/>
  <c r="CQ30" i="7"/>
  <c r="CQ33" i="7"/>
  <c r="CQ34" i="7" s="1"/>
  <c r="CJ20" i="7"/>
  <c r="CJ22" i="7" s="1"/>
  <c r="CN20" i="7"/>
  <c r="CA22" i="7"/>
  <c r="DR15" i="7"/>
  <c r="DE16" i="7"/>
  <c r="CV15" i="7"/>
  <c r="CV16" i="7" s="1"/>
  <c r="DC15" i="7"/>
  <c r="CP16" i="7"/>
  <c r="ES28" i="7"/>
  <c r="EF32" i="7"/>
  <c r="BN77" i="7"/>
  <c r="CC75" i="7"/>
  <c r="CC66" i="7"/>
  <c r="BJ74" i="7"/>
  <c r="CO16" i="7"/>
  <c r="DB15" i="7"/>
  <c r="BS77" i="7"/>
  <c r="DN25" i="7"/>
  <c r="DA29" i="7"/>
  <c r="DJ32" i="7"/>
  <c r="BO65" i="7"/>
  <c r="BO74" i="7"/>
  <c r="BO76" i="7" s="1"/>
  <c r="DQ25" i="7"/>
  <c r="DD29" i="7"/>
  <c r="CU22" i="7"/>
  <c r="DH20" i="7"/>
  <c r="DH25" i="7"/>
  <c r="CU26" i="7"/>
  <c r="CU29" i="7"/>
  <c r="CT44" i="7"/>
  <c r="CG63" i="7"/>
  <c r="CI45" i="7"/>
  <c r="CJ45" i="7" s="1"/>
  <c r="BJ76" i="7"/>
  <c r="CN46" i="7"/>
  <c r="DA45" i="7"/>
  <c r="CN64" i="7"/>
  <c r="DF8" i="7"/>
  <c r="CS12" i="7"/>
  <c r="CQ20" i="7"/>
  <c r="CD22" i="7"/>
  <c r="CW25" i="7"/>
  <c r="CO44" i="7"/>
  <c r="CB63" i="7"/>
  <c r="DP22" i="7"/>
  <c r="EC20" i="7"/>
  <c r="BT65" i="7"/>
  <c r="BT74" i="7"/>
  <c r="BT76" i="7" s="1"/>
  <c r="BN76" i="7"/>
  <c r="EE28" i="7"/>
  <c r="DR32" i="7"/>
  <c r="CA66" i="7"/>
  <c r="CA75" i="7"/>
  <c r="CJ25" i="7"/>
  <c r="CO73" i="7"/>
  <c r="DB62" i="7"/>
  <c r="ED8" i="7"/>
  <c r="DQ12" i="7"/>
  <c r="CJ12" i="7"/>
  <c r="BU74" i="7"/>
  <c r="BU76" i="7" s="1"/>
  <c r="BU65" i="7"/>
  <c r="BO66" i="7"/>
  <c r="BW66" i="7" s="1"/>
  <c r="BO75" i="7"/>
  <c r="BO77" i="7" s="1"/>
  <c r="DR8" i="7"/>
  <c r="DE12" i="7"/>
  <c r="CE75" i="7"/>
  <c r="CE77" i="7" s="1"/>
  <c r="CE66" i="7"/>
  <c r="CT62" i="7"/>
  <c r="CG73" i="7"/>
  <c r="CH66" i="7"/>
  <c r="CH75" i="7"/>
  <c r="CH77" i="7" s="1"/>
  <c r="BI77" i="7"/>
  <c r="CU44" i="7"/>
  <c r="CH63" i="7"/>
  <c r="CG30" i="7"/>
  <c r="CG33" i="7"/>
  <c r="CG34" i="7" s="1"/>
  <c r="CI29" i="7"/>
  <c r="CI30" i="7" s="1"/>
  <c r="DT8" i="7"/>
  <c r="DG12" i="7"/>
  <c r="CR64" i="7"/>
  <c r="CR46" i="7"/>
  <c r="DE45" i="7"/>
  <c r="DC62" i="7"/>
  <c r="CP73" i="7"/>
  <c r="CN12" i="7"/>
  <c r="DA8" i="7"/>
  <c r="CW8" i="7"/>
  <c r="EQ28" i="7"/>
  <c r="ED32" i="7"/>
  <c r="BP77" i="7"/>
  <c r="CF66" i="7"/>
  <c r="CF75" i="7"/>
  <c r="CO45" i="7"/>
  <c r="CB46" i="7"/>
  <c r="CB64" i="7"/>
  <c r="DO8" i="7"/>
  <c r="DB12" i="7"/>
  <c r="DG25" i="7"/>
  <c r="CT26" i="7"/>
  <c r="CT29" i="7"/>
  <c r="CV29" i="7" s="1"/>
  <c r="DV28" i="7"/>
  <c r="EC24" i="7"/>
  <c r="DO22" i="7"/>
  <c r="EB20" i="7"/>
  <c r="BI34" i="7"/>
  <c r="BJ33" i="7"/>
  <c r="BJ34" i="7" s="1"/>
  <c r="CU12" i="7"/>
  <c r="DH8" i="7"/>
  <c r="CU46" i="7"/>
  <c r="DH45" i="7"/>
  <c r="CU64" i="7"/>
  <c r="DC44" i="7"/>
  <c r="CP63" i="7"/>
  <c r="DS29" i="7"/>
  <c r="DF33" i="7"/>
  <c r="DF34" i="7" s="1"/>
  <c r="DF30" i="7"/>
  <c r="CS46" i="7"/>
  <c r="DF45" i="7"/>
  <c r="CS64" i="7"/>
  <c r="DR25" i="7"/>
  <c r="DE26" i="7"/>
  <c r="DE29" i="7"/>
  <c r="DA9" i="7"/>
  <c r="EE22" i="7"/>
  <c r="ER20" i="7"/>
  <c r="ER22" i="7" s="1"/>
  <c r="CV9" i="7"/>
  <c r="CW9" i="7" s="1"/>
  <c r="DC9" i="7"/>
  <c r="CS62" i="7"/>
  <c r="CF73" i="7"/>
  <c r="CI73" i="7" s="1"/>
  <c r="EG28" i="7"/>
  <c r="DT32" i="7"/>
  <c r="DV32" i="7" s="1"/>
  <c r="BP76" i="7"/>
  <c r="CT45" i="7"/>
  <c r="CG46" i="7"/>
  <c r="CG64" i="7"/>
  <c r="CI44" i="7"/>
  <c r="CJ44" i="7" s="1"/>
  <c r="DS26" i="7"/>
  <c r="EF25" i="7"/>
  <c r="EO28" i="7"/>
  <c r="EB32" i="7"/>
  <c r="CR30" i="7"/>
  <c r="CR33" i="7"/>
  <c r="CR34" i="7" s="1"/>
  <c r="CA16" i="7"/>
  <c r="CJ15" i="7"/>
  <c r="CJ16" i="7" s="1"/>
  <c r="CN15" i="7"/>
  <c r="DG15" i="7"/>
  <c r="CT16" i="7"/>
  <c r="EQ15" i="7"/>
  <c r="EQ16" i="7" s="1"/>
  <c r="ED16" i="7"/>
  <c r="EP28" i="7"/>
  <c r="EC32" i="7"/>
  <c r="BT75" i="7"/>
  <c r="BT77" i="7" s="1"/>
  <c r="BT66" i="7"/>
  <c r="CC65" i="7"/>
  <c r="CC74" i="7"/>
  <c r="CF65" i="7"/>
  <c r="CF74" i="7"/>
  <c r="CF76" i="7" s="1"/>
  <c r="CJ29" i="7"/>
  <c r="CJ30" i="7" s="1"/>
  <c r="DS15" i="7"/>
  <c r="DF16" i="7"/>
  <c r="CD24" i="7"/>
  <c r="BV24" i="7"/>
  <c r="BV26" i="7" s="1"/>
  <c r="BQ26" i="7"/>
  <c r="BJ75" i="7"/>
  <c r="BQ66" i="7"/>
  <c r="BV66" i="7" s="1"/>
  <c r="BQ75" i="7"/>
  <c r="BQ77" i="7" s="1"/>
  <c r="CA74" i="7"/>
  <c r="CA65" i="7"/>
  <c r="EU28" i="7"/>
  <c r="EH32" i="7"/>
  <c r="CE69" i="6"/>
  <c r="DH45" i="6"/>
  <c r="CU54" i="6"/>
  <c r="CU66" i="6"/>
  <c r="CU68" i="6" s="1"/>
  <c r="CU77" i="6"/>
  <c r="CU79" i="6" s="1"/>
  <c r="DQ32" i="6"/>
  <c r="DQ34" i="6" s="1"/>
  <c r="DQ28" i="6"/>
  <c r="DQ30" i="6" s="1"/>
  <c r="DQ96" i="6"/>
  <c r="DQ98" i="6" s="1"/>
  <c r="DQ26" i="6"/>
  <c r="CW22" i="6"/>
  <c r="CW24" i="6"/>
  <c r="DJ20" i="6"/>
  <c r="BX12" i="6"/>
  <c r="BY8" i="6"/>
  <c r="BY12" i="6" s="1"/>
  <c r="BP79" i="6"/>
  <c r="BY79" i="6" s="1"/>
  <c r="DC20" i="6"/>
  <c r="CP22" i="6"/>
  <c r="CP24" i="6"/>
  <c r="CW46" i="6"/>
  <c r="CJ49" i="6"/>
  <c r="CJ55" i="6"/>
  <c r="CJ67" i="6"/>
  <c r="CJ69" i="6" s="1"/>
  <c r="CJ78" i="6"/>
  <c r="CJ89" i="6"/>
  <c r="DD10" i="6"/>
  <c r="DN11" i="6" s="1"/>
  <c r="DD11" i="6"/>
  <c r="DD12" i="6" s="1"/>
  <c r="EI16" i="6"/>
  <c r="EV14" i="6"/>
  <c r="EV16" i="6" s="1"/>
  <c r="BY78" i="6"/>
  <c r="BR36" i="6"/>
  <c r="BK37" i="6"/>
  <c r="BE39" i="6"/>
  <c r="BK39" i="6" s="1"/>
  <c r="BL69" i="6"/>
  <c r="CV49" i="6"/>
  <c r="DI46" i="6"/>
  <c r="CV55" i="6"/>
  <c r="CV67" i="6"/>
  <c r="CV89" i="6"/>
  <c r="CV78" i="6"/>
  <c r="BP38" i="6"/>
  <c r="BL38" i="6"/>
  <c r="DA14" i="6"/>
  <c r="DE14" i="6"/>
  <c r="CR16" i="6"/>
  <c r="DH11" i="6"/>
  <c r="DH10" i="6"/>
  <c r="CP45" i="6"/>
  <c r="CC54" i="6"/>
  <c r="CC66" i="6"/>
  <c r="CC77" i="6"/>
  <c r="DJ45" i="6"/>
  <c r="CW54" i="6"/>
  <c r="CW66" i="6"/>
  <c r="CW68" i="6" s="1"/>
  <c r="CW77" i="6"/>
  <c r="CW79" i="6" s="1"/>
  <c r="DD46" i="6"/>
  <c r="CQ55" i="6"/>
  <c r="CQ49" i="6"/>
  <c r="CQ67" i="6"/>
  <c r="CQ69" i="6" s="1"/>
  <c r="CQ78" i="6"/>
  <c r="CQ89" i="6"/>
  <c r="BX28" i="6"/>
  <c r="BX30" i="6" s="1"/>
  <c r="BR30" i="6"/>
  <c r="CV36" i="6"/>
  <c r="CV37" i="6" s="1"/>
  <c r="CI39" i="6"/>
  <c r="BX78" i="6"/>
  <c r="CG26" i="6"/>
  <c r="CG28" i="6"/>
  <c r="CG30" i="6" s="1"/>
  <c r="CG32" i="6"/>
  <c r="CG34" i="6" s="1"/>
  <c r="CG96" i="6"/>
  <c r="CG98" i="6" s="1"/>
  <c r="CC32" i="6"/>
  <c r="CC28" i="6"/>
  <c r="CC26" i="6"/>
  <c r="CC96" i="6"/>
  <c r="CC98" i="6" s="1"/>
  <c r="BP69" i="6"/>
  <c r="CD76" i="6"/>
  <c r="CQ65" i="6"/>
  <c r="CR9" i="6"/>
  <c r="CK9" i="6"/>
  <c r="CL9" i="6" s="1"/>
  <c r="BX96" i="6"/>
  <c r="BX98" i="6" s="1"/>
  <c r="BX26" i="6"/>
  <c r="CQ36" i="6"/>
  <c r="CQ37" i="6" s="1"/>
  <c r="CM39" i="6"/>
  <c r="CD39" i="6"/>
  <c r="BX80" i="6"/>
  <c r="DC8" i="6"/>
  <c r="DC9" i="6"/>
  <c r="CC49" i="6"/>
  <c r="CC55" i="6"/>
  <c r="CP46" i="6"/>
  <c r="CC67" i="6"/>
  <c r="CC78" i="6"/>
  <c r="CC89" i="6"/>
  <c r="BS80" i="6"/>
  <c r="CU65" i="6"/>
  <c r="CH76" i="6"/>
  <c r="CT45" i="6"/>
  <c r="CG66" i="6"/>
  <c r="CG68" i="6" s="1"/>
  <c r="CG54" i="6"/>
  <c r="CG77" i="6"/>
  <c r="CG79" i="6" s="1"/>
  <c r="BY54" i="6"/>
  <c r="CK77" i="6"/>
  <c r="CE79" i="6"/>
  <c r="CQ12" i="6"/>
  <c r="BX32" i="6"/>
  <c r="BR34" i="6"/>
  <c r="BX34" i="6" s="1"/>
  <c r="DU36" i="6"/>
  <c r="DU37" i="6" s="1"/>
  <c r="DH39" i="6"/>
  <c r="BL34" i="6"/>
  <c r="CT22" i="6"/>
  <c r="DG20" i="6"/>
  <c r="CT24" i="6"/>
  <c r="CT36" i="6"/>
  <c r="CT37" i="6" s="1"/>
  <c r="CG39" i="6"/>
  <c r="BC37" i="6"/>
  <c r="BL36" i="6"/>
  <c r="CJ28" i="6"/>
  <c r="CJ30" i="6" s="1"/>
  <c r="CJ32" i="6"/>
  <c r="CJ34" i="6" s="1"/>
  <c r="CJ96" i="6"/>
  <c r="CJ98" i="6" s="1"/>
  <c r="CJ26" i="6"/>
  <c r="CR8" i="6"/>
  <c r="CE12" i="6"/>
  <c r="CK8" i="6"/>
  <c r="BY55" i="6"/>
  <c r="DI8" i="6"/>
  <c r="DF24" i="6"/>
  <c r="DS20" i="6"/>
  <c r="DF22" i="6"/>
  <c r="DI20" i="6"/>
  <c r="CV24" i="6"/>
  <c r="CV22" i="6"/>
  <c r="CZ18" i="6"/>
  <c r="CJ39" i="6"/>
  <c r="CW36" i="6"/>
  <c r="CW37" i="6" s="1"/>
  <c r="DH8" i="6"/>
  <c r="DH12" i="6" s="1"/>
  <c r="CU12" i="6"/>
  <c r="CE68" i="6"/>
  <c r="CK24" i="6"/>
  <c r="CE28" i="6"/>
  <c r="CE32" i="6"/>
  <c r="CE96" i="6"/>
  <c r="CE98" i="6" s="1"/>
  <c r="CE26" i="6"/>
  <c r="BX77" i="6"/>
  <c r="BY77" i="6" s="1"/>
  <c r="BY49" i="6"/>
  <c r="DJ10" i="6"/>
  <c r="DJ11" i="6"/>
  <c r="CF49" i="6"/>
  <c r="CF55" i="6"/>
  <c r="CS46" i="6"/>
  <c r="CF67" i="6"/>
  <c r="CF69" i="6" s="1"/>
  <c r="CF78" i="6"/>
  <c r="CF80" i="6" s="1"/>
  <c r="CF89" i="6"/>
  <c r="DI45" i="6"/>
  <c r="CV54" i="6"/>
  <c r="CV66" i="6"/>
  <c r="CV68" i="6" s="1"/>
  <c r="CV77" i="6"/>
  <c r="CV79" i="6" s="1"/>
  <c r="DI38" i="6"/>
  <c r="CX38" i="6"/>
  <c r="CS28" i="6"/>
  <c r="CS30" i="6" s="1"/>
  <c r="CS32" i="6"/>
  <c r="CS34" i="6" s="1"/>
  <c r="CS96" i="6"/>
  <c r="CS98" i="6" s="1"/>
  <c r="CS26" i="6"/>
  <c r="CK78" i="6"/>
  <c r="CE80" i="6"/>
  <c r="CG49" i="6"/>
  <c r="CT46" i="6"/>
  <c r="CG55" i="6"/>
  <c r="CG67" i="6"/>
  <c r="CG69" i="6" s="1"/>
  <c r="CG78" i="6"/>
  <c r="CG80" i="6" s="1"/>
  <c r="CG89" i="6"/>
  <c r="CW16" i="6"/>
  <c r="DJ14" i="6"/>
  <c r="BL79" i="6"/>
  <c r="CV10" i="6"/>
  <c r="CV12" i="6" s="1"/>
  <c r="CV11" i="6"/>
  <c r="BX79" i="6"/>
  <c r="BC80" i="6"/>
  <c r="BL80" i="6" s="1"/>
  <c r="BY89" i="6"/>
  <c r="BY51" i="6"/>
  <c r="CW12" i="6"/>
  <c r="BX76" i="6"/>
  <c r="CP10" i="6"/>
  <c r="CY10" i="6" s="1"/>
  <c r="CP11" i="6"/>
  <c r="CP12" i="6" s="1"/>
  <c r="CL11" i="6"/>
  <c r="CM10" i="6" s="1"/>
  <c r="CA74" i="6"/>
  <c r="BS68" i="6"/>
  <c r="BX68" i="6" s="1"/>
  <c r="CA71" i="6"/>
  <c r="CI26" i="6"/>
  <c r="CI28" i="6"/>
  <c r="CI30" i="6" s="1"/>
  <c r="CI32" i="6"/>
  <c r="CI34" i="6" s="1"/>
  <c r="CI96" i="6"/>
  <c r="CI98" i="6" s="1"/>
  <c r="CJ76" i="6"/>
  <c r="CW65" i="6"/>
  <c r="CR54" i="6"/>
  <c r="DE45" i="6"/>
  <c r="CR66" i="6"/>
  <c r="CR77" i="6"/>
  <c r="CR24" i="6"/>
  <c r="DE20" i="6"/>
  <c r="CX20" i="6"/>
  <c r="CX22" i="6" s="1"/>
  <c r="CR22" i="6"/>
  <c r="BP68" i="6"/>
  <c r="BY66" i="6"/>
  <c r="BL96" i="6"/>
  <c r="BL98" i="6" s="1"/>
  <c r="BM25" i="6"/>
  <c r="BN29" i="6" s="1"/>
  <c r="BL26" i="6"/>
  <c r="BR69" i="6"/>
  <c r="BX69" i="6" s="1"/>
  <c r="BX67" i="6"/>
  <c r="BY67" i="6" s="1"/>
  <c r="CH49" i="6"/>
  <c r="CH55" i="6"/>
  <c r="CU46" i="6"/>
  <c r="CH78" i="6"/>
  <c r="CH80" i="6" s="1"/>
  <c r="CH89" i="6"/>
  <c r="CH67" i="6"/>
  <c r="CH69" i="6" s="1"/>
  <c r="CK48" i="6"/>
  <c r="CL48" i="6" s="1"/>
  <c r="CR48" i="6"/>
  <c r="CR67" i="6" s="1"/>
  <c r="CE76" i="6"/>
  <c r="CK65" i="6"/>
  <c r="CR65" i="6"/>
  <c r="CS45" i="6"/>
  <c r="CF54" i="6"/>
  <c r="CK54" i="6" s="1"/>
  <c r="CF66" i="6"/>
  <c r="CF77" i="6"/>
  <c r="CF79" i="6" s="1"/>
  <c r="CT14" i="6"/>
  <c r="CG16" i="6"/>
  <c r="CK46" i="6"/>
  <c r="CG12" i="6"/>
  <c r="CN8" i="6" s="1"/>
  <c r="CT8" i="6"/>
  <c r="BZ21" i="6"/>
  <c r="BY22" i="6"/>
  <c r="BZ28" i="6"/>
  <c r="CA29" i="6" s="1"/>
  <c r="CK45" i="6"/>
  <c r="CL45" i="6" s="1"/>
  <c r="CS8" i="6"/>
  <c r="CF12" i="6"/>
  <c r="BW80" i="6"/>
  <c r="DG11" i="6"/>
  <c r="DG10" i="6"/>
  <c r="CV65" i="6"/>
  <c r="CI76" i="6"/>
  <c r="CR10" i="6"/>
  <c r="CX10" i="6" s="1"/>
  <c r="CR11" i="6"/>
  <c r="CK11" i="6"/>
  <c r="CS65" i="6"/>
  <c r="CF76" i="6"/>
  <c r="CR55" i="6"/>
  <c r="DE46" i="6"/>
  <c r="CR89" i="6"/>
  <c r="CR78" i="6"/>
  <c r="BY32" i="6"/>
  <c r="BP34" i="6"/>
  <c r="DC47" i="6"/>
  <c r="CY47" i="6"/>
  <c r="CP14" i="6"/>
  <c r="CC16" i="6"/>
  <c r="DC48" i="6"/>
  <c r="DD45" i="6"/>
  <c r="CQ54" i="6"/>
  <c r="CQ77" i="6"/>
  <c r="CQ79" i="6" s="1"/>
  <c r="CQ66" i="6"/>
  <c r="CQ68" i="6" s="1"/>
  <c r="CH16" i="6"/>
  <c r="CU14" i="6"/>
  <c r="CF36" i="6"/>
  <c r="CF37" i="6" s="1"/>
  <c r="BS39" i="6"/>
  <c r="CI80" i="6"/>
  <c r="BY96" i="6"/>
  <c r="BY98" i="6" s="1"/>
  <c r="BY26" i="6"/>
  <c r="BZ25" i="6"/>
  <c r="CC12" i="6"/>
  <c r="BX51" i="6"/>
  <c r="CK55" i="6"/>
  <c r="BY65" i="6"/>
  <c r="CC65" i="6"/>
  <c r="BP76" i="6"/>
  <c r="BP80" i="6" s="1"/>
  <c r="BY80" i="6" s="1"/>
  <c r="ES14" i="6"/>
  <c r="ES16" i="6" s="1"/>
  <c r="EF16" i="6"/>
  <c r="CT65" i="6"/>
  <c r="CG76" i="6"/>
  <c r="CK14" i="6"/>
  <c r="CK16" i="6" s="1"/>
  <c r="DF10" i="6"/>
  <c r="DF11" i="6"/>
  <c r="ED24" i="6"/>
  <c r="EQ20" i="6"/>
  <c r="ED22" i="6"/>
  <c r="CE49" i="6"/>
  <c r="BP30" i="6"/>
  <c r="BY28" i="6"/>
  <c r="BY30" i="6" s="1"/>
  <c r="CD80" i="6"/>
  <c r="CL20" i="6"/>
  <c r="EU32" i="6"/>
  <c r="EU34" i="6" s="1"/>
  <c r="EU28" i="6"/>
  <c r="EU30" i="6" s="1"/>
  <c r="EU96" i="6"/>
  <c r="EU98" i="6" s="1"/>
  <c r="EU26" i="6"/>
  <c r="BL28" i="6"/>
  <c r="BL30" i="6" s="1"/>
  <c r="EH139" i="5"/>
  <c r="EH141" i="5" s="1"/>
  <c r="ED144" i="5" s="1"/>
  <c r="EI141" i="5"/>
  <c r="BN139" i="5"/>
  <c r="BN141" i="5" s="1"/>
  <c r="BJ144" i="5" s="1"/>
  <c r="BO141" i="5"/>
  <c r="ET139" i="5"/>
  <c r="ET141" i="5" s="1"/>
  <c r="EP144" i="5" s="1"/>
  <c r="L141" i="5"/>
  <c r="M141" i="5" s="1"/>
  <c r="K141" i="5"/>
  <c r="J141" i="5" s="1"/>
  <c r="DF144" i="5"/>
  <c r="BB139" i="5"/>
  <c r="BB141" i="5" s="1"/>
  <c r="AX144" i="5" s="1"/>
  <c r="BC141" i="5"/>
  <c r="BZ139" i="5"/>
  <c r="BZ141" i="5" s="1"/>
  <c r="BV144" i="5" s="1"/>
  <c r="CA141" i="5"/>
  <c r="CX139" i="5"/>
  <c r="CX141" i="5" s="1"/>
  <c r="CL139" i="5"/>
  <c r="CL141" i="5" s="1"/>
  <c r="CM141" i="5"/>
  <c r="AC144" i="5"/>
  <c r="AL144" i="5"/>
  <c r="DS45" i="4"/>
  <c r="DG46" i="4"/>
  <c r="DG64" i="4"/>
  <c r="CJ77" i="4"/>
  <c r="DY74" i="4"/>
  <c r="DY76" i="4" s="1"/>
  <c r="DY65" i="4"/>
  <c r="CP73" i="4"/>
  <c r="DM45" i="4"/>
  <c r="DA64" i="4"/>
  <c r="DA46" i="4"/>
  <c r="EE44" i="4"/>
  <c r="EE63" i="4" s="1"/>
  <c r="DS63" i="4"/>
  <c r="CD22" i="4"/>
  <c r="CE20" i="4"/>
  <c r="CE22" i="4" s="1"/>
  <c r="EG75" i="4"/>
  <c r="DF63" i="4"/>
  <c r="DR44" i="4"/>
  <c r="CW14" i="4"/>
  <c r="CK16" i="4"/>
  <c r="CU20" i="4"/>
  <c r="DC20" i="4" s="1"/>
  <c r="CI24" i="4"/>
  <c r="CQ20" i="4"/>
  <c r="DM30" i="4"/>
  <c r="DY29" i="4"/>
  <c r="CC26" i="4"/>
  <c r="CD24" i="4"/>
  <c r="CD26" i="4" s="1"/>
  <c r="CZ44" i="4"/>
  <c r="CN63" i="4"/>
  <c r="CP44" i="4"/>
  <c r="CQ44" i="4" s="1"/>
  <c r="CN46" i="4"/>
  <c r="DG65" i="4"/>
  <c r="DG74" i="4"/>
  <c r="DG76" i="4" s="1"/>
  <c r="CB74" i="4"/>
  <c r="CB65" i="4"/>
  <c r="CD65" i="4" s="1"/>
  <c r="CE65" i="4" s="1"/>
  <c r="CD63" i="4"/>
  <c r="CE63" i="4" s="1"/>
  <c r="DG30" i="4"/>
  <c r="DS29" i="4"/>
  <c r="CT24" i="4"/>
  <c r="DF20" i="4"/>
  <c r="CH66" i="4"/>
  <c r="CH75" i="4"/>
  <c r="CX62" i="4"/>
  <c r="CL73" i="4"/>
  <c r="EI20" i="4"/>
  <c r="EI24" i="4" s="1"/>
  <c r="DW24" i="4"/>
  <c r="CV14" i="4"/>
  <c r="CJ16" i="4"/>
  <c r="DJ24" i="4"/>
  <c r="DV20" i="4"/>
  <c r="DX30" i="4"/>
  <c r="EJ29" i="4"/>
  <c r="EJ30" i="4" s="1"/>
  <c r="EK65" i="4"/>
  <c r="EK74" i="4"/>
  <c r="EK76" i="4" s="1"/>
  <c r="DK75" i="4"/>
  <c r="CI14" i="4"/>
  <c r="BW16" i="4"/>
  <c r="DB29" i="4"/>
  <c r="DB30" i="4" s="1"/>
  <c r="CV30" i="4"/>
  <c r="DH29" i="4"/>
  <c r="DL66" i="4"/>
  <c r="DL75" i="4"/>
  <c r="DL77" i="4" s="1"/>
  <c r="DU20" i="4"/>
  <c r="DI24" i="4"/>
  <c r="CH14" i="4"/>
  <c r="BV16" i="4"/>
  <c r="CE14" i="4"/>
  <c r="CE16" i="4" s="1"/>
  <c r="CY29" i="4"/>
  <c r="CM30" i="4"/>
  <c r="EI45" i="4"/>
  <c r="DW46" i="4"/>
  <c r="DW64" i="4"/>
  <c r="EJ45" i="4"/>
  <c r="DX64" i="4"/>
  <c r="BN77" i="4"/>
  <c r="BR77" i="4" s="1"/>
  <c r="BR75" i="4"/>
  <c r="BS75" i="4" s="1"/>
  <c r="CY14" i="4"/>
  <c r="CM16" i="4"/>
  <c r="DH62" i="4"/>
  <c r="CV73" i="4"/>
  <c r="CQ24" i="4"/>
  <c r="DA20" i="4"/>
  <c r="CO24" i="4"/>
  <c r="CP24" i="4" s="1"/>
  <c r="CD30" i="4"/>
  <c r="CE29" i="4"/>
  <c r="CE30" i="4" s="1"/>
  <c r="DL20" i="4"/>
  <c r="CZ24" i="4"/>
  <c r="DF45" i="4"/>
  <c r="CT46" i="4"/>
  <c r="CT64" i="4"/>
  <c r="BS77" i="4"/>
  <c r="EK62" i="4"/>
  <c r="EK73" i="4" s="1"/>
  <c r="DY73" i="4"/>
  <c r="EF76" i="4"/>
  <c r="EJ62" i="4"/>
  <c r="EJ73" i="4" s="1"/>
  <c r="DX73" i="4"/>
  <c r="DK62" i="4"/>
  <c r="CY73" i="4"/>
  <c r="CY77" i="4" s="1"/>
  <c r="CT30" i="4"/>
  <c r="DF29" i="4"/>
  <c r="DM14" i="4"/>
  <c r="DA16" i="4"/>
  <c r="BP76" i="4"/>
  <c r="BR76" i="4" s="1"/>
  <c r="BS76" i="4" s="1"/>
  <c r="BR74" i="4"/>
  <c r="BS74" i="4" s="1"/>
  <c r="DT45" i="4"/>
  <c r="DH64" i="4"/>
  <c r="DH46" i="4"/>
  <c r="CL46" i="4"/>
  <c r="CX45" i="4"/>
  <c r="CL64" i="4"/>
  <c r="CP45" i="4"/>
  <c r="CQ45" i="4" s="1"/>
  <c r="DV29" i="4"/>
  <c r="DJ30" i="4"/>
  <c r="EE62" i="4"/>
  <c r="EE73" i="4" s="1"/>
  <c r="DS73" i="4"/>
  <c r="DJ14" i="4"/>
  <c r="CX16" i="4"/>
  <c r="BZ66" i="4"/>
  <c r="CD66" i="4" s="1"/>
  <c r="CE66" i="4" s="1"/>
  <c r="BZ75" i="4"/>
  <c r="CD64" i="4"/>
  <c r="CE64" i="4" s="1"/>
  <c r="CN14" i="4"/>
  <c r="CP14" i="4" s="1"/>
  <c r="CP16" i="4" s="1"/>
  <c r="CB16" i="4"/>
  <c r="CH76" i="4"/>
  <c r="CV66" i="4"/>
  <c r="CV75" i="4"/>
  <c r="CU75" i="4"/>
  <c r="CU77" i="4" s="1"/>
  <c r="CU66" i="4"/>
  <c r="CO75" i="4"/>
  <c r="CO77" i="4" s="1"/>
  <c r="CO66" i="4"/>
  <c r="CW73" i="4"/>
  <c r="CW77" i="4" s="1"/>
  <c r="DI62" i="4"/>
  <c r="CW66" i="4"/>
  <c r="CQ62" i="4"/>
  <c r="CH73" i="4"/>
  <c r="CT62" i="4"/>
  <c r="BV77" i="4"/>
  <c r="CT65" i="4"/>
  <c r="CT74" i="4"/>
  <c r="CE24" i="4"/>
  <c r="CE26" i="4" s="1"/>
  <c r="CK46" i="3"/>
  <c r="CO46" i="3" s="1"/>
  <c r="CP46" i="3" s="1"/>
  <c r="BY55" i="3"/>
  <c r="BY67" i="3"/>
  <c r="BY69" i="3" s="1"/>
  <c r="BY49" i="3"/>
  <c r="CC49" i="3" s="1"/>
  <c r="CD49" i="3" s="1"/>
  <c r="BY78" i="3"/>
  <c r="BY80" i="3" s="1"/>
  <c r="AW85" i="3"/>
  <c r="CS14" i="3"/>
  <c r="CG16" i="3"/>
  <c r="DH8" i="3"/>
  <c r="EF54" i="3"/>
  <c r="EF66" i="3"/>
  <c r="EF68" i="3" s="1"/>
  <c r="EF77" i="3"/>
  <c r="EF79" i="3" s="1"/>
  <c r="EF91" i="3"/>
  <c r="EJ45" i="3"/>
  <c r="DX54" i="3"/>
  <c r="DX66" i="3"/>
  <c r="DX68" i="3" s="1"/>
  <c r="DX77" i="3"/>
  <c r="DX79" i="3" s="1"/>
  <c r="DX91" i="3"/>
  <c r="BQ80" i="3"/>
  <c r="BR80" i="3" s="1"/>
  <c r="CS68" i="3"/>
  <c r="EE45" i="3"/>
  <c r="DS54" i="3"/>
  <c r="DS77" i="3"/>
  <c r="DS91" i="3"/>
  <c r="DQ47" i="3"/>
  <c r="AZ38" i="3"/>
  <c r="BL36" i="3"/>
  <c r="AZ53" i="3"/>
  <c r="AZ85" i="3" s="1"/>
  <c r="AZ87" i="3" s="1"/>
  <c r="BW80" i="3"/>
  <c r="CC78" i="3"/>
  <c r="CD78" i="3" s="1"/>
  <c r="CE78" i="3" s="1"/>
  <c r="BI37" i="3"/>
  <c r="BI52" i="3"/>
  <c r="DE46" i="3"/>
  <c r="CS55" i="3"/>
  <c r="CS78" i="3"/>
  <c r="AW86" i="3"/>
  <c r="BQ78" i="3"/>
  <c r="BR78" i="3" s="1"/>
  <c r="EC8" i="3"/>
  <c r="CO8" i="3"/>
  <c r="CD8" i="3"/>
  <c r="CY49" i="3"/>
  <c r="DK46" i="3"/>
  <c r="CY67" i="3"/>
  <c r="CY69" i="3" s="1"/>
  <c r="CY78" i="3"/>
  <c r="CY80" i="3" s="1"/>
  <c r="CY55" i="3"/>
  <c r="BY79" i="3"/>
  <c r="CC79" i="3" s="1"/>
  <c r="CD79" i="3" s="1"/>
  <c r="CC77" i="3"/>
  <c r="CD77" i="3" s="1"/>
  <c r="CE77" i="3" s="1"/>
  <c r="CC67" i="3"/>
  <c r="BW69" i="3"/>
  <c r="CC69" i="3" s="1"/>
  <c r="CU8" i="3"/>
  <c r="CX76" i="3"/>
  <c r="CX80" i="3" s="1"/>
  <c r="DJ65" i="3"/>
  <c r="DW54" i="3"/>
  <c r="EI45" i="3"/>
  <c r="DW66" i="3"/>
  <c r="DW68" i="3" s="1"/>
  <c r="DW77" i="3"/>
  <c r="DW79" i="3" s="1"/>
  <c r="DW91" i="3"/>
  <c r="BQ16" i="3"/>
  <c r="BR14" i="3"/>
  <c r="BR16" i="3" s="1"/>
  <c r="BQ10" i="3"/>
  <c r="BK12" i="3"/>
  <c r="CM10" i="3"/>
  <c r="CM12" i="3" s="1"/>
  <c r="CM11" i="3"/>
  <c r="DY34" i="3"/>
  <c r="DZ34" i="3" s="1"/>
  <c r="DU65" i="3"/>
  <c r="DI76" i="3"/>
  <c r="CU46" i="3"/>
  <c r="CI55" i="3"/>
  <c r="CI49" i="3"/>
  <c r="CI67" i="3"/>
  <c r="CI78" i="3"/>
  <c r="CW12" i="3"/>
  <c r="BP36" i="3"/>
  <c r="BD38" i="3"/>
  <c r="BD53" i="3"/>
  <c r="BD85" i="3" s="1"/>
  <c r="BD87" i="3" s="1"/>
  <c r="BW11" i="3"/>
  <c r="BW10" i="3"/>
  <c r="BQ11" i="3"/>
  <c r="BR11" i="3" s="1"/>
  <c r="BR81" i="3"/>
  <c r="CI68" i="3"/>
  <c r="CO68" i="3" s="1"/>
  <c r="CP68" i="3" s="1"/>
  <c r="DL11" i="3"/>
  <c r="DL10" i="3"/>
  <c r="DQ45" i="3"/>
  <c r="DE54" i="3"/>
  <c r="DE66" i="3"/>
  <c r="DE77" i="3"/>
  <c r="DE91" i="3"/>
  <c r="DH65" i="3"/>
  <c r="CV76" i="3"/>
  <c r="DA76" i="3" s="1"/>
  <c r="DB76" i="3" s="1"/>
  <c r="DA65" i="3"/>
  <c r="DB65" i="3" s="1"/>
  <c r="BF10" i="3"/>
  <c r="BE12" i="3"/>
  <c r="BU12" i="3"/>
  <c r="DI10" i="3"/>
  <c r="DI11" i="3"/>
  <c r="BX11" i="3"/>
  <c r="BX10" i="3"/>
  <c r="BX12" i="3" s="1"/>
  <c r="CV46" i="3"/>
  <c r="CJ55" i="3"/>
  <c r="CJ49" i="3"/>
  <c r="CJ67" i="3"/>
  <c r="CJ69" i="3" s="1"/>
  <c r="CJ78" i="3"/>
  <c r="CJ80" i="3" s="1"/>
  <c r="EH26" i="3"/>
  <c r="EH32" i="3"/>
  <c r="EH34" i="3" s="1"/>
  <c r="EH96" i="3"/>
  <c r="EH98" i="3" s="1"/>
  <c r="DL8" i="3"/>
  <c r="CZ12" i="3"/>
  <c r="CW45" i="3"/>
  <c r="CK54" i="3"/>
  <c r="CO54" i="3" s="1"/>
  <c r="CP54" i="3" s="1"/>
  <c r="CK66" i="3"/>
  <c r="CK68" i="3" s="1"/>
  <c r="CK77" i="3"/>
  <c r="CK91" i="3"/>
  <c r="CO91" i="3" s="1"/>
  <c r="CP91" i="3" s="1"/>
  <c r="CO45" i="3"/>
  <c r="CP45" i="3" s="1"/>
  <c r="CG10" i="3"/>
  <c r="CG11" i="3"/>
  <c r="CC55" i="3"/>
  <c r="CD55" i="3" s="1"/>
  <c r="CE55" i="3" s="1"/>
  <c r="CX8" i="3"/>
  <c r="DR46" i="3"/>
  <c r="DF49" i="3"/>
  <c r="DF67" i="3"/>
  <c r="DF69" i="3" s="1"/>
  <c r="DF78" i="3"/>
  <c r="DF80" i="3" s="1"/>
  <c r="DF55" i="3"/>
  <c r="EG8" i="3"/>
  <c r="BB37" i="3"/>
  <c r="BB52" i="3"/>
  <c r="BB84" i="3" s="1"/>
  <c r="BB86" i="3" s="1"/>
  <c r="BO36" i="3"/>
  <c r="BC38" i="3"/>
  <c r="BC53" i="3"/>
  <c r="BC85" i="3" s="1"/>
  <c r="BC87" i="3" s="1"/>
  <c r="DS48" i="3"/>
  <c r="DG47" i="3"/>
  <c r="DA47" i="3"/>
  <c r="DB47" i="3" s="1"/>
  <c r="CU66" i="3"/>
  <c r="EE34" i="3"/>
  <c r="DL14" i="3"/>
  <c r="CZ16" i="3"/>
  <c r="EC65" i="3"/>
  <c r="DQ76" i="3"/>
  <c r="CV14" i="3"/>
  <c r="CJ16" i="3"/>
  <c r="CC46" i="3"/>
  <c r="CD46" i="3" s="1"/>
  <c r="AU37" i="3"/>
  <c r="AT38" i="3"/>
  <c r="CT9" i="3"/>
  <c r="CH12" i="3"/>
  <c r="DF10" i="3"/>
  <c r="DF11" i="3"/>
  <c r="EK24" i="3"/>
  <c r="BE52" i="3"/>
  <c r="BF52" i="3" s="1"/>
  <c r="BG52" i="3" s="1"/>
  <c r="AY84" i="3"/>
  <c r="CZ48" i="3"/>
  <c r="CN67" i="3"/>
  <c r="CN69" i="3" s="1"/>
  <c r="CN49" i="3"/>
  <c r="AM87" i="3"/>
  <c r="AS87" i="3" s="1"/>
  <c r="AS85" i="3"/>
  <c r="AT85" i="3" s="1"/>
  <c r="DV48" i="3"/>
  <c r="DJ49" i="3"/>
  <c r="DJ67" i="3"/>
  <c r="CD67" i="3"/>
  <c r="CE67" i="3" s="1"/>
  <c r="BU69" i="3"/>
  <c r="CL11" i="3"/>
  <c r="CL10" i="3"/>
  <c r="CL12" i="3" s="1"/>
  <c r="BY38" i="3"/>
  <c r="CK36" i="3"/>
  <c r="BY53" i="3"/>
  <c r="BY85" i="3" s="1"/>
  <c r="BY87" i="3" s="1"/>
  <c r="AT87" i="3"/>
  <c r="BE36" i="3"/>
  <c r="BF36" i="3" s="1"/>
  <c r="BG36" i="3" s="1"/>
  <c r="EJ65" i="3"/>
  <c r="EJ76" i="3" s="1"/>
  <c r="EJ80" i="3" s="1"/>
  <c r="DX76" i="3"/>
  <c r="DX80" i="3" s="1"/>
  <c r="CH36" i="3"/>
  <c r="BV38" i="3"/>
  <c r="BV53" i="3"/>
  <c r="BV85" i="3" s="1"/>
  <c r="BV87" i="3" s="1"/>
  <c r="DI14" i="3"/>
  <c r="CW16" i="3"/>
  <c r="DZ96" i="3"/>
  <c r="DZ98" i="3" s="1"/>
  <c r="DZ26" i="3"/>
  <c r="CG69" i="3"/>
  <c r="DK76" i="3"/>
  <c r="DW65" i="3"/>
  <c r="CV48" i="3"/>
  <c r="CO48" i="3"/>
  <c r="CC66" i="3"/>
  <c r="CD66" i="3" s="1"/>
  <c r="CE66" i="3" s="1"/>
  <c r="BK36" i="3"/>
  <c r="AY38" i="3"/>
  <c r="AY53" i="3"/>
  <c r="DG79" i="3"/>
  <c r="CS79" i="3"/>
  <c r="CY8" i="3"/>
  <c r="CP48" i="3"/>
  <c r="CS48" i="3"/>
  <c r="CG80" i="3"/>
  <c r="CY14" i="3"/>
  <c r="CM16" i="3"/>
  <c r="DB9" i="3"/>
  <c r="DE9" i="3"/>
  <c r="EE76" i="3"/>
  <c r="CC14" i="3"/>
  <c r="CI14" i="3"/>
  <c r="BW16" i="3"/>
  <c r="DR45" i="3"/>
  <c r="DF54" i="3"/>
  <c r="DF77" i="3"/>
  <c r="DF79" i="3" s="1"/>
  <c r="DF66" i="3"/>
  <c r="DF68" i="3" s="1"/>
  <c r="DF91" i="3"/>
  <c r="CX14" i="3"/>
  <c r="CL16" i="3"/>
  <c r="AU10" i="3"/>
  <c r="AT12" i="3"/>
  <c r="ER144" i="8" l="1"/>
  <c r="EQ144" i="8" s="1"/>
  <c r="ES144" i="8"/>
  <c r="ET144" i="8" s="1"/>
  <c r="EL146" i="8"/>
  <c r="BO146" i="8"/>
  <c r="BN146" i="8" s="1"/>
  <c r="BP146" i="8"/>
  <c r="BQ146" i="8" s="1"/>
  <c r="IV146" i="8"/>
  <c r="IU146" i="8" s="1"/>
  <c r="IW146" i="8"/>
  <c r="IX146" i="8" s="1"/>
  <c r="KX146" i="8"/>
  <c r="KW146" i="8" s="1"/>
  <c r="KY146" i="8"/>
  <c r="KZ146" i="8" s="1"/>
  <c r="CQ146" i="8"/>
  <c r="CR146" i="8" s="1"/>
  <c r="CP146" i="8"/>
  <c r="CO146" i="8" s="1"/>
  <c r="EJ144" i="8"/>
  <c r="EJ146" i="8" s="1"/>
  <c r="EK146" i="8"/>
  <c r="HU146" i="8"/>
  <c r="HT146" i="8" s="1"/>
  <c r="HV146" i="8"/>
  <c r="HW146" i="8" s="1"/>
  <c r="CJ46" i="7"/>
  <c r="CV30" i="7"/>
  <c r="CW29" i="7"/>
  <c r="CW30" i="7" s="1"/>
  <c r="EP29" i="7"/>
  <c r="EP32" i="7"/>
  <c r="EG32" i="7"/>
  <c r="ET28" i="7"/>
  <c r="DS8" i="7"/>
  <c r="DF12" i="7"/>
  <c r="DN44" i="7"/>
  <c r="DA63" i="7"/>
  <c r="EU29" i="7"/>
  <c r="EU32" i="7"/>
  <c r="EI28" i="7"/>
  <c r="EO29" i="7"/>
  <c r="EO32" i="7"/>
  <c r="DR26" i="7"/>
  <c r="EE25" i="7"/>
  <c r="DT25" i="7"/>
  <c r="DG26" i="7"/>
  <c r="DG29" i="7"/>
  <c r="CW12" i="7"/>
  <c r="ED12" i="7"/>
  <c r="EQ8" i="7"/>
  <c r="EQ12" i="7" s="1"/>
  <c r="CW64" i="7"/>
  <c r="CN75" i="7"/>
  <c r="CN66" i="7"/>
  <c r="DH22" i="7"/>
  <c r="DU20" i="7"/>
  <c r="ES29" i="7"/>
  <c r="ES32" i="7"/>
  <c r="EJ28" i="7"/>
  <c r="EN28" i="7"/>
  <c r="EA32" i="7"/>
  <c r="DC34" i="7"/>
  <c r="DU45" i="7"/>
  <c r="DH64" i="7"/>
  <c r="EF26" i="7"/>
  <c r="EF29" i="7"/>
  <c r="DF62" i="7"/>
  <c r="CS73" i="7"/>
  <c r="CS66" i="7"/>
  <c r="CS75" i="7"/>
  <c r="DH12" i="7"/>
  <c r="DU8" i="7"/>
  <c r="DN8" i="7"/>
  <c r="DA12" i="7"/>
  <c r="DO62" i="7"/>
  <c r="DB73" i="7"/>
  <c r="DA64" i="7"/>
  <c r="DN45" i="7"/>
  <c r="DA46" i="7"/>
  <c r="DW32" i="7"/>
  <c r="DP10" i="7"/>
  <c r="DI10" i="7"/>
  <c r="EH16" i="7"/>
  <c r="EU15" i="7"/>
  <c r="EU16" i="7" s="1"/>
  <c r="CD66" i="7"/>
  <c r="CI66" i="7" s="1"/>
  <c r="CJ66" i="7" s="1"/>
  <c r="CD75" i="7"/>
  <c r="CD77" i="7" s="1"/>
  <c r="DI11" i="7"/>
  <c r="DP11" i="7"/>
  <c r="DI9" i="7"/>
  <c r="DJ9" i="7" s="1"/>
  <c r="DP9" i="7"/>
  <c r="DS45" i="7"/>
  <c r="DF46" i="7"/>
  <c r="DF64" i="7"/>
  <c r="EB8" i="7"/>
  <c r="DO12" i="7"/>
  <c r="CH65" i="7"/>
  <c r="CH74" i="7"/>
  <c r="CH76" i="7" s="1"/>
  <c r="DR12" i="7"/>
  <c r="EE8" i="7"/>
  <c r="EP20" i="7"/>
  <c r="EC22" i="7"/>
  <c r="DD30" i="7"/>
  <c r="DD33" i="7"/>
  <c r="DD34" i="7" s="1"/>
  <c r="DQ29" i="7"/>
  <c r="DI15" i="7"/>
  <c r="DI16" i="7" s="1"/>
  <c r="DP15" i="7"/>
  <c r="DC16" i="7"/>
  <c r="DN10" i="7"/>
  <c r="DJ10" i="7"/>
  <c r="DP30" i="7"/>
  <c r="DP33" i="7"/>
  <c r="CA76" i="7"/>
  <c r="CI33" i="7"/>
  <c r="CI34" i="7" s="1"/>
  <c r="CB75" i="7"/>
  <c r="CB77" i="7" s="1"/>
  <c r="CB66" i="7"/>
  <c r="CU63" i="7"/>
  <c r="DH44" i="7"/>
  <c r="CJ26" i="7"/>
  <c r="ED25" i="7"/>
  <c r="DO15" i="7"/>
  <c r="DB16" i="7"/>
  <c r="DE63" i="7"/>
  <c r="DR44" i="7"/>
  <c r="DD45" i="7"/>
  <c r="CQ46" i="7"/>
  <c r="CQ64" i="7"/>
  <c r="EQ32" i="7"/>
  <c r="EQ29" i="7"/>
  <c r="DP62" i="7"/>
  <c r="DC73" i="7"/>
  <c r="CN34" i="7"/>
  <c r="CR65" i="7"/>
  <c r="CR74" i="7"/>
  <c r="CR76" i="7" s="1"/>
  <c r="CD74" i="7"/>
  <c r="CD76" i="7" s="1"/>
  <c r="CD65" i="7"/>
  <c r="DS16" i="7"/>
  <c r="EF15" i="7"/>
  <c r="CB74" i="7"/>
  <c r="CB76" i="7" s="1"/>
  <c r="CB65" i="7"/>
  <c r="CI63" i="7"/>
  <c r="CJ63" i="7" s="1"/>
  <c r="DG16" i="7"/>
  <c r="DT15" i="7"/>
  <c r="CG66" i="7"/>
  <c r="CG75" i="7"/>
  <c r="CG77" i="7" s="1"/>
  <c r="EO20" i="7"/>
  <c r="EO22" i="7" s="1"/>
  <c r="EB22" i="7"/>
  <c r="DB45" i="7"/>
  <c r="CO46" i="7"/>
  <c r="CW46" i="7" s="1"/>
  <c r="CO64" i="7"/>
  <c r="DE64" i="7"/>
  <c r="DR45" i="7"/>
  <c r="DE46" i="7"/>
  <c r="CA77" i="7"/>
  <c r="CJ77" i="7" s="1"/>
  <c r="DB44" i="7"/>
  <c r="CO63" i="7"/>
  <c r="EE15" i="7"/>
  <c r="DR16" i="7"/>
  <c r="DD44" i="7"/>
  <c r="CQ63" i="7"/>
  <c r="DI25" i="7"/>
  <c r="DU25" i="7"/>
  <c r="DH29" i="7"/>
  <c r="DI29" i="7" s="1"/>
  <c r="DI30" i="7" s="1"/>
  <c r="DH26" i="7"/>
  <c r="CW15" i="7"/>
  <c r="CW16" i="7" s="1"/>
  <c r="DA15" i="7"/>
  <c r="CN16" i="7"/>
  <c r="DS30" i="7"/>
  <c r="DS33" i="7"/>
  <c r="DS34" i="7" s="1"/>
  <c r="CF77" i="7"/>
  <c r="CO30" i="7"/>
  <c r="CO33" i="7"/>
  <c r="CO34" i="7" s="1"/>
  <c r="BW24" i="7"/>
  <c r="BW26" i="7" s="1"/>
  <c r="EH62" i="7"/>
  <c r="DU73" i="7"/>
  <c r="CJ33" i="7"/>
  <c r="CJ34" i="7" s="1"/>
  <c r="EA25" i="7"/>
  <c r="DN29" i="7"/>
  <c r="CC76" i="7"/>
  <c r="CI74" i="7"/>
  <c r="CT46" i="7"/>
  <c r="DG45" i="7"/>
  <c r="CT64" i="7"/>
  <c r="CP74" i="7"/>
  <c r="CV63" i="7"/>
  <c r="CW63" i="7" s="1"/>
  <c r="CP65" i="7"/>
  <c r="CR66" i="7"/>
  <c r="CR75" i="7"/>
  <c r="CR77" i="7" s="1"/>
  <c r="CJ64" i="7"/>
  <c r="CG65" i="7"/>
  <c r="CI65" i="7" s="1"/>
  <c r="CJ65" i="7" s="1"/>
  <c r="CG74" i="7"/>
  <c r="CG76" i="7" s="1"/>
  <c r="CI75" i="7"/>
  <c r="CC77" i="7"/>
  <c r="CI77" i="7" s="1"/>
  <c r="CW20" i="7"/>
  <c r="CW22" i="7" s="1"/>
  <c r="CN22" i="7"/>
  <c r="DA20" i="7"/>
  <c r="CV33" i="7"/>
  <c r="CV34" i="7" s="1"/>
  <c r="CN24" i="7"/>
  <c r="CJ24" i="7"/>
  <c r="CA26" i="7"/>
  <c r="CS65" i="7"/>
  <c r="CS74" i="7"/>
  <c r="CS76" i="7" s="1"/>
  <c r="BV74" i="7"/>
  <c r="BW74" i="7" s="1"/>
  <c r="DN9" i="7"/>
  <c r="DP44" i="7"/>
  <c r="DC63" i="7"/>
  <c r="EP24" i="7"/>
  <c r="BV75" i="7"/>
  <c r="BW75" i="7" s="1"/>
  <c r="DD20" i="7"/>
  <c r="CQ22" i="7"/>
  <c r="DG44" i="7"/>
  <c r="CT63" i="7"/>
  <c r="CI64" i="7"/>
  <c r="DB26" i="7"/>
  <c r="DO25" i="7"/>
  <c r="DB29" i="7"/>
  <c r="DA62" i="7"/>
  <c r="CN73" i="7"/>
  <c r="CW62" i="7"/>
  <c r="EE62" i="7"/>
  <c r="DR73" i="7"/>
  <c r="DS44" i="7"/>
  <c r="DF63" i="7"/>
  <c r="CV46" i="7"/>
  <c r="CQ24" i="7"/>
  <c r="CI24" i="7"/>
  <c r="CI26" i="7" s="1"/>
  <c r="CD26" i="7"/>
  <c r="BV76" i="7"/>
  <c r="CV44" i="7"/>
  <c r="CW44" i="7" s="1"/>
  <c r="BV77" i="7"/>
  <c r="BW77" i="7" s="1"/>
  <c r="EG8" i="7"/>
  <c r="DT12" i="7"/>
  <c r="EE32" i="7"/>
  <c r="ER28" i="7"/>
  <c r="EV28" i="7" s="1"/>
  <c r="CU30" i="7"/>
  <c r="CU33" i="7"/>
  <c r="CU34" i="7" s="1"/>
  <c r="DP45" i="7"/>
  <c r="DC64" i="7"/>
  <c r="DC46" i="7"/>
  <c r="CJ73" i="7"/>
  <c r="CV12" i="7"/>
  <c r="CQ73" i="7"/>
  <c r="CV73" i="7" s="1"/>
  <c r="DD62" i="7"/>
  <c r="EI32" i="7"/>
  <c r="DE30" i="7"/>
  <c r="DE33" i="7"/>
  <c r="DE34" i="7" s="1"/>
  <c r="DR29" i="7"/>
  <c r="CU66" i="7"/>
  <c r="CU75" i="7"/>
  <c r="CU77" i="7" s="1"/>
  <c r="CT30" i="7"/>
  <c r="CT33" i="7"/>
  <c r="CT34" i="7" s="1"/>
  <c r="CT73" i="7"/>
  <c r="DG62" i="7"/>
  <c r="BW76" i="7"/>
  <c r="DA30" i="7"/>
  <c r="DA33" i="7"/>
  <c r="CP66" i="7"/>
  <c r="CV64" i="7"/>
  <c r="CP75" i="7"/>
  <c r="DI8" i="7"/>
  <c r="DC12" i="7"/>
  <c r="DP8" i="7"/>
  <c r="DN11" i="7"/>
  <c r="DJ11" i="7"/>
  <c r="CN74" i="7"/>
  <c r="CN65" i="7"/>
  <c r="EC29" i="7"/>
  <c r="EC26" i="7"/>
  <c r="CR69" i="6"/>
  <c r="DG14" i="6"/>
  <c r="CT16" i="6"/>
  <c r="CM21" i="6"/>
  <c r="CL22" i="6"/>
  <c r="CM28" i="6"/>
  <c r="DG65" i="6"/>
  <c r="CT76" i="6"/>
  <c r="CX55" i="6"/>
  <c r="CN74" i="6"/>
  <c r="CF68" i="6"/>
  <c r="CN71" i="6"/>
  <c r="CR28" i="6"/>
  <c r="CX24" i="6"/>
  <c r="CR32" i="6"/>
  <c r="CR96" i="6"/>
  <c r="CR98" i="6" s="1"/>
  <c r="CR26" i="6"/>
  <c r="DI11" i="6"/>
  <c r="DI10" i="6"/>
  <c r="DI36" i="6"/>
  <c r="DI37" i="6" s="1"/>
  <c r="CV39" i="6"/>
  <c r="DR14" i="6"/>
  <c r="DE16" i="6"/>
  <c r="DN14" i="6"/>
  <c r="CR49" i="6"/>
  <c r="DF8" i="6"/>
  <c r="DF12" i="6" s="1"/>
  <c r="CS12" i="6"/>
  <c r="CR79" i="6"/>
  <c r="CK32" i="6"/>
  <c r="CL32" i="6" s="1"/>
  <c r="CE34" i="6"/>
  <c r="CK34" i="6" s="1"/>
  <c r="CV28" i="6"/>
  <c r="CV30" i="6" s="1"/>
  <c r="CV32" i="6"/>
  <c r="CV34" i="6" s="1"/>
  <c r="CV96" i="6"/>
  <c r="CV98" i="6" s="1"/>
  <c r="CV26" i="6"/>
  <c r="EH36" i="6"/>
  <c r="EH37" i="6" s="1"/>
  <c r="DU39" i="6"/>
  <c r="DH65" i="6"/>
  <c r="CU76" i="6"/>
  <c r="BR37" i="6"/>
  <c r="BX36" i="6"/>
  <c r="CW49" i="6"/>
  <c r="CW55" i="6"/>
  <c r="DJ46" i="6"/>
  <c r="CW78" i="6"/>
  <c r="CW89" i="6"/>
  <c r="CW67" i="6"/>
  <c r="CW69" i="6" s="1"/>
  <c r="CL14" i="6"/>
  <c r="CL16" i="6" s="1"/>
  <c r="DF45" i="6"/>
  <c r="CS54" i="6"/>
  <c r="CS77" i="6"/>
  <c r="CS79" i="6" s="1"/>
  <c r="CS66" i="6"/>
  <c r="CR68" i="6"/>
  <c r="CE30" i="6"/>
  <c r="CK28" i="6"/>
  <c r="CK30" i="6" s="1"/>
  <c r="DI22" i="6"/>
  <c r="DI24" i="6"/>
  <c r="DM18" i="6"/>
  <c r="DV20" i="6"/>
  <c r="DW45" i="6"/>
  <c r="DJ54" i="6"/>
  <c r="DJ66" i="6"/>
  <c r="DJ68" i="6" s="1"/>
  <c r="DJ77" i="6"/>
  <c r="DJ79" i="6" s="1"/>
  <c r="CP26" i="6"/>
  <c r="CP32" i="6"/>
  <c r="CY24" i="6"/>
  <c r="CP28" i="6"/>
  <c r="CP96" i="6"/>
  <c r="CP98" i="6" s="1"/>
  <c r="CX65" i="6"/>
  <c r="DE65" i="6"/>
  <c r="CR76" i="6"/>
  <c r="DR45" i="6"/>
  <c r="DE54" i="6"/>
  <c r="DE66" i="6"/>
  <c r="DE77" i="6"/>
  <c r="CK96" i="6"/>
  <c r="CK98" i="6" s="1"/>
  <c r="CK26" i="6"/>
  <c r="CC30" i="6"/>
  <c r="CC38" i="6"/>
  <c r="BY38" i="6"/>
  <c r="CP16" i="6"/>
  <c r="DC14" i="6"/>
  <c r="BY76" i="6"/>
  <c r="CL65" i="6"/>
  <c r="CP65" i="6"/>
  <c r="CC76" i="6"/>
  <c r="CL76" i="6" s="1"/>
  <c r="CU16" i="6"/>
  <c r="DH14" i="6"/>
  <c r="DL47" i="6"/>
  <c r="DP47" i="6"/>
  <c r="DC10" i="6"/>
  <c r="DL10" i="6" s="1"/>
  <c r="DC11" i="6"/>
  <c r="DJ16" i="6"/>
  <c r="DW14" i="6"/>
  <c r="EF20" i="6"/>
  <c r="DS24" i="6"/>
  <c r="DS22" i="6"/>
  <c r="CC80" i="6"/>
  <c r="CL78" i="6"/>
  <c r="CQ39" i="6"/>
  <c r="DD36" i="6"/>
  <c r="DD37" i="6" s="1"/>
  <c r="CZ39" i="6"/>
  <c r="CC34" i="6"/>
  <c r="DC24" i="6"/>
  <c r="DP20" i="6"/>
  <c r="DC22" i="6"/>
  <c r="CS36" i="6"/>
  <c r="CS37" i="6" s="1"/>
  <c r="CF39" i="6"/>
  <c r="DF65" i="6"/>
  <c r="CS76" i="6"/>
  <c r="CS49" i="6"/>
  <c r="DF46" i="6"/>
  <c r="CS55" i="6"/>
  <c r="CS67" i="6"/>
  <c r="CS69" i="6" s="1"/>
  <c r="CS78" i="6"/>
  <c r="CS80" i="6" s="1"/>
  <c r="CS89" i="6"/>
  <c r="CL77" i="6"/>
  <c r="CC79" i="6"/>
  <c r="CL79" i="6" s="1"/>
  <c r="CK49" i="6"/>
  <c r="CL49" i="6" s="1"/>
  <c r="BY34" i="6"/>
  <c r="DE10" i="6"/>
  <c r="CX11" i="6"/>
  <c r="CY11" i="6" s="1"/>
  <c r="CZ10" i="6" s="1"/>
  <c r="DE11" i="6"/>
  <c r="CK76" i="6"/>
  <c r="CX45" i="6"/>
  <c r="CK66" i="6"/>
  <c r="DF28" i="6"/>
  <c r="DF30" i="6" s="1"/>
  <c r="DF32" i="6"/>
  <c r="DF34" i="6" s="1"/>
  <c r="DF96" i="6"/>
  <c r="DF98" i="6" s="1"/>
  <c r="DF26" i="6"/>
  <c r="BL37" i="6"/>
  <c r="BM37" i="6" s="1"/>
  <c r="BP36" i="6"/>
  <c r="BC39" i="6"/>
  <c r="BL39" i="6" s="1"/>
  <c r="CK79" i="6"/>
  <c r="CC69" i="6"/>
  <c r="CL24" i="6"/>
  <c r="CL66" i="6"/>
  <c r="CC68" i="6"/>
  <c r="CL68" i="6" s="1"/>
  <c r="CY20" i="6"/>
  <c r="EQ24" i="6"/>
  <c r="EQ22" i="6"/>
  <c r="DG8" i="6"/>
  <c r="DG12" i="6" s="1"/>
  <c r="CT12" i="6"/>
  <c r="DA8" i="6" s="1"/>
  <c r="DJ65" i="6"/>
  <c r="CW76" i="6"/>
  <c r="CK68" i="6"/>
  <c r="CY46" i="6"/>
  <c r="CP49" i="6"/>
  <c r="CP55" i="6"/>
  <c r="DC46" i="6"/>
  <c r="CP67" i="6"/>
  <c r="CP89" i="6"/>
  <c r="CP78" i="6"/>
  <c r="CL54" i="6"/>
  <c r="CV69" i="6"/>
  <c r="ED32" i="6"/>
  <c r="ED34" i="6" s="1"/>
  <c r="ED26" i="6"/>
  <c r="ED28" i="6"/>
  <c r="ED30" i="6" s="1"/>
  <c r="ED96" i="6"/>
  <c r="ED98" i="6" s="1"/>
  <c r="CR80" i="6"/>
  <c r="DV38" i="6"/>
  <c r="DK38" i="6"/>
  <c r="DJ12" i="6"/>
  <c r="DI12" i="6"/>
  <c r="DG36" i="6"/>
  <c r="DG37" i="6" s="1"/>
  <c r="CT39" i="6"/>
  <c r="CL55" i="6"/>
  <c r="DC45" i="6"/>
  <c r="CP54" i="6"/>
  <c r="CP66" i="6"/>
  <c r="CY45" i="6"/>
  <c r="CP77" i="6"/>
  <c r="DI65" i="6"/>
  <c r="CV76" i="6"/>
  <c r="CV80" i="6" s="1"/>
  <c r="CK51" i="6"/>
  <c r="CK89" i="6"/>
  <c r="BY68" i="6"/>
  <c r="CT32" i="6"/>
  <c r="CT34" i="6" s="1"/>
  <c r="CT26" i="6"/>
  <c r="CT28" i="6"/>
  <c r="CT30" i="6" s="1"/>
  <c r="CT96" i="6"/>
  <c r="CT98" i="6" s="1"/>
  <c r="CX9" i="6"/>
  <c r="CY9" i="6" s="1"/>
  <c r="DE9" i="6"/>
  <c r="DK9" i="6" s="1"/>
  <c r="DI49" i="6"/>
  <c r="DI55" i="6"/>
  <c r="DV46" i="6"/>
  <c r="DI67" i="6"/>
  <c r="DI69" i="6" s="1"/>
  <c r="DI78" i="6"/>
  <c r="DI89" i="6"/>
  <c r="DH66" i="6"/>
  <c r="DH68" i="6" s="1"/>
  <c r="DH54" i="6"/>
  <c r="DH77" i="6"/>
  <c r="DH79" i="6" s="1"/>
  <c r="DU45" i="6"/>
  <c r="DQ45" i="6"/>
  <c r="DD66" i="6"/>
  <c r="DD68" i="6" s="1"/>
  <c r="DD54" i="6"/>
  <c r="DD77" i="6"/>
  <c r="DD79" i="6" s="1"/>
  <c r="DJ36" i="6"/>
  <c r="DJ37" i="6" s="1"/>
  <c r="CW39" i="6"/>
  <c r="CK12" i="6"/>
  <c r="CL8" i="6"/>
  <c r="CL12" i="6" s="1"/>
  <c r="DG24" i="6"/>
  <c r="DT20" i="6"/>
  <c r="DG22" i="6"/>
  <c r="CL46" i="6"/>
  <c r="DD65" i="6"/>
  <c r="CQ76" i="6"/>
  <c r="CQ80" i="6" s="1"/>
  <c r="CJ80" i="6"/>
  <c r="CK80" i="6" s="1"/>
  <c r="CK69" i="6"/>
  <c r="DE48" i="6"/>
  <c r="DE49" i="6" s="1"/>
  <c r="CX48" i="6"/>
  <c r="CY48" i="6" s="1"/>
  <c r="CX46" i="6"/>
  <c r="CT49" i="6"/>
  <c r="CT55" i="6"/>
  <c r="DG46" i="6"/>
  <c r="CT78" i="6"/>
  <c r="CT80" i="6" s="1"/>
  <c r="CT67" i="6"/>
  <c r="CT69" i="6" s="1"/>
  <c r="CT89" i="6"/>
  <c r="DL9" i="6"/>
  <c r="DQ46" i="6"/>
  <c r="DD55" i="6"/>
  <c r="DD78" i="6"/>
  <c r="DD67" i="6"/>
  <c r="DD69" i="6" s="1"/>
  <c r="DD49" i="6"/>
  <c r="DD89" i="6"/>
  <c r="DW20" i="6"/>
  <c r="DJ24" i="6"/>
  <c r="DJ22" i="6"/>
  <c r="CK67" i="6"/>
  <c r="CL67" i="6" s="1"/>
  <c r="DP48" i="6"/>
  <c r="DK46" i="6"/>
  <c r="DE55" i="6"/>
  <c r="DR46" i="6"/>
  <c r="DE78" i="6"/>
  <c r="DE89" i="6"/>
  <c r="CU49" i="6"/>
  <c r="CU55" i="6"/>
  <c r="DH46" i="6"/>
  <c r="CU67" i="6"/>
  <c r="CU69" i="6" s="1"/>
  <c r="CU78" i="6"/>
  <c r="CU80" i="6" s="1"/>
  <c r="CU89" i="6"/>
  <c r="DK20" i="6"/>
  <c r="DK22" i="6" s="1"/>
  <c r="DE24" i="6"/>
  <c r="DR20" i="6"/>
  <c r="DE22" i="6"/>
  <c r="DV45" i="6"/>
  <c r="DI54" i="6"/>
  <c r="DI66" i="6"/>
  <c r="DI68" i="6" s="1"/>
  <c r="DI77" i="6"/>
  <c r="DI79" i="6" s="1"/>
  <c r="CX8" i="6"/>
  <c r="DE8" i="6"/>
  <c r="CR12" i="6"/>
  <c r="CT54" i="6"/>
  <c r="CX54" i="6" s="1"/>
  <c r="DG45" i="6"/>
  <c r="CT66" i="6"/>
  <c r="CT68" i="6" s="1"/>
  <c r="CT77" i="6"/>
  <c r="CT79" i="6" s="1"/>
  <c r="DC12" i="6"/>
  <c r="BY69" i="6"/>
  <c r="CX14" i="6"/>
  <c r="CX16" i="6" s="1"/>
  <c r="CW26" i="6"/>
  <c r="CW32" i="6"/>
  <c r="CW34" i="6" s="1"/>
  <c r="CW28" i="6"/>
  <c r="CW30" i="6" s="1"/>
  <c r="CW96" i="6"/>
  <c r="CW98" i="6" s="1"/>
  <c r="CH144" i="5"/>
  <c r="CT144" i="5"/>
  <c r="DX66" i="4"/>
  <c r="DX75" i="4"/>
  <c r="DX77" i="4" s="1"/>
  <c r="DU62" i="4"/>
  <c r="DI73" i="4"/>
  <c r="DI77" i="4" s="1"/>
  <c r="DI66" i="4"/>
  <c r="EJ64" i="4"/>
  <c r="CW16" i="4"/>
  <c r="DI14" i="4"/>
  <c r="DA66" i="4"/>
  <c r="DA75" i="4"/>
  <c r="DA77" i="4" s="1"/>
  <c r="CT76" i="4"/>
  <c r="CN65" i="4"/>
  <c r="CP65" i="4" s="1"/>
  <c r="CQ65" i="4" s="1"/>
  <c r="CN74" i="4"/>
  <c r="CP63" i="4"/>
  <c r="CQ63" i="4" s="1"/>
  <c r="DF74" i="4"/>
  <c r="DF65" i="4"/>
  <c r="BZ77" i="4"/>
  <c r="CD77" i="4" s="1"/>
  <c r="CE77" i="4" s="1"/>
  <c r="CD75" i="4"/>
  <c r="CE75" i="4" s="1"/>
  <c r="CL66" i="4"/>
  <c r="CP66" i="4" s="1"/>
  <c r="CL75" i="4"/>
  <c r="CP64" i="4"/>
  <c r="CQ64" i="4" s="1"/>
  <c r="DY14" i="4"/>
  <c r="DM16" i="4"/>
  <c r="EI46" i="4"/>
  <c r="EI64" i="4"/>
  <c r="DL44" i="4"/>
  <c r="CZ63" i="4"/>
  <c r="DB44" i="4"/>
  <c r="DC44" i="4" s="1"/>
  <c r="CZ46" i="4"/>
  <c r="DM20" i="4"/>
  <c r="DA24" i="4"/>
  <c r="DB24" i="4" s="1"/>
  <c r="DJ45" i="4"/>
  <c r="CX46" i="4"/>
  <c r="CX64" i="4"/>
  <c r="DB45" i="4"/>
  <c r="DC45" i="4" s="1"/>
  <c r="DF30" i="4"/>
  <c r="DR29" i="4"/>
  <c r="DT62" i="4"/>
  <c r="DH73" i="4"/>
  <c r="DC24" i="4"/>
  <c r="CZ14" i="4"/>
  <c r="CN16" i="4"/>
  <c r="DW75" i="4"/>
  <c r="ED44" i="4"/>
  <c r="DR63" i="4"/>
  <c r="DR20" i="4"/>
  <c r="DF24" i="4"/>
  <c r="DO20" i="4"/>
  <c r="CP46" i="4"/>
  <c r="CQ46" i="4" s="1"/>
  <c r="CT66" i="4"/>
  <c r="CT75" i="4"/>
  <c r="CY30" i="4"/>
  <c r="DK29" i="4"/>
  <c r="DB14" i="4"/>
  <c r="DB16" i="4" s="1"/>
  <c r="DH14" i="4"/>
  <c r="CV16" i="4"/>
  <c r="EE29" i="4"/>
  <c r="EE30" i="4" s="1"/>
  <c r="DS30" i="4"/>
  <c r="EH20" i="4"/>
  <c r="EH24" i="4" s="1"/>
  <c r="DV24" i="4"/>
  <c r="DH30" i="4"/>
  <c r="DT29" i="4"/>
  <c r="DV14" i="4"/>
  <c r="DJ16" i="4"/>
  <c r="DC29" i="4"/>
  <c r="DC30" i="4" s="1"/>
  <c r="DK14" i="4"/>
  <c r="CY16" i="4"/>
  <c r="CI16" i="4"/>
  <c r="CU14" i="4"/>
  <c r="EK29" i="4"/>
  <c r="EK30" i="4" s="1"/>
  <c r="DY30" i="4"/>
  <c r="DC62" i="4"/>
  <c r="DF62" i="4"/>
  <c r="CT73" i="4"/>
  <c r="DK73" i="4"/>
  <c r="DK77" i="4" s="1"/>
  <c r="DW62" i="4"/>
  <c r="DK66" i="4"/>
  <c r="DV30" i="4"/>
  <c r="EH29" i="4"/>
  <c r="EH30" i="4" s="1"/>
  <c r="DM46" i="4"/>
  <c r="DY45" i="4"/>
  <c r="DM64" i="4"/>
  <c r="CV77" i="4"/>
  <c r="DH66" i="4"/>
  <c r="DH75" i="4"/>
  <c r="DR45" i="4"/>
  <c r="DF46" i="4"/>
  <c r="DF64" i="4"/>
  <c r="DG66" i="4"/>
  <c r="DG75" i="4"/>
  <c r="DG77" i="4" s="1"/>
  <c r="CQ73" i="4"/>
  <c r="EF45" i="4"/>
  <c r="DT46" i="4"/>
  <c r="DT64" i="4"/>
  <c r="DX20" i="4"/>
  <c r="DL24" i="4"/>
  <c r="CQ14" i="4"/>
  <c r="CQ16" i="4" s="1"/>
  <c r="CH16" i="4"/>
  <c r="CT14" i="4"/>
  <c r="DJ62" i="4"/>
  <c r="CX73" i="4"/>
  <c r="DB73" i="4" s="1"/>
  <c r="CB76" i="4"/>
  <c r="CD76" i="4" s="1"/>
  <c r="CE76" i="4" s="1"/>
  <c r="CD74" i="4"/>
  <c r="CE74" i="4" s="1"/>
  <c r="DS74" i="4"/>
  <c r="DS76" i="4" s="1"/>
  <c r="DS65" i="4"/>
  <c r="DS46" i="4"/>
  <c r="EE45" i="4"/>
  <c r="DS64" i="4"/>
  <c r="CH77" i="4"/>
  <c r="CU24" i="4"/>
  <c r="DG20" i="4"/>
  <c r="EE65" i="4"/>
  <c r="EE74" i="4"/>
  <c r="EE76" i="4" s="1"/>
  <c r="EG20" i="4"/>
  <c r="DU24" i="4"/>
  <c r="CQ66" i="4"/>
  <c r="CI80" i="3"/>
  <c r="ED45" i="3"/>
  <c r="DR66" i="3"/>
  <c r="DR68" i="3" s="1"/>
  <c r="DR54" i="3"/>
  <c r="DR77" i="3"/>
  <c r="DR79" i="3" s="1"/>
  <c r="DR91" i="3"/>
  <c r="BK37" i="3"/>
  <c r="BK52" i="3"/>
  <c r="DU14" i="3"/>
  <c r="DI16" i="3"/>
  <c r="DL48" i="3"/>
  <c r="CZ67" i="3"/>
  <c r="CZ69" i="3" s="1"/>
  <c r="CZ49" i="3"/>
  <c r="DM47" i="3"/>
  <c r="DN47" i="3" s="1"/>
  <c r="DS47" i="3"/>
  <c r="DG66" i="3"/>
  <c r="DX11" i="3"/>
  <c r="EJ10" i="3" s="1"/>
  <c r="DX10" i="3"/>
  <c r="DT8" i="3"/>
  <c r="DE48" i="3"/>
  <c r="DB48" i="3"/>
  <c r="BG10" i="3"/>
  <c r="BF12" i="3"/>
  <c r="CX11" i="3"/>
  <c r="CX10" i="3"/>
  <c r="DH14" i="3"/>
  <c r="CV16" i="3"/>
  <c r="CO66" i="3"/>
  <c r="CP66" i="3" s="1"/>
  <c r="BQ12" i="3"/>
  <c r="BR10" i="3"/>
  <c r="BR12" i="3" s="1"/>
  <c r="DE55" i="3"/>
  <c r="DQ46" i="3"/>
  <c r="DE49" i="3"/>
  <c r="DE67" i="3"/>
  <c r="DE78" i="3"/>
  <c r="CC16" i="3"/>
  <c r="CD14" i="3"/>
  <c r="CD16" i="3" s="1"/>
  <c r="DH48" i="3"/>
  <c r="DA48" i="3"/>
  <c r="CH37" i="3"/>
  <c r="CH52" i="3"/>
  <c r="CH84" i="3" s="1"/>
  <c r="CH86" i="3" s="1"/>
  <c r="CD69" i="3"/>
  <c r="CD81" i="3" s="1"/>
  <c r="EK96" i="3"/>
  <c r="EK98" i="3" s="1"/>
  <c r="EK26" i="3"/>
  <c r="EL24" i="3"/>
  <c r="ED46" i="3"/>
  <c r="DR55" i="3"/>
  <c r="DR49" i="3"/>
  <c r="DR67" i="3"/>
  <c r="DR69" i="3" s="1"/>
  <c r="DR78" i="3"/>
  <c r="DR80" i="3" s="1"/>
  <c r="DS79" i="3"/>
  <c r="CU14" i="3"/>
  <c r="CI16" i="3"/>
  <c r="CO14" i="3"/>
  <c r="CI69" i="3"/>
  <c r="CS16" i="3"/>
  <c r="DE14" i="3"/>
  <c r="DK8" i="3"/>
  <c r="CY12" i="3"/>
  <c r="EI65" i="3"/>
  <c r="EI76" i="3" s="1"/>
  <c r="DW76" i="3"/>
  <c r="DR10" i="3"/>
  <c r="DR11" i="3"/>
  <c r="ED10" i="3" s="1"/>
  <c r="DI45" i="3"/>
  <c r="CW66" i="3"/>
  <c r="CW68" i="3" s="1"/>
  <c r="CW54" i="3"/>
  <c r="DA54" i="3" s="1"/>
  <c r="DB54" i="3" s="1"/>
  <c r="CW77" i="3"/>
  <c r="CW91" i="3"/>
  <c r="DA91" i="3" s="1"/>
  <c r="DB91" i="3" s="1"/>
  <c r="DA45" i="3"/>
  <c r="DB45" i="3" s="1"/>
  <c r="DH46" i="3"/>
  <c r="CV55" i="3"/>
  <c r="CV49" i="3"/>
  <c r="CV67" i="3"/>
  <c r="CV69" i="3" s="1"/>
  <c r="CV78" i="3"/>
  <c r="CV80" i="3" s="1"/>
  <c r="DH76" i="3"/>
  <c r="DT65" i="3"/>
  <c r="DM65" i="3"/>
  <c r="DN65" i="3" s="1"/>
  <c r="BI84" i="3"/>
  <c r="AW87" i="3"/>
  <c r="DJ69" i="3"/>
  <c r="EC76" i="3"/>
  <c r="BO37" i="3"/>
  <c r="BO52" i="3"/>
  <c r="BO84" i="3" s="1"/>
  <c r="BO86" i="3" s="1"/>
  <c r="DJ8" i="3"/>
  <c r="CX12" i="3"/>
  <c r="CC10" i="3"/>
  <c r="BW12" i="3"/>
  <c r="DA46" i="3"/>
  <c r="DB46" i="3" s="1"/>
  <c r="DG46" i="3"/>
  <c r="CU49" i="3"/>
  <c r="CU55" i="3"/>
  <c r="CU67" i="3"/>
  <c r="CU78" i="3"/>
  <c r="BU36" i="3"/>
  <c r="BI53" i="3"/>
  <c r="BI38" i="3"/>
  <c r="EJ66" i="3"/>
  <c r="EJ68" i="3" s="1"/>
  <c r="EJ77" i="3"/>
  <c r="EJ79" i="3" s="1"/>
  <c r="EJ54" i="3"/>
  <c r="EJ91" i="3"/>
  <c r="CJ11" i="3"/>
  <c r="CJ10" i="3"/>
  <c r="CJ12" i="3" s="1"/>
  <c r="DE79" i="3"/>
  <c r="CI11" i="3"/>
  <c r="CI10" i="3"/>
  <c r="CC11" i="3"/>
  <c r="CD11" i="3" s="1"/>
  <c r="CE11" i="3" s="1"/>
  <c r="EE54" i="3"/>
  <c r="EE77" i="3"/>
  <c r="EE91" i="3"/>
  <c r="EC47" i="3"/>
  <c r="DN9" i="3"/>
  <c r="DQ9" i="3"/>
  <c r="DU10" i="3"/>
  <c r="DU11" i="3"/>
  <c r="EG10" i="3" s="1"/>
  <c r="EG12" i="3" s="1"/>
  <c r="DE68" i="3"/>
  <c r="EE48" i="3"/>
  <c r="DA8" i="3"/>
  <c r="CP8" i="3"/>
  <c r="DJ14" i="3"/>
  <c r="CX16" i="3"/>
  <c r="EH48" i="3"/>
  <c r="DV67" i="3"/>
  <c r="DV49" i="3"/>
  <c r="DX14" i="3"/>
  <c r="DL16" i="3"/>
  <c r="BN36" i="3"/>
  <c r="BQ36" i="3" s="1"/>
  <c r="BR36" i="3" s="1"/>
  <c r="BB38" i="3"/>
  <c r="BB53" i="3"/>
  <c r="BB85" i="3" s="1"/>
  <c r="BB87" i="3" s="1"/>
  <c r="EK32" i="3"/>
  <c r="EL32" i="3" s="1"/>
  <c r="CS10" i="3"/>
  <c r="CS11" i="3"/>
  <c r="DX8" i="3"/>
  <c r="DL12" i="3"/>
  <c r="DI12" i="3"/>
  <c r="EG65" i="3"/>
  <c r="EG76" i="3" s="1"/>
  <c r="DU76" i="3"/>
  <c r="EI54" i="3"/>
  <c r="EI66" i="3"/>
  <c r="EI68" i="3" s="1"/>
  <c r="EI77" i="3"/>
  <c r="EI79" i="3" s="1"/>
  <c r="EI91" i="3"/>
  <c r="BF86" i="3"/>
  <c r="CC80" i="3"/>
  <c r="CD80" i="3" s="1"/>
  <c r="BE53" i="3"/>
  <c r="BF53" i="3" s="1"/>
  <c r="BG53" i="3" s="1"/>
  <c r="AY85" i="3"/>
  <c r="DF9" i="3"/>
  <c r="CT12" i="3"/>
  <c r="EK34" i="3"/>
  <c r="EL34" i="3" s="1"/>
  <c r="DQ54" i="3"/>
  <c r="EC45" i="3"/>
  <c r="DQ77" i="3"/>
  <c r="DQ66" i="3"/>
  <c r="DQ91" i="3"/>
  <c r="BP37" i="3"/>
  <c r="BP52" i="3"/>
  <c r="BP84" i="3" s="1"/>
  <c r="BP86" i="3" s="1"/>
  <c r="DW46" i="3"/>
  <c r="DK55" i="3"/>
  <c r="DK49" i="3"/>
  <c r="DK67" i="3"/>
  <c r="DK69" i="3" s="1"/>
  <c r="DK78" i="3"/>
  <c r="DK80" i="3" s="1"/>
  <c r="CS49" i="3"/>
  <c r="DA66" i="3"/>
  <c r="DB66" i="3" s="1"/>
  <c r="CU68" i="3"/>
  <c r="DA68" i="3" s="1"/>
  <c r="DB68" i="3" s="1"/>
  <c r="DV65" i="3"/>
  <c r="DJ76" i="3"/>
  <c r="DJ80" i="3" s="1"/>
  <c r="CS80" i="3"/>
  <c r="BL37" i="3"/>
  <c r="BL52" i="3"/>
  <c r="BL84" i="3" s="1"/>
  <c r="BL86" i="3" s="1"/>
  <c r="CW46" i="3"/>
  <c r="CK49" i="3"/>
  <c r="CO49" i="3" s="1"/>
  <c r="CP49" i="3" s="1"/>
  <c r="CK55" i="3"/>
  <c r="CO55" i="3" s="1"/>
  <c r="CP55" i="3" s="1"/>
  <c r="CK67" i="3"/>
  <c r="CK69" i="3" s="1"/>
  <c r="CK78" i="3"/>
  <c r="CK80" i="3" s="1"/>
  <c r="AY86" i="3"/>
  <c r="BE86" i="3" s="1"/>
  <c r="BE84" i="3"/>
  <c r="BF84" i="3" s="1"/>
  <c r="CK79" i="3"/>
  <c r="CO79" i="3" s="1"/>
  <c r="CP79" i="3" s="1"/>
  <c r="CO77" i="3"/>
  <c r="CP77" i="3" s="1"/>
  <c r="DG8" i="3"/>
  <c r="DK14" i="3"/>
  <c r="CY16" i="3"/>
  <c r="CG12" i="3"/>
  <c r="BE37" i="3"/>
  <c r="CK52" i="3"/>
  <c r="CK84" i="3" s="1"/>
  <c r="CK86" i="3" s="1"/>
  <c r="CK37" i="3"/>
  <c r="CY11" i="3"/>
  <c r="CY10" i="3"/>
  <c r="CS67" i="3"/>
  <c r="ER146" i="8" l="1"/>
  <c r="EQ146" i="8" s="1"/>
  <c r="ES146" i="8"/>
  <c r="ET146" i="8" s="1"/>
  <c r="EE26" i="7"/>
  <c r="EE29" i="7"/>
  <c r="DF65" i="7"/>
  <c r="DF74" i="7"/>
  <c r="DF76" i="7" s="1"/>
  <c r="CT74" i="7"/>
  <c r="CT76" i="7" s="1"/>
  <c r="CT65" i="7"/>
  <c r="CJ75" i="7"/>
  <c r="DI73" i="7"/>
  <c r="ED29" i="7"/>
  <c r="EP22" i="7"/>
  <c r="DV11" i="7"/>
  <c r="DW11" i="7" s="1"/>
  <c r="EC11" i="7"/>
  <c r="DA66" i="7"/>
  <c r="DA75" i="7"/>
  <c r="DS62" i="7"/>
  <c r="DF73" i="7"/>
  <c r="ES34" i="7"/>
  <c r="DT26" i="7"/>
  <c r="EG25" i="7"/>
  <c r="EF8" i="7"/>
  <c r="DS12" i="7"/>
  <c r="ER8" i="7"/>
  <c r="ER12" i="7" s="1"/>
  <c r="EE12" i="7"/>
  <c r="EA11" i="7"/>
  <c r="DQ62" i="7"/>
  <c r="DD73" i="7"/>
  <c r="CI76" i="7"/>
  <c r="CJ76" i="7" s="1"/>
  <c r="EH25" i="7"/>
  <c r="DU26" i="7"/>
  <c r="DR46" i="7"/>
  <c r="DR64" i="7"/>
  <c r="EE45" i="7"/>
  <c r="EQ30" i="7"/>
  <c r="EQ33" i="7"/>
  <c r="DU44" i="7"/>
  <c r="DH63" i="7"/>
  <c r="EA10" i="7"/>
  <c r="EH20" i="7"/>
  <c r="DU22" i="7"/>
  <c r="ET32" i="7"/>
  <c r="ET29" i="7"/>
  <c r="ER62" i="7"/>
  <c r="ER73" i="7" s="1"/>
  <c r="EE73" i="7"/>
  <c r="DQ20" i="7"/>
  <c r="DD22" i="7"/>
  <c r="DE66" i="7"/>
  <c r="DE75" i="7"/>
  <c r="DE77" i="7" s="1"/>
  <c r="CU65" i="7"/>
  <c r="CU74" i="7"/>
  <c r="CU76" i="7" s="1"/>
  <c r="EO34" i="7"/>
  <c r="EG12" i="7"/>
  <c r="ET8" i="7"/>
  <c r="ET12" i="7" s="1"/>
  <c r="EA29" i="7"/>
  <c r="DJ25" i="7"/>
  <c r="CO75" i="7"/>
  <c r="CO77" i="7" s="1"/>
  <c r="CO66" i="7"/>
  <c r="ES15" i="7"/>
  <c r="ES16" i="7" s="1"/>
  <c r="EF16" i="7"/>
  <c r="CQ75" i="7"/>
  <c r="CQ77" i="7" s="1"/>
  <c r="CQ66" i="7"/>
  <c r="CV66" i="7" s="1"/>
  <c r="DH46" i="7"/>
  <c r="EO30" i="7"/>
  <c r="EO33" i="7"/>
  <c r="EF44" i="7"/>
  <c r="DS63" i="7"/>
  <c r="EF30" i="7"/>
  <c r="EF33" i="7"/>
  <c r="EF34" i="7" s="1"/>
  <c r="DV8" i="7"/>
  <c r="EC8" i="7"/>
  <c r="DP12" i="7"/>
  <c r="DN30" i="7"/>
  <c r="DN33" i="7"/>
  <c r="EQ34" i="7"/>
  <c r="EB62" i="7"/>
  <c r="DO73" i="7"/>
  <c r="DI12" i="7"/>
  <c r="CW73" i="7"/>
  <c r="CQ65" i="7"/>
  <c r="CV65" i="7" s="1"/>
  <c r="CQ74" i="7"/>
  <c r="CQ76" i="7" s="1"/>
  <c r="DV15" i="7"/>
  <c r="DV16" i="7" s="1"/>
  <c r="EC15" i="7"/>
  <c r="DP16" i="7"/>
  <c r="DJ8" i="7"/>
  <c r="DJ12" i="7" s="1"/>
  <c r="DH75" i="7"/>
  <c r="DH77" i="7" s="1"/>
  <c r="DH66" i="7"/>
  <c r="CN77" i="7"/>
  <c r="EV29" i="7"/>
  <c r="EV30" i="7" s="1"/>
  <c r="EP33" i="7"/>
  <c r="EP30" i="7"/>
  <c r="CP77" i="7"/>
  <c r="CV75" i="7"/>
  <c r="CW75" i="7" s="1"/>
  <c r="DJ62" i="7"/>
  <c r="DN62" i="7"/>
  <c r="DA73" i="7"/>
  <c r="DQ44" i="7"/>
  <c r="DV44" i="7" s="1"/>
  <c r="DW44" i="7" s="1"/>
  <c r="DD63" i="7"/>
  <c r="DO45" i="7"/>
  <c r="DB46" i="7"/>
  <c r="DB64" i="7"/>
  <c r="DQ45" i="7"/>
  <c r="DV45" i="7" s="1"/>
  <c r="DW45" i="7" s="1"/>
  <c r="DD46" i="7"/>
  <c r="DI46" i="7" s="1"/>
  <c r="DD64" i="7"/>
  <c r="EB12" i="7"/>
  <c r="EO8" i="7"/>
  <c r="EO12" i="7" s="1"/>
  <c r="EA8" i="7"/>
  <c r="DN12" i="7"/>
  <c r="DW8" i="7"/>
  <c r="EH45" i="7"/>
  <c r="DU46" i="7"/>
  <c r="DU64" i="7"/>
  <c r="DC66" i="7"/>
  <c r="DC75" i="7"/>
  <c r="DI64" i="7"/>
  <c r="DO29" i="7"/>
  <c r="DB30" i="7"/>
  <c r="DB33" i="7"/>
  <c r="DB34" i="7" s="1"/>
  <c r="EP26" i="7"/>
  <c r="DA24" i="7"/>
  <c r="CN26" i="7"/>
  <c r="DR63" i="7"/>
  <c r="EE44" i="7"/>
  <c r="DQ30" i="7"/>
  <c r="DQ33" i="7"/>
  <c r="DQ34" i="7" s="1"/>
  <c r="DF75" i="7"/>
  <c r="DF66" i="7"/>
  <c r="EC10" i="7"/>
  <c r="DV10" i="7"/>
  <c r="DW10" i="7" s="1"/>
  <c r="EH8" i="7"/>
  <c r="DU12" i="7"/>
  <c r="EU30" i="7"/>
  <c r="EU33" i="7"/>
  <c r="EU34" i="7" s="1"/>
  <c r="DT62" i="7"/>
  <c r="DG73" i="7"/>
  <c r="DG63" i="7"/>
  <c r="DI63" i="7" s="1"/>
  <c r="DJ63" i="7" s="1"/>
  <c r="DT44" i="7"/>
  <c r="DH30" i="7"/>
  <c r="DH33" i="7"/>
  <c r="DH34" i="7" s="1"/>
  <c r="DU29" i="7"/>
  <c r="ES30" i="7"/>
  <c r="ES33" i="7"/>
  <c r="DP64" i="7"/>
  <c r="EC45" i="7"/>
  <c r="DP46" i="7"/>
  <c r="DE74" i="7"/>
  <c r="DE76" i="7" s="1"/>
  <c r="DE65" i="7"/>
  <c r="DA65" i="7"/>
  <c r="DA74" i="7"/>
  <c r="EC30" i="7"/>
  <c r="EC33" i="7"/>
  <c r="DJ29" i="7"/>
  <c r="DJ30" i="7" s="1"/>
  <c r="DI45" i="7"/>
  <c r="DJ45" i="7" s="1"/>
  <c r="DP63" i="7"/>
  <c r="EC44" i="7"/>
  <c r="DJ20" i="7"/>
  <c r="DJ22" i="7" s="1"/>
  <c r="DN20" i="7"/>
  <c r="DA22" i="7"/>
  <c r="CP76" i="7"/>
  <c r="DN15" i="7"/>
  <c r="DJ15" i="7"/>
  <c r="DJ16" i="7" s="1"/>
  <c r="DA16" i="7"/>
  <c r="CO65" i="7"/>
  <c r="CW65" i="7" s="1"/>
  <c r="CO74" i="7"/>
  <c r="CO76" i="7" s="1"/>
  <c r="CJ74" i="7"/>
  <c r="EF45" i="7"/>
  <c r="DS46" i="7"/>
  <c r="DS64" i="7"/>
  <c r="CS77" i="7"/>
  <c r="EJ32" i="7"/>
  <c r="EA44" i="7"/>
  <c r="DN63" i="7"/>
  <c r="ER29" i="7"/>
  <c r="ER32" i="7"/>
  <c r="EC62" i="7"/>
  <c r="DP73" i="7"/>
  <c r="EI25" i="7"/>
  <c r="DR30" i="7"/>
  <c r="DR33" i="7"/>
  <c r="DR34" i="7" s="1"/>
  <c r="EB25" i="7"/>
  <c r="DO26" i="7"/>
  <c r="DC65" i="7"/>
  <c r="DC74" i="7"/>
  <c r="ER15" i="7"/>
  <c r="ER16" i="7" s="1"/>
  <c r="EE16" i="7"/>
  <c r="DA34" i="7"/>
  <c r="DD24" i="7"/>
  <c r="CV24" i="7"/>
  <c r="CV26" i="7" s="1"/>
  <c r="CQ26" i="7"/>
  <c r="DI44" i="7"/>
  <c r="DJ44" i="7" s="1"/>
  <c r="CT75" i="7"/>
  <c r="CT77" i="7" s="1"/>
  <c r="CT66" i="7"/>
  <c r="EH73" i="7"/>
  <c r="EU62" i="7"/>
  <c r="EU73" i="7" s="1"/>
  <c r="DO44" i="7"/>
  <c r="DB63" i="7"/>
  <c r="EB15" i="7"/>
  <c r="DO16" i="7"/>
  <c r="DP34" i="7"/>
  <c r="DV9" i="7"/>
  <c r="EC9" i="7"/>
  <c r="EW28" i="7"/>
  <c r="EN32" i="7"/>
  <c r="EN29" i="7"/>
  <c r="DG30" i="7"/>
  <c r="DG33" i="7"/>
  <c r="DG34" i="7" s="1"/>
  <c r="DT29" i="7"/>
  <c r="DV25" i="7"/>
  <c r="CN76" i="7"/>
  <c r="EA9" i="7"/>
  <c r="DW9" i="7"/>
  <c r="DG46" i="7"/>
  <c r="DG64" i="7"/>
  <c r="DT45" i="7"/>
  <c r="DV89" i="6" s="1"/>
  <c r="EG15" i="7"/>
  <c r="DT16" i="7"/>
  <c r="CW33" i="7"/>
  <c r="CW34" i="7" s="1"/>
  <c r="EA45" i="7"/>
  <c r="DN64" i="7"/>
  <c r="DN46" i="7"/>
  <c r="DX20" i="6"/>
  <c r="DX22" i="6" s="1"/>
  <c r="EE20" i="6"/>
  <c r="DR22" i="6"/>
  <c r="DR24" i="6"/>
  <c r="EE46" i="6"/>
  <c r="DR55" i="6"/>
  <c r="DR78" i="6"/>
  <c r="DR67" i="6"/>
  <c r="DR89" i="6"/>
  <c r="DH16" i="6"/>
  <c r="DU14" i="6"/>
  <c r="CP30" i="6"/>
  <c r="DJ49" i="6"/>
  <c r="DJ55" i="6"/>
  <c r="DW46" i="6"/>
  <c r="DJ67" i="6"/>
  <c r="DJ69" i="6" s="1"/>
  <c r="DJ78" i="6"/>
  <c r="DJ89" i="6"/>
  <c r="DV49" i="6"/>
  <c r="DV55" i="6"/>
  <c r="EI46" i="6"/>
  <c r="DV67" i="6"/>
  <c r="DV78" i="6"/>
  <c r="EQ32" i="6"/>
  <c r="EQ34" i="6" s="1"/>
  <c r="EQ28" i="6"/>
  <c r="EQ30" i="6" s="1"/>
  <c r="EQ96" i="6"/>
  <c r="EQ98" i="6" s="1"/>
  <c r="EQ26" i="6"/>
  <c r="CY32" i="6"/>
  <c r="CP34" i="6"/>
  <c r="CY34" i="6" s="1"/>
  <c r="CX66" i="6"/>
  <c r="CY66" i="6" s="1"/>
  <c r="CY96" i="6"/>
  <c r="CY98" i="6" s="1"/>
  <c r="CZ25" i="6"/>
  <c r="CY26" i="6"/>
  <c r="DG54" i="6"/>
  <c r="DG66" i="6"/>
  <c r="DG68" i="6" s="1"/>
  <c r="DT45" i="6"/>
  <c r="DG77" i="6"/>
  <c r="DG79" i="6" s="1"/>
  <c r="ED46" i="6"/>
  <c r="DQ55" i="6"/>
  <c r="DQ49" i="6"/>
  <c r="DQ78" i="6"/>
  <c r="DQ89" i="6"/>
  <c r="DQ67" i="6"/>
  <c r="DV65" i="6"/>
  <c r="DI76" i="6"/>
  <c r="EI38" i="6"/>
  <c r="DX38" i="6"/>
  <c r="CP69" i="6"/>
  <c r="CZ21" i="6"/>
  <c r="CY22" i="6"/>
  <c r="CZ28" i="6"/>
  <c r="DY20" i="6"/>
  <c r="DP24" i="6"/>
  <c r="EC20" i="6"/>
  <c r="DP22" i="6"/>
  <c r="DS32" i="6"/>
  <c r="DS34" i="6" s="1"/>
  <c r="DS28" i="6"/>
  <c r="DS30" i="6" s="1"/>
  <c r="DS96" i="6"/>
  <c r="DS98" i="6" s="1"/>
  <c r="DS26" i="6"/>
  <c r="CY65" i="6"/>
  <c r="DC65" i="6"/>
  <c r="CP76" i="6"/>
  <c r="CY76" i="6" s="1"/>
  <c r="DE79" i="6"/>
  <c r="CX77" i="6"/>
  <c r="DT65" i="6"/>
  <c r="DG76" i="6"/>
  <c r="DF36" i="6"/>
  <c r="DF37" i="6" s="1"/>
  <c r="CS39" i="6"/>
  <c r="CX78" i="6"/>
  <c r="CY78" i="6" s="1"/>
  <c r="DL24" i="6"/>
  <c r="DC28" i="6"/>
  <c r="DC32" i="6"/>
  <c r="DC96" i="6"/>
  <c r="DC98" i="6" s="1"/>
  <c r="DC26" i="6"/>
  <c r="EF22" i="6"/>
  <c r="EF24" i="6"/>
  <c r="ES20" i="6"/>
  <c r="DE68" i="6"/>
  <c r="DA71" i="6"/>
  <c r="CS68" i="6"/>
  <c r="CX68" i="6" s="1"/>
  <c r="DA74" i="6"/>
  <c r="CE36" i="6"/>
  <c r="BX37" i="6"/>
  <c r="BR39" i="6"/>
  <c r="BX39" i="6" s="1"/>
  <c r="CX79" i="6"/>
  <c r="CN29" i="6"/>
  <c r="DR48" i="6"/>
  <c r="DR49" i="6" s="1"/>
  <c r="DK48" i="6"/>
  <c r="DL48" i="6" s="1"/>
  <c r="CY77" i="6"/>
  <c r="CP79" i="6"/>
  <c r="CY79" i="6" s="1"/>
  <c r="DK8" i="6"/>
  <c r="DE12" i="6"/>
  <c r="DN8" i="6" s="1"/>
  <c r="DQ65" i="6"/>
  <c r="DD76" i="6"/>
  <c r="DD80" i="6" s="1"/>
  <c r="ED45" i="6"/>
  <c r="DQ77" i="6"/>
  <c r="DQ79" i="6" s="1"/>
  <c r="DQ54" i="6"/>
  <c r="DQ66" i="6"/>
  <c r="DQ68" i="6" s="1"/>
  <c r="CY55" i="6"/>
  <c r="DL20" i="6"/>
  <c r="EJ14" i="6"/>
  <c r="DW16" i="6"/>
  <c r="DK54" i="6"/>
  <c r="DL46" i="6"/>
  <c r="DC49" i="6"/>
  <c r="DP46" i="6"/>
  <c r="DC67" i="6"/>
  <c r="DC78" i="6"/>
  <c r="DC55" i="6"/>
  <c r="DC89" i="6"/>
  <c r="CX12" i="6"/>
  <c r="CY8" i="6"/>
  <c r="CY12" i="6" s="1"/>
  <c r="DH49" i="6"/>
  <c r="DU46" i="6"/>
  <c r="DH55" i="6"/>
  <c r="DH78" i="6"/>
  <c r="DH89" i="6"/>
  <c r="DH67" i="6"/>
  <c r="DH69" i="6" s="1"/>
  <c r="CL51" i="6"/>
  <c r="CL89" i="6"/>
  <c r="EH45" i="6"/>
  <c r="DU66" i="6"/>
  <c r="DU68" i="6" s="1"/>
  <c r="DU77" i="6"/>
  <c r="DU79" i="6" s="1"/>
  <c r="DU54" i="6"/>
  <c r="CP68" i="6"/>
  <c r="CY49" i="6"/>
  <c r="CL96" i="6"/>
  <c r="CL98" i="6" s="1"/>
  <c r="CL26" i="6"/>
  <c r="CM25" i="6"/>
  <c r="DP14" i="6"/>
  <c r="DC16" i="6"/>
  <c r="EE45" i="6"/>
  <c r="DR77" i="6"/>
  <c r="DR54" i="6"/>
  <c r="DR66" i="6"/>
  <c r="DU65" i="6"/>
  <c r="DH76" i="6"/>
  <c r="CL80" i="6"/>
  <c r="CY54" i="6"/>
  <c r="CY51" i="6"/>
  <c r="CY89" i="6"/>
  <c r="DL11" i="6"/>
  <c r="DM10" i="6" s="1"/>
  <c r="DK45" i="6"/>
  <c r="EJ45" i="6"/>
  <c r="DW54" i="6"/>
  <c r="DW66" i="6"/>
  <c r="DW68" i="6" s="1"/>
  <c r="DW77" i="6"/>
  <c r="DW79" i="6" s="1"/>
  <c r="DS45" i="6"/>
  <c r="DF54" i="6"/>
  <c r="DF66" i="6"/>
  <c r="DF77" i="6"/>
  <c r="DF79" i="6" s="1"/>
  <c r="CX49" i="6"/>
  <c r="CX32" i="6"/>
  <c r="CR34" i="6"/>
  <c r="CX34" i="6" s="1"/>
  <c r="DJ32" i="6"/>
  <c r="DJ34" i="6" s="1"/>
  <c r="DJ28" i="6"/>
  <c r="DJ30" i="6" s="1"/>
  <c r="DJ96" i="6"/>
  <c r="DJ98" i="6" s="1"/>
  <c r="DJ26" i="6"/>
  <c r="DG49" i="6"/>
  <c r="DG55" i="6"/>
  <c r="DK55" i="6" s="1"/>
  <c r="DT46" i="6"/>
  <c r="DG67" i="6"/>
  <c r="DG69" i="6" s="1"/>
  <c r="DG89" i="6"/>
  <c r="DG78" i="6"/>
  <c r="DG80" i="6" s="1"/>
  <c r="EG20" i="6"/>
  <c r="DT24" i="6"/>
  <c r="DT22" i="6"/>
  <c r="DP45" i="6"/>
  <c r="DL45" i="6"/>
  <c r="DC66" i="6"/>
  <c r="DC77" i="6"/>
  <c r="DC54" i="6"/>
  <c r="DL54" i="6" s="1"/>
  <c r="CL69" i="6"/>
  <c r="DK11" i="6"/>
  <c r="DS46" i="6"/>
  <c r="DF55" i="6"/>
  <c r="DF49" i="6"/>
  <c r="DK49" i="6" s="1"/>
  <c r="DF67" i="6"/>
  <c r="DF69" i="6" s="1"/>
  <c r="DF78" i="6"/>
  <c r="DF80" i="6" s="1"/>
  <c r="DF89" i="6"/>
  <c r="CL34" i="6"/>
  <c r="CY14" i="6"/>
  <c r="CY16" i="6" s="1"/>
  <c r="CX76" i="6"/>
  <c r="DV24" i="6"/>
  <c r="EI20" i="6"/>
  <c r="DV22" i="6"/>
  <c r="DZ18" i="6"/>
  <c r="EU36" i="6"/>
  <c r="EU37" i="6" s="1"/>
  <c r="EU39" i="6" s="1"/>
  <c r="EH39" i="6"/>
  <c r="CX96" i="6"/>
  <c r="CX98" i="6" s="1"/>
  <c r="CX26" i="6"/>
  <c r="DG16" i="6"/>
  <c r="DT14" i="6"/>
  <c r="DW36" i="6"/>
  <c r="DW37" i="6" s="1"/>
  <c r="DJ39" i="6"/>
  <c r="EC48" i="6"/>
  <c r="DE67" i="6"/>
  <c r="DW24" i="6"/>
  <c r="EJ20" i="6"/>
  <c r="DW22" i="6"/>
  <c r="DG28" i="6"/>
  <c r="DG30" i="6" s="1"/>
  <c r="DG32" i="6"/>
  <c r="DG34" i="6" s="1"/>
  <c r="DG96" i="6"/>
  <c r="DG98" i="6" s="1"/>
  <c r="DG26" i="6"/>
  <c r="DK65" i="6"/>
  <c r="DR65" i="6"/>
  <c r="DE76" i="6"/>
  <c r="DK76" i="6" s="1"/>
  <c r="DK14" i="6"/>
  <c r="DK16" i="6" s="1"/>
  <c r="CX28" i="6"/>
  <c r="CX30" i="6" s="1"/>
  <c r="CR30" i="6"/>
  <c r="DV54" i="6"/>
  <c r="EI45" i="6"/>
  <c r="DV66" i="6"/>
  <c r="DV68" i="6" s="1"/>
  <c r="DV77" i="6"/>
  <c r="DV79" i="6" s="1"/>
  <c r="DW65" i="6"/>
  <c r="DJ76" i="6"/>
  <c r="DK10" i="6"/>
  <c r="DM39" i="6"/>
  <c r="DD39" i="6"/>
  <c r="DQ36" i="6"/>
  <c r="DQ37" i="6" s="1"/>
  <c r="DY47" i="6"/>
  <c r="EC47" i="6"/>
  <c r="CL38" i="6"/>
  <c r="CP38" i="6"/>
  <c r="DI26" i="6"/>
  <c r="DI28" i="6"/>
  <c r="DI30" i="6" s="1"/>
  <c r="DI32" i="6"/>
  <c r="DI34" i="6" s="1"/>
  <c r="DI96" i="6"/>
  <c r="DI98" i="6" s="1"/>
  <c r="CX69" i="6"/>
  <c r="DE28" i="6"/>
  <c r="DE32" i="6"/>
  <c r="DK24" i="6"/>
  <c r="DE96" i="6"/>
  <c r="DE98" i="6" s="1"/>
  <c r="DE26" i="6"/>
  <c r="DV36" i="6"/>
  <c r="DV37" i="6" s="1"/>
  <c r="DI39" i="6"/>
  <c r="CX51" i="6"/>
  <c r="CX89" i="6"/>
  <c r="DI80" i="6"/>
  <c r="DT36" i="6"/>
  <c r="DT37" i="6" s="1"/>
  <c r="DG39" i="6"/>
  <c r="BY36" i="6"/>
  <c r="BP37" i="6"/>
  <c r="DF76" i="6"/>
  <c r="DS65" i="6"/>
  <c r="CL28" i="6"/>
  <c r="CL30" i="6" s="1"/>
  <c r="CW80" i="6"/>
  <c r="CX80" i="6" s="1"/>
  <c r="EA14" i="6"/>
  <c r="EE14" i="6"/>
  <c r="DR16" i="6"/>
  <c r="CX67" i="6"/>
  <c r="CY67" i="6" s="1"/>
  <c r="DF75" i="4"/>
  <c r="DF66" i="4"/>
  <c r="DT75" i="4"/>
  <c r="DT66" i="4"/>
  <c r="EI62" i="4"/>
  <c r="EI73" i="4" s="1"/>
  <c r="DW73" i="4"/>
  <c r="DR24" i="4"/>
  <c r="ED20" i="4"/>
  <c r="ED29" i="4"/>
  <c r="DR30" i="4"/>
  <c r="DX44" i="4"/>
  <c r="DL63" i="4"/>
  <c r="DN44" i="4"/>
  <c r="DO44" i="4" s="1"/>
  <c r="DL46" i="4"/>
  <c r="EJ66" i="4"/>
  <c r="EJ75" i="4"/>
  <c r="EJ77" i="4" s="1"/>
  <c r="DU14" i="4"/>
  <c r="DI16" i="4"/>
  <c r="EJ20" i="4"/>
  <c r="EJ24" i="4" s="1"/>
  <c r="DX24" i="4"/>
  <c r="ED45" i="4"/>
  <c r="DR46" i="4"/>
  <c r="DR64" i="4"/>
  <c r="DH77" i="4"/>
  <c r="DR65" i="4"/>
  <c r="DR74" i="4"/>
  <c r="EI75" i="4"/>
  <c r="DF76" i="4"/>
  <c r="EG24" i="4"/>
  <c r="DC73" i="4"/>
  <c r="DT14" i="4"/>
  <c r="DH16" i="4"/>
  <c r="DN14" i="4"/>
  <c r="DN16" i="4" s="1"/>
  <c r="ED63" i="4"/>
  <c r="EF46" i="4"/>
  <c r="EF64" i="4"/>
  <c r="CZ65" i="4"/>
  <c r="DB65" i="4" s="1"/>
  <c r="DC65" i="4" s="1"/>
  <c r="CZ74" i="4"/>
  <c r="DB63" i="4"/>
  <c r="DC63" i="4" s="1"/>
  <c r="DO62" i="4"/>
  <c r="DR62" i="4"/>
  <c r="DF73" i="4"/>
  <c r="DV16" i="4"/>
  <c r="EH14" i="4"/>
  <c r="EH16" i="4" s="1"/>
  <c r="DW29" i="4"/>
  <c r="DK30" i="4"/>
  <c r="DW66" i="4"/>
  <c r="CX75" i="4"/>
  <c r="CX66" i="4"/>
  <c r="DB66" i="4" s="1"/>
  <c r="DB64" i="4"/>
  <c r="DC64" i="4" s="1"/>
  <c r="CN76" i="4"/>
  <c r="CP76" i="4" s="1"/>
  <c r="CQ76" i="4" s="1"/>
  <c r="CP74" i="4"/>
  <c r="CQ74" i="4" s="1"/>
  <c r="DS20" i="4"/>
  <c r="EA20" i="4" s="1"/>
  <c r="DG24" i="4"/>
  <c r="DZ29" i="4"/>
  <c r="DZ30" i="4" s="1"/>
  <c r="EF29" i="4"/>
  <c r="DT30" i="4"/>
  <c r="DW77" i="4"/>
  <c r="DB46" i="4"/>
  <c r="DC46" i="4" s="1"/>
  <c r="DY16" i="4"/>
  <c r="EK14" i="4"/>
  <c r="EK16" i="4" s="1"/>
  <c r="EG62" i="4"/>
  <c r="DU73" i="4"/>
  <c r="DU77" i="4" s="1"/>
  <c r="DU66" i="4"/>
  <c r="DK16" i="4"/>
  <c r="DW14" i="4"/>
  <c r="EE64" i="4"/>
  <c r="EE46" i="4"/>
  <c r="DJ73" i="4"/>
  <c r="DN73" i="4" s="1"/>
  <c r="DV62" i="4"/>
  <c r="DM66" i="4"/>
  <c r="DM75" i="4"/>
  <c r="DM77" i="4" s="1"/>
  <c r="CT77" i="4"/>
  <c r="DJ46" i="4"/>
  <c r="DN46" i="4" s="1"/>
  <c r="DO46" i="4" s="1"/>
  <c r="DV45" i="4"/>
  <c r="DJ64" i="4"/>
  <c r="DN45" i="4"/>
  <c r="DO45" i="4" s="1"/>
  <c r="EF62" i="4"/>
  <c r="DT73" i="4"/>
  <c r="DC14" i="4"/>
  <c r="DC16" i="4" s="1"/>
  <c r="DF14" i="4"/>
  <c r="CT16" i="4"/>
  <c r="EK45" i="4"/>
  <c r="DY46" i="4"/>
  <c r="DY64" i="4"/>
  <c r="CU16" i="4"/>
  <c r="DG14" i="4"/>
  <c r="DN29" i="4"/>
  <c r="CZ16" i="4"/>
  <c r="DL14" i="4"/>
  <c r="CL77" i="4"/>
  <c r="CP77" i="4" s="1"/>
  <c r="CP75" i="4"/>
  <c r="CQ75" i="4" s="1"/>
  <c r="DS66" i="4"/>
  <c r="DS75" i="4"/>
  <c r="DS77" i="4" s="1"/>
  <c r="CQ77" i="4"/>
  <c r="DC66" i="4"/>
  <c r="DY20" i="4"/>
  <c r="DM24" i="4"/>
  <c r="DN24" i="4" s="1"/>
  <c r="DO24" i="4" s="1"/>
  <c r="CW36" i="3"/>
  <c r="CK38" i="3"/>
  <c r="CK53" i="3"/>
  <c r="CK85" i="3" s="1"/>
  <c r="CK87" i="3" s="1"/>
  <c r="BE38" i="3"/>
  <c r="BF37" i="3"/>
  <c r="DE10" i="3"/>
  <c r="DE11" i="3"/>
  <c r="CO10" i="3"/>
  <c r="CI12" i="3"/>
  <c r="CD10" i="3"/>
  <c r="CC12" i="3"/>
  <c r="DG14" i="3"/>
  <c r="CU16" i="3"/>
  <c r="DA14" i="3"/>
  <c r="DV14" i="3"/>
  <c r="DJ16" i="3"/>
  <c r="DT46" i="3"/>
  <c r="DH49" i="3"/>
  <c r="DH67" i="3"/>
  <c r="DH69" i="3" s="1"/>
  <c r="DH55" i="3"/>
  <c r="DH78" i="3"/>
  <c r="DH80" i="3" s="1"/>
  <c r="CT36" i="3"/>
  <c r="CH38" i="3"/>
  <c r="CH53" i="3"/>
  <c r="CH85" i="3" s="1"/>
  <c r="CH87" i="3" s="1"/>
  <c r="EC54" i="3"/>
  <c r="EC77" i="3"/>
  <c r="EC66" i="3"/>
  <c r="EC91" i="3"/>
  <c r="DV8" i="3"/>
  <c r="DW8" i="3"/>
  <c r="BK38" i="3"/>
  <c r="BW36" i="3"/>
  <c r="BK53" i="3"/>
  <c r="DQ68" i="3"/>
  <c r="CU10" i="3"/>
  <c r="CO11" i="3"/>
  <c r="CP11" i="3" s="1"/>
  <c r="CU11" i="3"/>
  <c r="EC9" i="3"/>
  <c r="EF8" i="3"/>
  <c r="DI46" i="3"/>
  <c r="CW49" i="3"/>
  <c r="DA49" i="3" s="1"/>
  <c r="DB49" i="3" s="1"/>
  <c r="CW55" i="3"/>
  <c r="DA55" i="3" s="1"/>
  <c r="DB55" i="3" s="1"/>
  <c r="CW67" i="3"/>
  <c r="CW69" i="3" s="1"/>
  <c r="CW78" i="3"/>
  <c r="CW80" i="3" s="1"/>
  <c r="DM8" i="3"/>
  <c r="DB8" i="3"/>
  <c r="BU37" i="3"/>
  <c r="BU52" i="3"/>
  <c r="DT48" i="3"/>
  <c r="DM48" i="3"/>
  <c r="DN48" i="3" s="1"/>
  <c r="CS12" i="3"/>
  <c r="BI85" i="3"/>
  <c r="BK84" i="3"/>
  <c r="DW14" i="3"/>
  <c r="DK16" i="3"/>
  <c r="CV11" i="3"/>
  <c r="CV10" i="3"/>
  <c r="CV12" i="3" s="1"/>
  <c r="DA78" i="3"/>
  <c r="DB78" i="3" s="1"/>
  <c r="CU80" i="3"/>
  <c r="DA80" i="3" s="1"/>
  <c r="DB80" i="3" s="1"/>
  <c r="BO38" i="3"/>
  <c r="BO53" i="3"/>
  <c r="BO85" i="3" s="1"/>
  <c r="BO87" i="3" s="1"/>
  <c r="CA36" i="3"/>
  <c r="CW79" i="3"/>
  <c r="DA79" i="3" s="1"/>
  <c r="DB79" i="3" s="1"/>
  <c r="DA77" i="3"/>
  <c r="DB77" i="3" s="1"/>
  <c r="DQ14" i="3"/>
  <c r="DE16" i="3"/>
  <c r="DT14" i="3"/>
  <c r="DH16" i="3"/>
  <c r="BI86" i="3"/>
  <c r="DQ79" i="3"/>
  <c r="CS69" i="3"/>
  <c r="DB69" i="3" s="1"/>
  <c r="BL38" i="3"/>
  <c r="BX36" i="3"/>
  <c r="BL53" i="3"/>
  <c r="BL85" i="3" s="1"/>
  <c r="BL87" i="3" s="1"/>
  <c r="BN37" i="3"/>
  <c r="BN52" i="3"/>
  <c r="BN84" i="3" s="1"/>
  <c r="BN86" i="3" s="1"/>
  <c r="DA67" i="3"/>
  <c r="DB67" i="3" s="1"/>
  <c r="CU69" i="3"/>
  <c r="DA69" i="3" s="1"/>
  <c r="DG68" i="3"/>
  <c r="DJ11" i="3"/>
  <c r="DJ10" i="3"/>
  <c r="DJ12" i="3" s="1"/>
  <c r="DR9" i="3"/>
  <c r="DF12" i="3"/>
  <c r="EJ14" i="3"/>
  <c r="EJ16" i="3" s="1"/>
  <c r="DX16" i="3"/>
  <c r="EF65" i="3"/>
  <c r="DT76" i="3"/>
  <c r="DY65" i="3"/>
  <c r="DZ65" i="3" s="1"/>
  <c r="DU45" i="3"/>
  <c r="DI54" i="3"/>
  <c r="DM54" i="3" s="1"/>
  <c r="DN54" i="3" s="1"/>
  <c r="DI66" i="3"/>
  <c r="DI68" i="3" s="1"/>
  <c r="DI77" i="3"/>
  <c r="DI91" i="3"/>
  <c r="DM91" i="3" s="1"/>
  <c r="DN91" i="3" s="1"/>
  <c r="DM45" i="3"/>
  <c r="DN45" i="3" s="1"/>
  <c r="CO69" i="3"/>
  <c r="CP69" i="3" s="1"/>
  <c r="ED55" i="3"/>
  <c r="ED49" i="3"/>
  <c r="ED67" i="3"/>
  <c r="ED69" i="3" s="1"/>
  <c r="ED78" i="3"/>
  <c r="ED80" i="3" s="1"/>
  <c r="DE69" i="3"/>
  <c r="DS8" i="3"/>
  <c r="EE79" i="3"/>
  <c r="DE80" i="3"/>
  <c r="EE47" i="3"/>
  <c r="DY47" i="3"/>
  <c r="DZ47" i="3" s="1"/>
  <c r="DS66" i="3"/>
  <c r="DK11" i="3"/>
  <c r="DK10" i="3"/>
  <c r="DK12" i="3" s="1"/>
  <c r="EI46" i="3"/>
  <c r="DW49" i="3"/>
  <c r="DW55" i="3"/>
  <c r="DW67" i="3"/>
  <c r="DW69" i="3" s="1"/>
  <c r="DW78" i="3"/>
  <c r="DW80" i="3" s="1"/>
  <c r="BE85" i="3"/>
  <c r="BF85" i="3" s="1"/>
  <c r="AY87" i="3"/>
  <c r="BE87" i="3" s="1"/>
  <c r="BF87" i="3" s="1"/>
  <c r="DS46" i="3"/>
  <c r="DG67" i="3"/>
  <c r="DG49" i="3"/>
  <c r="DG55" i="3"/>
  <c r="DG78" i="3"/>
  <c r="DM76" i="3"/>
  <c r="DN76" i="3" s="1"/>
  <c r="CO67" i="3"/>
  <c r="CP67" i="3" s="1"/>
  <c r="EL96" i="3"/>
  <c r="EL98" i="3" s="1"/>
  <c r="EL26" i="3"/>
  <c r="ED54" i="3"/>
  <c r="ED66" i="3"/>
  <c r="ED68" i="3" s="1"/>
  <c r="ED77" i="3"/>
  <c r="ED79" i="3" s="1"/>
  <c r="ED91" i="3"/>
  <c r="DU16" i="3"/>
  <c r="EG14" i="3"/>
  <c r="EG16" i="3" s="1"/>
  <c r="DV76" i="3"/>
  <c r="DV80" i="3" s="1"/>
  <c r="EH65" i="3"/>
  <c r="EH76" i="3" s="1"/>
  <c r="EH80" i="3" s="1"/>
  <c r="DV69" i="3"/>
  <c r="CO16" i="3"/>
  <c r="CP14" i="3"/>
  <c r="CP16" i="3" s="1"/>
  <c r="EC46" i="3"/>
  <c r="DQ55" i="3"/>
  <c r="DQ78" i="3"/>
  <c r="CO80" i="3"/>
  <c r="CP80" i="3" s="1"/>
  <c r="CB36" i="3"/>
  <c r="BP38" i="3"/>
  <c r="BP53" i="3"/>
  <c r="BP85" i="3" s="1"/>
  <c r="BP87" i="3" s="1"/>
  <c r="EJ8" i="3"/>
  <c r="DX12" i="3"/>
  <c r="EH49" i="3"/>
  <c r="EH67" i="3"/>
  <c r="DU12" i="3"/>
  <c r="DQ48" i="3"/>
  <c r="DQ67" i="3" s="1"/>
  <c r="DX48" i="3"/>
  <c r="DL67" i="3"/>
  <c r="DL69" i="3" s="1"/>
  <c r="DL49" i="3"/>
  <c r="CO78" i="3"/>
  <c r="CP78" i="3" s="1"/>
  <c r="B268" i="2"/>
  <c r="I268" i="2"/>
  <c r="CW66" i="7" l="1"/>
  <c r="DJ46" i="7"/>
  <c r="DN65" i="7"/>
  <c r="DN74" i="7"/>
  <c r="DR65" i="7"/>
  <c r="DR74" i="7"/>
  <c r="DR76" i="7" s="1"/>
  <c r="EI8" i="7"/>
  <c r="EP8" i="7"/>
  <c r="EC12" i="7"/>
  <c r="EN30" i="7"/>
  <c r="EN33" i="7"/>
  <c r="EW29" i="7"/>
  <c r="EW30" i="7" s="1"/>
  <c r="DP65" i="7"/>
  <c r="DP74" i="7"/>
  <c r="DG75" i="7"/>
  <c r="DG77" i="7" s="1"/>
  <c r="DG66" i="7"/>
  <c r="EW32" i="7"/>
  <c r="EN34" i="7"/>
  <c r="ER33" i="7"/>
  <c r="EV33" i="7" s="1"/>
  <c r="ER30" i="7"/>
  <c r="EE63" i="7"/>
  <c r="ER44" i="7"/>
  <c r="ER63" i="7" s="1"/>
  <c r="DC77" i="7"/>
  <c r="CV77" i="7"/>
  <c r="EH26" i="7"/>
  <c r="EH29" i="7"/>
  <c r="DP66" i="7"/>
  <c r="DP75" i="7"/>
  <c r="DB75" i="7"/>
  <c r="DB77" i="7" s="1"/>
  <c r="DB66" i="7"/>
  <c r="DV12" i="7"/>
  <c r="EJ10" i="7"/>
  <c r="EN10" i="7"/>
  <c r="EW10" i="7" s="1"/>
  <c r="EI9" i="7"/>
  <c r="EP9" i="7"/>
  <c r="EV9" i="7" s="1"/>
  <c r="DU66" i="7"/>
  <c r="DU75" i="7"/>
  <c r="DU77" i="7" s="1"/>
  <c r="DS73" i="7"/>
  <c r="EF62" i="7"/>
  <c r="EA15" i="7"/>
  <c r="DN16" i="7"/>
  <c r="DW15" i="7"/>
  <c r="DW16" i="7" s="1"/>
  <c r="DJ24" i="7"/>
  <c r="DN24" i="7"/>
  <c r="DA26" i="7"/>
  <c r="EB45" i="7"/>
  <c r="DO46" i="7"/>
  <c r="DO64" i="7"/>
  <c r="EP34" i="7"/>
  <c r="DH65" i="7"/>
  <c r="DH74" i="7"/>
  <c r="DH76" i="7" s="1"/>
  <c r="ED62" i="7"/>
  <c r="DQ73" i="7"/>
  <c r="DA77" i="7"/>
  <c r="EN9" i="7"/>
  <c r="EW9" i="7" s="1"/>
  <c r="EJ9" i="7"/>
  <c r="DI65" i="7"/>
  <c r="EN44" i="7"/>
  <c r="EA63" i="7"/>
  <c r="EC34" i="7"/>
  <c r="CW76" i="7"/>
  <c r="EB29" i="7"/>
  <c r="EB26" i="7"/>
  <c r="CV74" i="7"/>
  <c r="CW74" i="7" s="1"/>
  <c r="EU8" i="7"/>
  <c r="EU12" i="7" s="1"/>
  <c r="EH12" i="7"/>
  <c r="CW24" i="7"/>
  <c r="CW26" i="7" s="1"/>
  <c r="EU45" i="7"/>
  <c r="EH46" i="7"/>
  <c r="EH64" i="7"/>
  <c r="DD74" i="7"/>
  <c r="DD76" i="7" s="1"/>
  <c r="DD65" i="7"/>
  <c r="CW77" i="7"/>
  <c r="EV32" i="7"/>
  <c r="DS65" i="7"/>
  <c r="DS74" i="7"/>
  <c r="DS76" i="7" s="1"/>
  <c r="DJ26" i="7"/>
  <c r="EH44" i="7"/>
  <c r="DU63" i="7"/>
  <c r="DJ64" i="7"/>
  <c r="CV76" i="7"/>
  <c r="DW12" i="7"/>
  <c r="ED44" i="7"/>
  <c r="DQ63" i="7"/>
  <c r="ES44" i="7"/>
  <c r="ES63" i="7" s="1"/>
  <c r="EF63" i="7"/>
  <c r="DQ22" i="7"/>
  <c r="ED20" i="7"/>
  <c r="DN66" i="7"/>
  <c r="DN75" i="7"/>
  <c r="DQ24" i="7"/>
  <c r="DI24" i="7"/>
  <c r="DI26" i="7" s="1"/>
  <c r="DD26" i="7"/>
  <c r="EN11" i="7"/>
  <c r="EA46" i="7"/>
  <c r="EA64" i="7"/>
  <c r="EN45" i="7"/>
  <c r="DA76" i="7"/>
  <c r="DU33" i="7"/>
  <c r="DU34" i="7" s="1"/>
  <c r="DU30" i="7"/>
  <c r="EI10" i="7"/>
  <c r="EP10" i="7"/>
  <c r="EV10" i="7" s="1"/>
  <c r="DJ73" i="7"/>
  <c r="EO62" i="7"/>
  <c r="EO73" i="7" s="1"/>
  <c r="EB73" i="7"/>
  <c r="EA33" i="7"/>
  <c r="EA30" i="7"/>
  <c r="EP11" i="7"/>
  <c r="EV11" i="7" s="1"/>
  <c r="EI11" i="7"/>
  <c r="EJ11" i="7" s="1"/>
  <c r="EE30" i="7"/>
  <c r="EE33" i="7"/>
  <c r="EE34" i="7" s="1"/>
  <c r="DC76" i="7"/>
  <c r="DT73" i="7"/>
  <c r="EG62" i="7"/>
  <c r="EU20" i="7"/>
  <c r="EU22" i="7" s="1"/>
  <c r="EH22" i="7"/>
  <c r="EO15" i="7"/>
  <c r="EO16" i="7" s="1"/>
  <c r="EB16" i="7"/>
  <c r="DS75" i="7"/>
  <c r="DS77" i="7" s="1"/>
  <c r="DS66" i="7"/>
  <c r="EN8" i="7"/>
  <c r="EA12" i="7"/>
  <c r="DN73" i="7"/>
  <c r="EA62" i="7"/>
  <c r="DW62" i="7"/>
  <c r="EE64" i="7"/>
  <c r="ER45" i="7"/>
  <c r="EE46" i="7"/>
  <c r="DB65" i="7"/>
  <c r="DJ65" i="7" s="1"/>
  <c r="DB74" i="7"/>
  <c r="DB76" i="7" s="1"/>
  <c r="DV73" i="7"/>
  <c r="DF77" i="7"/>
  <c r="DN34" i="7"/>
  <c r="EJ25" i="7"/>
  <c r="ET30" i="7"/>
  <c r="ET33" i="7"/>
  <c r="ET34" i="7" s="1"/>
  <c r="DR66" i="7"/>
  <c r="DR75" i="7"/>
  <c r="DR77" i="7" s="1"/>
  <c r="EP45" i="7"/>
  <c r="EC64" i="7"/>
  <c r="EC46" i="7"/>
  <c r="DK89" i="6"/>
  <c r="DT30" i="7"/>
  <c r="DT33" i="7"/>
  <c r="EA20" i="7"/>
  <c r="DW20" i="7"/>
  <c r="DW22" i="7" s="1"/>
  <c r="DN22" i="7"/>
  <c r="ET15" i="7"/>
  <c r="ET16" i="7" s="1"/>
  <c r="EG16" i="7"/>
  <c r="EB44" i="7"/>
  <c r="DO63" i="7"/>
  <c r="DI33" i="7"/>
  <c r="EC73" i="7"/>
  <c r="EP62" i="7"/>
  <c r="EP73" i="7" s="1"/>
  <c r="ES45" i="7"/>
  <c r="EF46" i="7"/>
  <c r="EF64" i="7"/>
  <c r="EP44" i="7"/>
  <c r="EC63" i="7"/>
  <c r="EG44" i="7"/>
  <c r="DT63" i="7"/>
  <c r="DO30" i="7"/>
  <c r="DO33" i="7"/>
  <c r="DO34" i="7" s="1"/>
  <c r="EP15" i="7"/>
  <c r="EC16" i="7"/>
  <c r="EI15" i="7"/>
  <c r="EI16" i="7" s="1"/>
  <c r="ES8" i="7"/>
  <c r="ES12" i="7" s="1"/>
  <c r="EF12" i="7"/>
  <c r="DV29" i="7"/>
  <c r="ED45" i="7"/>
  <c r="EI45" i="7" s="1"/>
  <c r="DQ46" i="7"/>
  <c r="DV46" i="7" s="1"/>
  <c r="DW46" i="7" s="1"/>
  <c r="DQ64" i="7"/>
  <c r="DT46" i="7"/>
  <c r="EG45" i="7"/>
  <c r="EI89" i="6" s="1"/>
  <c r="DT64" i="7"/>
  <c r="DG65" i="7"/>
  <c r="DG74" i="7"/>
  <c r="DG76" i="7" s="1"/>
  <c r="DD66" i="7"/>
  <c r="DI66" i="7" s="1"/>
  <c r="DJ66" i="7" s="1"/>
  <c r="DD75" i="7"/>
  <c r="DD77" i="7" s="1"/>
  <c r="EG26" i="7"/>
  <c r="EG29" i="7"/>
  <c r="ED30" i="7"/>
  <c r="ED33" i="7"/>
  <c r="ED34" i="7" s="1"/>
  <c r="DW25" i="7"/>
  <c r="EE65" i="6"/>
  <c r="DR76" i="6"/>
  <c r="DX65" i="6"/>
  <c r="DC79" i="6"/>
  <c r="DH80" i="6"/>
  <c r="DL51" i="6"/>
  <c r="DL89" i="6"/>
  <c r="CE37" i="6"/>
  <c r="CK36" i="6"/>
  <c r="DL28" i="6"/>
  <c r="DL30" i="6" s="1"/>
  <c r="DC30" i="6"/>
  <c r="DP65" i="6"/>
  <c r="DC76" i="6"/>
  <c r="DL76" i="6" s="1"/>
  <c r="DL65" i="6"/>
  <c r="ED49" i="6"/>
  <c r="ED55" i="6"/>
  <c r="EQ46" i="6"/>
  <c r="ED78" i="6"/>
  <c r="ED89" i="6"/>
  <c r="ED67" i="6"/>
  <c r="ED69" i="6" s="1"/>
  <c r="DR69" i="6"/>
  <c r="EJ36" i="6"/>
  <c r="EJ37" i="6" s="1"/>
  <c r="DW39" i="6"/>
  <c r="DC68" i="6"/>
  <c r="EH65" i="6"/>
  <c r="DU76" i="6"/>
  <c r="DQ76" i="6"/>
  <c r="ED65" i="6"/>
  <c r="DL96" i="6"/>
  <c r="DL98" i="6" s="1"/>
  <c r="DM25" i="6"/>
  <c r="DL26" i="6"/>
  <c r="DJ80" i="6"/>
  <c r="DK32" i="6"/>
  <c r="DE34" i="6"/>
  <c r="DK34" i="6" s="1"/>
  <c r="EG14" i="6"/>
  <c r="DT16" i="6"/>
  <c r="DR68" i="6"/>
  <c r="DX66" i="6"/>
  <c r="EH46" i="6"/>
  <c r="DU55" i="6"/>
  <c r="DX55" i="6" s="1"/>
  <c r="DU67" i="6"/>
  <c r="DU69" i="6" s="1"/>
  <c r="DU49" i="6"/>
  <c r="DU78" i="6"/>
  <c r="DU89" i="6"/>
  <c r="CY69" i="6"/>
  <c r="EG45" i="6"/>
  <c r="DT54" i="6"/>
  <c r="DT66" i="6"/>
  <c r="DT68" i="6" s="1"/>
  <c r="DT77" i="6"/>
  <c r="DT79" i="6" s="1"/>
  <c r="DL32" i="6"/>
  <c r="DC34" i="6"/>
  <c r="DL34" i="6" s="1"/>
  <c r="DX54" i="6"/>
  <c r="CY68" i="6"/>
  <c r="DK12" i="6"/>
  <c r="DL8" i="6"/>
  <c r="DL12" i="6" s="1"/>
  <c r="DW49" i="6"/>
  <c r="EJ46" i="6"/>
  <c r="DW67" i="6"/>
  <c r="DW69" i="6" s="1"/>
  <c r="DW55" i="6"/>
  <c r="DW78" i="6"/>
  <c r="DW80" i="6" s="1"/>
  <c r="DW89" i="6"/>
  <c r="ER46" i="6"/>
  <c r="EE67" i="6"/>
  <c r="EE55" i="6"/>
  <c r="EE89" i="6"/>
  <c r="EE78" i="6"/>
  <c r="EF45" i="6"/>
  <c r="DS54" i="6"/>
  <c r="DS66" i="6"/>
  <c r="DS77" i="6"/>
  <c r="DS79" i="6" s="1"/>
  <c r="ED54" i="6"/>
  <c r="ED66" i="6"/>
  <c r="ED68" i="6" s="1"/>
  <c r="EQ45" i="6"/>
  <c r="ED77" i="6"/>
  <c r="ED79" i="6" s="1"/>
  <c r="DE30" i="6"/>
  <c r="DK28" i="6"/>
  <c r="DK30" i="6" s="1"/>
  <c r="ER14" i="6"/>
  <c r="EN14" i="6"/>
  <c r="EE16" i="6"/>
  <c r="EK14" i="6"/>
  <c r="EK16" i="6" s="1"/>
  <c r="DW76" i="6"/>
  <c r="EJ65" i="6"/>
  <c r="DX14" i="6"/>
  <c r="DX16" i="6" s="1"/>
  <c r="DX77" i="6"/>
  <c r="DR79" i="6"/>
  <c r="DX79" i="6" s="1"/>
  <c r="EJ16" i="6"/>
  <c r="EW14" i="6"/>
  <c r="EW16" i="6" s="1"/>
  <c r="DS36" i="6"/>
  <c r="DS37" i="6" s="1"/>
  <c r="DF39" i="6"/>
  <c r="EV38" i="6"/>
  <c r="EX38" i="6" s="1"/>
  <c r="EK38" i="6"/>
  <c r="DX46" i="6"/>
  <c r="EC45" i="6"/>
  <c r="DP54" i="6"/>
  <c r="DP66" i="6"/>
  <c r="DP77" i="6"/>
  <c r="DE80" i="6"/>
  <c r="DK78" i="6"/>
  <c r="DT28" i="6"/>
  <c r="DT30" i="6" s="1"/>
  <c r="DT32" i="6"/>
  <c r="DT34" i="6" s="1"/>
  <c r="DT96" i="6"/>
  <c r="DT98" i="6" s="1"/>
  <c r="DT26" i="6"/>
  <c r="EK45" i="6"/>
  <c r="EE54" i="6"/>
  <c r="ER45" i="6"/>
  <c r="EE66" i="6"/>
  <c r="EE77" i="6"/>
  <c r="DM21" i="6"/>
  <c r="DL22" i="6"/>
  <c r="DM28" i="6"/>
  <c r="DK66" i="6"/>
  <c r="DL66" i="6" s="1"/>
  <c r="CY38" i="6"/>
  <c r="DC38" i="6"/>
  <c r="ET20" i="6"/>
  <c r="EG24" i="6"/>
  <c r="EG22" i="6"/>
  <c r="DX45" i="6"/>
  <c r="DY45" i="6" s="1"/>
  <c r="ES24" i="6"/>
  <c r="ES22" i="6"/>
  <c r="EG65" i="6"/>
  <c r="DT76" i="6"/>
  <c r="EI65" i="6"/>
  <c r="DV76" i="6"/>
  <c r="CY28" i="6"/>
  <c r="CY30" i="6" s="1"/>
  <c r="DR26" i="6"/>
  <c r="DX24" i="6"/>
  <c r="DR32" i="6"/>
  <c r="DR28" i="6"/>
  <c r="DR96" i="6"/>
  <c r="DR98" i="6" s="1"/>
  <c r="EF65" i="6"/>
  <c r="DS76" i="6"/>
  <c r="EI36" i="6"/>
  <c r="EI37" i="6" s="1"/>
  <c r="DV39" i="6"/>
  <c r="EW20" i="6"/>
  <c r="EJ22" i="6"/>
  <c r="EJ24" i="6"/>
  <c r="EU45" i="6"/>
  <c r="EH54" i="6"/>
  <c r="EH66" i="6"/>
  <c r="EH68" i="6" s="1"/>
  <c r="EH77" i="6"/>
  <c r="EH79" i="6" s="1"/>
  <c r="DL55" i="6"/>
  <c r="DX48" i="6"/>
  <c r="DY48" i="6" s="1"/>
  <c r="EE48" i="6"/>
  <c r="EE49" i="6" s="1"/>
  <c r="EF26" i="6"/>
  <c r="EF32" i="6"/>
  <c r="EF34" i="6" s="1"/>
  <c r="EF28" i="6"/>
  <c r="EF30" i="6" s="1"/>
  <c r="EF96" i="6"/>
  <c r="EF98" i="6" s="1"/>
  <c r="EP20" i="6"/>
  <c r="EC24" i="6"/>
  <c r="EC22" i="6"/>
  <c r="DQ69" i="6"/>
  <c r="DV80" i="6"/>
  <c r="EJ54" i="6"/>
  <c r="EJ77" i="6"/>
  <c r="EJ79" i="6" s="1"/>
  <c r="EJ66" i="6"/>
  <c r="EJ68" i="6" s="1"/>
  <c r="EW45" i="6"/>
  <c r="EV45" i="6"/>
  <c r="EI54" i="6"/>
  <c r="EI66" i="6"/>
  <c r="EI68" i="6" s="1"/>
  <c r="EI77" i="6"/>
  <c r="EI79" i="6" s="1"/>
  <c r="EL47" i="6"/>
  <c r="EP47" i="6"/>
  <c r="EY47" i="6" s="1"/>
  <c r="DW32" i="6"/>
  <c r="DW34" i="6" s="1"/>
  <c r="DW28" i="6"/>
  <c r="DW30" i="6" s="1"/>
  <c r="DW26" i="6"/>
  <c r="DW96" i="6"/>
  <c r="DW98" i="6" s="1"/>
  <c r="EF46" i="6"/>
  <c r="DS67" i="6"/>
  <c r="DS69" i="6" s="1"/>
  <c r="DS49" i="6"/>
  <c r="DX49" i="6" s="1"/>
  <c r="DS55" i="6"/>
  <c r="DS78" i="6"/>
  <c r="DS89" i="6"/>
  <c r="DL14" i="6"/>
  <c r="DL16" i="6" s="1"/>
  <c r="DL78" i="6"/>
  <c r="DC80" i="6"/>
  <c r="DY24" i="6"/>
  <c r="DP28" i="6"/>
  <c r="DP32" i="6"/>
  <c r="DP96" i="6"/>
  <c r="DP98" i="6" s="1"/>
  <c r="DP26" i="6"/>
  <c r="CP80" i="6"/>
  <c r="CY80" i="6" s="1"/>
  <c r="DV69" i="6"/>
  <c r="EH14" i="6"/>
  <c r="DU16" i="6"/>
  <c r="EK20" i="6"/>
  <c r="EK22" i="6" s="1"/>
  <c r="EE24" i="6"/>
  <c r="ER20" i="6"/>
  <c r="EE22" i="6"/>
  <c r="DL49" i="6"/>
  <c r="EG36" i="6"/>
  <c r="EG37" i="6" s="1"/>
  <c r="DT39" i="6"/>
  <c r="BY37" i="6"/>
  <c r="BZ37" i="6" s="1"/>
  <c r="BP39" i="6"/>
  <c r="BY39" i="6" s="1"/>
  <c r="CC36" i="6"/>
  <c r="DE69" i="6"/>
  <c r="DK69" i="6" s="1"/>
  <c r="DK67" i="6"/>
  <c r="DN71" i="6"/>
  <c r="DN74" i="6"/>
  <c r="DF68" i="6"/>
  <c r="DK68" i="6" s="1"/>
  <c r="DP16" i="6"/>
  <c r="DY14" i="6"/>
  <c r="DY16" i="6" s="1"/>
  <c r="EC14" i="6"/>
  <c r="DC69" i="6"/>
  <c r="DL69" i="6" s="1"/>
  <c r="DL67" i="6"/>
  <c r="DK79" i="6"/>
  <c r="DZ21" i="6"/>
  <c r="DY22" i="6"/>
  <c r="DZ28" i="6"/>
  <c r="DQ80" i="6"/>
  <c r="EI49" i="6"/>
  <c r="EI55" i="6"/>
  <c r="EI67" i="6"/>
  <c r="EI69" i="6" s="1"/>
  <c r="EV46" i="6"/>
  <c r="EI78" i="6"/>
  <c r="DV28" i="6"/>
  <c r="DV30" i="6" s="1"/>
  <c r="DV32" i="6"/>
  <c r="DV34" i="6" s="1"/>
  <c r="DV96" i="6"/>
  <c r="DV98" i="6" s="1"/>
  <c r="DV26" i="6"/>
  <c r="DK96" i="6"/>
  <c r="DK98" i="6" s="1"/>
  <c r="DK26" i="6"/>
  <c r="DZ39" i="6"/>
  <c r="ED36" i="6"/>
  <c r="ED37" i="6" s="1"/>
  <c r="DQ39" i="6"/>
  <c r="EP48" i="6"/>
  <c r="EV20" i="6"/>
  <c r="EI24" i="6"/>
  <c r="EI22" i="6"/>
  <c r="EM18" i="6"/>
  <c r="DT49" i="6"/>
  <c r="DT55" i="6"/>
  <c r="EG46" i="6"/>
  <c r="DT78" i="6"/>
  <c r="DT67" i="6"/>
  <c r="DT69" i="6" s="1"/>
  <c r="DT89" i="6"/>
  <c r="DK51" i="6"/>
  <c r="EC46" i="6"/>
  <c r="DP55" i="6"/>
  <c r="DP49" i="6"/>
  <c r="DY46" i="6"/>
  <c r="DP67" i="6"/>
  <c r="DP78" i="6"/>
  <c r="DP89" i="6"/>
  <c r="DK77" i="6"/>
  <c r="DL77" i="6" s="1"/>
  <c r="DA29" i="6"/>
  <c r="DY66" i="4"/>
  <c r="DY75" i="4"/>
  <c r="DY77" i="4" s="1"/>
  <c r="EF14" i="4"/>
  <c r="DT16" i="4"/>
  <c r="EL20" i="4"/>
  <c r="ED62" i="4"/>
  <c r="DR73" i="4"/>
  <c r="EA62" i="4"/>
  <c r="DR14" i="4"/>
  <c r="DF16" i="4"/>
  <c r="DO14" i="4"/>
  <c r="DO16" i="4" s="1"/>
  <c r="CX77" i="4"/>
  <c r="DB77" i="4" s="1"/>
  <c r="DB75" i="4"/>
  <c r="DC75" i="4" s="1"/>
  <c r="CZ76" i="4"/>
  <c r="DB76" i="4" s="1"/>
  <c r="DC76" i="4" s="1"/>
  <c r="DB74" i="4"/>
  <c r="DC74" i="4" s="1"/>
  <c r="EL24" i="4"/>
  <c r="DR66" i="4"/>
  <c r="DR75" i="4"/>
  <c r="DJ66" i="4"/>
  <c r="DN66" i="4" s="1"/>
  <c r="DJ75" i="4"/>
  <c r="DN64" i="4"/>
  <c r="DO64" i="4" s="1"/>
  <c r="DL74" i="4"/>
  <c r="DL65" i="4"/>
  <c r="DN65" i="4" s="1"/>
  <c r="DO65" i="4" s="1"/>
  <c r="DN63" i="4"/>
  <c r="DO63" i="4" s="1"/>
  <c r="DT77" i="4"/>
  <c r="EG14" i="4"/>
  <c r="EG16" i="4" s="1"/>
  <c r="DU16" i="4"/>
  <c r="EG73" i="4"/>
  <c r="EG77" i="4" s="1"/>
  <c r="EG66" i="4"/>
  <c r="EF66" i="4"/>
  <c r="EF75" i="4"/>
  <c r="DY24" i="4"/>
  <c r="DZ24" i="4" s="1"/>
  <c r="EK20" i="4"/>
  <c r="EK24" i="4" s="1"/>
  <c r="EH62" i="4"/>
  <c r="EH73" i="4" s="1"/>
  <c r="DV73" i="4"/>
  <c r="DZ73" i="4" s="1"/>
  <c r="EJ44" i="4"/>
  <c r="DX63" i="4"/>
  <c r="DZ44" i="4"/>
  <c r="EA44" i="4" s="1"/>
  <c r="DX46" i="4"/>
  <c r="DX14" i="4"/>
  <c r="DZ14" i="4" s="1"/>
  <c r="DZ16" i="4" s="1"/>
  <c r="DL16" i="4"/>
  <c r="EF73" i="4"/>
  <c r="EI29" i="4"/>
  <c r="EI30" i="4" s="1"/>
  <c r="DW30" i="4"/>
  <c r="ED64" i="4"/>
  <c r="ED46" i="4"/>
  <c r="DO66" i="4"/>
  <c r="DS24" i="4"/>
  <c r="EA24" i="4" s="1"/>
  <c r="EE20" i="4"/>
  <c r="EE24" i="4" s="1"/>
  <c r="EK46" i="4"/>
  <c r="EK64" i="4"/>
  <c r="EF30" i="4"/>
  <c r="EL29" i="4"/>
  <c r="EL30" i="4" s="1"/>
  <c r="EI77" i="4"/>
  <c r="EM29" i="4"/>
  <c r="EM30" i="4" s="1"/>
  <c r="ED30" i="4"/>
  <c r="DF77" i="4"/>
  <c r="DO73" i="4"/>
  <c r="EH45" i="4"/>
  <c r="DV46" i="4"/>
  <c r="DZ46" i="4" s="1"/>
  <c r="EA46" i="4" s="1"/>
  <c r="DV64" i="4"/>
  <c r="DZ45" i="4"/>
  <c r="EA45" i="4" s="1"/>
  <c r="DC77" i="4"/>
  <c r="DN30" i="4"/>
  <c r="DO29" i="4"/>
  <c r="DO30" i="4" s="1"/>
  <c r="EE66" i="4"/>
  <c r="EE75" i="4"/>
  <c r="EE77" i="4" s="1"/>
  <c r="ED65" i="4"/>
  <c r="ED74" i="4"/>
  <c r="EI66" i="4"/>
  <c r="EA29" i="4"/>
  <c r="EA30" i="4" s="1"/>
  <c r="DS14" i="4"/>
  <c r="DG16" i="4"/>
  <c r="EI14" i="4"/>
  <c r="EI16" i="4" s="1"/>
  <c r="DW16" i="4"/>
  <c r="DR76" i="4"/>
  <c r="ED24" i="4"/>
  <c r="EM24" i="4" s="1"/>
  <c r="DQ69" i="3"/>
  <c r="DA10" i="3"/>
  <c r="CU12" i="3"/>
  <c r="EH8" i="3"/>
  <c r="CE10" i="3"/>
  <c r="CD12" i="3"/>
  <c r="EF48" i="3"/>
  <c r="EK48" i="3" s="1"/>
  <c r="DY48" i="3"/>
  <c r="DZ48" i="3" s="1"/>
  <c r="DU46" i="3"/>
  <c r="DI55" i="3"/>
  <c r="DM55" i="3" s="1"/>
  <c r="DN55" i="3" s="1"/>
  <c r="DI49" i="3"/>
  <c r="DI67" i="3"/>
  <c r="DI69" i="3" s="1"/>
  <c r="DI78" i="3"/>
  <c r="DI80" i="3" s="1"/>
  <c r="CO12" i="3"/>
  <c r="CP10" i="3"/>
  <c r="CP12" i="3" s="1"/>
  <c r="DM78" i="3"/>
  <c r="DN78" i="3" s="1"/>
  <c r="DG80" i="3"/>
  <c r="DM80" i="3" s="1"/>
  <c r="DN80" i="3" s="1"/>
  <c r="EI67" i="3"/>
  <c r="EI69" i="3" s="1"/>
  <c r="EI49" i="3"/>
  <c r="EI55" i="3"/>
  <c r="EI78" i="3"/>
  <c r="EI80" i="3" s="1"/>
  <c r="ED9" i="3"/>
  <c r="EL9" i="3" s="1"/>
  <c r="DR12" i="3"/>
  <c r="DT16" i="3"/>
  <c r="EF14" i="3"/>
  <c r="EF16" i="3" s="1"/>
  <c r="DH10" i="3"/>
  <c r="DH11" i="3"/>
  <c r="BU84" i="3"/>
  <c r="BQ53" i="3"/>
  <c r="BR53" i="3" s="1"/>
  <c r="BK85" i="3"/>
  <c r="DQ10" i="3"/>
  <c r="DQ11" i="3"/>
  <c r="DQ80" i="3"/>
  <c r="EE8" i="3"/>
  <c r="BN38" i="3"/>
  <c r="BZ36" i="3"/>
  <c r="BN53" i="3"/>
  <c r="BN85" i="3" s="1"/>
  <c r="BN87" i="3" s="1"/>
  <c r="BQ37" i="3"/>
  <c r="EC68" i="3"/>
  <c r="EF46" i="3"/>
  <c r="DT49" i="3"/>
  <c r="DT67" i="3"/>
  <c r="DT69" i="3" s="1"/>
  <c r="DT55" i="3"/>
  <c r="DT78" i="3"/>
  <c r="DT80" i="3" s="1"/>
  <c r="DM49" i="3"/>
  <c r="DN49" i="3" s="1"/>
  <c r="DW10" i="3"/>
  <c r="DW12" i="3" s="1"/>
  <c r="DW11" i="3"/>
  <c r="EI10" i="3" s="1"/>
  <c r="EG45" i="3"/>
  <c r="DU54" i="3"/>
  <c r="DY54" i="3" s="1"/>
  <c r="DZ54" i="3" s="1"/>
  <c r="DU66" i="3"/>
  <c r="DU68" i="3" s="1"/>
  <c r="DU77" i="3"/>
  <c r="DU91" i="3"/>
  <c r="DY91" i="3" s="1"/>
  <c r="DZ91" i="3" s="1"/>
  <c r="DY45" i="3"/>
  <c r="DZ45" i="3" s="1"/>
  <c r="DV10" i="3"/>
  <c r="DV12" i="3" s="1"/>
  <c r="DV11" i="3"/>
  <c r="EH10" i="3" s="1"/>
  <c r="EC14" i="3"/>
  <c r="DQ16" i="3"/>
  <c r="CG36" i="3"/>
  <c r="BU38" i="3"/>
  <c r="BU53" i="3"/>
  <c r="BW37" i="3"/>
  <c r="BW52" i="3"/>
  <c r="EC79" i="3"/>
  <c r="DE12" i="3"/>
  <c r="DI79" i="3"/>
  <c r="DM79" i="3" s="1"/>
  <c r="DN79" i="3" s="1"/>
  <c r="DM77" i="3"/>
  <c r="DN77" i="3" s="1"/>
  <c r="DM67" i="3"/>
  <c r="DN67" i="3" s="1"/>
  <c r="DG69" i="3"/>
  <c r="DM69" i="3" s="1"/>
  <c r="DN69" i="3" s="1"/>
  <c r="DN81" i="3" s="1"/>
  <c r="DY66" i="3"/>
  <c r="DZ66" i="3" s="1"/>
  <c r="DS68" i="3"/>
  <c r="DY68" i="3" s="1"/>
  <c r="DZ68" i="3" s="1"/>
  <c r="BX37" i="3"/>
  <c r="BX52" i="3"/>
  <c r="BX84" i="3" s="1"/>
  <c r="BX86" i="3" s="1"/>
  <c r="EI14" i="3"/>
  <c r="EI16" i="3" s="1"/>
  <c r="DW16" i="3"/>
  <c r="EH14" i="3"/>
  <c r="EH16" i="3" s="1"/>
  <c r="DV16" i="3"/>
  <c r="DY76" i="3"/>
  <c r="DZ76" i="3" s="1"/>
  <c r="BK86" i="3"/>
  <c r="BQ86" i="3" s="1"/>
  <c r="BR86" i="3" s="1"/>
  <c r="BQ84" i="3"/>
  <c r="BR84" i="3" s="1"/>
  <c r="DM14" i="3"/>
  <c r="DA16" i="3"/>
  <c r="DB14" i="3"/>
  <c r="DB16" i="3" s="1"/>
  <c r="BF38" i="3"/>
  <c r="BG37" i="3"/>
  <c r="EJ48" i="3"/>
  <c r="DX67" i="3"/>
  <c r="DX69" i="3" s="1"/>
  <c r="DX49" i="3"/>
  <c r="EC48" i="3"/>
  <c r="DY46" i="3"/>
  <c r="DZ46" i="3" s="1"/>
  <c r="EE46" i="3"/>
  <c r="DS55" i="3"/>
  <c r="DS49" i="3"/>
  <c r="DS67" i="3"/>
  <c r="DS78" i="3"/>
  <c r="DM46" i="3"/>
  <c r="DN46" i="3" s="1"/>
  <c r="EK47" i="3"/>
  <c r="EL47" i="3" s="1"/>
  <c r="EE66" i="3"/>
  <c r="EF76" i="3"/>
  <c r="EK76" i="3" s="1"/>
  <c r="EL76" i="3" s="1"/>
  <c r="EK65" i="3"/>
  <c r="EL65" i="3" s="1"/>
  <c r="DM68" i="3"/>
  <c r="DN68" i="3" s="1"/>
  <c r="DB81" i="3"/>
  <c r="BQ52" i="3"/>
  <c r="BR52" i="3" s="1"/>
  <c r="DY8" i="3"/>
  <c r="DN8" i="3"/>
  <c r="DQ49" i="3"/>
  <c r="DM66" i="3"/>
  <c r="DN66" i="3" s="1"/>
  <c r="CA37" i="3"/>
  <c r="CA52" i="3"/>
  <c r="CA84" i="3" s="1"/>
  <c r="CA86" i="3" s="1"/>
  <c r="BI87" i="3"/>
  <c r="DZ9" i="3"/>
  <c r="EI8" i="3"/>
  <c r="DG16" i="3"/>
  <c r="DS14" i="3"/>
  <c r="DG10" i="3"/>
  <c r="DA11" i="3"/>
  <c r="DB11" i="3" s="1"/>
  <c r="DG11" i="3"/>
  <c r="CB37" i="3"/>
  <c r="CB52" i="3"/>
  <c r="CB84" i="3" s="1"/>
  <c r="CB86" i="3" s="1"/>
  <c r="EH69" i="3"/>
  <c r="EC49" i="3"/>
  <c r="EC55" i="3"/>
  <c r="EC78" i="3"/>
  <c r="EJ12" i="3"/>
  <c r="CP81" i="3"/>
  <c r="CT52" i="3"/>
  <c r="CT84" i="3" s="1"/>
  <c r="CT86" i="3" s="1"/>
  <c r="CT37" i="3"/>
  <c r="CW37" i="3"/>
  <c r="CW52" i="3"/>
  <c r="CW84" i="3" s="1"/>
  <c r="CW86" i="3" s="1"/>
  <c r="H268" i="2"/>
  <c r="F268" i="2"/>
  <c r="D268" i="2"/>
  <c r="C268" i="2"/>
  <c r="B298" i="2" a="1"/>
  <c r="B298" i="2" s="1"/>
  <c r="G268" i="2"/>
  <c r="E268" i="2"/>
  <c r="DO65" i="7" l="1"/>
  <c r="DO74" i="7"/>
  <c r="DO76" i="7" s="1"/>
  <c r="DJ76" i="7"/>
  <c r="DN77" i="7"/>
  <c r="EU46" i="7"/>
  <c r="EU64" i="7"/>
  <c r="EN63" i="7"/>
  <c r="DO66" i="7"/>
  <c r="DW66" i="7" s="1"/>
  <c r="DO75" i="7"/>
  <c r="DO77" i="7" s="1"/>
  <c r="ES62" i="7"/>
  <c r="ES73" i="7" s="1"/>
  <c r="EF73" i="7"/>
  <c r="DP77" i="7"/>
  <c r="DV75" i="7"/>
  <c r="DQ75" i="7"/>
  <c r="DQ77" i="7" s="1"/>
  <c r="DQ66" i="7"/>
  <c r="DT74" i="7"/>
  <c r="DT76" i="7" s="1"/>
  <c r="DT65" i="7"/>
  <c r="EB63" i="7"/>
  <c r="EO44" i="7"/>
  <c r="EO63" i="7" s="1"/>
  <c r="EC66" i="7"/>
  <c r="EC75" i="7"/>
  <c r="DU65" i="7"/>
  <c r="DU74" i="7"/>
  <c r="DU76" i="7" s="1"/>
  <c r="DV66" i="7"/>
  <c r="EV8" i="7"/>
  <c r="EV12" i="7" s="1"/>
  <c r="EP12" i="7"/>
  <c r="ET44" i="7"/>
  <c r="ET63" i="7" s="1"/>
  <c r="EG63" i="7"/>
  <c r="EN64" i="7"/>
  <c r="EN46" i="7"/>
  <c r="EU44" i="7"/>
  <c r="EU63" i="7" s="1"/>
  <c r="EH63" i="7"/>
  <c r="EB46" i="7"/>
  <c r="EO45" i="7"/>
  <c r="EB64" i="7"/>
  <c r="DV64" i="7"/>
  <c r="DW64" i="7" s="1"/>
  <c r="EW34" i="7"/>
  <c r="EI12" i="7"/>
  <c r="EQ45" i="7"/>
  <c r="ED46" i="7"/>
  <c r="EI46" i="7" s="1"/>
  <c r="EJ46" i="7" s="1"/>
  <c r="ED64" i="7"/>
  <c r="EC74" i="7"/>
  <c r="EC65" i="7"/>
  <c r="EA75" i="7"/>
  <c r="EA66" i="7"/>
  <c r="EQ20" i="7"/>
  <c r="ED22" i="7"/>
  <c r="EH30" i="7"/>
  <c r="EH33" i="7"/>
  <c r="EH34" i="7" s="1"/>
  <c r="EP46" i="7"/>
  <c r="EP64" i="7"/>
  <c r="EG30" i="7"/>
  <c r="EG33" i="7"/>
  <c r="EG34" i="7" s="1"/>
  <c r="DV30" i="7"/>
  <c r="DW29" i="7"/>
  <c r="DW30" i="7" s="1"/>
  <c r="EI44" i="7"/>
  <c r="EJ44" i="7" s="1"/>
  <c r="ER46" i="7"/>
  <c r="ER64" i="7"/>
  <c r="EA34" i="7"/>
  <c r="EJ45" i="7"/>
  <c r="EA24" i="7"/>
  <c r="DN26" i="7"/>
  <c r="EV44" i="7"/>
  <c r="EP63" i="7"/>
  <c r="EE75" i="7"/>
  <c r="EE77" i="7" s="1"/>
  <c r="EE66" i="7"/>
  <c r="EF65" i="7"/>
  <c r="EF74" i="7"/>
  <c r="EF76" i="7" s="1"/>
  <c r="DJ75" i="7"/>
  <c r="DP76" i="7"/>
  <c r="DN76" i="7"/>
  <c r="EG64" i="7"/>
  <c r="EI64" i="7" s="1"/>
  <c r="EJ64" i="7" s="1"/>
  <c r="ET45" i="7"/>
  <c r="EG46" i="7"/>
  <c r="EF75" i="7"/>
  <c r="EF77" i="7" s="1"/>
  <c r="EF66" i="7"/>
  <c r="ET62" i="7"/>
  <c r="ET73" i="7" s="1"/>
  <c r="EG73" i="7"/>
  <c r="ES65" i="7"/>
  <c r="ES74" i="7"/>
  <c r="ES76" i="7" s="1"/>
  <c r="EV34" i="7"/>
  <c r="EB30" i="7"/>
  <c r="EB33" i="7"/>
  <c r="EB34" i="7" s="1"/>
  <c r="DJ77" i="7"/>
  <c r="DI77" i="7"/>
  <c r="DW63" i="7"/>
  <c r="DI34" i="7"/>
  <c r="DJ33" i="7"/>
  <c r="DJ34" i="7" s="1"/>
  <c r="EW8" i="7"/>
  <c r="EN12" i="7"/>
  <c r="EA65" i="7"/>
  <c r="EA74" i="7"/>
  <c r="EA22" i="7"/>
  <c r="EN20" i="7"/>
  <c r="EJ20" i="7"/>
  <c r="EJ22" i="7" s="1"/>
  <c r="EJ62" i="7"/>
  <c r="EN62" i="7"/>
  <c r="EA73" i="7"/>
  <c r="EW11" i="7"/>
  <c r="DQ74" i="7"/>
  <c r="DQ76" i="7" s="1"/>
  <c r="DQ65" i="7"/>
  <c r="DV65" i="7" s="1"/>
  <c r="DW65" i="7" s="1"/>
  <c r="DI75" i="7"/>
  <c r="DV63" i="7"/>
  <c r="ES46" i="7"/>
  <c r="ES64" i="7"/>
  <c r="DW73" i="7"/>
  <c r="DI76" i="7"/>
  <c r="EQ44" i="7"/>
  <c r="EQ63" i="7" s="1"/>
  <c r="ED63" i="7"/>
  <c r="EI63" i="7" s="1"/>
  <c r="EJ63" i="7" s="1"/>
  <c r="ED73" i="7"/>
  <c r="EI73" i="7" s="1"/>
  <c r="EQ62" i="7"/>
  <c r="EQ73" i="7" s="1"/>
  <c r="EV73" i="7" s="1"/>
  <c r="EN15" i="7"/>
  <c r="EA16" i="7"/>
  <c r="EJ15" i="7"/>
  <c r="EJ16" i="7" s="1"/>
  <c r="ER65" i="7"/>
  <c r="ER74" i="7"/>
  <c r="ER76" i="7" s="1"/>
  <c r="ER34" i="7"/>
  <c r="DT34" i="7"/>
  <c r="DV33" i="7"/>
  <c r="DV34" i="7" s="1"/>
  <c r="DI74" i="7"/>
  <c r="DJ74" i="7" s="1"/>
  <c r="EE65" i="7"/>
  <c r="EE74" i="7"/>
  <c r="EE76" i="7" s="1"/>
  <c r="EI29" i="7"/>
  <c r="DT66" i="7"/>
  <c r="DT75" i="7"/>
  <c r="DT77" i="7" s="1"/>
  <c r="EP16" i="7"/>
  <c r="EV15" i="7"/>
  <c r="EV16" i="7" s="1"/>
  <c r="EJ8" i="7"/>
  <c r="EJ12" i="7" s="1"/>
  <c r="ED24" i="7"/>
  <c r="DV24" i="7"/>
  <c r="DV26" i="7" s="1"/>
  <c r="DQ26" i="7"/>
  <c r="EH75" i="7"/>
  <c r="EH77" i="7" s="1"/>
  <c r="EH66" i="7"/>
  <c r="EW33" i="7"/>
  <c r="EW66" i="6"/>
  <c r="EW68" i="6" s="1"/>
  <c r="EW54" i="6"/>
  <c r="EW77" i="6"/>
  <c r="EW79" i="6" s="1"/>
  <c r="EV24" i="6"/>
  <c r="EZ18" i="6"/>
  <c r="EV22" i="6"/>
  <c r="EI80" i="6"/>
  <c r="ES46" i="6"/>
  <c r="EF49" i="6"/>
  <c r="EK49" i="6" s="1"/>
  <c r="EF55" i="6"/>
  <c r="EF78" i="6"/>
  <c r="EF80" i="6" s="1"/>
  <c r="EF89" i="6"/>
  <c r="EF67" i="6"/>
  <c r="EF69" i="6" s="1"/>
  <c r="EV36" i="6"/>
  <c r="EV37" i="6" s="1"/>
  <c r="EV39" i="6" s="1"/>
  <c r="EI39" i="6"/>
  <c r="ET65" i="6"/>
  <c r="ET76" i="6" s="1"/>
  <c r="EG76" i="6"/>
  <c r="DY77" i="6"/>
  <c r="DP79" i="6"/>
  <c r="DY79" i="6" s="1"/>
  <c r="DX69" i="6"/>
  <c r="EY48" i="6"/>
  <c r="EP14" i="6"/>
  <c r="EL14" i="6"/>
  <c r="EL16" i="6" s="1"/>
  <c r="EC16" i="6"/>
  <c r="ET36" i="6"/>
  <c r="ET37" i="6" s="1"/>
  <c r="ET39" i="6" s="1"/>
  <c r="EG39" i="6"/>
  <c r="DP34" i="6"/>
  <c r="DY32" i="6"/>
  <c r="EK48" i="6"/>
  <c r="EL48" i="6" s="1"/>
  <c r="ER48" i="6"/>
  <c r="EX48" i="6" s="1"/>
  <c r="EK77" i="6"/>
  <c r="EE79" i="6"/>
  <c r="EK79" i="6" s="1"/>
  <c r="DY66" i="6"/>
  <c r="DP68" i="6"/>
  <c r="EQ54" i="6"/>
  <c r="EQ66" i="6"/>
  <c r="EQ68" i="6" s="1"/>
  <c r="EQ77" i="6"/>
  <c r="EQ79" i="6" s="1"/>
  <c r="ER55" i="6"/>
  <c r="ER89" i="6"/>
  <c r="ER67" i="6"/>
  <c r="ER78" i="6"/>
  <c r="CR36" i="6"/>
  <c r="CK37" i="6"/>
  <c r="CE39" i="6"/>
  <c r="CK39" i="6" s="1"/>
  <c r="EE69" i="6"/>
  <c r="EK69" i="6" s="1"/>
  <c r="EV49" i="6"/>
  <c r="EV55" i="6"/>
  <c r="EV78" i="6"/>
  <c r="EV67" i="6"/>
  <c r="EV89" i="6"/>
  <c r="DY28" i="6"/>
  <c r="DY30" i="6" s="1"/>
  <c r="DP30" i="6"/>
  <c r="ES65" i="6"/>
  <c r="ES76" i="6" s="1"/>
  <c r="EF76" i="6"/>
  <c r="ES28" i="6"/>
  <c r="ES30" i="6" s="1"/>
  <c r="ES32" i="6"/>
  <c r="ES34" i="6" s="1"/>
  <c r="ES96" i="6"/>
  <c r="ES98" i="6" s="1"/>
  <c r="ES26" i="6"/>
  <c r="EE68" i="6"/>
  <c r="EK46" i="6"/>
  <c r="EU46" i="6"/>
  <c r="EH49" i="6"/>
  <c r="EH67" i="6"/>
  <c r="EH69" i="6" s="1"/>
  <c r="EH55" i="6"/>
  <c r="EK55" i="6" s="1"/>
  <c r="EH89" i="6"/>
  <c r="EH78" i="6"/>
  <c r="EH80" i="6" s="1"/>
  <c r="DY55" i="6"/>
  <c r="ER54" i="6"/>
  <c r="ER66" i="6"/>
  <c r="ER77" i="6"/>
  <c r="DY54" i="6"/>
  <c r="EQ65" i="6"/>
  <c r="EQ76" i="6" s="1"/>
  <c r="ED76" i="6"/>
  <c r="ED80" i="6"/>
  <c r="EL46" i="6"/>
  <c r="EC49" i="6"/>
  <c r="EP46" i="6"/>
  <c r="EC55" i="6"/>
  <c r="EC67" i="6"/>
  <c r="EC89" i="6"/>
  <c r="EC78" i="6"/>
  <c r="DY96" i="6"/>
  <c r="DY98" i="6" s="1"/>
  <c r="DZ25" i="6"/>
  <c r="EA29" i="6" s="1"/>
  <c r="DY26" i="6"/>
  <c r="EQ36" i="6"/>
  <c r="EQ37" i="6" s="1"/>
  <c r="ED39" i="6"/>
  <c r="EM39" i="6"/>
  <c r="EX20" i="6"/>
  <c r="EX22" i="6" s="1"/>
  <c r="ER24" i="6"/>
  <c r="ER22" i="6"/>
  <c r="DX28" i="6"/>
  <c r="DX30" i="6" s="1"/>
  <c r="DR30" i="6"/>
  <c r="EL45" i="6"/>
  <c r="EP45" i="6"/>
  <c r="EC66" i="6"/>
  <c r="EC54" i="6"/>
  <c r="EC77" i="6"/>
  <c r="EW65" i="6"/>
  <c r="EW76" i="6" s="1"/>
  <c r="EJ76" i="6"/>
  <c r="DX68" i="6"/>
  <c r="EQ49" i="6"/>
  <c r="EQ55" i="6"/>
  <c r="EQ67" i="6"/>
  <c r="EQ78" i="6"/>
  <c r="EQ89" i="6"/>
  <c r="DT80" i="6"/>
  <c r="EK24" i="6"/>
  <c r="EE32" i="6"/>
  <c r="EE28" i="6"/>
  <c r="EE96" i="6"/>
  <c r="EE98" i="6" s="1"/>
  <c r="EE26" i="6"/>
  <c r="DR34" i="6"/>
  <c r="DX34" i="6" s="1"/>
  <c r="DX32" i="6"/>
  <c r="EG32" i="6"/>
  <c r="EG34" i="6" s="1"/>
  <c r="EG28" i="6"/>
  <c r="EG30" i="6" s="1"/>
  <c r="EG96" i="6"/>
  <c r="EG98" i="6" s="1"/>
  <c r="EG26" i="6"/>
  <c r="DX51" i="6"/>
  <c r="DX89" i="6"/>
  <c r="EA74" i="6"/>
  <c r="EA71" i="6"/>
  <c r="DS68" i="6"/>
  <c r="DL79" i="6"/>
  <c r="EI32" i="6"/>
  <c r="EI34" i="6" s="1"/>
  <c r="EI28" i="6"/>
  <c r="EI30" i="6" s="1"/>
  <c r="EI96" i="6"/>
  <c r="EI98" i="6" s="1"/>
  <c r="EI26" i="6"/>
  <c r="EC28" i="6"/>
  <c r="EC32" i="6"/>
  <c r="EC96" i="6"/>
  <c r="EC98" i="6" s="1"/>
  <c r="EC26" i="6"/>
  <c r="DX96" i="6"/>
  <c r="DX98" i="6" s="1"/>
  <c r="DX26" i="6"/>
  <c r="ET24" i="6"/>
  <c r="ET22" i="6"/>
  <c r="EG16" i="6"/>
  <c r="ET14" i="6"/>
  <c r="ET16" i="6" s="1"/>
  <c r="EU65" i="6"/>
  <c r="EU76" i="6" s="1"/>
  <c r="EH76" i="6"/>
  <c r="DX67" i="6"/>
  <c r="DY67" i="6" s="1"/>
  <c r="EL20" i="6"/>
  <c r="EU77" i="6"/>
  <c r="EU79" i="6" s="1"/>
  <c r="EU66" i="6"/>
  <c r="EU68" i="6" s="1"/>
  <c r="EU54" i="6"/>
  <c r="DL38" i="6"/>
  <c r="DP38" i="6"/>
  <c r="ES45" i="6"/>
  <c r="EF66" i="6"/>
  <c r="EK66" i="6" s="1"/>
  <c r="EF77" i="6"/>
  <c r="EF79" i="6" s="1"/>
  <c r="EF54" i="6"/>
  <c r="EK54" i="6" s="1"/>
  <c r="EW46" i="6"/>
  <c r="EJ55" i="6"/>
  <c r="EJ49" i="6"/>
  <c r="EJ78" i="6"/>
  <c r="EJ89" i="6"/>
  <c r="EJ67" i="6"/>
  <c r="EJ69" i="6" s="1"/>
  <c r="ET45" i="6"/>
  <c r="EG54" i="6"/>
  <c r="EG77" i="6"/>
  <c r="EG79" i="6" s="1"/>
  <c r="EG66" i="6"/>
  <c r="EG68" i="6" s="1"/>
  <c r="DK80" i="6"/>
  <c r="DL80" i="6" s="1"/>
  <c r="EG49" i="6"/>
  <c r="ET46" i="6"/>
  <c r="EG55" i="6"/>
  <c r="EG78" i="6"/>
  <c r="EG80" i="6" s="1"/>
  <c r="EG67" i="6"/>
  <c r="EG69" i="6" s="1"/>
  <c r="EG89" i="6"/>
  <c r="DY78" i="6"/>
  <c r="DP80" i="6"/>
  <c r="EH16" i="6"/>
  <c r="EU14" i="6"/>
  <c r="EU16" i="6" s="1"/>
  <c r="DS80" i="6"/>
  <c r="EP24" i="6"/>
  <c r="EP22" i="6"/>
  <c r="EJ28" i="6"/>
  <c r="EJ30" i="6" s="1"/>
  <c r="EJ26" i="6"/>
  <c r="EJ32" i="6"/>
  <c r="EJ34" i="6" s="1"/>
  <c r="EJ96" i="6"/>
  <c r="EJ98" i="6" s="1"/>
  <c r="EE80" i="6"/>
  <c r="DL68" i="6"/>
  <c r="DX76" i="6"/>
  <c r="DP69" i="6"/>
  <c r="CL36" i="6"/>
  <c r="CC37" i="6"/>
  <c r="EF36" i="6"/>
  <c r="EF37" i="6" s="1"/>
  <c r="DS39" i="6"/>
  <c r="EX14" i="6"/>
  <c r="EX16" i="6" s="1"/>
  <c r="FA14" i="6"/>
  <c r="ER16" i="6"/>
  <c r="DR80" i="6"/>
  <c r="DX80" i="6" s="1"/>
  <c r="DY65" i="6"/>
  <c r="EC65" i="6"/>
  <c r="DP76" i="6"/>
  <c r="DY76" i="6" s="1"/>
  <c r="ER65" i="6"/>
  <c r="EK65" i="6"/>
  <c r="EE76" i="6"/>
  <c r="DY49" i="6"/>
  <c r="DY51" i="6"/>
  <c r="DY89" i="6"/>
  <c r="EV66" i="6"/>
  <c r="EV68" i="6" s="1"/>
  <c r="EV77" i="6"/>
  <c r="EV79" i="6" s="1"/>
  <c r="EV54" i="6"/>
  <c r="EW24" i="6"/>
  <c r="EW22" i="6"/>
  <c r="EV65" i="6"/>
  <c r="EV76" i="6" s="1"/>
  <c r="EI76" i="6"/>
  <c r="DN29" i="6"/>
  <c r="DU80" i="6"/>
  <c r="DX78" i="6"/>
  <c r="EW36" i="6"/>
  <c r="EW37" i="6" s="1"/>
  <c r="EW39" i="6" s="1"/>
  <c r="EJ39" i="6"/>
  <c r="EA73" i="4"/>
  <c r="EM20" i="4"/>
  <c r="EJ63" i="4"/>
  <c r="EL44" i="4"/>
  <c r="EM44" i="4" s="1"/>
  <c r="EJ46" i="4"/>
  <c r="ED73" i="4"/>
  <c r="EM73" i="4" s="1"/>
  <c r="DR77" i="4"/>
  <c r="ED66" i="4"/>
  <c r="ED75" i="4"/>
  <c r="EL73" i="4"/>
  <c r="DX65" i="4"/>
  <c r="DZ65" i="4" s="1"/>
  <c r="EA65" i="4" s="1"/>
  <c r="DX74" i="4"/>
  <c r="DZ63" i="4"/>
  <c r="EA63" i="4" s="1"/>
  <c r="DS16" i="4"/>
  <c r="EE14" i="4"/>
  <c r="EE16" i="4" s="1"/>
  <c r="DV66" i="4"/>
  <c r="DZ66" i="4" s="1"/>
  <c r="EA66" i="4" s="1"/>
  <c r="DV75" i="4"/>
  <c r="DZ64" i="4"/>
  <c r="EA64" i="4" s="1"/>
  <c r="EK75" i="4"/>
  <c r="EK77" i="4" s="1"/>
  <c r="EK66" i="4"/>
  <c r="EL62" i="4"/>
  <c r="EM62" i="4" s="1"/>
  <c r="EF77" i="4"/>
  <c r="DL76" i="4"/>
  <c r="DN76" i="4" s="1"/>
  <c r="DO76" i="4" s="1"/>
  <c r="DN74" i="4"/>
  <c r="DO74" i="4" s="1"/>
  <c r="EL14" i="4"/>
  <c r="EL16" i="4" s="1"/>
  <c r="EF16" i="4"/>
  <c r="EH46" i="4"/>
  <c r="EH64" i="4"/>
  <c r="EL45" i="4"/>
  <c r="EM45" i="4" s="1"/>
  <c r="DX16" i="4"/>
  <c r="EJ14" i="4"/>
  <c r="EJ16" i="4" s="1"/>
  <c r="ED76" i="4"/>
  <c r="DJ77" i="4"/>
  <c r="DN77" i="4" s="1"/>
  <c r="DO77" i="4" s="1"/>
  <c r="DN75" i="4"/>
  <c r="DO75" i="4" s="1"/>
  <c r="ED14" i="4"/>
  <c r="EA14" i="4"/>
  <c r="EA16" i="4" s="1"/>
  <c r="DR16" i="4"/>
  <c r="EC16" i="3"/>
  <c r="DS80" i="3"/>
  <c r="DY80" i="3" s="1"/>
  <c r="BZ37" i="3"/>
  <c r="BZ52" i="3"/>
  <c r="BZ84" i="3" s="1"/>
  <c r="BZ86" i="3" s="1"/>
  <c r="BK87" i="3"/>
  <c r="BQ87" i="3" s="1"/>
  <c r="BR87" i="3" s="1"/>
  <c r="BQ85" i="3"/>
  <c r="BR85" i="3" s="1"/>
  <c r="DI36" i="3"/>
  <c r="CW38" i="3"/>
  <c r="CW53" i="3"/>
  <c r="CW85" i="3" s="1"/>
  <c r="CW87" i="3" s="1"/>
  <c r="EI12" i="3"/>
  <c r="BU86" i="3"/>
  <c r="CB38" i="3"/>
  <c r="CN36" i="3"/>
  <c r="CB53" i="3"/>
  <c r="CB85" i="3" s="1"/>
  <c r="CB87" i="3" s="1"/>
  <c r="DS10" i="3"/>
  <c r="DM11" i="3"/>
  <c r="DN11" i="3" s="1"/>
  <c r="DS11" i="3"/>
  <c r="EE55" i="3"/>
  <c r="EE67" i="3"/>
  <c r="EE49" i="3"/>
  <c r="EE78" i="3"/>
  <c r="CJ36" i="3"/>
  <c r="BX38" i="3"/>
  <c r="BX53" i="3"/>
  <c r="BX85" i="3" s="1"/>
  <c r="BX87" i="3" s="1"/>
  <c r="CI36" i="3"/>
  <c r="CC37" i="3"/>
  <c r="BW38" i="3"/>
  <c r="BW53" i="3"/>
  <c r="DT10" i="3"/>
  <c r="DT11" i="3"/>
  <c r="EF10" i="3" s="1"/>
  <c r="EF12" i="3" s="1"/>
  <c r="DY55" i="3"/>
  <c r="DZ55" i="3" s="1"/>
  <c r="CC36" i="3"/>
  <c r="CD36" i="3" s="1"/>
  <c r="CE36" i="3" s="1"/>
  <c r="DH12" i="3"/>
  <c r="DM10" i="3"/>
  <c r="DG12" i="3"/>
  <c r="EL48" i="3"/>
  <c r="DZ80" i="3"/>
  <c r="EH12" i="3"/>
  <c r="EK8" i="3"/>
  <c r="DZ8" i="3"/>
  <c r="CM36" i="3"/>
  <c r="CA38" i="3"/>
  <c r="CA53" i="3"/>
  <c r="CA85" i="3" s="1"/>
  <c r="CA87" i="3" s="1"/>
  <c r="DU79" i="3"/>
  <c r="DY79" i="3" s="1"/>
  <c r="DZ79" i="3" s="1"/>
  <c r="DY77" i="3"/>
  <c r="DZ77" i="3" s="1"/>
  <c r="EF55" i="3"/>
  <c r="EF67" i="3"/>
  <c r="EF69" i="3" s="1"/>
  <c r="EF49" i="3"/>
  <c r="EF78" i="3"/>
  <c r="EF80" i="3" s="1"/>
  <c r="DS69" i="3"/>
  <c r="DF36" i="3"/>
  <c r="CT53" i="3"/>
  <c r="CT85" i="3" s="1"/>
  <c r="CT87" i="3" s="1"/>
  <c r="CT38" i="3"/>
  <c r="EC67" i="3"/>
  <c r="BU85" i="3"/>
  <c r="EC10" i="3"/>
  <c r="DA12" i="3"/>
  <c r="DB10" i="3"/>
  <c r="DB12" i="3" s="1"/>
  <c r="DM16" i="3"/>
  <c r="DN14" i="3"/>
  <c r="DN16" i="3" s="1"/>
  <c r="CC52" i="3"/>
  <c r="CD52" i="3" s="1"/>
  <c r="CE52" i="3" s="1"/>
  <c r="BW84" i="3"/>
  <c r="EC80" i="3"/>
  <c r="EE68" i="3"/>
  <c r="EK68" i="3" s="1"/>
  <c r="EL68" i="3" s="1"/>
  <c r="EK66" i="3"/>
  <c r="EL66" i="3" s="1"/>
  <c r="DY14" i="3"/>
  <c r="EE14" i="3"/>
  <c r="DS16" i="3"/>
  <c r="EJ67" i="3"/>
  <c r="EJ69" i="3" s="1"/>
  <c r="EJ49" i="3"/>
  <c r="EG54" i="3"/>
  <c r="EK54" i="3" s="1"/>
  <c r="EL54" i="3" s="1"/>
  <c r="EG66" i="3"/>
  <c r="EG68" i="3" s="1"/>
  <c r="EG77" i="3"/>
  <c r="EG91" i="3"/>
  <c r="EK91" i="3" s="1"/>
  <c r="EL91" i="3" s="1"/>
  <c r="EK45" i="3"/>
  <c r="EL45" i="3" s="1"/>
  <c r="BQ38" i="3"/>
  <c r="BR37" i="3"/>
  <c r="BR38" i="3" s="1"/>
  <c r="DQ12" i="3"/>
  <c r="ED12" i="3"/>
  <c r="CG37" i="3"/>
  <c r="CG52" i="3"/>
  <c r="EG46" i="3"/>
  <c r="DU49" i="3"/>
  <c r="DY49" i="3" s="1"/>
  <c r="DZ49" i="3" s="1"/>
  <c r="DU67" i="3"/>
  <c r="DU69" i="3" s="1"/>
  <c r="DU55" i="3"/>
  <c r="DU78" i="3"/>
  <c r="DU80" i="3" s="1"/>
  <c r="EW15" i="7" l="1"/>
  <c r="EW16" i="7" s="1"/>
  <c r="EN16" i="7"/>
  <c r="DV76" i="7"/>
  <c r="EI33" i="7"/>
  <c r="EW12" i="7"/>
  <c r="ET65" i="7"/>
  <c r="ET74" i="7"/>
  <c r="ET76" i="7" s="1"/>
  <c r="EB74" i="7"/>
  <c r="EB76" i="7" s="1"/>
  <c r="EB65" i="7"/>
  <c r="EN74" i="7"/>
  <c r="EN65" i="7"/>
  <c r="EQ65" i="7"/>
  <c r="EQ74" i="7"/>
  <c r="EQ76" i="7" s="1"/>
  <c r="EJ73" i="7"/>
  <c r="EQ22" i="7"/>
  <c r="EV20" i="7"/>
  <c r="EV22" i="7" s="1"/>
  <c r="EU66" i="7"/>
  <c r="EU75" i="7"/>
  <c r="EU77" i="7" s="1"/>
  <c r="EQ46" i="7"/>
  <c r="EV46" i="7" s="1"/>
  <c r="EQ64" i="7"/>
  <c r="DW33" i="7"/>
  <c r="DW34" i="7" s="1"/>
  <c r="EW62" i="7"/>
  <c r="EN73" i="7"/>
  <c r="EW73" i="7" s="1"/>
  <c r="EB75" i="7"/>
  <c r="EB77" i="7" s="1"/>
  <c r="EB66" i="7"/>
  <c r="EW44" i="7"/>
  <c r="EO46" i="7"/>
  <c r="EO64" i="7"/>
  <c r="DW75" i="7"/>
  <c r="ET46" i="7"/>
  <c r="ET64" i="7"/>
  <c r="EV63" i="7"/>
  <c r="EW63" i="7" s="1"/>
  <c r="EP65" i="7"/>
  <c r="EV65" i="7" s="1"/>
  <c r="EP74" i="7"/>
  <c r="EA77" i="7"/>
  <c r="EJ75" i="7"/>
  <c r="EN22" i="7"/>
  <c r="EW20" i="7"/>
  <c r="EW22" i="7" s="1"/>
  <c r="DW76" i="7"/>
  <c r="EU65" i="7"/>
  <c r="EU74" i="7"/>
  <c r="EU76" i="7" s="1"/>
  <c r="DV77" i="7"/>
  <c r="DW77" i="7" s="1"/>
  <c r="EG65" i="7"/>
  <c r="EG74" i="7"/>
  <c r="EG76" i="7" s="1"/>
  <c r="EQ24" i="7"/>
  <c r="EI24" i="7"/>
  <c r="EI26" i="7" s="1"/>
  <c r="ED26" i="7"/>
  <c r="EA76" i="7"/>
  <c r="DW24" i="7"/>
  <c r="DW26" i="7" s="1"/>
  <c r="EP66" i="7"/>
  <c r="EP75" i="7"/>
  <c r="EV64" i="7"/>
  <c r="EI74" i="7"/>
  <c r="EC76" i="7"/>
  <c r="EI76" i="7" s="1"/>
  <c r="EI75" i="7"/>
  <c r="EC77" i="7"/>
  <c r="EI77" i="7" s="1"/>
  <c r="EO65" i="7"/>
  <c r="EO74" i="7"/>
  <c r="EO76" i="7" s="1"/>
  <c r="ED65" i="7"/>
  <c r="EI65" i="7" s="1"/>
  <c r="ED74" i="7"/>
  <c r="ED76" i="7" s="1"/>
  <c r="ER66" i="7"/>
  <c r="ER75" i="7"/>
  <c r="ER77" i="7" s="1"/>
  <c r="ES66" i="7"/>
  <c r="ES75" i="7"/>
  <c r="ES77" i="7" s="1"/>
  <c r="EG66" i="7"/>
  <c r="EG75" i="7"/>
  <c r="EG77" i="7" s="1"/>
  <c r="EH74" i="7"/>
  <c r="EH76" i="7" s="1"/>
  <c r="EH65" i="7"/>
  <c r="EI30" i="7"/>
  <c r="EJ29" i="7"/>
  <c r="EJ30" i="7" s="1"/>
  <c r="DV74" i="7"/>
  <c r="DW74" i="7" s="1"/>
  <c r="EJ24" i="7"/>
  <c r="EJ26" i="7" s="1"/>
  <c r="EN24" i="7"/>
  <c r="EA26" i="7"/>
  <c r="EV45" i="7"/>
  <c r="EW45" i="7" s="1"/>
  <c r="ED66" i="7"/>
  <c r="EI66" i="7" s="1"/>
  <c r="ED75" i="7"/>
  <c r="ED77" i="7" s="1"/>
  <c r="EN75" i="7"/>
  <c r="EN66" i="7"/>
  <c r="DY80" i="6"/>
  <c r="ET54" i="6"/>
  <c r="ET66" i="6"/>
  <c r="ET68" i="6" s="1"/>
  <c r="ET77" i="6"/>
  <c r="ET79" i="6" s="1"/>
  <c r="ET26" i="6"/>
  <c r="ET28" i="6"/>
  <c r="ET30" i="6" s="1"/>
  <c r="ET32" i="6"/>
  <c r="ET34" i="6" s="1"/>
  <c r="ET96" i="6"/>
  <c r="ET98" i="6" s="1"/>
  <c r="ER28" i="6"/>
  <c r="EX24" i="6"/>
  <c r="ER32" i="6"/>
  <c r="ER96" i="6"/>
  <c r="ER98" i="6" s="1"/>
  <c r="ER26" i="6"/>
  <c r="EP49" i="6"/>
  <c r="EP55" i="6"/>
  <c r="EP67" i="6"/>
  <c r="EP78" i="6"/>
  <c r="EP89" i="6"/>
  <c r="DY68" i="6"/>
  <c r="EY14" i="6"/>
  <c r="EY16" i="6" s="1"/>
  <c r="EP16" i="6"/>
  <c r="EL49" i="6"/>
  <c r="EL77" i="6"/>
  <c r="EC79" i="6"/>
  <c r="EL79" i="6" s="1"/>
  <c r="CR37" i="6"/>
  <c r="CX36" i="6"/>
  <c r="ES49" i="6"/>
  <c r="ES55" i="6"/>
  <c r="ES67" i="6"/>
  <c r="ES69" i="6" s="1"/>
  <c r="ES78" i="6"/>
  <c r="ES80" i="6" s="1"/>
  <c r="ES89" i="6"/>
  <c r="EJ80" i="6"/>
  <c r="EK80" i="6" s="1"/>
  <c r="EK32" i="6"/>
  <c r="EL32" i="6" s="1"/>
  <c r="EE34" i="6"/>
  <c r="EK34" i="6" s="1"/>
  <c r="EL54" i="6"/>
  <c r="EL51" i="6"/>
  <c r="EL89" i="6"/>
  <c r="EM21" i="6"/>
  <c r="EL22" i="6"/>
  <c r="EM28" i="6"/>
  <c r="EK96" i="6"/>
  <c r="EK98" i="6" s="1"/>
  <c r="EK26" i="6"/>
  <c r="EL66" i="6"/>
  <c r="EC68" i="6"/>
  <c r="EQ39" i="6"/>
  <c r="EZ39" i="6"/>
  <c r="ER69" i="6"/>
  <c r="DY38" i="6"/>
  <c r="EC38" i="6"/>
  <c r="ES36" i="6"/>
  <c r="ES37" i="6" s="1"/>
  <c r="ES39" i="6" s="1"/>
  <c r="EF39" i="6"/>
  <c r="EC34" i="6"/>
  <c r="EL34" i="6" s="1"/>
  <c r="EY45" i="6"/>
  <c r="EP54" i="6"/>
  <c r="EP77" i="6"/>
  <c r="EP66" i="6"/>
  <c r="EU49" i="6"/>
  <c r="EU55" i="6"/>
  <c r="EU78" i="6"/>
  <c r="EU80" i="6" s="1"/>
  <c r="EU67" i="6"/>
  <c r="EU69" i="6" s="1"/>
  <c r="EU89" i="6"/>
  <c r="ET49" i="6"/>
  <c r="ET67" i="6"/>
  <c r="ET69" i="6" s="1"/>
  <c r="ET89" i="6"/>
  <c r="ET78" i="6"/>
  <c r="ET80" i="6" s="1"/>
  <c r="ET55" i="6"/>
  <c r="EX55" i="6" s="1"/>
  <c r="EK51" i="6"/>
  <c r="EK89" i="6"/>
  <c r="EV69" i="6"/>
  <c r="EV28" i="6"/>
  <c r="EV30" i="6" s="1"/>
  <c r="EV26" i="6"/>
  <c r="EV32" i="6"/>
  <c r="EV34" i="6" s="1"/>
  <c r="EV96" i="6"/>
  <c r="EV98" i="6" s="1"/>
  <c r="EK28" i="6"/>
  <c r="EK30" i="6" s="1"/>
  <c r="EE30" i="6"/>
  <c r="EK76" i="6"/>
  <c r="EL24" i="6"/>
  <c r="EQ80" i="6"/>
  <c r="ER79" i="6"/>
  <c r="EV80" i="6"/>
  <c r="ER49" i="6"/>
  <c r="DY34" i="6"/>
  <c r="EY20" i="6"/>
  <c r="EX65" i="6"/>
  <c r="ER76" i="6"/>
  <c r="EX76" i="6" s="1"/>
  <c r="DY69" i="6"/>
  <c r="EP28" i="6"/>
  <c r="EP32" i="6"/>
  <c r="EP26" i="6"/>
  <c r="EP96" i="6"/>
  <c r="EP98" i="6" s="1"/>
  <c r="EQ69" i="6"/>
  <c r="EL78" i="6"/>
  <c r="ER68" i="6"/>
  <c r="EX46" i="6"/>
  <c r="EW32" i="6"/>
  <c r="EW34" i="6" s="1"/>
  <c r="EW28" i="6"/>
  <c r="EW30" i="6" s="1"/>
  <c r="EW96" i="6"/>
  <c r="EW98" i="6" s="1"/>
  <c r="EW26" i="6"/>
  <c r="EW55" i="6"/>
  <c r="EW49" i="6"/>
  <c r="EW67" i="6"/>
  <c r="EW69" i="6" s="1"/>
  <c r="EW78" i="6"/>
  <c r="EW80" i="6" s="1"/>
  <c r="EW89" i="6"/>
  <c r="EN71" i="6"/>
  <c r="EF68" i="6"/>
  <c r="EK68" i="6" s="1"/>
  <c r="EN74" i="6"/>
  <c r="EX54" i="6"/>
  <c r="EL55" i="6"/>
  <c r="EK78" i="6"/>
  <c r="CP36" i="6"/>
  <c r="CL37" i="6"/>
  <c r="CM37" i="6" s="1"/>
  <c r="CC39" i="6"/>
  <c r="CL39" i="6" s="1"/>
  <c r="EC30" i="6"/>
  <c r="EL65" i="6"/>
  <c r="EP65" i="6"/>
  <c r="EC76" i="6"/>
  <c r="ES54" i="6"/>
  <c r="ES66" i="6"/>
  <c r="ES77" i="6"/>
  <c r="ES79" i="6" s="1"/>
  <c r="EC69" i="6"/>
  <c r="EL69" i="6" s="1"/>
  <c r="EX45" i="6"/>
  <c r="EK67" i="6"/>
  <c r="EL67" i="6" s="1"/>
  <c r="EM14" i="4"/>
  <c r="EM16" i="4" s="1"/>
  <c r="ED16" i="4"/>
  <c r="EM66" i="4"/>
  <c r="DX76" i="4"/>
  <c r="DZ76" i="4" s="1"/>
  <c r="EA76" i="4" s="1"/>
  <c r="DZ74" i="4"/>
  <c r="EA74" i="4" s="1"/>
  <c r="ED77" i="4"/>
  <c r="EJ65" i="4"/>
  <c r="EL65" i="4" s="1"/>
  <c r="EM65" i="4" s="1"/>
  <c r="EJ74" i="4"/>
  <c r="EL63" i="4"/>
  <c r="EM63" i="4" s="1"/>
  <c r="EH66" i="4"/>
  <c r="EL66" i="4" s="1"/>
  <c r="EH75" i="4"/>
  <c r="EL64" i="4"/>
  <c r="EM64" i="4" s="1"/>
  <c r="EL46" i="4"/>
  <c r="EM46" i="4" s="1"/>
  <c r="DV77" i="4"/>
  <c r="DZ77" i="4" s="1"/>
  <c r="EA77" i="4" s="1"/>
  <c r="DZ75" i="4"/>
  <c r="EA75" i="4" s="1"/>
  <c r="EG55" i="3"/>
  <c r="EG49" i="3"/>
  <c r="EG67" i="3"/>
  <c r="EG69" i="3" s="1"/>
  <c r="EG78" i="3"/>
  <c r="EG80" i="3" s="1"/>
  <c r="EG79" i="3"/>
  <c r="EK79" i="3" s="1"/>
  <c r="EL79" i="3" s="1"/>
  <c r="EK77" i="3"/>
  <c r="EL77" i="3" s="1"/>
  <c r="CI37" i="3"/>
  <c r="CI52" i="3"/>
  <c r="DY10" i="3"/>
  <c r="DS12" i="3"/>
  <c r="DI37" i="3"/>
  <c r="DI52" i="3"/>
  <c r="DI84" i="3" s="1"/>
  <c r="DI86" i="3" s="1"/>
  <c r="DM12" i="3"/>
  <c r="DN10" i="3"/>
  <c r="DN12" i="3" s="1"/>
  <c r="BU87" i="3"/>
  <c r="CN37" i="3"/>
  <c r="CN52" i="3"/>
  <c r="CN84" i="3" s="1"/>
  <c r="CN86" i="3" s="1"/>
  <c r="CG84" i="3"/>
  <c r="CC84" i="3"/>
  <c r="CD84" i="3" s="1"/>
  <c r="BW86" i="3"/>
  <c r="CC86" i="3" s="1"/>
  <c r="CD86" i="3" s="1"/>
  <c r="CJ37" i="3"/>
  <c r="CJ52" i="3"/>
  <c r="CJ84" i="3" s="1"/>
  <c r="CJ86" i="3" s="1"/>
  <c r="EE10" i="3"/>
  <c r="DY11" i="3"/>
  <c r="DZ11" i="3" s="1"/>
  <c r="DF37" i="3"/>
  <c r="DF52" i="3"/>
  <c r="DF84" i="3" s="1"/>
  <c r="DF86" i="3" s="1"/>
  <c r="CM37" i="3"/>
  <c r="CM52" i="3"/>
  <c r="CM84" i="3" s="1"/>
  <c r="CM86" i="3" s="1"/>
  <c r="EK78" i="3"/>
  <c r="EL78" i="3" s="1"/>
  <c r="EE80" i="3"/>
  <c r="EK80" i="3" s="1"/>
  <c r="EL80" i="3" s="1"/>
  <c r="BZ38" i="3"/>
  <c r="CL36" i="3"/>
  <c r="CO36" i="3" s="1"/>
  <c r="CP36" i="3" s="1"/>
  <c r="BZ53" i="3"/>
  <c r="BZ85" i="3" s="1"/>
  <c r="BZ87" i="3" s="1"/>
  <c r="EC69" i="3"/>
  <c r="DY67" i="3"/>
  <c r="DZ67" i="3" s="1"/>
  <c r="EK49" i="3"/>
  <c r="EL49" i="3" s="1"/>
  <c r="DY69" i="3"/>
  <c r="DZ69" i="3" s="1"/>
  <c r="DZ81" i="3" s="1"/>
  <c r="DT12" i="3"/>
  <c r="EK67" i="3"/>
  <c r="EL67" i="3" s="1"/>
  <c r="EE69" i="3"/>
  <c r="EK69" i="3" s="1"/>
  <c r="DY78" i="3"/>
  <c r="DZ78" i="3" s="1"/>
  <c r="EL8" i="3"/>
  <c r="EK55" i="3"/>
  <c r="EL55" i="3" s="1"/>
  <c r="CC38" i="3"/>
  <c r="CD37" i="3"/>
  <c r="DY16" i="3"/>
  <c r="DZ14" i="3"/>
  <c r="DZ16" i="3" s="1"/>
  <c r="EK46" i="3"/>
  <c r="EL46" i="3" s="1"/>
  <c r="CG38" i="3"/>
  <c r="CS36" i="3"/>
  <c r="CG53" i="3"/>
  <c r="EK14" i="3"/>
  <c r="EE16" i="3"/>
  <c r="EC12" i="3"/>
  <c r="CC53" i="3"/>
  <c r="CD53" i="3" s="1"/>
  <c r="CE53" i="3" s="1"/>
  <c r="BW85" i="3"/>
  <c r="EW46" i="7" l="1"/>
  <c r="EJ65" i="7"/>
  <c r="EJ66" i="7"/>
  <c r="EN76" i="7"/>
  <c r="EW76" i="7" s="1"/>
  <c r="EQ75" i="7"/>
  <c r="EQ77" i="7" s="1"/>
  <c r="EQ66" i="7"/>
  <c r="EV66" i="7" s="1"/>
  <c r="EW24" i="7"/>
  <c r="EW26" i="7" s="1"/>
  <c r="EN26" i="7"/>
  <c r="EO66" i="7"/>
  <c r="EW66" i="7" s="1"/>
  <c r="EO75" i="7"/>
  <c r="EO77" i="7" s="1"/>
  <c r="EJ74" i="7"/>
  <c r="EJ76" i="7"/>
  <c r="EI34" i="7"/>
  <c r="EJ33" i="7"/>
  <c r="EJ34" i="7" s="1"/>
  <c r="ET75" i="7"/>
  <c r="ET77" i="7" s="1"/>
  <c r="ET66" i="7"/>
  <c r="EP77" i="7"/>
  <c r="EV77" i="7" s="1"/>
  <c r="EV75" i="7"/>
  <c r="EN77" i="7"/>
  <c r="EW64" i="7"/>
  <c r="EJ77" i="7"/>
  <c r="EQ26" i="7"/>
  <c r="EV24" i="7"/>
  <c r="EV26" i="7" s="1"/>
  <c r="EP76" i="7"/>
  <c r="EV76" i="7" s="1"/>
  <c r="EV74" i="7"/>
  <c r="EW74" i="7" s="1"/>
  <c r="EW65" i="7"/>
  <c r="EL96" i="6"/>
  <c r="EL98" i="6" s="1"/>
  <c r="EL26" i="6"/>
  <c r="EM25" i="6"/>
  <c r="EY54" i="6"/>
  <c r="EL68" i="6"/>
  <c r="EX32" i="6"/>
  <c r="ER34" i="6"/>
  <c r="EX34" i="6" s="1"/>
  <c r="ER30" i="6"/>
  <c r="EX28" i="6"/>
  <c r="EX30" i="6" s="1"/>
  <c r="EX96" i="6"/>
  <c r="EX98" i="6" s="1"/>
  <c r="EX26" i="6"/>
  <c r="EL76" i="6"/>
  <c r="EP30" i="6"/>
  <c r="EN29" i="6"/>
  <c r="EC80" i="6"/>
  <c r="EL80" i="6" s="1"/>
  <c r="EL38" i="6"/>
  <c r="EP38" i="6"/>
  <c r="EY38" i="6" s="1"/>
  <c r="EY67" i="6"/>
  <c r="EP69" i="6"/>
  <c r="EY69" i="6" s="1"/>
  <c r="EY24" i="6"/>
  <c r="EY55" i="6"/>
  <c r="FA74" i="6"/>
  <c r="ES68" i="6"/>
  <c r="FA71" i="6"/>
  <c r="EX66" i="6"/>
  <c r="EY66" i="6" s="1"/>
  <c r="EZ21" i="6"/>
  <c r="EY22" i="6"/>
  <c r="EZ28" i="6"/>
  <c r="EY49" i="6"/>
  <c r="EX51" i="6"/>
  <c r="EX89" i="6"/>
  <c r="EX68" i="6"/>
  <c r="EX77" i="6"/>
  <c r="EY77" i="6" s="1"/>
  <c r="EX69" i="6"/>
  <c r="ER80" i="6"/>
  <c r="EX80" i="6" s="1"/>
  <c r="DE36" i="6"/>
  <c r="CX37" i="6"/>
  <c r="CR39" i="6"/>
  <c r="CX39" i="6" s="1"/>
  <c r="EY46" i="6"/>
  <c r="EX49" i="6"/>
  <c r="EX67" i="6"/>
  <c r="CP37" i="6"/>
  <c r="CY36" i="6"/>
  <c r="EX79" i="6"/>
  <c r="EP68" i="6"/>
  <c r="EY68" i="6" s="1"/>
  <c r="EX78" i="6"/>
  <c r="EY78" i="6" s="1"/>
  <c r="EY65" i="6"/>
  <c r="EP76" i="6"/>
  <c r="EY76" i="6" s="1"/>
  <c r="EL28" i="6"/>
  <c r="EL30" i="6" s="1"/>
  <c r="EP34" i="6"/>
  <c r="EY32" i="6"/>
  <c r="EP79" i="6"/>
  <c r="EJ76" i="4"/>
  <c r="EL76" i="4" s="1"/>
  <c r="EM76" i="4" s="1"/>
  <c r="EL74" i="4"/>
  <c r="EM74" i="4" s="1"/>
  <c r="EH77" i="4"/>
  <c r="EL77" i="4" s="1"/>
  <c r="EM77" i="4" s="1"/>
  <c r="EL75" i="4"/>
  <c r="EM75" i="4" s="1"/>
  <c r="DZ10" i="3"/>
  <c r="DZ12" i="3" s="1"/>
  <c r="DY12" i="3"/>
  <c r="DI38" i="3"/>
  <c r="DU36" i="3"/>
  <c r="DI53" i="3"/>
  <c r="DI85" i="3" s="1"/>
  <c r="DI87" i="3" s="1"/>
  <c r="CU36" i="3"/>
  <c r="CO37" i="3"/>
  <c r="CI38" i="3"/>
  <c r="CI53" i="3"/>
  <c r="CV36" i="3"/>
  <c r="CJ38" i="3"/>
  <c r="CJ53" i="3"/>
  <c r="CJ85" i="3" s="1"/>
  <c r="CJ87" i="3" s="1"/>
  <c r="BW87" i="3"/>
  <c r="CC87" i="3" s="1"/>
  <c r="CC85" i="3"/>
  <c r="CD85" i="3" s="1"/>
  <c r="CM38" i="3"/>
  <c r="CY36" i="3"/>
  <c r="CM53" i="3"/>
  <c r="CM85" i="3" s="1"/>
  <c r="CM87" i="3" s="1"/>
  <c r="CN38" i="3"/>
  <c r="CZ36" i="3"/>
  <c r="CN53" i="3"/>
  <c r="CN85" i="3" s="1"/>
  <c r="CN87" i="3" s="1"/>
  <c r="CG85" i="3"/>
  <c r="CD87" i="3"/>
  <c r="CO52" i="3"/>
  <c r="CP52" i="3" s="1"/>
  <c r="CI84" i="3"/>
  <c r="CD38" i="3"/>
  <c r="CE37" i="3"/>
  <c r="DF38" i="3"/>
  <c r="DR36" i="3"/>
  <c r="DF53" i="3"/>
  <c r="DF85" i="3" s="1"/>
  <c r="DF87" i="3" s="1"/>
  <c r="CS37" i="3"/>
  <c r="CS52" i="3"/>
  <c r="EL69" i="3"/>
  <c r="EL81" i="3" s="1"/>
  <c r="EK10" i="3"/>
  <c r="EE12" i="3"/>
  <c r="CL37" i="3"/>
  <c r="CL52" i="3"/>
  <c r="CL84" i="3" s="1"/>
  <c r="CL86" i="3" s="1"/>
  <c r="CG86" i="3"/>
  <c r="EK16" i="3"/>
  <c r="EL14" i="3"/>
  <c r="EL16" i="3" s="1"/>
  <c r="EW75" i="7" l="1"/>
  <c r="EW77" i="7"/>
  <c r="EY79" i="6"/>
  <c r="DC36" i="6"/>
  <c r="CY37" i="6"/>
  <c r="CZ37" i="6" s="1"/>
  <c r="CP39" i="6"/>
  <c r="CY39" i="6" s="1"/>
  <c r="EY89" i="6"/>
  <c r="EY51" i="6"/>
  <c r="DE37" i="6"/>
  <c r="DK36" i="6"/>
  <c r="EY28" i="6"/>
  <c r="EY30" i="6" s="1"/>
  <c r="EY96" i="6"/>
  <c r="EY98" i="6" s="1"/>
  <c r="EZ25" i="6"/>
  <c r="FA29" i="6" s="1"/>
  <c r="EY26" i="6"/>
  <c r="EP80" i="6"/>
  <c r="EY80" i="6" s="1"/>
  <c r="EY34" i="6"/>
  <c r="CV37" i="3"/>
  <c r="CV52" i="3"/>
  <c r="CV84" i="3" s="1"/>
  <c r="CV86" i="3" s="1"/>
  <c r="EL10" i="3"/>
  <c r="EL12" i="3" s="1"/>
  <c r="EK12" i="3"/>
  <c r="CI85" i="3"/>
  <c r="CO38" i="3"/>
  <c r="CP37" i="3"/>
  <c r="CP38" i="3" s="1"/>
  <c r="CS84" i="3"/>
  <c r="CU37" i="3"/>
  <c r="DA36" i="3"/>
  <c r="DB36" i="3" s="1"/>
  <c r="CU52" i="3"/>
  <c r="CS38" i="3"/>
  <c r="DE36" i="3"/>
  <c r="CS53" i="3"/>
  <c r="DR37" i="3"/>
  <c r="DR52" i="3"/>
  <c r="DR84" i="3" s="1"/>
  <c r="DR86" i="3" s="1"/>
  <c r="CY37" i="3"/>
  <c r="CY52" i="3"/>
  <c r="CY84" i="3" s="1"/>
  <c r="CY86" i="3" s="1"/>
  <c r="DU37" i="3"/>
  <c r="DU52" i="3"/>
  <c r="DU84" i="3" s="1"/>
  <c r="DU86" i="3" s="1"/>
  <c r="CP86" i="3"/>
  <c r="CG87" i="3"/>
  <c r="CZ37" i="3"/>
  <c r="CZ52" i="3"/>
  <c r="CZ84" i="3" s="1"/>
  <c r="CZ86" i="3" s="1"/>
  <c r="CX36" i="3"/>
  <c r="CL53" i="3"/>
  <c r="CL85" i="3" s="1"/>
  <c r="CL87" i="3" s="1"/>
  <c r="CL38" i="3"/>
  <c r="CI86" i="3"/>
  <c r="CO86" i="3" s="1"/>
  <c r="CO84" i="3"/>
  <c r="CP84" i="3" s="1"/>
  <c r="DK37" i="6" l="1"/>
  <c r="DE39" i="6"/>
  <c r="DK39" i="6" s="1"/>
  <c r="DR36" i="6"/>
  <c r="DC37" i="6"/>
  <c r="DL36" i="6"/>
  <c r="CS86" i="3"/>
  <c r="CU38" i="3"/>
  <c r="DG36" i="3"/>
  <c r="CU53" i="3"/>
  <c r="DU38" i="3"/>
  <c r="EG36" i="3"/>
  <c r="DU53" i="3"/>
  <c r="DU85" i="3" s="1"/>
  <c r="DU87" i="3" s="1"/>
  <c r="DK36" i="3"/>
  <c r="CY38" i="3"/>
  <c r="CY53" i="3"/>
  <c r="CY85" i="3" s="1"/>
  <c r="CY87" i="3" s="1"/>
  <c r="CO85" i="3"/>
  <c r="CP85" i="3" s="1"/>
  <c r="CI87" i="3"/>
  <c r="CO87" i="3" s="1"/>
  <c r="DR38" i="3"/>
  <c r="ED36" i="3"/>
  <c r="DR53" i="3"/>
  <c r="DR85" i="3" s="1"/>
  <c r="DR87" i="3" s="1"/>
  <c r="CX37" i="3"/>
  <c r="CX52" i="3"/>
  <c r="CX84" i="3" s="1"/>
  <c r="CX86" i="3" s="1"/>
  <c r="CS85" i="3"/>
  <c r="CO53" i="3"/>
  <c r="CP53" i="3" s="1"/>
  <c r="DL36" i="3"/>
  <c r="CZ38" i="3"/>
  <c r="CZ53" i="3"/>
  <c r="CZ85" i="3" s="1"/>
  <c r="CZ87" i="3" s="1"/>
  <c r="DE37" i="3"/>
  <c r="DE52" i="3"/>
  <c r="CP87" i="3"/>
  <c r="CU84" i="3"/>
  <c r="DH36" i="3"/>
  <c r="CV38" i="3"/>
  <c r="CV53" i="3"/>
  <c r="CV85" i="3" s="1"/>
  <c r="CV87" i="3" s="1"/>
  <c r="DX36" i="6" l="1"/>
  <c r="DR37" i="6"/>
  <c r="DL37" i="6"/>
  <c r="DM37" i="6" s="1"/>
  <c r="DC39" i="6"/>
  <c r="DL39" i="6" s="1"/>
  <c r="DP36" i="6"/>
  <c r="DA52" i="3"/>
  <c r="DB52" i="3" s="1"/>
  <c r="DJ36" i="3"/>
  <c r="CX38" i="3"/>
  <c r="CX53" i="3"/>
  <c r="CX85" i="3" s="1"/>
  <c r="CX87" i="3" s="1"/>
  <c r="DA53" i="3"/>
  <c r="DB53" i="3" s="1"/>
  <c r="CU85" i="3"/>
  <c r="DL37" i="3"/>
  <c r="DL52" i="3"/>
  <c r="DL84" i="3" s="1"/>
  <c r="DL86" i="3" s="1"/>
  <c r="DG37" i="3"/>
  <c r="DM36" i="3"/>
  <c r="DN36" i="3" s="1"/>
  <c r="DG52" i="3"/>
  <c r="DK37" i="3"/>
  <c r="DK52" i="3"/>
  <c r="DK84" i="3" s="1"/>
  <c r="DK86" i="3" s="1"/>
  <c r="EG37" i="3"/>
  <c r="EG52" i="3"/>
  <c r="EG84" i="3" s="1"/>
  <c r="EG86" i="3" s="1"/>
  <c r="DE84" i="3"/>
  <c r="ED37" i="3"/>
  <c r="ED52" i="3"/>
  <c r="ED84" i="3" s="1"/>
  <c r="ED86" i="3" s="1"/>
  <c r="DA37" i="3"/>
  <c r="CS87" i="3"/>
  <c r="DH37" i="3"/>
  <c r="DH52" i="3"/>
  <c r="DH84" i="3" s="1"/>
  <c r="DH86" i="3" s="1"/>
  <c r="DA84" i="3"/>
  <c r="DB84" i="3" s="1"/>
  <c r="CU86" i="3"/>
  <c r="DA86" i="3" s="1"/>
  <c r="DQ36" i="3"/>
  <c r="DE38" i="3"/>
  <c r="DE53" i="3"/>
  <c r="DB86" i="3"/>
  <c r="DY36" i="6" l="1"/>
  <c r="DP37" i="6"/>
  <c r="EE36" i="6"/>
  <c r="DR39" i="6"/>
  <c r="DX39" i="6" s="1"/>
  <c r="DX37" i="6"/>
  <c r="DG84" i="3"/>
  <c r="DX36" i="3"/>
  <c r="DL38" i="3"/>
  <c r="DL53" i="3"/>
  <c r="DL85" i="3" s="1"/>
  <c r="DL87" i="3" s="1"/>
  <c r="DE85" i="3"/>
  <c r="ED53" i="3"/>
  <c r="ED85" i="3" s="1"/>
  <c r="ED87" i="3" s="1"/>
  <c r="ED38" i="3"/>
  <c r="DA85" i="3"/>
  <c r="DB85" i="3" s="1"/>
  <c r="CU87" i="3"/>
  <c r="DA87" i="3" s="1"/>
  <c r="DB87" i="3" s="1"/>
  <c r="DW36" i="3"/>
  <c r="DK38" i="3"/>
  <c r="DK53" i="3"/>
  <c r="DK85" i="3" s="1"/>
  <c r="DK87" i="3" s="1"/>
  <c r="DA38" i="3"/>
  <c r="DB37" i="3"/>
  <c r="DB38" i="3" s="1"/>
  <c r="DE86" i="3"/>
  <c r="DT36" i="3"/>
  <c r="DH53" i="3"/>
  <c r="DH85" i="3" s="1"/>
  <c r="DH87" i="3" s="1"/>
  <c r="DH38" i="3"/>
  <c r="DG38" i="3"/>
  <c r="DS36" i="3"/>
  <c r="DG53" i="3"/>
  <c r="DQ37" i="3"/>
  <c r="DQ52" i="3"/>
  <c r="EG38" i="3"/>
  <c r="EG53" i="3"/>
  <c r="EG85" i="3" s="1"/>
  <c r="EG87" i="3" s="1"/>
  <c r="DJ37" i="3"/>
  <c r="DJ52" i="3"/>
  <c r="DJ84" i="3" s="1"/>
  <c r="DJ86" i="3" s="1"/>
  <c r="DY37" i="6" l="1"/>
  <c r="DZ37" i="6" s="1"/>
  <c r="EC36" i="6"/>
  <c r="DP39" i="6"/>
  <c r="DY39" i="6" s="1"/>
  <c r="EK36" i="6"/>
  <c r="EE37" i="6"/>
  <c r="DW37" i="3"/>
  <c r="DW52" i="3"/>
  <c r="DW84" i="3" s="1"/>
  <c r="DW86" i="3" s="1"/>
  <c r="DV36" i="3"/>
  <c r="DJ38" i="3"/>
  <c r="DJ53" i="3"/>
  <c r="DJ85" i="3" s="1"/>
  <c r="DJ87" i="3" s="1"/>
  <c r="DE87" i="3"/>
  <c r="DQ84" i="3"/>
  <c r="DT37" i="3"/>
  <c r="DT52" i="3"/>
  <c r="DT84" i="3" s="1"/>
  <c r="DT86" i="3" s="1"/>
  <c r="DX37" i="3"/>
  <c r="DX52" i="3"/>
  <c r="DX84" i="3" s="1"/>
  <c r="DX86" i="3" s="1"/>
  <c r="DQ38" i="3"/>
  <c r="EC36" i="3"/>
  <c r="DQ53" i="3"/>
  <c r="DM53" i="3"/>
  <c r="DN53" i="3" s="1"/>
  <c r="DG85" i="3"/>
  <c r="DM84" i="3"/>
  <c r="DN84" i="3" s="1"/>
  <c r="DG86" i="3"/>
  <c r="DM86" i="3" s="1"/>
  <c r="DN86" i="3" s="1"/>
  <c r="DS37" i="3"/>
  <c r="DY36" i="3"/>
  <c r="DZ36" i="3" s="1"/>
  <c r="DS52" i="3"/>
  <c r="DM37" i="3"/>
  <c r="DM52" i="3"/>
  <c r="DN52" i="3" s="1"/>
  <c r="EK37" i="6" l="1"/>
  <c r="EE39" i="6"/>
  <c r="EK39" i="6" s="1"/>
  <c r="ER36" i="6"/>
  <c r="EC37" i="6"/>
  <c r="EL36" i="6"/>
  <c r="DQ86" i="3"/>
  <c r="EE36" i="3"/>
  <c r="DS38" i="3"/>
  <c r="DS53" i="3"/>
  <c r="EC52" i="3"/>
  <c r="EC37" i="3"/>
  <c r="DV37" i="3"/>
  <c r="DV52" i="3"/>
  <c r="DV84" i="3" s="1"/>
  <c r="DV86" i="3" s="1"/>
  <c r="DT38" i="3"/>
  <c r="EF36" i="3"/>
  <c r="DT53" i="3"/>
  <c r="DT85" i="3" s="1"/>
  <c r="DT87" i="3" s="1"/>
  <c r="DQ85" i="3"/>
  <c r="EJ36" i="3"/>
  <c r="DX38" i="3"/>
  <c r="DX53" i="3"/>
  <c r="DX85" i="3" s="1"/>
  <c r="DX87" i="3" s="1"/>
  <c r="DG87" i="3"/>
  <c r="DM87" i="3" s="1"/>
  <c r="DM85" i="3"/>
  <c r="DN85" i="3" s="1"/>
  <c r="DN87" i="3"/>
  <c r="DM38" i="3"/>
  <c r="DN37" i="3"/>
  <c r="DN38" i="3" s="1"/>
  <c r="DS84" i="3"/>
  <c r="DW38" i="3"/>
  <c r="EI36" i="3"/>
  <c r="DW53" i="3"/>
  <c r="DW85" i="3" s="1"/>
  <c r="DW87" i="3" s="1"/>
  <c r="EC39" i="6" l="1"/>
  <c r="EL39" i="6" s="1"/>
  <c r="EL37" i="6"/>
  <c r="EM37" i="6" s="1"/>
  <c r="EP36" i="6"/>
  <c r="ER37" i="6"/>
  <c r="EX36" i="6"/>
  <c r="EC84" i="3"/>
  <c r="EC38" i="3"/>
  <c r="EC53" i="3"/>
  <c r="EH36" i="3"/>
  <c r="DV53" i="3"/>
  <c r="DV85" i="3" s="1"/>
  <c r="DV87" i="3" s="1"/>
  <c r="DV38" i="3"/>
  <c r="DY53" i="3"/>
  <c r="DZ53" i="3" s="1"/>
  <c r="DS85" i="3"/>
  <c r="EJ52" i="3"/>
  <c r="EJ84" i="3" s="1"/>
  <c r="EJ86" i="3" s="1"/>
  <c r="EJ37" i="3"/>
  <c r="EI37" i="3"/>
  <c r="EI52" i="3"/>
  <c r="EI84" i="3" s="1"/>
  <c r="EI86" i="3" s="1"/>
  <c r="DQ87" i="3"/>
  <c r="DY37" i="3"/>
  <c r="EE37" i="3"/>
  <c r="EK36" i="3"/>
  <c r="EL36" i="3" s="1"/>
  <c r="EE52" i="3"/>
  <c r="DY84" i="3"/>
  <c r="DZ84" i="3" s="1"/>
  <c r="DS86" i="3"/>
  <c r="DY86" i="3" s="1"/>
  <c r="DZ86" i="3" s="1"/>
  <c r="DY52" i="3"/>
  <c r="DZ52" i="3" s="1"/>
  <c r="EF37" i="3"/>
  <c r="EF52" i="3"/>
  <c r="EF84" i="3" s="1"/>
  <c r="EF86" i="3" s="1"/>
  <c r="EX37" i="6" l="1"/>
  <c r="ER39" i="6"/>
  <c r="EX39" i="6" s="1"/>
  <c r="EY36" i="6"/>
  <c r="EP37" i="6"/>
  <c r="EJ53" i="3"/>
  <c r="EJ85" i="3" s="1"/>
  <c r="EJ87" i="3" s="1"/>
  <c r="EJ38" i="3"/>
  <c r="EE38" i="3"/>
  <c r="EE53" i="3"/>
  <c r="EH37" i="3"/>
  <c r="EH52" i="3"/>
  <c r="EH84" i="3" s="1"/>
  <c r="EH86" i="3" s="1"/>
  <c r="DY38" i="3"/>
  <c r="DZ37" i="3"/>
  <c r="DZ38" i="3" s="1"/>
  <c r="EC85" i="3"/>
  <c r="EK52" i="3"/>
  <c r="EL52" i="3" s="1"/>
  <c r="EE84" i="3"/>
  <c r="EF38" i="3"/>
  <c r="EF53" i="3"/>
  <c r="EF85" i="3" s="1"/>
  <c r="EF87" i="3" s="1"/>
  <c r="EC86" i="3"/>
  <c r="DS87" i="3"/>
  <c r="DY87" i="3" s="1"/>
  <c r="DZ87" i="3" s="1"/>
  <c r="DY85" i="3"/>
  <c r="DZ85" i="3" s="1"/>
  <c r="EI38" i="3"/>
  <c r="EI53" i="3"/>
  <c r="EI85" i="3" s="1"/>
  <c r="EI87" i="3" s="1"/>
  <c r="EP39" i="6" l="1"/>
  <c r="EY39" i="6" s="1"/>
  <c r="EY37" i="6"/>
  <c r="EZ37" i="6" s="1"/>
  <c r="EC87" i="3"/>
  <c r="EE85" i="3"/>
  <c r="EH38" i="3"/>
  <c r="EH53" i="3"/>
  <c r="EH85" i="3" s="1"/>
  <c r="EH87" i="3" s="1"/>
  <c r="EK37" i="3"/>
  <c r="EE86" i="3"/>
  <c r="EK86" i="3" s="1"/>
  <c r="EL86" i="3" s="1"/>
  <c r="EK84" i="3"/>
  <c r="EL84" i="3" s="1"/>
  <c r="EK38" i="3" l="1"/>
  <c r="EL37" i="3"/>
  <c r="EL38" i="3" s="1"/>
  <c r="EK53" i="3"/>
  <c r="EL53" i="3" s="1"/>
  <c r="EE87" i="3"/>
  <c r="EK87" i="3" s="1"/>
  <c r="EL87" i="3" s="1"/>
  <c r="EK85" i="3"/>
  <c r="EL85" i="3" s="1"/>
  <c r="I289" i="2" l="1"/>
  <c r="CO7" i="4" s="1"/>
  <c r="H289" i="2"/>
  <c r="CN7" i="4" s="1"/>
  <c r="G289" i="2"/>
  <c r="CM7" i="4" s="1"/>
  <c r="F289" i="2"/>
  <c r="CL7" i="4" s="1"/>
  <c r="E289" i="2"/>
  <c r="CK7" i="4" s="1"/>
  <c r="D289" i="2"/>
  <c r="CJ7" i="4" s="1"/>
  <c r="C289" i="2"/>
  <c r="CI7" i="4" s="1"/>
  <c r="B289" i="2"/>
  <c r="CH7" i="4" s="1"/>
  <c r="CY7" i="4" l="1"/>
  <c r="CM12" i="4"/>
  <c r="CM18" i="4"/>
  <c r="CM21" i="4"/>
  <c r="CU7" i="4"/>
  <c r="CI18" i="4"/>
  <c r="CI21" i="4"/>
  <c r="CI12" i="4"/>
  <c r="CW7" i="4"/>
  <c r="CK18" i="4"/>
  <c r="CK12" i="4"/>
  <c r="CK21" i="4"/>
  <c r="CN12" i="4"/>
  <c r="CN18" i="4"/>
  <c r="CZ7" i="4"/>
  <c r="CN21" i="4"/>
  <c r="CH12" i="4"/>
  <c r="CQ7" i="4"/>
  <c r="CQ12" i="4" s="1"/>
  <c r="CH21" i="4"/>
  <c r="CH18" i="4"/>
  <c r="CT7" i="4"/>
  <c r="CV7" i="4"/>
  <c r="CJ18" i="4"/>
  <c r="CP18" i="4" s="1"/>
  <c r="CJ21" i="4"/>
  <c r="CJ12" i="4"/>
  <c r="CP7" i="4"/>
  <c r="CP12" i="4" s="1"/>
  <c r="CX7" i="4"/>
  <c r="CL12" i="4"/>
  <c r="CL21" i="4"/>
  <c r="CL18" i="4"/>
  <c r="DA7" i="4"/>
  <c r="CO18" i="4"/>
  <c r="CO21" i="4"/>
  <c r="CO12" i="4"/>
  <c r="B308" i="2"/>
  <c r="B310" i="2"/>
  <c r="B307" i="2"/>
  <c r="B306" i="2"/>
  <c r="B309" i="2"/>
  <c r="F309" i="2"/>
  <c r="F306" i="2"/>
  <c r="F305" i="2"/>
  <c r="F308" i="2"/>
  <c r="F307" i="2"/>
  <c r="F310" i="2"/>
  <c r="D305" i="2"/>
  <c r="D308" i="2"/>
  <c r="D307" i="2"/>
  <c r="D310" i="2"/>
  <c r="D306" i="2"/>
  <c r="D309" i="2"/>
  <c r="G306" i="2"/>
  <c r="G309" i="2"/>
  <c r="G305" i="2"/>
  <c r="G308" i="2"/>
  <c r="G307" i="2"/>
  <c r="G310" i="2"/>
  <c r="C305" i="2"/>
  <c r="C308" i="2"/>
  <c r="C307" i="2"/>
  <c r="C310" i="2"/>
  <c r="C306" i="2"/>
  <c r="C309" i="2"/>
  <c r="E306" i="2"/>
  <c r="E309" i="2"/>
  <c r="E305" i="2"/>
  <c r="E308" i="2"/>
  <c r="E307" i="2"/>
  <c r="E310" i="2"/>
  <c r="H306" i="2"/>
  <c r="H309" i="2"/>
  <c r="H305" i="2"/>
  <c r="H308" i="2"/>
  <c r="H307" i="2"/>
  <c r="H310" i="2"/>
  <c r="I307" i="2"/>
  <c r="I310" i="2"/>
  <c r="I305" i="2"/>
  <c r="I306" i="2"/>
  <c r="I309" i="2"/>
  <c r="I308" i="2"/>
  <c r="CQ18" i="4" l="1"/>
  <c r="DI7" i="4"/>
  <c r="CW18" i="4"/>
  <c r="CW21" i="4"/>
  <c r="CW12" i="4"/>
  <c r="CH22" i="4"/>
  <c r="CH25" i="4"/>
  <c r="CQ21" i="4"/>
  <c r="CQ22" i="4" s="1"/>
  <c r="CI22" i="4"/>
  <c r="CI25" i="4"/>
  <c r="CI26" i="4" s="1"/>
  <c r="DB7" i="4"/>
  <c r="DB12" i="4" s="1"/>
  <c r="CV12" i="4"/>
  <c r="CV21" i="4"/>
  <c r="CV18" i="4"/>
  <c r="DH7" i="4"/>
  <c r="CO22" i="4"/>
  <c r="CO25" i="4"/>
  <c r="CO26" i="4" s="1"/>
  <c r="CT21" i="4"/>
  <c r="DF7" i="4"/>
  <c r="CT12" i="4"/>
  <c r="CT18" i="4"/>
  <c r="CL25" i="4"/>
  <c r="CL26" i="4" s="1"/>
  <c r="CL22" i="4"/>
  <c r="CU12" i="4"/>
  <c r="CU21" i="4"/>
  <c r="DG7" i="4"/>
  <c r="CU18" i="4"/>
  <c r="CK25" i="4"/>
  <c r="CK26" i="4" s="1"/>
  <c r="CK22" i="4"/>
  <c r="DM7" i="4"/>
  <c r="DA18" i="4"/>
  <c r="DA12" i="4"/>
  <c r="DA21" i="4"/>
  <c r="CN25" i="4"/>
  <c r="CN26" i="4" s="1"/>
  <c r="CN22" i="4"/>
  <c r="CM22" i="4"/>
  <c r="CM25" i="4"/>
  <c r="CM26" i="4" s="1"/>
  <c r="CP21" i="4"/>
  <c r="CP22" i="4" s="1"/>
  <c r="CJ22" i="4"/>
  <c r="CJ25" i="4"/>
  <c r="DJ7" i="4"/>
  <c r="CX18" i="4"/>
  <c r="CX21" i="4"/>
  <c r="CX12" i="4"/>
  <c r="CZ12" i="4"/>
  <c r="DL7" i="4"/>
  <c r="CZ21" i="4"/>
  <c r="CZ18" i="4"/>
  <c r="DK7" i="4"/>
  <c r="CY21" i="4"/>
  <c r="CY12" i="4"/>
  <c r="CY18" i="4"/>
  <c r="B305" i="2"/>
  <c r="DA22" i="4" l="1"/>
  <c r="DA25" i="4"/>
  <c r="DA26" i="4" s="1"/>
  <c r="CZ22" i="4"/>
  <c r="CZ25" i="4"/>
  <c r="CZ26" i="4" s="1"/>
  <c r="DX7" i="4"/>
  <c r="DL18" i="4"/>
  <c r="DL21" i="4"/>
  <c r="DL12" i="4"/>
  <c r="DC18" i="4"/>
  <c r="DR7" i="4"/>
  <c r="DF18" i="4"/>
  <c r="DF21" i="4"/>
  <c r="DF12" i="4"/>
  <c r="CT22" i="4"/>
  <c r="CT25" i="4"/>
  <c r="CH26" i="4"/>
  <c r="DC7" i="4"/>
  <c r="DC12" i="4" s="1"/>
  <c r="CX22" i="4"/>
  <c r="CX25" i="4"/>
  <c r="CX26" i="4" s="1"/>
  <c r="DJ12" i="4"/>
  <c r="DJ18" i="4"/>
  <c r="DJ21" i="4"/>
  <c r="DV7" i="4"/>
  <c r="DS7" i="4"/>
  <c r="DG18" i="4"/>
  <c r="DG12" i="4"/>
  <c r="DG21" i="4"/>
  <c r="DT7" i="4"/>
  <c r="DH12" i="4"/>
  <c r="DH21" i="4"/>
  <c r="DN7" i="4"/>
  <c r="DN12" i="4" s="1"/>
  <c r="DH18" i="4"/>
  <c r="DY7" i="4"/>
  <c r="DM18" i="4"/>
  <c r="DM12" i="4"/>
  <c r="DM21" i="4"/>
  <c r="CW22" i="4"/>
  <c r="CW25" i="4"/>
  <c r="CW26" i="4" s="1"/>
  <c r="CY25" i="4"/>
  <c r="CY26" i="4" s="1"/>
  <c r="CY22" i="4"/>
  <c r="DW7" i="4"/>
  <c r="DK18" i="4"/>
  <c r="DK21" i="4"/>
  <c r="DK12" i="4"/>
  <c r="CU22" i="4"/>
  <c r="CU25" i="4"/>
  <c r="CU26" i="4" s="1"/>
  <c r="DB18" i="4"/>
  <c r="DI12" i="4"/>
  <c r="DI21" i="4"/>
  <c r="DU7" i="4"/>
  <c r="DI18" i="4"/>
  <c r="CJ26" i="4"/>
  <c r="CP25" i="4"/>
  <c r="CP26" i="4" s="1"/>
  <c r="CV25" i="4"/>
  <c r="CV22" i="4"/>
  <c r="DB21" i="4"/>
  <c r="DB22" i="4" s="1"/>
  <c r="DY18" i="4" l="1"/>
  <c r="DY21" i="4"/>
  <c r="DY12" i="4"/>
  <c r="EK7" i="4"/>
  <c r="DF22" i="4"/>
  <c r="DF25" i="4"/>
  <c r="CQ25" i="4"/>
  <c r="CQ26" i="4" s="1"/>
  <c r="DH25" i="4"/>
  <c r="DH22" i="4"/>
  <c r="DN21" i="4"/>
  <c r="DN22" i="4" s="1"/>
  <c r="EF7" i="4"/>
  <c r="DT18" i="4"/>
  <c r="DT21" i="4"/>
  <c r="DT12" i="4"/>
  <c r="DZ7" i="4"/>
  <c r="DZ12" i="4" s="1"/>
  <c r="DX12" i="4"/>
  <c r="DX21" i="4"/>
  <c r="DX18" i="4"/>
  <c r="EJ7" i="4"/>
  <c r="DK22" i="4"/>
  <c r="DK25" i="4"/>
  <c r="DK26" i="4" s="1"/>
  <c r="DN18" i="4"/>
  <c r="DO18" i="4" s="1"/>
  <c r="DL22" i="4"/>
  <c r="DL25" i="4"/>
  <c r="DL26" i="4" s="1"/>
  <c r="CT26" i="4"/>
  <c r="DS18" i="4"/>
  <c r="DS21" i="4"/>
  <c r="DS12" i="4"/>
  <c r="EE7" i="4"/>
  <c r="DC21" i="4"/>
  <c r="DC22" i="4" s="1"/>
  <c r="EA7" i="4"/>
  <c r="EA12" i="4" s="1"/>
  <c r="DR12" i="4"/>
  <c r="ED7" i="4"/>
  <c r="DR21" i="4"/>
  <c r="DR18" i="4"/>
  <c r="EI7" i="4"/>
  <c r="DW18" i="4"/>
  <c r="DW21" i="4"/>
  <c r="DW12" i="4"/>
  <c r="EG7" i="4"/>
  <c r="DU12" i="4"/>
  <c r="DU21" i="4"/>
  <c r="DU18" i="4"/>
  <c r="DV12" i="4"/>
  <c r="EH7" i="4"/>
  <c r="DV21" i="4"/>
  <c r="DV18" i="4"/>
  <c r="CV26" i="4"/>
  <c r="DB25" i="4"/>
  <c r="DB26" i="4" s="1"/>
  <c r="DG25" i="4"/>
  <c r="DG26" i="4" s="1"/>
  <c r="DG22" i="4"/>
  <c r="DI22" i="4"/>
  <c r="DI25" i="4"/>
  <c r="DI26" i="4" s="1"/>
  <c r="DM25" i="4"/>
  <c r="DM26" i="4" s="1"/>
  <c r="DM22" i="4"/>
  <c r="DJ22" i="4"/>
  <c r="DJ25" i="4"/>
  <c r="DJ26" i="4" s="1"/>
  <c r="DO7" i="4"/>
  <c r="DO12" i="4" s="1"/>
  <c r="DH26" i="4" l="1"/>
  <c r="DN25" i="4"/>
  <c r="DN26" i="4" s="1"/>
  <c r="EE12" i="4"/>
  <c r="EE21" i="4"/>
  <c r="EE18" i="4"/>
  <c r="EG18" i="4"/>
  <c r="EG21" i="4"/>
  <c r="EG12" i="4"/>
  <c r="DX22" i="4"/>
  <c r="DX25" i="4"/>
  <c r="DX26" i="4" s="1"/>
  <c r="DO25" i="4"/>
  <c r="DO26" i="4" s="1"/>
  <c r="DF26" i="4"/>
  <c r="DS22" i="4"/>
  <c r="DS25" i="4"/>
  <c r="DS26" i="4" s="1"/>
  <c r="DO21" i="4"/>
  <c r="DO22" i="4" s="1"/>
  <c r="EM7" i="4"/>
  <c r="EM12" i="4" s="1"/>
  <c r="ED12" i="4"/>
  <c r="ED21" i="4"/>
  <c r="ED18" i="4"/>
  <c r="DW22" i="4"/>
  <c r="DW25" i="4"/>
  <c r="DW26" i="4" s="1"/>
  <c r="EH18" i="4"/>
  <c r="EH21" i="4"/>
  <c r="EH12" i="4"/>
  <c r="DU25" i="4"/>
  <c r="DU26" i="4" s="1"/>
  <c r="DU22" i="4"/>
  <c r="EJ21" i="4"/>
  <c r="EJ12" i="4"/>
  <c r="EJ18" i="4"/>
  <c r="EI18" i="4"/>
  <c r="EI12" i="4"/>
  <c r="EI21" i="4"/>
  <c r="DT22" i="4"/>
  <c r="DZ21" i="4"/>
  <c r="DZ22" i="4" s="1"/>
  <c r="DT25" i="4"/>
  <c r="DC25" i="4"/>
  <c r="DC26" i="4" s="1"/>
  <c r="EK12" i="4"/>
  <c r="EK21" i="4"/>
  <c r="EK18" i="4"/>
  <c r="DZ18" i="4"/>
  <c r="DY22" i="4"/>
  <c r="DY25" i="4"/>
  <c r="DY26" i="4" s="1"/>
  <c r="EA18" i="4"/>
  <c r="DV22" i="4"/>
  <c r="DV25" i="4"/>
  <c r="DV26" i="4" s="1"/>
  <c r="DR25" i="4"/>
  <c r="DR22" i="4"/>
  <c r="EA21" i="4"/>
  <c r="EA22" i="4" s="1"/>
  <c r="EF12" i="4"/>
  <c r="EL7" i="4"/>
  <c r="EL12" i="4" s="1"/>
  <c r="EF18" i="4"/>
  <c r="EF21" i="4"/>
  <c r="DZ25" i="4" l="1"/>
  <c r="DZ26" i="4" s="1"/>
  <c r="DT26" i="4"/>
  <c r="EI22" i="4"/>
  <c r="EI25" i="4"/>
  <c r="EI26" i="4" s="1"/>
  <c r="EM18" i="4"/>
  <c r="EG22" i="4"/>
  <c r="EG25" i="4"/>
  <c r="EG26" i="4" s="1"/>
  <c r="EH22" i="4"/>
  <c r="EH25" i="4"/>
  <c r="EH26" i="4" s="1"/>
  <c r="EA25" i="4"/>
  <c r="EA26" i="4" s="1"/>
  <c r="DR26" i="4"/>
  <c r="EE25" i="4"/>
  <c r="EE26" i="4" s="1"/>
  <c r="EE22" i="4"/>
  <c r="EL18" i="4"/>
  <c r="EL21" i="4"/>
  <c r="EL22" i="4" s="1"/>
  <c r="EF25" i="4"/>
  <c r="EF22" i="4"/>
  <c r="EK22" i="4"/>
  <c r="EK25" i="4"/>
  <c r="EK26" i="4" s="1"/>
  <c r="EM21" i="4"/>
  <c r="EM22" i="4" s="1"/>
  <c r="ED25" i="4"/>
  <c r="ED22" i="4"/>
  <c r="EJ22" i="4"/>
  <c r="EJ25" i="4"/>
  <c r="EJ26" i="4" s="1"/>
  <c r="ED26" i="4" l="1"/>
  <c r="EF26" i="4"/>
  <c r="EL25" i="4"/>
  <c r="EL26" i="4" s="1"/>
  <c r="EM25" i="4" l="1"/>
  <c r="EM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tc={176F96C2-293C-4699-9295-6D400311869E}</author>
    <author>tc={3061C1BE-7B3E-49F5-B6E8-A0798060200A}</author>
    <author>tc={E62131C7-2208-48B4-B90E-566B71FC336C}</author>
  </authors>
  <commentList>
    <comment ref="B14" authorId="0" shapeId="0" xr:uid="{176F96C2-293C-4699-9295-6D40031186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Règlements de N-1 +1%</t>
      </text>
    </comment>
    <comment ref="B18" authorId="1" shapeId="0" xr:uid="{3061C1BE-7B3E-49F5-B6E8-A079806020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Com(n-1)/CA(n-1)*CA(n)</t>
      </text>
    </comment>
    <comment ref="B20" authorId="2" shapeId="0" xr:uid="{E62131C7-2208-48B4-B90E-566B71FC336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Clôture 2026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<sst xmlns="http://schemas.openxmlformats.org/spreadsheetml/2006/main" count="4168" uniqueCount="447">
  <si>
    <t>Taux IBNR Direct-IFRS</t>
  </si>
  <si>
    <t>M12</t>
  </si>
  <si>
    <t>M11</t>
  </si>
  <si>
    <t>M10</t>
  </si>
  <si>
    <t>M09</t>
  </si>
  <si>
    <t>M08</t>
  </si>
  <si>
    <t>M07</t>
  </si>
  <si>
    <t>M06</t>
  </si>
  <si>
    <t>M05</t>
  </si>
  <si>
    <t>M04</t>
  </si>
  <si>
    <t>M03</t>
  </si>
  <si>
    <t>M02</t>
  </si>
  <si>
    <t>M01</t>
  </si>
  <si>
    <t xml:space="preserve">Taux Variation de REC100%/ Prime Cédée 2027 </t>
  </si>
  <si>
    <t>M12 2026</t>
  </si>
  <si>
    <t>M11 2026</t>
  </si>
  <si>
    <t>M10 2026</t>
  </si>
  <si>
    <t>M09 2026</t>
  </si>
  <si>
    <t>M08 2026</t>
  </si>
  <si>
    <t>M07 2026</t>
  </si>
  <si>
    <t>M06 2026</t>
  </si>
  <si>
    <t>M05 2026</t>
  </si>
  <si>
    <t>M04 2026</t>
  </si>
  <si>
    <t>M03 2026</t>
  </si>
  <si>
    <t>M02 2026</t>
  </si>
  <si>
    <t>M01 2026</t>
  </si>
  <si>
    <t xml:space="preserve">Taux Prime Cédée/REC Cloture  Reass </t>
  </si>
  <si>
    <t xml:space="preserve">Taux Prime Emise /REC Cloture </t>
  </si>
  <si>
    <t>Delta Prime cédé Aout - Decembre</t>
  </si>
  <si>
    <t>Rec</t>
  </si>
  <si>
    <t>Delta Prime emise Aout - Decembre</t>
  </si>
  <si>
    <t>REASS taux commission</t>
  </si>
  <si>
    <t>REASS k Sin. Ant.</t>
  </si>
  <si>
    <t>REASS k Sin. Per.</t>
  </si>
  <si>
    <t>REASS k Primes</t>
  </si>
  <si>
    <t>taux commission</t>
  </si>
  <si>
    <t>k Sin. Ant.</t>
  </si>
  <si>
    <t>k Sin. Per.</t>
  </si>
  <si>
    <t>k Primes</t>
  </si>
  <si>
    <t>Transport</t>
  </si>
  <si>
    <t>Miscellaneous</t>
  </si>
  <si>
    <t>Liability</t>
  </si>
  <si>
    <t>Engineering</t>
  </si>
  <si>
    <t>Fire</t>
  </si>
  <si>
    <t>Worker injury</t>
  </si>
  <si>
    <t>Health</t>
  </si>
  <si>
    <t>Motor</t>
  </si>
  <si>
    <t>MULTIPLICATEURS eclates par branche (pointent sur la LoB correspondante)</t>
  </si>
  <si>
    <t>Reass taux REC M06</t>
  </si>
  <si>
    <t>Reass taux REC M05</t>
  </si>
  <si>
    <t>Reass taux REC M04</t>
  </si>
  <si>
    <t>Reass taux REC M03</t>
  </si>
  <si>
    <t>Reass taux REC M02</t>
  </si>
  <si>
    <t>Reass taux REC M01</t>
  </si>
  <si>
    <t>Direct taux REC M06</t>
  </si>
  <si>
    <t>Direct taux REC M05</t>
  </si>
  <si>
    <t>Direct taux REC M04</t>
  </si>
  <si>
    <t>Direct taux REC M03</t>
  </si>
  <si>
    <t>Direct taux REC M02</t>
  </si>
  <si>
    <t>Direct taux REC M01</t>
  </si>
  <si>
    <t>TAUX REC 2026 = REC Cloture(m) / Primes YTD(m)</t>
  </si>
  <si>
    <t>Reass REC cloture 2027 FY</t>
  </si>
  <si>
    <t>Direct REC cloture 2027 FY</t>
  </si>
  <si>
    <t>Reass REC cloture 2026 FY</t>
  </si>
  <si>
    <t>Direct REC cloture 2026 FY</t>
  </si>
  <si>
    <t>REC CLOTURE 2026 FY par branche (ancrage de l ouverture, fige toute l annee)</t>
  </si>
  <si>
    <t>REASS taux commission 2026</t>
  </si>
  <si>
    <t>taux commission 2026</t>
  </si>
  <si>
    <t>MULTIPLICATEURS k = cible 2027 / 2025 FY (par LoB)</t>
  </si>
  <si>
    <t>REASS Commissions 2027 cible</t>
  </si>
  <si>
    <t>REASS Commissions 2025 FY</t>
  </si>
  <si>
    <t>REASS Sin. anterieurs 2027 cible</t>
  </si>
  <si>
    <t>REASS Sin. anterieurs 2025 FY</t>
  </si>
  <si>
    <t>REASS Sin. exercice 2027 cible</t>
  </si>
  <si>
    <t>REASS Sin. exercice 2025 FY</t>
  </si>
  <si>
    <t>REASS Primes cedees 2027 cible</t>
  </si>
  <si>
    <t>REASS Primes cedees 2025 FY</t>
  </si>
  <si>
    <t>Commissions 2027 cible</t>
  </si>
  <si>
    <t>Commissions 2025 FY</t>
  </si>
  <si>
    <t>Sinistres payés Ant. 2027 cible</t>
  </si>
  <si>
    <t>Sinistres payés Ant.2025 FY</t>
  </si>
  <si>
    <t>Sinistres payés Per. 2027 cible</t>
  </si>
  <si>
    <t>Sinistres payés Per. 2025 FY</t>
  </si>
  <si>
    <t>Primes 2027 cible</t>
  </si>
  <si>
    <t>Primes 2025 FY</t>
  </si>
  <si>
    <t>2025 RE/ CIBLE 2027 par LoB (SAZ Marge Tech FORECAST.xlsx - CPC SAZ Local)</t>
  </si>
  <si>
    <t xml:space="preserve">taux commission </t>
  </si>
  <si>
    <t>MULTIPLICATEURS k = cible 2027 / 2026 FY (par LoB)</t>
  </si>
  <si>
    <t>REASS Commissions 2026 FY</t>
  </si>
  <si>
    <t>REASS Sin. anterieurs 2026 FY</t>
  </si>
  <si>
    <t>REASS Sin. exercice 2026 FY</t>
  </si>
  <si>
    <t>REASS Primes cedees 2026 FY</t>
  </si>
  <si>
    <t>Commissions 2026 FY</t>
  </si>
  <si>
    <t>Sinistres payés Ant.2026 FY</t>
  </si>
  <si>
    <t>Sinistres payés Per. 2026 FY</t>
  </si>
  <si>
    <t>Primes 2026 FY</t>
  </si>
  <si>
    <t>2026 FY / CIBLE 2027 par LoB (SAZ Marge Tech FORECAST.xlsx - CPC SAZ Local)</t>
  </si>
  <si>
    <t>REC Cloture M12</t>
  </si>
  <si>
    <t>REC Cloture M11</t>
  </si>
  <si>
    <t>REC Cloture M10</t>
  </si>
  <si>
    <t>REC Cloture M09</t>
  </si>
  <si>
    <t>REC Cloture M08</t>
  </si>
  <si>
    <t>REC Cloture M07</t>
  </si>
  <si>
    <t>REC Cloture M06</t>
  </si>
  <si>
    <t>REC Cloture M05</t>
  </si>
  <si>
    <t>REC Cloture M04</t>
  </si>
  <si>
    <t>REC Cloture M03</t>
  </si>
  <si>
    <t>REC Cloture M02</t>
  </si>
  <si>
    <t>REC Cloture M01</t>
  </si>
  <si>
    <t>Commissions recues M12</t>
  </si>
  <si>
    <t>Commissions recues M11</t>
  </si>
  <si>
    <t>Commissions recues M10</t>
  </si>
  <si>
    <t>Commissions recues M09</t>
  </si>
  <si>
    <t>Commissions recues M08 (2025)</t>
  </si>
  <si>
    <t>Commissions recues M07</t>
  </si>
  <si>
    <t>Commissions recues M06</t>
  </si>
  <si>
    <t>Commissions recues M05</t>
  </si>
  <si>
    <t>Commissions recues M04</t>
  </si>
  <si>
    <t>Commissions recues M03</t>
  </si>
  <si>
    <t>Commissions recues M02</t>
  </si>
  <si>
    <t>Commissions recues M01</t>
  </si>
  <si>
    <t>Sinistres payes Ant. M12</t>
  </si>
  <si>
    <t>Sinistres payes Ant. M11</t>
  </si>
  <si>
    <t>Sinistres payes Ant. M10</t>
  </si>
  <si>
    <t>Sinistres payes Ant. M09</t>
  </si>
  <si>
    <t>Sinistres payes Ant. M08 (2025)</t>
  </si>
  <si>
    <t>Sinistres payes Ant. M07</t>
  </si>
  <si>
    <t>Sinistres payes Ant. M06</t>
  </si>
  <si>
    <t>Sinistres payes Ant. M05</t>
  </si>
  <si>
    <t>Sinistres payes Ant. M04</t>
  </si>
  <si>
    <t>Sinistres payes Ant. M03</t>
  </si>
  <si>
    <t>Sinistres payes Ant. M02</t>
  </si>
  <si>
    <t>Sinistres payes Ant. M01</t>
  </si>
  <si>
    <t>Sinistres payes Per. M12</t>
  </si>
  <si>
    <t>Sinistres payes Per. M11</t>
  </si>
  <si>
    <t>Sinistres payes Per. M10</t>
  </si>
  <si>
    <t>Sinistres payes Per. M09</t>
  </si>
  <si>
    <t>Sinistres payes Per. M08 (2025)</t>
  </si>
  <si>
    <t>Sinistres payes Per. M07</t>
  </si>
  <si>
    <t>Sinistres payes Per. M06</t>
  </si>
  <si>
    <t>Sinistres payes Per. M05</t>
  </si>
  <si>
    <t>Sinistres payes Per. M04</t>
  </si>
  <si>
    <t>Sinistres payes Per. M03</t>
  </si>
  <si>
    <t>Sinistres payes Per. M02</t>
  </si>
  <si>
    <t>Sinistres payes Per. M01</t>
  </si>
  <si>
    <t>Primes cedees M12</t>
  </si>
  <si>
    <t>Primes cedees M11</t>
  </si>
  <si>
    <t>Primes cedees M10</t>
  </si>
  <si>
    <t>Primes cedees M09</t>
  </si>
  <si>
    <t>Primes cedees M08 (2025)</t>
  </si>
  <si>
    <t>Primes cedees M07</t>
  </si>
  <si>
    <t>Primes cedees M06</t>
  </si>
  <si>
    <t>Primes cedees M05</t>
  </si>
  <si>
    <t>Primes cedees M04</t>
  </si>
  <si>
    <t>Primes cedees M03</t>
  </si>
  <si>
    <t>Primes cedees M02</t>
  </si>
  <si>
    <t>Primes cedees M01</t>
  </si>
  <si>
    <t>REASS 2026 YTD (fichiers M01-M06)</t>
  </si>
  <si>
    <t>Variation REC  M12</t>
  </si>
  <si>
    <t>Variation REC  M11</t>
  </si>
  <si>
    <t>Variation REC  M10</t>
  </si>
  <si>
    <t>Variation REC  M09</t>
  </si>
  <si>
    <t>Variation REC  M08 (2025)</t>
  </si>
  <si>
    <t>Variation REC  M07</t>
  </si>
  <si>
    <t>Variation REC  M06</t>
  </si>
  <si>
    <t>Variation REC  M05</t>
  </si>
  <si>
    <t>Variation REC  M04</t>
  </si>
  <si>
    <t>Variation REC  M03</t>
  </si>
  <si>
    <t>Variation REC  M02</t>
  </si>
  <si>
    <t>Variation REC  M01</t>
  </si>
  <si>
    <t>Commissions M12</t>
  </si>
  <si>
    <t>Commissions M11</t>
  </si>
  <si>
    <t>Commissions M10</t>
  </si>
  <si>
    <t>Commissions M09</t>
  </si>
  <si>
    <t>Commissions M08 (2025)</t>
  </si>
  <si>
    <t>Commissions M07</t>
  </si>
  <si>
    <t>Commissions M06</t>
  </si>
  <si>
    <t>Commissions M05</t>
  </si>
  <si>
    <t>Commissions M04</t>
  </si>
  <si>
    <t>Commissions M03</t>
  </si>
  <si>
    <t>Commissions M02</t>
  </si>
  <si>
    <t>Commissions M01</t>
  </si>
  <si>
    <t>Primes emises M12</t>
  </si>
  <si>
    <t>Primes emises M11</t>
  </si>
  <si>
    <t>Primes emises M10</t>
  </si>
  <si>
    <t>Primes emises M09</t>
  </si>
  <si>
    <t>Primes emises M08 (2025)</t>
  </si>
  <si>
    <t>Primes emises M07</t>
  </si>
  <si>
    <t>Primes emises M06</t>
  </si>
  <si>
    <t>Primes emises M05</t>
  </si>
  <si>
    <t>Primes emises M04</t>
  </si>
  <si>
    <t>Primes emises M03</t>
  </si>
  <si>
    <t>Primes emises M02</t>
  </si>
  <si>
    <t>Primes emises M01</t>
  </si>
  <si>
    <t>Total</t>
  </si>
  <si>
    <t>DIRECT 2026 YTD (fichiers M01-M06)</t>
  </si>
  <si>
    <t>Bleu = saisie (fichiers M01-M06 et SAZ Marge Tech FORECAST.xlsx) | Noir = formule</t>
  </si>
  <si>
    <t>HYPOTHESES 2027 - seule zone de saisie du modele</t>
  </si>
  <si>
    <t>IBNR</t>
  </si>
  <si>
    <t>inbr ifrs</t>
  </si>
  <si>
    <t>Primes acquises</t>
  </si>
  <si>
    <t>Global</t>
  </si>
  <si>
    <t>Corporate</t>
  </si>
  <si>
    <t>RD</t>
  </si>
  <si>
    <t>RC - RC Déc</t>
  </si>
  <si>
    <t>BDM - Construction</t>
  </si>
  <si>
    <t>Incendie</t>
  </si>
  <si>
    <t>Accident corporel</t>
  </si>
  <si>
    <t>Santé</t>
  </si>
  <si>
    <t>Automobile</t>
  </si>
  <si>
    <t>SANTE</t>
  </si>
  <si>
    <t>TRANS</t>
  </si>
  <si>
    <t>RC</t>
  </si>
  <si>
    <t>RD &amp; RT</t>
  </si>
  <si>
    <t>AUTO</t>
  </si>
  <si>
    <t>INCENDIE</t>
  </si>
  <si>
    <t xml:space="preserve">CONSOLIDATION </t>
  </si>
  <si>
    <t xml:space="preserve">variation </t>
  </si>
  <si>
    <t>12FC</t>
  </si>
  <si>
    <t>                      S/P global</t>
  </si>
  <si>
    <t>local</t>
  </si>
  <si>
    <t>ifrs</t>
  </si>
  <si>
    <t> </t>
  </si>
  <si>
    <t xml:space="preserve">    SAP    Ouverture</t>
  </si>
  <si>
    <t>Recours Per.Anté</t>
  </si>
  <si>
    <t>Recours Per.</t>
  </si>
  <si>
    <t>SAP hors chargement Ant.</t>
  </si>
  <si>
    <t>SAP hors chargement Per.</t>
  </si>
  <si>
    <t>REC Clôture</t>
  </si>
  <si>
    <t>REC Ouverture</t>
  </si>
  <si>
    <t>Commision</t>
  </si>
  <si>
    <t>Sinistres payés Ant.</t>
  </si>
  <si>
    <t>Sinistres payés Per.</t>
  </si>
  <si>
    <t>PANE Clôture</t>
  </si>
  <si>
    <t>PANE Ouverture</t>
  </si>
  <si>
    <t>PAP Clôture</t>
  </si>
  <si>
    <t>PAP Ouverture</t>
  </si>
  <si>
    <t>Primes Emises</t>
  </si>
  <si>
    <t>Facteur de dev.</t>
  </si>
  <si>
    <t>Progression par branche Réass</t>
  </si>
  <si>
    <t xml:space="preserve">Progression par branche </t>
  </si>
  <si>
    <t>DAC CLO REC 100%</t>
  </si>
  <si>
    <t>DAC OUV REC 100%</t>
  </si>
  <si>
    <t>Ecart</t>
  </si>
  <si>
    <t>IBNR IFRS</t>
  </si>
  <si>
    <t>IBNR CIMA</t>
  </si>
  <si>
    <t>Cloture</t>
  </si>
  <si>
    <t>Ouverture</t>
  </si>
  <si>
    <t>Contrôle</t>
  </si>
  <si>
    <t>Variation chargement Ant.(SAP+IBNR)</t>
  </si>
  <si>
    <t>Variation chargement Per.(SAP+IBNR)</t>
  </si>
  <si>
    <t>Variation chargement Ant.</t>
  </si>
  <si>
    <t>Variation chargement Per.</t>
  </si>
  <si>
    <t xml:space="preserve">        Clôture Ant.</t>
  </si>
  <si>
    <t xml:space="preserve">        Clôture Per.</t>
  </si>
  <si>
    <t xml:space="preserve">        Ouverture</t>
  </si>
  <si>
    <t>Chargement SAP</t>
  </si>
  <si>
    <t>ok</t>
  </si>
  <si>
    <t>Variation Per.</t>
  </si>
  <si>
    <t xml:space="preserve">        ULAE Clôture</t>
  </si>
  <si>
    <t xml:space="preserve">        ULAE Ouverture</t>
  </si>
  <si>
    <t>SAP hors chargement</t>
  </si>
  <si>
    <t>Variation Ant.</t>
  </si>
  <si>
    <t>IBNR BE</t>
  </si>
  <si>
    <t xml:space="preserve">        SAP exercices antérieurs</t>
  </si>
  <si>
    <t xml:space="preserve">        SAP exercice courant</t>
  </si>
  <si>
    <t xml:space="preserve">        IBNR cloture</t>
  </si>
  <si>
    <t xml:space="preserve">        IBNR ouverture</t>
  </si>
  <si>
    <t>Chargement de Gestion IBNR et SAP</t>
  </si>
  <si>
    <t>SAP net de recours hors chargement</t>
  </si>
  <si>
    <t>Variation de IBNR BE</t>
  </si>
  <si>
    <t>IBNR BE Ant.</t>
  </si>
  <si>
    <t>IBNR BE Per.</t>
  </si>
  <si>
    <t>Variation de IBNR CIMA</t>
  </si>
  <si>
    <t>IBNR Clôture</t>
  </si>
  <si>
    <t>IBNR Ouverture</t>
  </si>
  <si>
    <t>Variation des FAR 28%</t>
  </si>
  <si>
    <t>Var DAC</t>
  </si>
  <si>
    <t>DAC Clo</t>
  </si>
  <si>
    <t>DAC Ouv</t>
  </si>
  <si>
    <t>Variation de REC prorata</t>
  </si>
  <si>
    <t>Variation de REC CIMA 72%</t>
  </si>
  <si>
    <t>Commisions</t>
  </si>
  <si>
    <t>Sinistres Payés net des recours</t>
  </si>
  <si>
    <t>Chiffre d'Affaire</t>
  </si>
  <si>
    <t>F CFA</t>
  </si>
  <si>
    <t>SanlamAllianz LIC Tool</t>
  </si>
  <si>
    <t>Aout 27</t>
  </si>
  <si>
    <t>Local GAAP</t>
  </si>
  <si>
    <t>REC Clôture 100%</t>
  </si>
  <si>
    <t>REC Ouverture 100%</t>
  </si>
  <si>
    <t>TAUX DE COM MOYEN M</t>
  </si>
  <si>
    <t>COM/Prime Emises</t>
  </si>
  <si>
    <t>TAUX DE COM MOYEN M-1</t>
  </si>
  <si>
    <t>COM/Primes Emises</t>
  </si>
  <si>
    <t xml:space="preserve">        IBNR exercices antérieurs</t>
  </si>
  <si>
    <t xml:space="preserve">        IBNR exercice courant</t>
  </si>
  <si>
    <t>Variation de REC100%</t>
  </si>
  <si>
    <t>Variation de REC CIMA</t>
  </si>
  <si>
    <t>27-Aout</t>
  </si>
  <si>
    <t>33% RESULTAT AVANT IMPOT</t>
  </si>
  <si>
    <t>2,2% CHIFFRS D'AFFAIRES</t>
  </si>
  <si>
    <t>évol résultat</t>
  </si>
  <si>
    <t>RESULTAT D'EXPLOITATION</t>
  </si>
  <si>
    <t>Résultat Net Après Impôt</t>
  </si>
  <si>
    <t>Impôt sur les sociétés</t>
  </si>
  <si>
    <t>Impot liquidé</t>
  </si>
  <si>
    <t>Résultat non technique net</t>
  </si>
  <si>
    <t>Produit HE</t>
  </si>
  <si>
    <t>charges HE</t>
  </si>
  <si>
    <t>Provision fiscale</t>
  </si>
  <si>
    <t>Autres  charges opérationnels</t>
  </si>
  <si>
    <t>Autres produits opératinnelles</t>
  </si>
  <si>
    <t>Résultat financier net</t>
  </si>
  <si>
    <t>Charges financières</t>
  </si>
  <si>
    <t>amort imble placement</t>
  </si>
  <si>
    <t>dot déprec autres placmt fin</t>
  </si>
  <si>
    <t>vnc des actifs cedées</t>
  </si>
  <si>
    <t>frais de gestion des placement</t>
  </si>
  <si>
    <t>TRESO &amp; EQUIV</t>
  </si>
  <si>
    <t>revenu obligation</t>
  </si>
  <si>
    <t>revenu actions</t>
  </si>
  <si>
    <t>prdt cession immo</t>
  </si>
  <si>
    <t>REV IMB</t>
  </si>
  <si>
    <t>Produits Financiers</t>
  </si>
  <si>
    <t>              Ratio combiné</t>
  </si>
  <si>
    <t>                 taux Frais généraux</t>
  </si>
  <si>
    <t>                    taux commissions</t>
  </si>
  <si>
    <t>                      S/P de l'exercice</t>
  </si>
  <si>
    <t>Ratios Nets</t>
  </si>
  <si>
    <t>Résultat technique net</t>
  </si>
  <si>
    <t>Frais généraux</t>
  </si>
  <si>
    <t>Autres Charges</t>
  </si>
  <si>
    <t>Impôts et Taxes</t>
  </si>
  <si>
    <t>Dotations sur créances intermédiaires</t>
  </si>
  <si>
    <t>mat inf</t>
  </si>
  <si>
    <t>aut mat</t>
  </si>
  <si>
    <t>mat transp</t>
  </si>
  <si>
    <t>imbl</t>
  </si>
  <si>
    <t>log</t>
  </si>
  <si>
    <t>c a r</t>
  </si>
  <si>
    <t>frs ets</t>
  </si>
  <si>
    <t>Dotations / reprises aux amortissements et provisions</t>
  </si>
  <si>
    <t>Assis tech</t>
  </si>
  <si>
    <t>Frais de contrôle</t>
  </si>
  <si>
    <t>Frais de conseil</t>
  </si>
  <si>
    <t>Char. Immeuble</t>
  </si>
  <si>
    <t>Frais informatique</t>
  </si>
  <si>
    <t>Frais de gestion</t>
  </si>
  <si>
    <t>Frais Marketing</t>
  </si>
  <si>
    <t>Charges Externes</t>
  </si>
  <si>
    <t>Masse Salariale</t>
  </si>
  <si>
    <t>Commissions</t>
  </si>
  <si>
    <t>Charges de sinistres globales</t>
  </si>
  <si>
    <t>Charges de sinistres de l'exercice antérieur</t>
  </si>
  <si>
    <t>Variation de provision pour sinistres sur exercices antérieurs</t>
  </si>
  <si>
    <t>Sinistres réglés sur exercices antérieurs</t>
  </si>
  <si>
    <t>Charges de sinistres de l'exercice</t>
  </si>
  <si>
    <t>Provisions pour sinistres de l'exercice</t>
  </si>
  <si>
    <t>Sinistres réglées de l'exercice</t>
  </si>
  <si>
    <t>tx</t>
  </si>
  <si>
    <t xml:space="preserve">  </t>
  </si>
  <si>
    <t>com net</t>
  </si>
  <si>
    <t>Variations primes non acquises</t>
  </si>
  <si>
    <t>prime acq nette</t>
  </si>
  <si>
    <t>Primes émises</t>
  </si>
  <si>
    <t>NET</t>
  </si>
  <si>
    <t>                      Taux de récupération des sinistres</t>
  </si>
  <si>
    <t>                      Taux de cessions primes</t>
  </si>
  <si>
    <t xml:space="preserve">Ratios </t>
  </si>
  <si>
    <t>Résultat Technique Réassurance</t>
  </si>
  <si>
    <t>Charge de sinistres globale</t>
  </si>
  <si>
    <t>Charges de sinistres sur exercice antérieur</t>
  </si>
  <si>
    <t>Sinistres Réglés sur exercices antérieurs</t>
  </si>
  <si>
    <t>Variation de provision pour sinistres de l'exercice</t>
  </si>
  <si>
    <t>Sinistres Réglés de l'exercice</t>
  </si>
  <si>
    <t>Variation primes non acquises</t>
  </si>
  <si>
    <t>Primes cédées</t>
  </si>
  <si>
    <t>REASSURANCE</t>
  </si>
  <si>
    <t>                      S/P combiné</t>
  </si>
  <si>
    <t>Ratios Bruts</t>
  </si>
  <si>
    <t>Résultat Technique brute</t>
  </si>
  <si>
    <t>Autres Impôts et Taxes</t>
  </si>
  <si>
    <t>Matériel de transport</t>
  </si>
  <si>
    <t>Matériel Informatique</t>
  </si>
  <si>
    <t>Logiciels</t>
  </si>
  <si>
    <t>Equipement</t>
  </si>
  <si>
    <t>Frais préliminaires</t>
  </si>
  <si>
    <t>Charges administratives – Frais d’audit</t>
  </si>
  <si>
    <t>Autres charges externes</t>
  </si>
  <si>
    <t>Travaux, fournitures et services</t>
  </si>
  <si>
    <t>Dépenses de communications</t>
  </si>
  <si>
    <t>Dépenses IT (hors amortissements)</t>
  </si>
  <si>
    <t>Dépenses de Formation</t>
  </si>
  <si>
    <t>Management fees</t>
  </si>
  <si>
    <t>DAC</t>
  </si>
  <si>
    <t>Tx</t>
  </si>
  <si>
    <t>reass</t>
  </si>
  <si>
    <t>direct</t>
  </si>
  <si>
    <t>AZ</t>
  </si>
  <si>
    <t>SAN</t>
  </si>
  <si>
    <t>Variation de provision pour sinistres de exercices</t>
  </si>
  <si>
    <t>Sinistres réglés de l'exercice</t>
  </si>
  <si>
    <t>BRUT</t>
  </si>
  <si>
    <t xml:space="preserve">VAR N/Forecast </t>
  </si>
  <si>
    <t>VAR N/N-1</t>
  </si>
  <si>
    <t>Décembre</t>
  </si>
  <si>
    <t>Novembre</t>
  </si>
  <si>
    <t>Octobre</t>
  </si>
  <si>
    <t>Septembre</t>
  </si>
  <si>
    <t>Août</t>
  </si>
  <si>
    <t>Juillet</t>
  </si>
  <si>
    <t>Juin</t>
  </si>
  <si>
    <t>Mai</t>
  </si>
  <si>
    <t>Avril</t>
  </si>
  <si>
    <t>Mars</t>
  </si>
  <si>
    <t>Février</t>
  </si>
  <si>
    <t>Janvier 2027</t>
  </si>
  <si>
    <t>BO78</t>
  </si>
  <si>
    <t>BO71</t>
  </si>
  <si>
    <t>IBNR Clôture Per. Ant.</t>
  </si>
  <si>
    <t>IBNR Clôture Per.</t>
  </si>
  <si>
    <t>Aout-27</t>
  </si>
  <si>
    <t>Juily -27</t>
  </si>
  <si>
    <t>Juin 27</t>
  </si>
  <si>
    <t>Mars 27</t>
  </si>
  <si>
    <t>Fev 2027</t>
  </si>
  <si>
    <t>Janvier 2026</t>
  </si>
  <si>
    <t xml:space="preserve">Août </t>
  </si>
  <si>
    <t>reel</t>
  </si>
  <si>
    <t>Janvier2027</t>
  </si>
  <si>
    <t xml:space="preserve"> </t>
  </si>
  <si>
    <t>Dec</t>
  </si>
  <si>
    <t>Nov</t>
  </si>
  <si>
    <t>Oct</t>
  </si>
  <si>
    <t>Sep</t>
  </si>
  <si>
    <t>Aug</t>
  </si>
  <si>
    <t>July</t>
  </si>
  <si>
    <t>June</t>
  </si>
  <si>
    <t>May</t>
  </si>
  <si>
    <t>Apr</t>
  </si>
  <si>
    <t>Mar</t>
  </si>
  <si>
    <t>Feb</t>
  </si>
  <si>
    <t>4 025M</t>
  </si>
  <si>
    <t xml:space="preserve">Juillet </t>
  </si>
  <si>
    <t>Janvier</t>
  </si>
  <si>
    <t>IFRS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</si>
</sst>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  <numFmt numFmtId="166" formatCode="[$-40C]mmm\-yy;@"/>
    <numFmt numFmtId="167" formatCode="#,##0.000"/>
    <numFmt numFmtId="168" formatCode="_-* #,##0.00_-;\-* #,##0.00_-;_-* &quot;-&quot;_-;_-@_-"/>
    <numFmt numFmtId="169" formatCode="[$-F800]dddd\,\ mmmm\ dd\,\ yyyy"/>
    <numFmt numFmtId="170" formatCode="_-* #,##0\ _€_-;\-* #,##0\ _€_-;_-* &quot;-&quot;??\ _€_-;_-@_-"/>
    <numFmt numFmtId="171" formatCode="0.0%"/>
    <numFmt numFmtId="172" formatCode="_-* #,##0.00\ _€_-;\-* #,##0.00\ _€_-;_-* &quot;-&quot;??\ _€_-;_-@_-"/>
    <numFmt numFmtId="173" formatCode=";;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9" tint="-0.249977111117893"/>
      <name val="Arial"/>
      <family val="2"/>
    </font>
    <font>
      <b/>
      <sz val="10"/>
      <color rgb="FF000000"/>
      <name val="Arial"/>
      <family val="2"/>
    </font>
    <font>
      <sz val="11"/>
      <name val="Arial Narrow"/>
      <family val="2"/>
    </font>
    <font>
      <sz val="10"/>
      <color rgb="FFFF0000"/>
      <name val="Arial"/>
      <family val="2"/>
    </font>
    <font>
      <sz val="11"/>
      <color rgb="FF000000"/>
      <name val="Arial Narrow"/>
      <family val="2"/>
    </font>
    <font>
      <b/>
      <sz val="11"/>
      <name val="Arial Narrow"/>
      <family val="2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3" tint="0.749992370372631"/>
      <name val="Arial"/>
      <family val="2"/>
    </font>
    <font>
      <b/>
      <i/>
      <sz val="11"/>
      <color rgb="FFFF0000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41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</cellStyleXfs>
  <cellXfs count="506">
    <xf numFmtId="0" fontId="0" fillId="0" borderId="0" xfId="0"/>
    <xf numFmtId="0" fontId="6" fillId="0" borderId="0" xfId="1"/>
    <xf numFmtId="1" fontId="6" fillId="0" borderId="0" xfId="1" applyNumberFormat="1"/>
    <xf numFmtId="3" fontId="6" fillId="0" borderId="0" xfId="1" applyNumberFormat="1"/>
    <xf numFmtId="9" fontId="6" fillId="0" borderId="0" xfId="1" applyNumberFormat="1"/>
    <xf numFmtId="9" fontId="6" fillId="2" borderId="0" xfId="1" applyNumberFormat="1" applyFill="1"/>
    <xf numFmtId="164" fontId="6" fillId="0" borderId="0" xfId="1" applyNumberFormat="1"/>
    <xf numFmtId="9" fontId="7" fillId="0" borderId="0" xfId="1" applyNumberFormat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3" fontId="9" fillId="0" borderId="0" xfId="1" applyNumberFormat="1" applyFont="1"/>
    <xf numFmtId="0" fontId="6" fillId="3" borderId="0" xfId="1" applyFill="1"/>
    <xf numFmtId="0" fontId="9" fillId="3" borderId="0" xfId="1" applyFont="1" applyFill="1"/>
    <xf numFmtId="0" fontId="7" fillId="3" borderId="0" xfId="1" applyFont="1" applyFill="1"/>
    <xf numFmtId="3" fontId="6" fillId="3" borderId="0" xfId="1" applyNumberFormat="1" applyFill="1"/>
    <xf numFmtId="3" fontId="10" fillId="3" borderId="0" xfId="1" applyNumberFormat="1" applyFont="1" applyFill="1"/>
    <xf numFmtId="3" fontId="10" fillId="4" borderId="0" xfId="1" applyNumberFormat="1" applyFont="1" applyFill="1"/>
    <xf numFmtId="3" fontId="9" fillId="3" borderId="0" xfId="1" applyNumberFormat="1" applyFont="1" applyFill="1"/>
    <xf numFmtId="41" fontId="6" fillId="0" borderId="0" xfId="1" applyNumberFormat="1"/>
    <xf numFmtId="41" fontId="0" fillId="0" borderId="0" xfId="2" applyFont="1"/>
    <xf numFmtId="3" fontId="11" fillId="5" borderId="0" xfId="1" applyNumberFormat="1" applyFont="1" applyFill="1"/>
    <xf numFmtId="3" fontId="11" fillId="2" borderId="0" xfId="1" applyNumberFormat="1" applyFont="1" applyFill="1"/>
    <xf numFmtId="3" fontId="11" fillId="6" borderId="0" xfId="1" applyNumberFormat="1" applyFont="1" applyFill="1"/>
    <xf numFmtId="0" fontId="12" fillId="7" borderId="1" xfId="1" applyFont="1" applyFill="1" applyBorder="1" applyAlignment="1">
      <alignment vertical="center" wrapText="1"/>
    </xf>
    <xf numFmtId="0" fontId="13" fillId="8" borderId="1" xfId="1" applyFont="1" applyFill="1" applyBorder="1" applyAlignment="1">
      <alignment vertical="center" wrapText="1"/>
    </xf>
    <xf numFmtId="166" fontId="14" fillId="9" borderId="2" xfId="3" applyNumberFormat="1" applyFont="1" applyFill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10" fontId="6" fillId="0" borderId="3" xfId="1" applyNumberFormat="1" applyBorder="1"/>
    <xf numFmtId="0" fontId="6" fillId="0" borderId="3" xfId="1" applyBorder="1"/>
    <xf numFmtId="0" fontId="6" fillId="0" borderId="4" xfId="1" applyBorder="1"/>
    <xf numFmtId="0" fontId="11" fillId="10" borderId="0" xfId="1" applyFont="1" applyFill="1"/>
    <xf numFmtId="0" fontId="11" fillId="0" borderId="0" xfId="1" applyFont="1"/>
    <xf numFmtId="0" fontId="11" fillId="0" borderId="5" xfId="1" applyFont="1" applyBorder="1"/>
    <xf numFmtId="0" fontId="11" fillId="11" borderId="5" xfId="1" applyFont="1" applyFill="1" applyBorder="1"/>
    <xf numFmtId="9" fontId="11" fillId="0" borderId="5" xfId="1" applyNumberFormat="1" applyFont="1" applyBorder="1"/>
    <xf numFmtId="9" fontId="6" fillId="0" borderId="4" xfId="1" applyNumberFormat="1" applyBorder="1" applyAlignment="1">
      <alignment horizontal="center"/>
    </xf>
    <xf numFmtId="9" fontId="6" fillId="12" borderId="6" xfId="1" applyNumberFormat="1" applyFill="1" applyBorder="1" applyAlignment="1">
      <alignment horizontal="center"/>
    </xf>
    <xf numFmtId="9" fontId="6" fillId="0" borderId="6" xfId="1" applyNumberFormat="1" applyBorder="1" applyAlignment="1">
      <alignment horizontal="center"/>
    </xf>
    <xf numFmtId="0" fontId="11" fillId="10" borderId="4" xfId="1" applyFont="1" applyFill="1" applyBorder="1"/>
    <xf numFmtId="9" fontId="6" fillId="12" borderId="4" xfId="1" applyNumberFormat="1" applyFill="1" applyBorder="1" applyAlignment="1">
      <alignment horizontal="center"/>
    </xf>
    <xf numFmtId="0" fontId="11" fillId="2" borderId="4" xfId="1" applyFont="1" applyFill="1" applyBorder="1"/>
    <xf numFmtId="0" fontId="11" fillId="0" borderId="7" xfId="1" applyFont="1" applyBorder="1"/>
    <xf numFmtId="0" fontId="15" fillId="13" borderId="5" xfId="1" applyFont="1" applyFill="1" applyBorder="1" applyAlignment="1">
      <alignment wrapText="1"/>
    </xf>
    <xf numFmtId="0" fontId="15" fillId="11" borderId="5" xfId="1" applyFont="1" applyFill="1" applyBorder="1" applyAlignment="1">
      <alignment wrapText="1"/>
    </xf>
    <xf numFmtId="0" fontId="16" fillId="14" borderId="5" xfId="1" applyFont="1" applyFill="1" applyBorder="1" applyAlignment="1">
      <alignment wrapText="1"/>
    </xf>
    <xf numFmtId="0" fontId="17" fillId="0" borderId="7" xfId="1" applyFont="1" applyBorder="1"/>
    <xf numFmtId="0" fontId="12" fillId="7" borderId="4" xfId="1" applyFont="1" applyFill="1" applyBorder="1" applyAlignment="1">
      <alignment horizontal="center" vertical="center" wrapText="1"/>
    </xf>
    <xf numFmtId="0" fontId="12" fillId="12" borderId="4" xfId="1" applyFont="1" applyFill="1" applyBorder="1" applyAlignment="1">
      <alignment horizontal="center" vertical="center" wrapText="1"/>
    </xf>
    <xf numFmtId="0" fontId="13" fillId="8" borderId="4" xfId="1" applyFont="1" applyFill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/>
    </xf>
    <xf numFmtId="0" fontId="6" fillId="0" borderId="0" xfId="1" applyAlignment="1">
      <alignment horizontal="center"/>
    </xf>
    <xf numFmtId="0" fontId="11" fillId="0" borderId="8" xfId="1" applyFont="1" applyBorder="1"/>
    <xf numFmtId="0" fontId="11" fillId="11" borderId="8" xfId="1" applyFont="1" applyFill="1" applyBorder="1"/>
    <xf numFmtId="9" fontId="11" fillId="0" borderId="8" xfId="1" applyNumberFormat="1" applyFont="1" applyBorder="1"/>
    <xf numFmtId="0" fontId="19" fillId="15" borderId="4" xfId="1" applyFont="1" applyFill="1" applyBorder="1"/>
    <xf numFmtId="0" fontId="6" fillId="0" borderId="4" xfId="1" applyBorder="1" applyAlignment="1">
      <alignment horizontal="center"/>
    </xf>
    <xf numFmtId="0" fontId="20" fillId="16" borderId="0" xfId="1" applyFont="1" applyFill="1"/>
    <xf numFmtId="9" fontId="0" fillId="0" borderId="0" xfId="4" applyFont="1"/>
    <xf numFmtId="10" fontId="0" fillId="0" borderId="0" xfId="4" applyNumberFormat="1" applyFont="1"/>
    <xf numFmtId="0" fontId="21" fillId="0" borderId="0" xfId="1" applyFont="1"/>
    <xf numFmtId="0" fontId="8" fillId="0" borderId="0" xfId="1" applyFont="1" applyAlignment="1">
      <alignment horizontal="center"/>
    </xf>
    <xf numFmtId="3" fontId="7" fillId="2" borderId="4" xfId="1" applyNumberFormat="1" applyFont="1" applyFill="1" applyBorder="1"/>
    <xf numFmtId="3" fontId="7" fillId="0" borderId="4" xfId="1" applyNumberFormat="1" applyFont="1" applyBorder="1"/>
    <xf numFmtId="0" fontId="8" fillId="0" borderId="4" xfId="1" applyFont="1" applyBorder="1"/>
    <xf numFmtId="3" fontId="6" fillId="0" borderId="4" xfId="1" applyNumberFormat="1" applyBorder="1"/>
    <xf numFmtId="3" fontId="10" fillId="17" borderId="4" xfId="1" applyNumberFormat="1" applyFont="1" applyFill="1" applyBorder="1"/>
    <xf numFmtId="3" fontId="8" fillId="0" borderId="4" xfId="1" applyNumberFormat="1" applyFont="1" applyBorder="1"/>
    <xf numFmtId="167" fontId="6" fillId="0" borderId="0" xfId="1" applyNumberFormat="1"/>
    <xf numFmtId="3" fontId="10" fillId="0" borderId="0" xfId="1" applyNumberFormat="1" applyFont="1"/>
    <xf numFmtId="0" fontId="10" fillId="18" borderId="0" xfId="1" applyFont="1" applyFill="1"/>
    <xf numFmtId="10" fontId="0" fillId="0" borderId="0" xfId="4" applyNumberFormat="1" applyFont="1" applyFill="1" applyBorder="1"/>
    <xf numFmtId="41" fontId="0" fillId="0" borderId="0" xfId="2" applyFont="1" applyFill="1" applyBorder="1"/>
    <xf numFmtId="0" fontId="10" fillId="19" borderId="0" xfId="1" applyFont="1" applyFill="1"/>
    <xf numFmtId="3" fontId="10" fillId="19" borderId="0" xfId="1" applyNumberFormat="1" applyFont="1" applyFill="1"/>
    <xf numFmtId="3" fontId="10" fillId="20" borderId="0" xfId="1" applyNumberFormat="1" applyFont="1" applyFill="1"/>
    <xf numFmtId="0" fontId="10" fillId="0" borderId="0" xfId="1" applyFont="1"/>
    <xf numFmtId="0" fontId="22" fillId="0" borderId="0" xfId="1" applyFont="1"/>
    <xf numFmtId="3" fontId="23" fillId="0" borderId="0" xfId="1" applyNumberFormat="1" applyFont="1"/>
    <xf numFmtId="3" fontId="23" fillId="19" borderId="0" xfId="1" applyNumberFormat="1" applyFont="1" applyFill="1"/>
    <xf numFmtId="0" fontId="23" fillId="19" borderId="0" xfId="1" applyFont="1" applyFill="1"/>
    <xf numFmtId="3" fontId="6" fillId="8" borderId="0" xfId="1" applyNumberFormat="1" applyFill="1"/>
    <xf numFmtId="0" fontId="6" fillId="8" borderId="0" xfId="1" applyFill="1"/>
    <xf numFmtId="3" fontId="22" fillId="0" borderId="0" xfId="1" applyNumberFormat="1" applyFont="1"/>
    <xf numFmtId="0" fontId="24" fillId="0" borderId="9" xfId="1" applyFont="1" applyBorder="1"/>
    <xf numFmtId="0" fontId="25" fillId="0" borderId="0" xfId="1" applyFont="1"/>
    <xf numFmtId="3" fontId="11" fillId="0" borderId="0" xfId="1" applyNumberFormat="1" applyFont="1"/>
    <xf numFmtId="3" fontId="11" fillId="10" borderId="0" xfId="1" applyNumberFormat="1" applyFont="1" applyFill="1"/>
    <xf numFmtId="0" fontId="26" fillId="10" borderId="9" xfId="1" applyFont="1" applyFill="1" applyBorder="1"/>
    <xf numFmtId="3" fontId="7" fillId="0" borderId="0" xfId="1" applyNumberFormat="1" applyFont="1"/>
    <xf numFmtId="0" fontId="27" fillId="0" borderId="9" xfId="1" applyFont="1" applyBorder="1"/>
    <xf numFmtId="0" fontId="10" fillId="4" borderId="0" xfId="1" applyFont="1" applyFill="1"/>
    <xf numFmtId="3" fontId="25" fillId="0" borderId="0" xfId="1" applyNumberFormat="1" applyFont="1"/>
    <xf numFmtId="0" fontId="11" fillId="2" borderId="0" xfId="1" applyFont="1" applyFill="1"/>
    <xf numFmtId="0" fontId="25" fillId="2" borderId="0" xfId="1" applyFont="1" applyFill="1"/>
    <xf numFmtId="41" fontId="22" fillId="0" borderId="0" xfId="2" applyFont="1"/>
    <xf numFmtId="3" fontId="6" fillId="21" borderId="0" xfId="1" applyNumberFormat="1" applyFill="1"/>
    <xf numFmtId="0" fontId="6" fillId="21" borderId="0" xfId="1" applyFill="1"/>
    <xf numFmtId="0" fontId="6" fillId="2" borderId="0" xfId="1" applyFill="1"/>
    <xf numFmtId="3" fontId="6" fillId="22" borderId="0" xfId="1" applyNumberFormat="1" applyFill="1"/>
    <xf numFmtId="0" fontId="2" fillId="0" borderId="0" xfId="1" applyFont="1"/>
    <xf numFmtId="0" fontId="2" fillId="23" borderId="0" xfId="1" applyFont="1" applyFill="1"/>
    <xf numFmtId="17" fontId="2" fillId="23" borderId="0" xfId="1" applyNumberFormat="1" applyFont="1" applyFill="1"/>
    <xf numFmtId="165" fontId="6" fillId="0" borderId="0" xfId="1" applyNumberFormat="1"/>
    <xf numFmtId="0" fontId="6" fillId="18" borderId="0" xfId="1" applyFill="1"/>
    <xf numFmtId="9" fontId="10" fillId="0" borderId="0" xfId="4" applyFont="1"/>
    <xf numFmtId="0" fontId="25" fillId="2" borderId="4" xfId="1" applyFont="1" applyFill="1" applyBorder="1"/>
    <xf numFmtId="0" fontId="22" fillId="0" borderId="4" xfId="1" applyFont="1" applyBorder="1"/>
    <xf numFmtId="0" fontId="19" fillId="16" borderId="0" xfId="1" applyFont="1" applyFill="1"/>
    <xf numFmtId="0" fontId="23" fillId="0" borderId="0" xfId="1" applyFont="1"/>
    <xf numFmtId="168" fontId="0" fillId="0" borderId="0" xfId="2" applyNumberFormat="1" applyFont="1"/>
    <xf numFmtId="41" fontId="10" fillId="0" borderId="0" xfId="2" applyFont="1"/>
    <xf numFmtId="3" fontId="6" fillId="2" borderId="0" xfId="1" applyNumberFormat="1" applyFill="1"/>
    <xf numFmtId="16" fontId="2" fillId="23" borderId="0" xfId="1" applyNumberFormat="1" applyFont="1" applyFill="1"/>
    <xf numFmtId="169" fontId="10" fillId="0" borderId="0" xfId="1" applyNumberFormat="1" applyFont="1"/>
    <xf numFmtId="0" fontId="1" fillId="0" borderId="0" xfId="5"/>
    <xf numFmtId="9" fontId="0" fillId="0" borderId="0" xfId="6" applyFont="1"/>
    <xf numFmtId="170" fontId="1" fillId="0" borderId="0" xfId="5" applyNumberFormat="1"/>
    <xf numFmtId="0" fontId="28" fillId="0" borderId="0" xfId="5" applyFont="1"/>
    <xf numFmtId="9" fontId="7" fillId="0" borderId="0" xfId="6" applyFont="1"/>
    <xf numFmtId="170" fontId="28" fillId="0" borderId="0" xfId="5" applyNumberFormat="1" applyFont="1"/>
    <xf numFmtId="41" fontId="28" fillId="0" borderId="0" xfId="2" applyFont="1"/>
    <xf numFmtId="41" fontId="28" fillId="0" borderId="0" xfId="2" applyFont="1" applyFill="1" applyBorder="1"/>
    <xf numFmtId="0" fontId="14" fillId="24" borderId="0" xfId="5" applyFont="1" applyFill="1"/>
    <xf numFmtId="9" fontId="4" fillId="0" borderId="0" xfId="5" applyNumberFormat="1" applyFont="1"/>
    <xf numFmtId="171" fontId="28" fillId="0" borderId="0" xfId="5" applyNumberFormat="1" applyFont="1"/>
    <xf numFmtId="170" fontId="28" fillId="18" borderId="0" xfId="5" applyNumberFormat="1" applyFont="1" applyFill="1"/>
    <xf numFmtId="10" fontId="4" fillId="0" borderId="0" xfId="5" applyNumberFormat="1" applyFont="1"/>
    <xf numFmtId="41" fontId="1" fillId="0" borderId="0" xfId="2" applyFont="1"/>
    <xf numFmtId="0" fontId="1" fillId="25" borderId="0" xfId="5" applyFill="1"/>
    <xf numFmtId="41" fontId="1" fillId="0" borderId="0" xfId="2" applyFont="1" applyFill="1" applyBorder="1"/>
    <xf numFmtId="0" fontId="4" fillId="0" borderId="0" xfId="5" applyFont="1"/>
    <xf numFmtId="9" fontId="1" fillId="0" borderId="0" xfId="2" applyNumberFormat="1" applyFont="1"/>
    <xf numFmtId="170" fontId="4" fillId="26" borderId="10" xfId="3" applyNumberFormat="1" applyFont="1" applyFill="1" applyBorder="1"/>
    <xf numFmtId="170" fontId="4" fillId="26" borderId="11" xfId="3" applyNumberFormat="1" applyFont="1" applyFill="1" applyBorder="1"/>
    <xf numFmtId="170" fontId="4" fillId="0" borderId="0" xfId="3" applyNumberFormat="1" applyFont="1"/>
    <xf numFmtId="170" fontId="4" fillId="0" borderId="0" xfId="3" applyNumberFormat="1" applyFont="1" applyFill="1" applyBorder="1"/>
    <xf numFmtId="170" fontId="4" fillId="26" borderId="4" xfId="3" applyNumberFormat="1" applyFont="1" applyFill="1" applyBorder="1"/>
    <xf numFmtId="170" fontId="4" fillId="26" borderId="12" xfId="3" applyNumberFormat="1" applyFont="1" applyFill="1" applyBorder="1"/>
    <xf numFmtId="9" fontId="4" fillId="26" borderId="13" xfId="6" applyFont="1" applyFill="1" applyBorder="1"/>
    <xf numFmtId="170" fontId="4" fillId="26" borderId="14" xfId="3" applyNumberFormat="1" applyFont="1" applyFill="1" applyBorder="1"/>
    <xf numFmtId="170" fontId="4" fillId="26" borderId="3" xfId="3" applyNumberFormat="1" applyFont="1" applyFill="1" applyBorder="1"/>
    <xf numFmtId="170" fontId="0" fillId="0" borderId="14" xfId="3" applyNumberFormat="1" applyFont="1" applyBorder="1"/>
    <xf numFmtId="170" fontId="0" fillId="0" borderId="15" xfId="3" applyNumberFormat="1" applyFont="1" applyBorder="1"/>
    <xf numFmtId="170" fontId="0" fillId="0" borderId="0" xfId="3" applyNumberFormat="1" applyFont="1"/>
    <xf numFmtId="170" fontId="0" fillId="0" borderId="0" xfId="3" applyNumberFormat="1" applyFont="1" applyFill="1" applyBorder="1"/>
    <xf numFmtId="170" fontId="0" fillId="0" borderId="16" xfId="3" applyNumberFormat="1" applyFont="1" applyBorder="1"/>
    <xf numFmtId="170" fontId="0" fillId="0" borderId="12" xfId="3" applyNumberFormat="1" applyFont="1" applyBorder="1"/>
    <xf numFmtId="9" fontId="0" fillId="0" borderId="13" xfId="6" applyFont="1" applyBorder="1"/>
    <xf numFmtId="3" fontId="1" fillId="0" borderId="0" xfId="5" applyNumberFormat="1" applyAlignment="1">
      <alignment horizontal="left"/>
    </xf>
    <xf numFmtId="3" fontId="28" fillId="22" borderId="0" xfId="5" applyNumberFormat="1" applyFont="1" applyFill="1"/>
    <xf numFmtId="170" fontId="4" fillId="26" borderId="15" xfId="3" applyNumberFormat="1" applyFont="1" applyFill="1" applyBorder="1"/>
    <xf numFmtId="3" fontId="1" fillId="0" borderId="0" xfId="5" applyNumberFormat="1"/>
    <xf numFmtId="170" fontId="0" fillId="26" borderId="16" xfId="3" applyNumberFormat="1" applyFont="1" applyFill="1" applyBorder="1"/>
    <xf numFmtId="170" fontId="0" fillId="26" borderId="12" xfId="3" applyNumberFormat="1" applyFont="1" applyFill="1" applyBorder="1"/>
    <xf numFmtId="9" fontId="0" fillId="26" borderId="13" xfId="6" applyFont="1" applyFill="1" applyBorder="1"/>
    <xf numFmtId="170" fontId="4" fillId="26" borderId="16" xfId="3" applyNumberFormat="1" applyFont="1" applyFill="1" applyBorder="1"/>
    <xf numFmtId="0" fontId="28" fillId="22" borderId="0" xfId="5" applyFont="1" applyFill="1"/>
    <xf numFmtId="170" fontId="4" fillId="0" borderId="12" xfId="3" applyNumberFormat="1" applyFont="1" applyBorder="1"/>
    <xf numFmtId="9" fontId="4" fillId="0" borderId="13" xfId="6" applyFont="1" applyBorder="1"/>
    <xf numFmtId="170" fontId="29" fillId="0" borderId="15" xfId="3" applyNumberFormat="1" applyFont="1" applyBorder="1"/>
    <xf numFmtId="170" fontId="29" fillId="0" borderId="0" xfId="3" applyNumberFormat="1" applyFont="1" applyFill="1" applyBorder="1"/>
    <xf numFmtId="170" fontId="30" fillId="0" borderId="16" xfId="3" applyNumberFormat="1" applyFont="1" applyBorder="1"/>
    <xf numFmtId="170" fontId="30" fillId="0" borderId="14" xfId="3" applyNumberFormat="1" applyFont="1" applyBorder="1"/>
    <xf numFmtId="170" fontId="4" fillId="0" borderId="0" xfId="7" applyNumberFormat="1" applyFont="1"/>
    <xf numFmtId="170" fontId="4" fillId="0" borderId="14" xfId="3" applyNumberFormat="1" applyFont="1" applyBorder="1"/>
    <xf numFmtId="170" fontId="4" fillId="0" borderId="16" xfId="3" applyNumberFormat="1" applyFont="1" applyBorder="1"/>
    <xf numFmtId="170" fontId="30" fillId="0" borderId="12" xfId="3" applyNumberFormat="1" applyFont="1" applyBorder="1"/>
    <xf numFmtId="9" fontId="30" fillId="0" borderId="13" xfId="6" applyFont="1" applyBorder="1"/>
    <xf numFmtId="170" fontId="10" fillId="0" borderId="14" xfId="3" applyNumberFormat="1" applyFont="1" applyBorder="1"/>
    <xf numFmtId="170" fontId="10" fillId="0" borderId="16" xfId="3" applyNumberFormat="1" applyFont="1" applyBorder="1"/>
    <xf numFmtId="170" fontId="1" fillId="0" borderId="14" xfId="3" applyNumberFormat="1" applyFont="1" applyBorder="1"/>
    <xf numFmtId="170" fontId="1" fillId="0" borderId="15" xfId="3" applyNumberFormat="1" applyFont="1" applyBorder="1"/>
    <xf numFmtId="170" fontId="1" fillId="0" borderId="0" xfId="3" applyNumberFormat="1" applyFont="1"/>
    <xf numFmtId="170" fontId="1" fillId="0" borderId="0" xfId="3" applyNumberFormat="1" applyFont="1" applyFill="1" applyBorder="1"/>
    <xf numFmtId="170" fontId="4" fillId="0" borderId="15" xfId="3" applyNumberFormat="1" applyFont="1" applyBorder="1"/>
    <xf numFmtId="9" fontId="31" fillId="0" borderId="14" xfId="4" applyFont="1" applyBorder="1"/>
    <xf numFmtId="170" fontId="0" fillId="0" borderId="17" xfId="3" applyNumberFormat="1" applyFont="1" applyBorder="1"/>
    <xf numFmtId="9" fontId="31" fillId="0" borderId="0" xfId="4" applyFont="1"/>
    <xf numFmtId="9" fontId="31" fillId="0" borderId="0" xfId="4" applyFont="1" applyFill="1" applyBorder="1"/>
    <xf numFmtId="170" fontId="0" fillId="0" borderId="0" xfId="3" applyNumberFormat="1" applyFont="1" applyBorder="1"/>
    <xf numFmtId="10" fontId="29" fillId="26" borderId="14" xfId="6" applyNumberFormat="1" applyFont="1" applyFill="1" applyBorder="1"/>
    <xf numFmtId="10" fontId="29" fillId="26" borderId="15" xfId="6" applyNumberFormat="1" applyFont="1" applyFill="1" applyBorder="1"/>
    <xf numFmtId="10" fontId="29" fillId="0" borderId="0" xfId="6" applyNumberFormat="1" applyFont="1"/>
    <xf numFmtId="10" fontId="29" fillId="0" borderId="0" xfId="6" applyNumberFormat="1" applyFont="1" applyFill="1" applyBorder="1"/>
    <xf numFmtId="9" fontId="32" fillId="26" borderId="4" xfId="6" applyFont="1" applyFill="1" applyBorder="1"/>
    <xf numFmtId="9" fontId="32" fillId="26" borderId="12" xfId="6" applyFont="1" applyFill="1" applyBorder="1"/>
    <xf numFmtId="9" fontId="32" fillId="26" borderId="13" xfId="6" applyFont="1" applyFill="1" applyBorder="1"/>
    <xf numFmtId="9" fontId="29" fillId="26" borderId="14" xfId="6" applyFont="1" applyFill="1" applyBorder="1"/>
    <xf numFmtId="9" fontId="32" fillId="26" borderId="3" xfId="6" applyFont="1" applyFill="1" applyBorder="1"/>
    <xf numFmtId="10" fontId="33" fillId="0" borderId="14" xfId="6" applyNumberFormat="1" applyFont="1" applyBorder="1"/>
    <xf numFmtId="10" fontId="33" fillId="0" borderId="15" xfId="6" applyNumberFormat="1" applyFont="1" applyBorder="1"/>
    <xf numFmtId="10" fontId="33" fillId="0" borderId="0" xfId="6" applyNumberFormat="1" applyFont="1"/>
    <xf numFmtId="10" fontId="33" fillId="0" borderId="0" xfId="6" applyNumberFormat="1" applyFont="1" applyFill="1" applyBorder="1"/>
    <xf numFmtId="9" fontId="29" fillId="0" borderId="4" xfId="6" applyFont="1" applyBorder="1"/>
    <xf numFmtId="9" fontId="29" fillId="0" borderId="12" xfId="6" applyFont="1" applyBorder="1"/>
    <xf numFmtId="9" fontId="29" fillId="0" borderId="13" xfId="6" applyFont="1" applyBorder="1"/>
    <xf numFmtId="10" fontId="33" fillId="0" borderId="14" xfId="6" applyNumberFormat="1" applyFont="1" applyFill="1" applyBorder="1"/>
    <xf numFmtId="9" fontId="29" fillId="0" borderId="14" xfId="6" applyFont="1" applyBorder="1"/>
    <xf numFmtId="9" fontId="29" fillId="0" borderId="3" xfId="6" applyFont="1" applyBorder="1"/>
    <xf numFmtId="9" fontId="32" fillId="0" borderId="4" xfId="6" applyFont="1" applyBorder="1"/>
    <xf numFmtId="9" fontId="33" fillId="0" borderId="12" xfId="6" applyFont="1" applyBorder="1"/>
    <xf numFmtId="9" fontId="33" fillId="0" borderId="13" xfId="6" applyFont="1" applyBorder="1"/>
    <xf numFmtId="9" fontId="33" fillId="0" borderId="14" xfId="6" applyFont="1" applyBorder="1"/>
    <xf numFmtId="9" fontId="32" fillId="0" borderId="3" xfId="6" applyFont="1" applyBorder="1"/>
    <xf numFmtId="9" fontId="0" fillId="0" borderId="14" xfId="3" applyNumberFormat="1" applyFont="1" applyBorder="1"/>
    <xf numFmtId="9" fontId="0" fillId="0" borderId="16" xfId="3" applyNumberFormat="1" applyFont="1" applyBorder="1"/>
    <xf numFmtId="9" fontId="0" fillId="0" borderId="0" xfId="3" applyNumberFormat="1" applyFont="1"/>
    <xf numFmtId="9" fontId="0" fillId="0" borderId="0" xfId="3" applyNumberFormat="1" applyFont="1" applyFill="1" applyBorder="1"/>
    <xf numFmtId="165" fontId="0" fillId="0" borderId="12" xfId="3" applyFont="1" applyBorder="1"/>
    <xf numFmtId="170" fontId="0" fillId="0" borderId="14" xfId="8" applyNumberFormat="1" applyFont="1" applyBorder="1"/>
    <xf numFmtId="170" fontId="0" fillId="0" borderId="0" xfId="8" applyNumberFormat="1" applyFont="1"/>
    <xf numFmtId="170" fontId="0" fillId="0" borderId="4" xfId="3" applyNumberFormat="1" applyFont="1" applyBorder="1"/>
    <xf numFmtId="9" fontId="0" fillId="0" borderId="14" xfId="6" applyFont="1" applyBorder="1"/>
    <xf numFmtId="170" fontId="0" fillId="0" borderId="3" xfId="3" applyNumberFormat="1" applyFont="1" applyBorder="1"/>
    <xf numFmtId="170" fontId="4" fillId="27" borderId="14" xfId="3" applyNumberFormat="1" applyFont="1" applyFill="1" applyBorder="1"/>
    <xf numFmtId="170" fontId="4" fillId="27" borderId="15" xfId="3" applyNumberFormat="1" applyFont="1" applyFill="1" applyBorder="1"/>
    <xf numFmtId="170" fontId="4" fillId="27" borderId="4" xfId="3" applyNumberFormat="1" applyFont="1" applyFill="1" applyBorder="1"/>
    <xf numFmtId="170" fontId="4" fillId="27" borderId="12" xfId="3" applyNumberFormat="1" applyFont="1" applyFill="1" applyBorder="1"/>
    <xf numFmtId="9" fontId="4" fillId="27" borderId="13" xfId="6" applyFont="1" applyFill="1" applyBorder="1"/>
    <xf numFmtId="170" fontId="4" fillId="27" borderId="3" xfId="3" applyNumberFormat="1" applyFont="1" applyFill="1" applyBorder="1"/>
    <xf numFmtId="170" fontId="14" fillId="27" borderId="14" xfId="3" applyNumberFormat="1" applyFont="1" applyFill="1" applyBorder="1"/>
    <xf numFmtId="170" fontId="14" fillId="27" borderId="15" xfId="3" applyNumberFormat="1" applyFont="1" applyFill="1" applyBorder="1"/>
    <xf numFmtId="170" fontId="14" fillId="0" borderId="0" xfId="3" applyNumberFormat="1" applyFont="1"/>
    <xf numFmtId="170" fontId="14" fillId="0" borderId="0" xfId="3" applyNumberFormat="1" applyFont="1" applyFill="1" applyBorder="1"/>
    <xf numFmtId="170" fontId="14" fillId="27" borderId="4" xfId="3" applyNumberFormat="1" applyFont="1" applyFill="1" applyBorder="1"/>
    <xf numFmtId="170" fontId="14" fillId="27" borderId="12" xfId="3" applyNumberFormat="1" applyFont="1" applyFill="1" applyBorder="1"/>
    <xf numFmtId="9" fontId="14" fillId="27" borderId="13" xfId="6" applyFont="1" applyFill="1" applyBorder="1"/>
    <xf numFmtId="170" fontId="14" fillId="27" borderId="3" xfId="3" applyNumberFormat="1" applyFont="1" applyFill="1" applyBorder="1"/>
    <xf numFmtId="170" fontId="0" fillId="4" borderId="14" xfId="3" applyNumberFormat="1" applyFont="1" applyFill="1" applyBorder="1"/>
    <xf numFmtId="170" fontId="0" fillId="4" borderId="15" xfId="3" applyNumberFormat="1" applyFont="1" applyFill="1" applyBorder="1"/>
    <xf numFmtId="170" fontId="0" fillId="4" borderId="4" xfId="3" applyNumberFormat="1" applyFont="1" applyFill="1" applyBorder="1"/>
    <xf numFmtId="170" fontId="0" fillId="4" borderId="12" xfId="3" applyNumberFormat="1" applyFont="1" applyFill="1" applyBorder="1"/>
    <xf numFmtId="9" fontId="0" fillId="4" borderId="13" xfId="6" applyFont="1" applyFill="1" applyBorder="1"/>
    <xf numFmtId="170" fontId="0" fillId="4" borderId="3" xfId="3" applyNumberFormat="1" applyFont="1" applyFill="1" applyBorder="1"/>
    <xf numFmtId="172" fontId="0" fillId="0" borderId="0" xfId="8" applyFont="1"/>
    <xf numFmtId="170" fontId="0" fillId="5" borderId="14" xfId="3" applyNumberFormat="1" applyFont="1" applyFill="1" applyBorder="1" applyAlignment="1">
      <alignment horizontal="center" vertical="center"/>
    </xf>
    <xf numFmtId="9" fontId="29" fillId="0" borderId="15" xfId="6" applyFont="1" applyBorder="1"/>
    <xf numFmtId="9" fontId="29" fillId="0" borderId="0" xfId="6" applyFont="1"/>
    <xf numFmtId="9" fontId="29" fillId="0" borderId="0" xfId="6" applyFont="1" applyFill="1" applyBorder="1"/>
    <xf numFmtId="9" fontId="29" fillId="0" borderId="16" xfId="6" applyFont="1" applyBorder="1"/>
    <xf numFmtId="170" fontId="10" fillId="27" borderId="14" xfId="3" applyNumberFormat="1" applyFont="1" applyFill="1" applyBorder="1"/>
    <xf numFmtId="170" fontId="10" fillId="27" borderId="15" xfId="3" applyNumberFormat="1" applyFont="1" applyFill="1" applyBorder="1"/>
    <xf numFmtId="170" fontId="10" fillId="0" borderId="0" xfId="3" applyNumberFormat="1" applyFont="1"/>
    <xf numFmtId="170" fontId="10" fillId="0" borderId="0" xfId="3" applyNumberFormat="1" applyFont="1" applyFill="1" applyBorder="1"/>
    <xf numFmtId="170" fontId="4" fillId="27" borderId="16" xfId="3" applyNumberFormat="1" applyFont="1" applyFill="1" applyBorder="1"/>
    <xf numFmtId="170" fontId="0" fillId="27" borderId="4" xfId="3" applyNumberFormat="1" applyFont="1" applyFill="1" applyBorder="1"/>
    <xf numFmtId="9" fontId="0" fillId="27" borderId="8" xfId="6" applyFont="1" applyFill="1" applyBorder="1"/>
    <xf numFmtId="170" fontId="5" fillId="0" borderId="14" xfId="3" applyNumberFormat="1" applyFont="1" applyBorder="1"/>
    <xf numFmtId="170" fontId="5" fillId="0" borderId="15" xfId="3" applyNumberFormat="1" applyFont="1" applyBorder="1"/>
    <xf numFmtId="170" fontId="5" fillId="0" borderId="0" xfId="3" applyNumberFormat="1" applyFont="1"/>
    <xf numFmtId="170" fontId="5" fillId="0" borderId="0" xfId="3" applyNumberFormat="1" applyFont="1" applyFill="1" applyBorder="1"/>
    <xf numFmtId="170" fontId="5" fillId="0" borderId="16" xfId="3" applyNumberFormat="1" applyFont="1" applyBorder="1"/>
    <xf numFmtId="170" fontId="5" fillId="0" borderId="12" xfId="3" applyNumberFormat="1" applyFont="1" applyBorder="1"/>
    <xf numFmtId="9" fontId="5" fillId="0" borderId="13" xfId="6" applyFont="1" applyBorder="1"/>
    <xf numFmtId="170" fontId="0" fillId="4" borderId="16" xfId="3" applyNumberFormat="1" applyFont="1" applyFill="1" applyBorder="1"/>
    <xf numFmtId="170" fontId="25" fillId="0" borderId="15" xfId="3" applyNumberFormat="1" applyFont="1" applyBorder="1"/>
    <xf numFmtId="170" fontId="25" fillId="0" borderId="0" xfId="3" applyNumberFormat="1" applyFont="1" applyFill="1" applyBorder="1"/>
    <xf numFmtId="170" fontId="3" fillId="0" borderId="14" xfId="3" applyNumberFormat="1" applyFont="1" applyBorder="1"/>
    <xf numFmtId="170" fontId="0" fillId="0" borderId="12" xfId="3" applyNumberFormat="1" applyFont="1" applyFill="1" applyBorder="1"/>
    <xf numFmtId="9" fontId="0" fillId="0" borderId="13" xfId="6" applyFont="1" applyFill="1" applyBorder="1"/>
    <xf numFmtId="170" fontId="0" fillId="0" borderId="14" xfId="8" applyNumberFormat="1" applyFont="1" applyFill="1" applyBorder="1"/>
    <xf numFmtId="170" fontId="25" fillId="0" borderId="15" xfId="3" applyNumberFormat="1" applyFont="1" applyFill="1" applyBorder="1"/>
    <xf numFmtId="170" fontId="25" fillId="0" borderId="14" xfId="3" applyNumberFormat="1" applyFont="1" applyBorder="1"/>
    <xf numFmtId="170" fontId="3" fillId="0" borderId="0" xfId="3" applyNumberFormat="1" applyFont="1" applyFill="1" applyBorder="1"/>
    <xf numFmtId="0" fontId="1" fillId="21" borderId="0" xfId="5" applyFill="1"/>
    <xf numFmtId="3" fontId="1" fillId="21" borderId="0" xfId="5" applyNumberFormat="1" applyFill="1"/>
    <xf numFmtId="170" fontId="1" fillId="21" borderId="0" xfId="5" applyNumberFormat="1" applyFill="1"/>
    <xf numFmtId="170" fontId="0" fillId="21" borderId="14" xfId="3" applyNumberFormat="1" applyFont="1" applyFill="1" applyBorder="1"/>
    <xf numFmtId="170" fontId="7" fillId="21" borderId="14" xfId="8" applyNumberFormat="1" applyFont="1" applyFill="1" applyBorder="1" applyAlignment="1" applyProtection="1">
      <alignment horizontal="right"/>
      <protection locked="0"/>
    </xf>
    <xf numFmtId="170" fontId="25" fillId="21" borderId="15" xfId="3" applyNumberFormat="1" applyFont="1" applyFill="1" applyBorder="1"/>
    <xf numFmtId="9" fontId="0" fillId="21" borderId="0" xfId="6" applyFont="1" applyFill="1"/>
    <xf numFmtId="170" fontId="0" fillId="21" borderId="16" xfId="3" applyNumberFormat="1" applyFont="1" applyFill="1" applyBorder="1"/>
    <xf numFmtId="3" fontId="7" fillId="21" borderId="3" xfId="9" applyNumberFormat="1" applyFill="1" applyBorder="1" applyAlignment="1" applyProtection="1">
      <alignment horizontal="right"/>
      <protection locked="0"/>
    </xf>
    <xf numFmtId="3" fontId="7" fillId="21" borderId="16" xfId="9" applyNumberFormat="1" applyFill="1" applyBorder="1" applyAlignment="1" applyProtection="1">
      <alignment horizontal="right"/>
      <protection locked="0"/>
    </xf>
    <xf numFmtId="170" fontId="7" fillId="0" borderId="14" xfId="8" applyNumberFormat="1" applyFont="1" applyBorder="1" applyAlignment="1" applyProtection="1">
      <alignment horizontal="right"/>
      <protection locked="0"/>
    </xf>
    <xf numFmtId="3" fontId="7" fillId="0" borderId="3" xfId="9" applyNumberFormat="1" applyBorder="1" applyAlignment="1" applyProtection="1">
      <alignment horizontal="right"/>
      <protection locked="0"/>
    </xf>
    <xf numFmtId="3" fontId="7" fillId="0" borderId="16" xfId="9" applyNumberFormat="1" applyBorder="1" applyAlignment="1" applyProtection="1">
      <alignment horizontal="right"/>
      <protection locked="0"/>
    </xf>
    <xf numFmtId="170" fontId="28" fillId="0" borderId="14" xfId="3" applyNumberFormat="1" applyFont="1" applyBorder="1"/>
    <xf numFmtId="170" fontId="28" fillId="0" borderId="15" xfId="3" applyNumberFormat="1" applyFont="1" applyBorder="1"/>
    <xf numFmtId="170" fontId="28" fillId="0" borderId="0" xfId="3" applyNumberFormat="1" applyFont="1"/>
    <xf numFmtId="170" fontId="28" fillId="0" borderId="0" xfId="3" applyNumberFormat="1" applyFont="1" applyFill="1" applyBorder="1"/>
    <xf numFmtId="170" fontId="3" fillId="0" borderId="16" xfId="3" applyNumberFormat="1" applyFont="1" applyBorder="1"/>
    <xf numFmtId="170" fontId="3" fillId="0" borderId="12" xfId="3" applyNumberFormat="1" applyFont="1" applyBorder="1"/>
    <xf numFmtId="9" fontId="3" fillId="0" borderId="13" xfId="6" applyFont="1" applyBorder="1"/>
    <xf numFmtId="170" fontId="28" fillId="0" borderId="16" xfId="3" applyNumberFormat="1" applyFont="1" applyBorder="1"/>
    <xf numFmtId="9" fontId="32" fillId="0" borderId="16" xfId="6" applyFont="1" applyBorder="1"/>
    <xf numFmtId="9" fontId="32" fillId="0" borderId="12" xfId="6" applyFont="1" applyBorder="1"/>
    <xf numFmtId="9" fontId="32" fillId="0" borderId="13" xfId="6" applyFont="1" applyBorder="1"/>
    <xf numFmtId="9" fontId="32" fillId="0" borderId="14" xfId="6" applyFont="1" applyBorder="1"/>
    <xf numFmtId="9" fontId="33" fillId="0" borderId="16" xfId="6" applyFont="1" applyBorder="1"/>
    <xf numFmtId="9" fontId="33" fillId="0" borderId="3" xfId="6" applyFont="1" applyBorder="1"/>
    <xf numFmtId="170" fontId="28" fillId="0" borderId="14" xfId="8" applyNumberFormat="1" applyFont="1" applyBorder="1"/>
    <xf numFmtId="170" fontId="28" fillId="0" borderId="0" xfId="8" applyNumberFormat="1" applyFont="1"/>
    <xf numFmtId="170" fontId="14" fillId="26" borderId="14" xfId="3" applyNumberFormat="1" applyFont="1" applyFill="1" applyBorder="1"/>
    <xf numFmtId="170" fontId="14" fillId="26" borderId="15" xfId="3" applyNumberFormat="1" applyFont="1" applyFill="1" applyBorder="1"/>
    <xf numFmtId="170" fontId="14" fillId="0" borderId="14" xfId="3" applyNumberFormat="1" applyFont="1" applyBorder="1"/>
    <xf numFmtId="170" fontId="14" fillId="0" borderId="17" xfId="3" applyNumberFormat="1" applyFont="1" applyBorder="1"/>
    <xf numFmtId="170" fontId="4" fillId="0" borderId="12" xfId="3" applyNumberFormat="1" applyFont="1" applyFill="1" applyBorder="1"/>
    <xf numFmtId="9" fontId="4" fillId="0" borderId="13" xfId="6" applyFont="1" applyFill="1" applyBorder="1"/>
    <xf numFmtId="170" fontId="14" fillId="0" borderId="14" xfId="3" applyNumberFormat="1" applyFont="1" applyFill="1" applyBorder="1"/>
    <xf numFmtId="170" fontId="14" fillId="0" borderId="17" xfId="3" applyNumberFormat="1" applyFont="1" applyFill="1" applyBorder="1"/>
    <xf numFmtId="170" fontId="4" fillId="0" borderId="14" xfId="3" applyNumberFormat="1" applyFont="1" applyFill="1" applyBorder="1"/>
    <xf numFmtId="170" fontId="14" fillId="0" borderId="15" xfId="3" applyNumberFormat="1" applyFont="1" applyBorder="1"/>
    <xf numFmtId="170" fontId="33" fillId="0" borderId="14" xfId="3" applyNumberFormat="1" applyFont="1" applyBorder="1"/>
    <xf numFmtId="170" fontId="33" fillId="0" borderId="15" xfId="3" applyNumberFormat="1" applyFont="1" applyBorder="1"/>
    <xf numFmtId="170" fontId="33" fillId="0" borderId="0" xfId="3" applyNumberFormat="1" applyFont="1"/>
    <xf numFmtId="170" fontId="33" fillId="0" borderId="0" xfId="3" applyNumberFormat="1" applyFont="1" applyFill="1" applyBorder="1"/>
    <xf numFmtId="9" fontId="1" fillId="0" borderId="0" xfId="6" applyFont="1"/>
    <xf numFmtId="170" fontId="1" fillId="0" borderId="12" xfId="3" applyNumberFormat="1" applyFont="1" applyBorder="1"/>
    <xf numFmtId="170" fontId="34" fillId="0" borderId="15" xfId="3" applyNumberFormat="1" applyFont="1" applyBorder="1"/>
    <xf numFmtId="170" fontId="34" fillId="0" borderId="0" xfId="3" applyNumberFormat="1" applyFont="1" applyFill="1" applyBorder="1"/>
    <xf numFmtId="170" fontId="29" fillId="0" borderId="16" xfId="3" applyNumberFormat="1" applyFont="1" applyBorder="1"/>
    <xf numFmtId="170" fontId="29" fillId="0" borderId="14" xfId="3" applyNumberFormat="1" applyFont="1" applyBorder="1"/>
    <xf numFmtId="10" fontId="1" fillId="0" borderId="0" xfId="4" applyNumberFormat="1" applyFont="1"/>
    <xf numFmtId="170" fontId="2" fillId="0" borderId="14" xfId="3" applyNumberFormat="1" applyFont="1" applyBorder="1"/>
    <xf numFmtId="170" fontId="2" fillId="0" borderId="16" xfId="3" applyNumberFormat="1" applyFont="1" applyFill="1" applyBorder="1"/>
    <xf numFmtId="170" fontId="2" fillId="0" borderId="12" xfId="3" applyNumberFormat="1" applyFont="1" applyFill="1" applyBorder="1"/>
    <xf numFmtId="9" fontId="2" fillId="0" borderId="13" xfId="6" applyFont="1" applyFill="1" applyBorder="1"/>
    <xf numFmtId="170" fontId="2" fillId="0" borderId="14" xfId="3" applyNumberFormat="1" applyFont="1" applyFill="1" applyBorder="1"/>
    <xf numFmtId="170" fontId="14" fillId="0" borderId="15" xfId="3" applyNumberFormat="1" applyFont="1" applyFill="1" applyBorder="1"/>
    <xf numFmtId="9" fontId="1" fillId="0" borderId="0" xfId="5" applyNumberFormat="1"/>
    <xf numFmtId="170" fontId="1" fillId="6" borderId="0" xfId="5" applyNumberFormat="1" applyFill="1"/>
    <xf numFmtId="170" fontId="28" fillId="21" borderId="14" xfId="3" applyNumberFormat="1" applyFont="1" applyFill="1" applyBorder="1"/>
    <xf numFmtId="170" fontId="28" fillId="21" borderId="15" xfId="3" applyNumberFormat="1" applyFont="1" applyFill="1" applyBorder="1"/>
    <xf numFmtId="10" fontId="28" fillId="0" borderId="14" xfId="4" applyNumberFormat="1" applyFont="1" applyBorder="1"/>
    <xf numFmtId="10" fontId="28" fillId="0" borderId="0" xfId="4" applyNumberFormat="1" applyFont="1"/>
    <xf numFmtId="10" fontId="28" fillId="0" borderId="0" xfId="4" applyNumberFormat="1" applyFont="1" applyFill="1" applyBorder="1"/>
    <xf numFmtId="170" fontId="0" fillId="0" borderId="16" xfId="3" applyNumberFormat="1" applyFont="1" applyFill="1" applyBorder="1"/>
    <xf numFmtId="10" fontId="28" fillId="0" borderId="14" xfId="4" applyNumberFormat="1" applyFont="1" applyFill="1" applyBorder="1"/>
    <xf numFmtId="170" fontId="28" fillId="0" borderId="15" xfId="3" applyNumberFormat="1" applyFont="1" applyFill="1" applyBorder="1"/>
    <xf numFmtId="170" fontId="0" fillId="0" borderId="14" xfId="3" applyNumberFormat="1" applyFont="1" applyFill="1" applyBorder="1"/>
    <xf numFmtId="170" fontId="28" fillId="4" borderId="14" xfId="3" applyNumberFormat="1" applyFont="1" applyFill="1" applyBorder="1"/>
    <xf numFmtId="170" fontId="28" fillId="4" borderId="15" xfId="3" applyNumberFormat="1" applyFont="1" applyFill="1" applyBorder="1"/>
    <xf numFmtId="43" fontId="1" fillId="0" borderId="0" xfId="5" applyNumberFormat="1"/>
    <xf numFmtId="170" fontId="3" fillId="0" borderId="15" xfId="3" applyNumberFormat="1" applyFont="1" applyBorder="1"/>
    <xf numFmtId="170" fontId="28" fillId="0" borderId="14" xfId="3" applyNumberFormat="1" applyFont="1" applyFill="1" applyBorder="1"/>
    <xf numFmtId="173" fontId="1" fillId="0" borderId="0" xfId="5" applyNumberFormat="1"/>
    <xf numFmtId="170" fontId="28" fillId="28" borderId="15" xfId="3" applyNumberFormat="1" applyFont="1" applyFill="1" applyBorder="1"/>
    <xf numFmtId="170" fontId="28" fillId="18" borderId="14" xfId="3" applyNumberFormat="1" applyFont="1" applyFill="1" applyBorder="1"/>
    <xf numFmtId="9" fontId="28" fillId="0" borderId="15" xfId="3" applyNumberFormat="1" applyFont="1" applyBorder="1"/>
    <xf numFmtId="170" fontId="5" fillId="0" borderId="4" xfId="3" applyNumberFormat="1" applyFont="1" applyBorder="1"/>
    <xf numFmtId="170" fontId="14" fillId="5" borderId="14" xfId="3" applyNumberFormat="1" applyFont="1" applyFill="1" applyBorder="1" applyAlignment="1">
      <alignment horizontal="center" vertical="center"/>
    </xf>
    <xf numFmtId="170" fontId="5" fillId="0" borderId="3" xfId="3" applyNumberFormat="1" applyFont="1" applyBorder="1"/>
    <xf numFmtId="9" fontId="28" fillId="0" borderId="17" xfId="6" applyFont="1" applyBorder="1"/>
    <xf numFmtId="9" fontId="28" fillId="0" borderId="0" xfId="6" applyFont="1" applyFill="1" applyBorder="1"/>
    <xf numFmtId="9" fontId="28" fillId="0" borderId="0" xfId="6" applyFont="1" applyBorder="1"/>
    <xf numFmtId="9" fontId="28" fillId="0" borderId="14" xfId="6" applyFont="1" applyBorder="1"/>
    <xf numFmtId="170" fontId="14" fillId="29" borderId="18" xfId="3" applyNumberFormat="1" applyFont="1" applyFill="1" applyBorder="1" applyAlignment="1">
      <alignment horizontal="center"/>
    </xf>
    <xf numFmtId="166" fontId="14" fillId="29" borderId="18" xfId="3" applyNumberFormat="1" applyFont="1" applyFill="1" applyBorder="1" applyAlignment="1">
      <alignment horizontal="center" vertical="center"/>
    </xf>
    <xf numFmtId="166" fontId="14" fillId="29" borderId="2" xfId="3" applyNumberFormat="1" applyFont="1" applyFill="1" applyBorder="1" applyAlignment="1">
      <alignment horizontal="center" vertical="center"/>
    </xf>
    <xf numFmtId="166" fontId="14" fillId="0" borderId="0" xfId="3" applyNumberFormat="1" applyFont="1" applyAlignment="1">
      <alignment horizontal="center" vertical="center"/>
    </xf>
    <xf numFmtId="166" fontId="14" fillId="0" borderId="0" xfId="3" applyNumberFormat="1" applyFont="1" applyFill="1" applyBorder="1" applyAlignment="1">
      <alignment horizontal="center" vertical="center"/>
    </xf>
    <xf numFmtId="170" fontId="4" fillId="29" borderId="19" xfId="3" applyNumberFormat="1" applyFont="1" applyFill="1" applyBorder="1"/>
    <xf numFmtId="166" fontId="4" fillId="29" borderId="2" xfId="3" applyNumberFormat="1" applyFont="1" applyFill="1" applyBorder="1" applyAlignment="1">
      <alignment horizontal="center" vertical="center"/>
    </xf>
    <xf numFmtId="14" fontId="14" fillId="0" borderId="0" xfId="3" applyNumberFormat="1" applyFont="1" applyAlignment="1">
      <alignment horizontal="center"/>
    </xf>
    <xf numFmtId="14" fontId="14" fillId="0" borderId="0" xfId="3" applyNumberFormat="1" applyFont="1" applyFill="1" applyBorder="1" applyAlignment="1">
      <alignment horizontal="center"/>
    </xf>
    <xf numFmtId="14" fontId="14" fillId="0" borderId="0" xfId="3" applyNumberFormat="1" applyFont="1" applyFill="1" applyBorder="1"/>
    <xf numFmtId="170" fontId="4" fillId="24" borderId="21" xfId="3" applyNumberFormat="1" applyFont="1" applyFill="1" applyBorder="1" applyAlignment="1"/>
    <xf numFmtId="170" fontId="4" fillId="24" borderId="22" xfId="3" applyNumberFormat="1" applyFont="1" applyFill="1" applyBorder="1" applyAlignment="1"/>
    <xf numFmtId="14" fontId="14" fillId="24" borderId="21" xfId="3" applyNumberFormat="1" applyFont="1" applyFill="1" applyBorder="1" applyAlignment="1">
      <alignment horizontal="center"/>
    </xf>
    <xf numFmtId="14" fontId="14" fillId="24" borderId="22" xfId="3" applyNumberFormat="1" applyFont="1" applyFill="1" applyBorder="1" applyAlignment="1">
      <alignment horizontal="center"/>
    </xf>
    <xf numFmtId="14" fontId="14" fillId="24" borderId="23" xfId="3" applyNumberFormat="1" applyFont="1" applyFill="1" applyBorder="1" applyAlignment="1">
      <alignment horizontal="center"/>
    </xf>
    <xf numFmtId="170" fontId="4" fillId="24" borderId="23" xfId="3" applyNumberFormat="1" applyFont="1" applyFill="1" applyBorder="1" applyAlignment="1"/>
    <xf numFmtId="9" fontId="11" fillId="11" borderId="5" xfId="1" applyNumberFormat="1" applyFont="1" applyFill="1" applyBorder="1"/>
    <xf numFmtId="0" fontId="11" fillId="30" borderId="7" xfId="1" applyFont="1" applyFill="1" applyBorder="1"/>
    <xf numFmtId="0" fontId="11" fillId="31" borderId="7" xfId="1" applyFont="1" applyFill="1" applyBorder="1"/>
    <xf numFmtId="9" fontId="15" fillId="13" borderId="5" xfId="1" applyNumberFormat="1" applyFont="1" applyFill="1" applyBorder="1" applyAlignment="1">
      <alignment wrapText="1"/>
    </xf>
    <xf numFmtId="9" fontId="15" fillId="11" borderId="5" xfId="1" applyNumberFormat="1" applyFont="1" applyFill="1" applyBorder="1" applyAlignment="1">
      <alignment wrapText="1"/>
    </xf>
    <xf numFmtId="9" fontId="16" fillId="14" borderId="5" xfId="1" applyNumberFormat="1" applyFont="1" applyFill="1" applyBorder="1" applyAlignment="1">
      <alignment wrapText="1"/>
    </xf>
    <xf numFmtId="9" fontId="11" fillId="11" borderId="8" xfId="1" applyNumberFormat="1" applyFont="1" applyFill="1" applyBorder="1"/>
    <xf numFmtId="9" fontId="19" fillId="15" borderId="4" xfId="1" applyNumberFormat="1" applyFont="1" applyFill="1" applyBorder="1"/>
    <xf numFmtId="10" fontId="6" fillId="0" borderId="0" xfId="1" applyNumberFormat="1"/>
    <xf numFmtId="41" fontId="22" fillId="0" borderId="0" xfId="1" applyNumberFormat="1" applyFont="1"/>
    <xf numFmtId="41" fontId="25" fillId="0" borderId="0" xfId="2" applyFont="1"/>
    <xf numFmtId="0" fontId="17" fillId="0" borderId="0" xfId="1" applyFont="1"/>
    <xf numFmtId="0" fontId="19" fillId="0" borderId="0" xfId="1" applyFont="1"/>
    <xf numFmtId="0" fontId="12" fillId="7" borderId="24" xfId="1" applyFont="1" applyFill="1" applyBorder="1" applyAlignment="1">
      <alignment vertical="center" wrapText="1"/>
    </xf>
    <xf numFmtId="9" fontId="1" fillId="0" borderId="0" xfId="4" applyFont="1"/>
    <xf numFmtId="41" fontId="1" fillId="0" borderId="0" xfId="5" applyNumberFormat="1"/>
    <xf numFmtId="0" fontId="4" fillId="24" borderId="0" xfId="5" applyFont="1" applyFill="1"/>
    <xf numFmtId="171" fontId="1" fillId="0" borderId="0" xfId="5" applyNumberFormat="1"/>
    <xf numFmtId="170" fontId="4" fillId="26" borderId="25" xfId="3" applyNumberFormat="1" applyFont="1" applyFill="1" applyBorder="1"/>
    <xf numFmtId="170" fontId="4" fillId="26" borderId="26" xfId="3" applyNumberFormat="1" applyFont="1" applyFill="1" applyBorder="1"/>
    <xf numFmtId="170" fontId="4" fillId="26" borderId="27" xfId="3" applyNumberFormat="1" applyFont="1" applyFill="1" applyBorder="1"/>
    <xf numFmtId="170" fontId="4" fillId="26" borderId="28" xfId="3" applyNumberFormat="1" applyFont="1" applyFill="1" applyBorder="1"/>
    <xf numFmtId="170" fontId="4" fillId="26" borderId="29" xfId="3" applyNumberFormat="1" applyFont="1" applyFill="1" applyBorder="1"/>
    <xf numFmtId="170" fontId="0" fillId="0" borderId="8" xfId="3" applyNumberFormat="1" applyFont="1" applyBorder="1"/>
    <xf numFmtId="3" fontId="35" fillId="28" borderId="0" xfId="5" applyNumberFormat="1" applyFont="1" applyFill="1"/>
    <xf numFmtId="170" fontId="4" fillId="26" borderId="0" xfId="10" applyNumberFormat="1" applyFont="1" applyFill="1"/>
    <xf numFmtId="0" fontId="36" fillId="28" borderId="0" xfId="5" applyFont="1" applyFill="1"/>
    <xf numFmtId="170" fontId="4" fillId="26" borderId="13" xfId="3" applyNumberFormat="1" applyFont="1" applyFill="1" applyBorder="1"/>
    <xf numFmtId="9" fontId="31" fillId="0" borderId="16" xfId="4" applyFont="1" applyBorder="1"/>
    <xf numFmtId="170" fontId="0" fillId="0" borderId="30" xfId="3" applyNumberFormat="1" applyFont="1" applyBorder="1"/>
    <xf numFmtId="9" fontId="31" fillId="0" borderId="12" xfId="4" applyFont="1" applyBorder="1"/>
    <xf numFmtId="9" fontId="31" fillId="0" borderId="3" xfId="4" applyFont="1" applyBorder="1"/>
    <xf numFmtId="9" fontId="31" fillId="0" borderId="8" xfId="4" applyFont="1" applyBorder="1"/>
    <xf numFmtId="10" fontId="29" fillId="26" borderId="12" xfId="6" applyNumberFormat="1" applyFont="1" applyFill="1" applyBorder="1"/>
    <xf numFmtId="10" fontId="29" fillId="26" borderId="3" xfId="6" applyNumberFormat="1" applyFont="1" applyFill="1" applyBorder="1"/>
    <xf numFmtId="10" fontId="29" fillId="26" borderId="4" xfId="6" applyNumberFormat="1" applyFont="1" applyFill="1" applyBorder="1"/>
    <xf numFmtId="10" fontId="29" fillId="26" borderId="8" xfId="6" applyNumberFormat="1" applyFont="1" applyFill="1" applyBorder="1"/>
    <xf numFmtId="10" fontId="29" fillId="26" borderId="16" xfId="6" applyNumberFormat="1" applyFont="1" applyFill="1" applyBorder="1"/>
    <xf numFmtId="10" fontId="33" fillId="0" borderId="12" xfId="6" applyNumberFormat="1" applyFont="1" applyBorder="1"/>
    <xf numFmtId="10" fontId="33" fillId="0" borderId="3" xfId="6" applyNumberFormat="1" applyFont="1" applyBorder="1"/>
    <xf numFmtId="10" fontId="33" fillId="0" borderId="4" xfId="6" applyNumberFormat="1" applyFont="1" applyBorder="1"/>
    <xf numFmtId="10" fontId="33" fillId="0" borderId="8" xfId="6" applyNumberFormat="1" applyFont="1" applyBorder="1"/>
    <xf numFmtId="10" fontId="33" fillId="0" borderId="16" xfId="6" applyNumberFormat="1" applyFont="1" applyBorder="1"/>
    <xf numFmtId="10" fontId="33" fillId="2" borderId="14" xfId="6" applyNumberFormat="1" applyFont="1" applyFill="1" applyBorder="1"/>
    <xf numFmtId="9" fontId="1" fillId="8" borderId="0" xfId="5" applyNumberFormat="1" applyFill="1"/>
    <xf numFmtId="10" fontId="33" fillId="2" borderId="12" xfId="6" applyNumberFormat="1" applyFont="1" applyFill="1" applyBorder="1"/>
    <xf numFmtId="170" fontId="4" fillId="26" borderId="8" xfId="3" applyNumberFormat="1" applyFont="1" applyFill="1" applyBorder="1"/>
    <xf numFmtId="170" fontId="4" fillId="27" borderId="13" xfId="3" applyNumberFormat="1" applyFont="1" applyFill="1" applyBorder="1"/>
    <xf numFmtId="170" fontId="14" fillId="27" borderId="8" xfId="3" applyNumberFormat="1" applyFont="1" applyFill="1" applyBorder="1"/>
    <xf numFmtId="170" fontId="28" fillId="21" borderId="12" xfId="3" applyNumberFormat="1" applyFont="1" applyFill="1" applyBorder="1"/>
    <xf numFmtId="170" fontId="28" fillId="21" borderId="3" xfId="3" applyNumberFormat="1" applyFont="1" applyFill="1" applyBorder="1"/>
    <xf numFmtId="170" fontId="28" fillId="21" borderId="8" xfId="3" applyNumberFormat="1" applyFont="1" applyFill="1" applyBorder="1"/>
    <xf numFmtId="170" fontId="14" fillId="27" borderId="16" xfId="3" applyNumberFormat="1" applyFont="1" applyFill="1" applyBorder="1"/>
    <xf numFmtId="170" fontId="0" fillId="4" borderId="8" xfId="3" applyNumberFormat="1" applyFont="1" applyFill="1" applyBorder="1"/>
    <xf numFmtId="9" fontId="0" fillId="0" borderId="13" xfId="3" applyNumberFormat="1" applyFont="1" applyBorder="1"/>
    <xf numFmtId="170" fontId="4" fillId="27" borderId="8" xfId="3" applyNumberFormat="1" applyFont="1" applyFill="1" applyBorder="1"/>
    <xf numFmtId="0" fontId="1" fillId="8" borderId="0" xfId="5" applyFill="1"/>
    <xf numFmtId="170" fontId="0" fillId="0" borderId="13" xfId="3" applyNumberFormat="1" applyFont="1" applyBorder="1"/>
    <xf numFmtId="9" fontId="0" fillId="0" borderId="14" xfId="4" applyFont="1" applyBorder="1"/>
    <xf numFmtId="9" fontId="29" fillId="0" borderId="8" xfId="6" applyFont="1" applyBorder="1"/>
    <xf numFmtId="41" fontId="29" fillId="0" borderId="12" xfId="2" applyFont="1" applyBorder="1"/>
    <xf numFmtId="41" fontId="29" fillId="0" borderId="3" xfId="2" applyFont="1" applyBorder="1"/>
    <xf numFmtId="41" fontId="29" fillId="0" borderId="4" xfId="2" applyFont="1" applyBorder="1"/>
    <xf numFmtId="41" fontId="29" fillId="0" borderId="8" xfId="2" applyFont="1" applyBorder="1"/>
    <xf numFmtId="41" fontId="29" fillId="0" borderId="14" xfId="2" applyFont="1" applyBorder="1"/>
    <xf numFmtId="41" fontId="29" fillId="0" borderId="16" xfId="2" applyFont="1" applyBorder="1"/>
    <xf numFmtId="41" fontId="29" fillId="0" borderId="15" xfId="2" applyFont="1" applyBorder="1"/>
    <xf numFmtId="170" fontId="10" fillId="27" borderId="16" xfId="3" applyNumberFormat="1" applyFont="1" applyFill="1" applyBorder="1"/>
    <xf numFmtId="9" fontId="5" fillId="0" borderId="16" xfId="6" applyFont="1" applyBorder="1"/>
    <xf numFmtId="170" fontId="28" fillId="20" borderId="14" xfId="3" applyNumberFormat="1" applyFont="1" applyFill="1" applyBorder="1"/>
    <xf numFmtId="170" fontId="10" fillId="27" borderId="12" xfId="3" applyNumberFormat="1" applyFont="1" applyFill="1" applyBorder="1"/>
    <xf numFmtId="170" fontId="10" fillId="27" borderId="3" xfId="3" applyNumberFormat="1" applyFont="1" applyFill="1" applyBorder="1"/>
    <xf numFmtId="170" fontId="10" fillId="27" borderId="4" xfId="3" applyNumberFormat="1" applyFont="1" applyFill="1" applyBorder="1"/>
    <xf numFmtId="170" fontId="10" fillId="27" borderId="8" xfId="3" applyNumberFormat="1" applyFont="1" applyFill="1" applyBorder="1"/>
    <xf numFmtId="170" fontId="10" fillId="28" borderId="12" xfId="3" applyNumberFormat="1" applyFont="1" applyFill="1" applyBorder="1"/>
    <xf numFmtId="170" fontId="10" fillId="28" borderId="3" xfId="3" applyNumberFormat="1" applyFont="1" applyFill="1" applyBorder="1"/>
    <xf numFmtId="170" fontId="10" fillId="28" borderId="4" xfId="3" applyNumberFormat="1" applyFont="1" applyFill="1" applyBorder="1"/>
    <xf numFmtId="170" fontId="10" fillId="28" borderId="8" xfId="3" applyNumberFormat="1" applyFont="1" applyFill="1" applyBorder="1"/>
    <xf numFmtId="170" fontId="10" fillId="28" borderId="14" xfId="3" applyNumberFormat="1" applyFont="1" applyFill="1" applyBorder="1"/>
    <xf numFmtId="170" fontId="10" fillId="28" borderId="16" xfId="3" applyNumberFormat="1" applyFont="1" applyFill="1" applyBorder="1"/>
    <xf numFmtId="170" fontId="5" fillId="0" borderId="8" xfId="3" applyNumberFormat="1" applyFont="1" applyBorder="1"/>
    <xf numFmtId="170" fontId="0" fillId="0" borderId="12" xfId="8" applyNumberFormat="1" applyFont="1" applyBorder="1"/>
    <xf numFmtId="170" fontId="25" fillId="0" borderId="12" xfId="3" applyNumberFormat="1" applyFont="1" applyBorder="1"/>
    <xf numFmtId="170" fontId="7" fillId="0" borderId="3" xfId="8" applyNumberFormat="1" applyFont="1" applyBorder="1" applyAlignment="1" applyProtection="1">
      <alignment horizontal="right"/>
      <protection locked="0"/>
    </xf>
    <xf numFmtId="170" fontId="28" fillId="0" borderId="12" xfId="3" applyNumberFormat="1" applyFont="1" applyBorder="1"/>
    <xf numFmtId="170" fontId="28" fillId="0" borderId="3" xfId="3" applyNumberFormat="1" applyFont="1" applyBorder="1"/>
    <xf numFmtId="170" fontId="28" fillId="0" borderId="8" xfId="3" applyNumberFormat="1" applyFont="1" applyBorder="1"/>
    <xf numFmtId="170" fontId="14" fillId="26" borderId="12" xfId="3" applyNumberFormat="1" applyFont="1" applyFill="1" applyBorder="1"/>
    <xf numFmtId="170" fontId="14" fillId="26" borderId="3" xfId="3" applyNumberFormat="1" applyFont="1" applyFill="1" applyBorder="1"/>
    <xf numFmtId="170" fontId="14" fillId="26" borderId="4" xfId="3" applyNumberFormat="1" applyFont="1" applyFill="1" applyBorder="1"/>
    <xf numFmtId="170" fontId="14" fillId="26" borderId="8" xfId="3" applyNumberFormat="1" applyFont="1" applyFill="1" applyBorder="1"/>
    <xf numFmtId="170" fontId="14" fillId="26" borderId="16" xfId="3" applyNumberFormat="1" applyFont="1" applyFill="1" applyBorder="1"/>
    <xf numFmtId="170" fontId="14" fillId="0" borderId="12" xfId="3" applyNumberFormat="1" applyFont="1" applyBorder="1"/>
    <xf numFmtId="170" fontId="14" fillId="0" borderId="3" xfId="3" applyNumberFormat="1" applyFont="1" applyBorder="1"/>
    <xf numFmtId="170" fontId="14" fillId="0" borderId="8" xfId="3" applyNumberFormat="1" applyFont="1" applyBorder="1"/>
    <xf numFmtId="170" fontId="14" fillId="0" borderId="16" xfId="3" applyNumberFormat="1" applyFont="1" applyBorder="1"/>
    <xf numFmtId="170" fontId="14" fillId="0" borderId="30" xfId="3" applyNumberFormat="1" applyFont="1" applyBorder="1"/>
    <xf numFmtId="170" fontId="4" fillId="0" borderId="30" xfId="3" applyNumberFormat="1" applyFont="1" applyFill="1" applyBorder="1"/>
    <xf numFmtId="170" fontId="37" fillId="0" borderId="14" xfId="3" applyNumberFormat="1" applyFont="1" applyBorder="1"/>
    <xf numFmtId="170" fontId="38" fillId="0" borderId="14" xfId="3" applyNumberFormat="1" applyFont="1" applyBorder="1"/>
    <xf numFmtId="170" fontId="32" fillId="0" borderId="15" xfId="3" applyNumberFormat="1" applyFont="1" applyBorder="1"/>
    <xf numFmtId="170" fontId="2" fillId="0" borderId="16" xfId="3" applyNumberFormat="1" applyFont="1" applyBorder="1"/>
    <xf numFmtId="170" fontId="2" fillId="0" borderId="12" xfId="3" applyNumberFormat="1" applyFont="1" applyBorder="1"/>
    <xf numFmtId="9" fontId="2" fillId="0" borderId="13" xfId="6" applyFont="1" applyBorder="1"/>
    <xf numFmtId="9" fontId="14" fillId="0" borderId="14" xfId="4" applyFont="1" applyBorder="1"/>
    <xf numFmtId="170" fontId="28" fillId="0" borderId="13" xfId="3" applyNumberFormat="1" applyFont="1" applyBorder="1"/>
    <xf numFmtId="170" fontId="28" fillId="4" borderId="12" xfId="3" applyNumberFormat="1" applyFont="1" applyFill="1" applyBorder="1"/>
    <xf numFmtId="170" fontId="28" fillId="4" borderId="3" xfId="3" applyNumberFormat="1" applyFont="1" applyFill="1" applyBorder="1"/>
    <xf numFmtId="170" fontId="28" fillId="4" borderId="8" xfId="3" applyNumberFormat="1" applyFont="1" applyFill="1" applyBorder="1"/>
    <xf numFmtId="170" fontId="28" fillId="4" borderId="16" xfId="3" applyNumberFormat="1" applyFont="1" applyFill="1" applyBorder="1"/>
    <xf numFmtId="170" fontId="28" fillId="0" borderId="3" xfId="8" applyNumberFormat="1" applyFont="1" applyBorder="1"/>
    <xf numFmtId="9" fontId="28" fillId="0" borderId="14" xfId="3" applyNumberFormat="1" applyFont="1" applyBorder="1"/>
    <xf numFmtId="9" fontId="28" fillId="0" borderId="14" xfId="4" applyFont="1" applyBorder="1"/>
    <xf numFmtId="9" fontId="28" fillId="0" borderId="16" xfId="4" applyFont="1" applyBorder="1"/>
    <xf numFmtId="9" fontId="28" fillId="0" borderId="0" xfId="6" applyFont="1"/>
    <xf numFmtId="9" fontId="28" fillId="0" borderId="30" xfId="6" applyFont="1" applyBorder="1"/>
    <xf numFmtId="170" fontId="14" fillId="29" borderId="32" xfId="3" applyNumberFormat="1" applyFont="1" applyFill="1" applyBorder="1" applyAlignment="1">
      <alignment horizontal="center"/>
    </xf>
    <xf numFmtId="170" fontId="14" fillId="29" borderId="19" xfId="3" applyNumberFormat="1" applyFont="1" applyFill="1" applyBorder="1" applyAlignment="1">
      <alignment horizontal="center"/>
    </xf>
    <xf numFmtId="166" fontId="14" fillId="29" borderId="19" xfId="3" applyNumberFormat="1" applyFont="1" applyFill="1" applyBorder="1" applyAlignment="1">
      <alignment horizontal="center" vertical="center"/>
    </xf>
    <xf numFmtId="166" fontId="14" fillId="29" borderId="34" xfId="3" applyNumberFormat="1" applyFont="1" applyFill="1" applyBorder="1" applyAlignment="1">
      <alignment horizontal="center" vertical="center"/>
    </xf>
    <xf numFmtId="170" fontId="0" fillId="0" borderId="34" xfId="3" applyNumberFormat="1" applyFont="1" applyBorder="1"/>
    <xf numFmtId="0" fontId="14" fillId="0" borderId="0" xfId="3" applyNumberFormat="1" applyFont="1" applyFill="1" applyBorder="1" applyAlignment="1"/>
    <xf numFmtId="0" fontId="14" fillId="0" borderId="0" xfId="3" applyNumberFormat="1" applyFont="1" applyAlignment="1"/>
    <xf numFmtId="0" fontId="14" fillId="0" borderId="0" xfId="3" applyNumberFormat="1" applyFont="1" applyFill="1" applyBorder="1" applyAlignment="1">
      <alignment horizontal="center"/>
    </xf>
    <xf numFmtId="14" fontId="14" fillId="0" borderId="0" xfId="3" applyNumberFormat="1" applyFont="1"/>
    <xf numFmtId="170" fontId="4" fillId="24" borderId="21" xfId="3" applyNumberFormat="1" applyFont="1" applyFill="1" applyBorder="1"/>
    <xf numFmtId="170" fontId="4" fillId="24" borderId="22" xfId="3" applyNumberFormat="1" applyFont="1" applyFill="1" applyBorder="1"/>
    <xf numFmtId="9" fontId="4" fillId="29" borderId="19" xfId="6" applyFont="1" applyFill="1" applyBorder="1" applyAlignment="1">
      <alignment horizontal="center"/>
    </xf>
    <xf numFmtId="9" fontId="4" fillId="29" borderId="20" xfId="6" applyFont="1" applyFill="1" applyBorder="1" applyAlignment="1">
      <alignment horizontal="center"/>
    </xf>
    <xf numFmtId="14" fontId="14" fillId="24" borderId="23" xfId="3" applyNumberFormat="1" applyFont="1" applyFill="1" applyBorder="1" applyAlignment="1">
      <alignment horizontal="center"/>
    </xf>
    <xf numFmtId="14" fontId="14" fillId="24" borderId="22" xfId="3" applyNumberFormat="1" applyFont="1" applyFill="1" applyBorder="1" applyAlignment="1">
      <alignment horizontal="center"/>
    </xf>
    <xf numFmtId="14" fontId="14" fillId="24" borderId="21" xfId="3" applyNumberFormat="1" applyFont="1" applyFill="1" applyBorder="1" applyAlignment="1">
      <alignment horizontal="center"/>
    </xf>
    <xf numFmtId="0" fontId="14" fillId="24" borderId="23" xfId="3" applyNumberFormat="1" applyFont="1" applyFill="1" applyBorder="1" applyAlignment="1">
      <alignment horizontal="center"/>
    </xf>
    <xf numFmtId="0" fontId="14" fillId="24" borderId="22" xfId="3" applyNumberFormat="1" applyFont="1" applyFill="1" applyBorder="1" applyAlignment="1">
      <alignment horizontal="center"/>
    </xf>
    <xf numFmtId="0" fontId="14" fillId="24" borderId="21" xfId="3" applyNumberFormat="1" applyFont="1" applyFill="1" applyBorder="1" applyAlignment="1">
      <alignment horizontal="center"/>
    </xf>
    <xf numFmtId="9" fontId="4" fillId="29" borderId="33" xfId="6" applyFont="1" applyFill="1" applyBorder="1" applyAlignment="1">
      <alignment horizontal="center"/>
    </xf>
    <xf numFmtId="9" fontId="4" fillId="29" borderId="31" xfId="6" applyFont="1" applyFill="1" applyBorder="1" applyAlignment="1">
      <alignment horizontal="center"/>
    </xf>
    <xf numFmtId="9" fontId="4" fillId="29" borderId="2" xfId="6" applyFont="1" applyFill="1" applyBorder="1" applyAlignment="1">
      <alignment horizontal="center"/>
    </xf>
    <xf numFmtId="0" fontId="14" fillId="0" borderId="23" xfId="3" applyNumberFormat="1" applyFont="1" applyFill="1" applyBorder="1" applyAlignment="1">
      <alignment horizontal="center"/>
    </xf>
    <xf numFmtId="0" fontId="14" fillId="0" borderId="22" xfId="3" applyNumberFormat="1" applyFont="1" applyFill="1" applyBorder="1" applyAlignment="1">
      <alignment horizontal="center"/>
    </xf>
    <xf numFmtId="0" fontId="14" fillId="0" borderId="21" xfId="3" applyNumberFormat="1" applyFont="1" applyFill="1" applyBorder="1" applyAlignment="1">
      <alignment horizontal="center"/>
    </xf>
  </cellXfs>
  <cellStyles count="11">
    <cellStyle name="Milliers [0] 2" xfId="2" xr:uid="{3910EC22-DA12-4200-824B-1EB2A6D7E3CB}"/>
    <cellStyle name="Milliers 2" xfId="7" xr:uid="{2BFDE13F-FDCC-4996-884A-58C5400F5703}"/>
    <cellStyle name="Milliers 2 2" xfId="8" xr:uid="{3E45C6EA-4D18-48AF-AE4C-0F96FF215AD5}"/>
    <cellStyle name="Milliers 20 2" xfId="10" xr:uid="{E491C04A-B2CD-4BA8-AD76-0D018C7BC5F4}"/>
    <cellStyle name="Milliers 20 3" xfId="3" xr:uid="{034B1EA4-8E00-4D63-A5A2-168DB640081C}"/>
    <cellStyle name="Normal" xfId="0" builtinId="0"/>
    <cellStyle name="Normal 10" xfId="9" xr:uid="{D9F2A250-29BB-4DBD-AA83-C2FD0AB8A76A}"/>
    <cellStyle name="Normal 2" xfId="1" xr:uid="{DB349AEA-B0CB-4CFF-A9B7-FF0179002646}"/>
    <cellStyle name="Normal 2 2" xfId="5" xr:uid="{A8EEE4B4-5C92-4B36-865F-7EBEDAEE5919}"/>
    <cellStyle name="Pourcentage 2" xfId="4" xr:uid="{FDB009E4-A88E-4902-A3DE-E25A42814EAE}"/>
    <cellStyle name="Pourcentage 2 2" xfId="6" xr:uid="{6A007A26-2DA4-4F9B-81C4-5F01D44B8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517195" cy="475529"/>
    <xdr:pic>
      <xdr:nvPicPr>
        <xdr:cNvPr id="2" name="Image 1">
          <a:extLst>
            <a:ext uri="{FF2B5EF4-FFF2-40B4-BE49-F238E27FC236}">
              <a16:creationId xmlns:a16="http://schemas.microsoft.com/office/drawing/2014/main" id="{64EBBDA7-F33B-4D1C-A0D5-2FC995449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17195" cy="475529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rection Actuariat Gi (SanlamAllianz CM)" id="{4D0CE069-F1FB-4B55-8ADE-48505C2D24A9}" userId="S::direction.actuariat-gi@cm.sanlamallianz.com::270cf93e-0b1d-4c8c-8d04-578403e87b21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9</v>
    <v>9</v>
  </rv>
  <rv s="0">
    <v>9</v>
    <v>3</v>
  </rv>
  <rv s="1">
    <v>9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6-08-18T08:06:19.81" personId="{4D0CE069-F1FB-4B55-8ADE-48505C2D24A9}" id="{176F96C2-293C-4699-9295-6D400311869E}">
    <text>Règlements de N-1 +1%</text>
  </threadedComment>
  <threadedComment ref="B18" dT="2026-08-18T08:09:37.99" personId="{4D0CE069-F1FB-4B55-8ADE-48505C2D24A9}" id="{3061C1BE-7B3E-49F5-B6E8-A0798060200A}">
    <text>Com(n-1)/CA(n-1)*CA(n)</text>
  </threadedComment>
  <threadedComment ref="B20" dT="2026-08-18T08:03:28.70" personId="{4D0CE069-F1FB-4B55-8ADE-48505C2D24A9}" id="{E62131C7-2208-48B4-B90E-566B71FC336C}">
    <text>Clôture 2026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4D87-3437-46C0-8742-67833F99EF44}">
  <dimension ref="A1:V390"/>
  <sheetViews>
    <sheetView workbookViewId="0">
      <pane xSplit="1" ySplit="3" topLeftCell="B96" activePane="bottomRight" state="frozen"/>
      <selection pane="topRight"/>
      <selection pane="bottomLeft"/>
      <selection pane="bottomRight" activeCell="G62" sqref="G62"/>
    </sheetView>
  </sheetViews>
  <sheetFormatPr baseColWidth="10" defaultColWidth="9.140625" defaultRowHeight="12.75" customHeight="1" x14ac:dyDescent="0.2"/>
  <cols>
    <col min="1" max="1" width="34" style="1" customWidth="1"/>
    <col min="2" max="9" width="18" style="1" customWidth="1"/>
    <col min="10" max="10" width="15.28515625" style="1" bestFit="1" customWidth="1"/>
    <col min="11" max="11" width="17.42578125" style="2" bestFit="1" customWidth="1"/>
    <col min="12" max="12" width="16" style="1" bestFit="1" customWidth="1"/>
    <col min="13" max="13" width="13" style="1" bestFit="1" customWidth="1"/>
    <col min="14" max="16384" width="9.140625" style="1"/>
  </cols>
  <sheetData>
    <row r="1" spans="1:22" x14ac:dyDescent="0.2">
      <c r="A1" s="9" t="s">
        <v>197</v>
      </c>
      <c r="B1" s="1">
        <f t="shared" ref="B1:I1" si="0">B9+(B9/$J$9)*$M$5</f>
        <v>4514963093.7833309</v>
      </c>
      <c r="C1" s="1">
        <f t="shared" si="0"/>
        <v>3485017254.9787679</v>
      </c>
      <c r="D1" s="1">
        <f t="shared" si="0"/>
        <v>53048948.357315719</v>
      </c>
      <c r="E1" s="1">
        <f t="shared" si="0"/>
        <v>5962716398.0861177</v>
      </c>
      <c r="F1" s="1">
        <f t="shared" si="0"/>
        <v>606081935.9971019</v>
      </c>
      <c r="G1" s="1">
        <f t="shared" si="0"/>
        <v>898744497.67570996</v>
      </c>
      <c r="H1" s="1">
        <f t="shared" si="0"/>
        <v>868572804.63322473</v>
      </c>
      <c r="I1" s="1">
        <f t="shared" si="0"/>
        <v>1674080375.8217237</v>
      </c>
      <c r="K1" s="3"/>
    </row>
    <row r="2" spans="1:22" x14ac:dyDescent="0.2">
      <c r="A2" s="1" t="s">
        <v>196</v>
      </c>
      <c r="B2" s="6">
        <f>(B12/$J$12)*$L$11+B12</f>
        <v>5454501075.9024267</v>
      </c>
      <c r="C2" s="6">
        <f t="shared" ref="C2:I2" si="1">(C11/$J$11)*$L$11+C11</f>
        <v>3478385306.0998235</v>
      </c>
      <c r="D2" s="6">
        <f t="shared" si="1"/>
        <v>64062804.225148082</v>
      </c>
      <c r="E2" s="6">
        <f t="shared" si="1"/>
        <v>6310777143.9902334</v>
      </c>
      <c r="F2" s="6">
        <f t="shared" si="1"/>
        <v>592815448.01655948</v>
      </c>
      <c r="G2" s="6">
        <f t="shared" si="1"/>
        <v>906049740.16798317</v>
      </c>
      <c r="H2" s="6">
        <f t="shared" si="1"/>
        <v>861501061.44750762</v>
      </c>
      <c r="I2" s="6">
        <f t="shared" si="1"/>
        <v>1714177074.8983655</v>
      </c>
      <c r="J2" s="6">
        <f>SUM(B2:I2)</f>
        <v>19382269654.748047</v>
      </c>
      <c r="K2" s="3"/>
    </row>
    <row r="3" spans="1:22" x14ac:dyDescent="0.2">
      <c r="A3" s="9" t="s">
        <v>195</v>
      </c>
      <c r="B3" s="9" t="s">
        <v>46</v>
      </c>
      <c r="C3" s="9" t="s">
        <v>45</v>
      </c>
      <c r="D3" s="9" t="s">
        <v>44</v>
      </c>
      <c r="E3" s="9" t="s">
        <v>43</v>
      </c>
      <c r="F3" s="9" t="s">
        <v>42</v>
      </c>
      <c r="G3" s="9" t="s">
        <v>41</v>
      </c>
      <c r="H3" s="9" t="s">
        <v>40</v>
      </c>
      <c r="I3" s="9" t="s">
        <v>39</v>
      </c>
      <c r="J3" s="1" t="s">
        <v>194</v>
      </c>
      <c r="K3" s="3"/>
      <c r="O3" s="9" t="s">
        <v>46</v>
      </c>
      <c r="P3" s="9" t="s">
        <v>45</v>
      </c>
      <c r="Q3" s="9" t="s">
        <v>44</v>
      </c>
      <c r="R3" s="9" t="s">
        <v>43</v>
      </c>
      <c r="S3" s="9" t="s">
        <v>42</v>
      </c>
      <c r="T3" s="9" t="s">
        <v>41</v>
      </c>
      <c r="U3" s="9" t="s">
        <v>40</v>
      </c>
      <c r="V3" s="9" t="s">
        <v>39</v>
      </c>
    </row>
    <row r="4" spans="1:22" x14ac:dyDescent="0.2">
      <c r="K4" s="3"/>
    </row>
    <row r="5" spans="1:22" x14ac:dyDescent="0.2">
      <c r="A5" s="8" t="s">
        <v>193</v>
      </c>
      <c r="B5" s="11">
        <v>1954537880.24982</v>
      </c>
      <c r="C5" s="11">
        <v>1886430002.952208</v>
      </c>
      <c r="D5" s="11">
        <v>8614310.7853345685</v>
      </c>
      <c r="E5" s="11">
        <v>746107746.55224895</v>
      </c>
      <c r="F5" s="11">
        <v>108374845.884932</v>
      </c>
      <c r="G5" s="11">
        <v>39441442.397523455</v>
      </c>
      <c r="H5" s="11">
        <v>352241159.743747</v>
      </c>
      <c r="I5" s="11">
        <v>16638269.434188992</v>
      </c>
      <c r="J5" s="3">
        <f t="shared" ref="J5:J16" si="2">SUM(B5:I5)</f>
        <v>5112385658.0000029</v>
      </c>
      <c r="K5" s="3">
        <f>5542385658</f>
        <v>5542385658</v>
      </c>
      <c r="L5" s="6">
        <f t="shared" ref="L5:L17" si="3">K5-J5</f>
        <v>429999999.99999714</v>
      </c>
      <c r="M5" s="3">
        <v>1500000000</v>
      </c>
    </row>
    <row r="6" spans="1:22" x14ac:dyDescent="0.2">
      <c r="A6" s="8" t="s">
        <v>192</v>
      </c>
      <c r="B6" s="11">
        <v>2410584295.9942102</v>
      </c>
      <c r="C6" s="11">
        <v>2205622526.2742748</v>
      </c>
      <c r="D6" s="11">
        <v>25094566.344425414</v>
      </c>
      <c r="E6" s="11">
        <v>2320166703.2485757</v>
      </c>
      <c r="F6" s="11">
        <v>277187290.31124598</v>
      </c>
      <c r="G6" s="11">
        <v>209095430.89866146</v>
      </c>
      <c r="H6" s="11">
        <v>488350348.4160347</v>
      </c>
      <c r="I6" s="11">
        <v>1023005623.5125709</v>
      </c>
      <c r="J6" s="3">
        <f t="shared" si="2"/>
        <v>8959106785</v>
      </c>
      <c r="K6" s="3">
        <v>8759106785</v>
      </c>
      <c r="L6" s="6">
        <f t="shared" si="3"/>
        <v>-200000000</v>
      </c>
      <c r="O6" s="3" t="b">
        <f t="shared" ref="O6:O16" si="4">B6&gt;B5</f>
        <v>1</v>
      </c>
      <c r="P6" s="3" t="b">
        <f t="shared" ref="P6:P16" si="5">C6&gt;C5</f>
        <v>1</v>
      </c>
      <c r="Q6" s="3" t="b">
        <f t="shared" ref="Q6:Q16" si="6">D6&gt;D5</f>
        <v>1</v>
      </c>
      <c r="R6" s="3" t="b">
        <f t="shared" ref="R6:R16" si="7">E6&gt;E5</f>
        <v>1</v>
      </c>
      <c r="S6" s="3" t="b">
        <f t="shared" ref="S6:S16" si="8">F6&gt;F5</f>
        <v>1</v>
      </c>
      <c r="T6" s="3" t="b">
        <f t="shared" ref="T6:T16" si="9">G6&gt;G5</f>
        <v>1</v>
      </c>
      <c r="U6" s="3" t="b">
        <f t="shared" ref="U6:U16" si="10">H6&gt;H5</f>
        <v>1</v>
      </c>
      <c r="V6" s="3" t="b">
        <f t="shared" ref="V6:V16" si="11">I6&gt;I5</f>
        <v>1</v>
      </c>
    </row>
    <row r="7" spans="1:22" x14ac:dyDescent="0.2">
      <c r="A7" s="8" t="s">
        <v>191</v>
      </c>
      <c r="B7" s="11">
        <v>2868788815.1486187</v>
      </c>
      <c r="C7" s="11">
        <v>2556965820.9139009</v>
      </c>
      <c r="D7" s="11">
        <v>25814242.829182316</v>
      </c>
      <c r="E7" s="11">
        <f>2392440950.21417+1500000000</f>
        <v>3892440950.21417</v>
      </c>
      <c r="F7" s="11">
        <v>363867189.91400576</v>
      </c>
      <c r="G7" s="11">
        <v>237966067.99967811</v>
      </c>
      <c r="H7" s="11">
        <f>697612996.267642-100000000</f>
        <v>597612996.26764202</v>
      </c>
      <c r="I7" s="11">
        <v>1121072698.7128</v>
      </c>
      <c r="J7" s="3">
        <f t="shared" si="2"/>
        <v>11664528781.999996</v>
      </c>
      <c r="K7" s="3">
        <v>10264528782</v>
      </c>
      <c r="L7" s="6">
        <f t="shared" si="3"/>
        <v>-1399999999.9999962</v>
      </c>
      <c r="O7" s="3" t="b">
        <f t="shared" si="4"/>
        <v>1</v>
      </c>
      <c r="P7" s="3" t="b">
        <f t="shared" si="5"/>
        <v>1</v>
      </c>
      <c r="Q7" s="3" t="b">
        <f t="shared" si="6"/>
        <v>1</v>
      </c>
      <c r="R7" s="3" t="b">
        <f t="shared" si="7"/>
        <v>1</v>
      </c>
      <c r="S7" s="3" t="b">
        <f t="shared" si="8"/>
        <v>1</v>
      </c>
      <c r="T7" s="3" t="b">
        <f t="shared" si="9"/>
        <v>1</v>
      </c>
      <c r="U7" s="3" t="b">
        <f t="shared" si="10"/>
        <v>1</v>
      </c>
      <c r="V7" s="3" t="b">
        <f t="shared" si="11"/>
        <v>1</v>
      </c>
    </row>
    <row r="8" spans="1:22" x14ac:dyDescent="0.2">
      <c r="A8" s="8" t="s">
        <v>190</v>
      </c>
      <c r="B8" s="11">
        <v>3083191087.7501817</v>
      </c>
      <c r="C8" s="11">
        <f>2567548952.1017+200000000</f>
        <v>2767548952.1016998</v>
      </c>
      <c r="D8" s="11">
        <f>25748616.4745879+10000000</f>
        <v>35748616.474587902</v>
      </c>
      <c r="E8" s="11">
        <v>5143929200.9298906</v>
      </c>
      <c r="F8" s="11">
        <v>449514782.71486729</v>
      </c>
      <c r="G8" s="11">
        <v>697188043.86346912</v>
      </c>
      <c r="H8" s="11">
        <v>687498099.19035411</v>
      </c>
      <c r="I8" s="11">
        <v>1134839848.9749482</v>
      </c>
      <c r="J8" s="3">
        <f t="shared" si="2"/>
        <v>13999458631.999996</v>
      </c>
      <c r="K8" s="3">
        <v>15289458632</v>
      </c>
      <c r="L8" s="6">
        <f t="shared" si="3"/>
        <v>1290000000.0000038</v>
      </c>
      <c r="O8" s="3" t="b">
        <f t="shared" si="4"/>
        <v>1</v>
      </c>
      <c r="P8" s="3" t="b">
        <f t="shared" si="5"/>
        <v>1</v>
      </c>
      <c r="Q8" s="3" t="b">
        <f t="shared" si="6"/>
        <v>1</v>
      </c>
      <c r="R8" s="3" t="b">
        <f t="shared" si="7"/>
        <v>1</v>
      </c>
      <c r="S8" s="3" t="b">
        <f t="shared" si="8"/>
        <v>1</v>
      </c>
      <c r="T8" s="3" t="b">
        <f t="shared" si="9"/>
        <v>1</v>
      </c>
      <c r="U8" s="3" t="b">
        <f t="shared" si="10"/>
        <v>1</v>
      </c>
      <c r="V8" s="3" t="b">
        <f t="shared" si="11"/>
        <v>1</v>
      </c>
    </row>
    <row r="9" spans="1:22" x14ac:dyDescent="0.2">
      <c r="A9" s="8" t="s">
        <v>189</v>
      </c>
      <c r="B9" s="11">
        <v>4140033117.2870698</v>
      </c>
      <c r="C9" s="11">
        <v>3195615678.4083266</v>
      </c>
      <c r="D9" s="11">
        <v>48643676.254838102</v>
      </c>
      <c r="E9" s="11">
        <f>6167562601.13338-700000000</f>
        <v>5467562601.1333799</v>
      </c>
      <c r="F9" s="11">
        <v>555751893.13781762</v>
      </c>
      <c r="G9" s="11">
        <f>874111273.352422-50000000</f>
        <v>824111273.352422</v>
      </c>
      <c r="H9" s="11">
        <f>896445087.426672-100000000</f>
        <v>796445087.42667198</v>
      </c>
      <c r="I9" s="11">
        <v>1535061982.3327665</v>
      </c>
      <c r="J9" s="3">
        <f t="shared" si="2"/>
        <v>16563225309.333294</v>
      </c>
      <c r="K9" s="3">
        <v>16113854026</v>
      </c>
      <c r="L9" s="6">
        <f t="shared" si="3"/>
        <v>-449371283.33329391</v>
      </c>
      <c r="O9" s="3" t="b">
        <f t="shared" si="4"/>
        <v>1</v>
      </c>
      <c r="P9" s="3" t="b">
        <f t="shared" si="5"/>
        <v>1</v>
      </c>
      <c r="Q9" s="3" t="b">
        <f t="shared" si="6"/>
        <v>1</v>
      </c>
      <c r="R9" s="3" t="b">
        <f t="shared" si="7"/>
        <v>1</v>
      </c>
      <c r="S9" s="3" t="b">
        <f t="shared" si="8"/>
        <v>1</v>
      </c>
      <c r="T9" s="3" t="b">
        <f t="shared" si="9"/>
        <v>1</v>
      </c>
      <c r="U9" s="3" t="b">
        <f t="shared" si="10"/>
        <v>1</v>
      </c>
      <c r="V9" s="3" t="b">
        <f t="shared" si="11"/>
        <v>1</v>
      </c>
    </row>
    <row r="10" spans="1:22" x14ac:dyDescent="0.2">
      <c r="A10" s="8" t="s">
        <v>188</v>
      </c>
      <c r="B10" s="11">
        <f>4068649041.64682+200000000+200000000</f>
        <v>4468649041.6468201</v>
      </c>
      <c r="C10" s="11">
        <f>2927804903.89432+400000000</f>
        <v>3327804903.89432</v>
      </c>
      <c r="D10" s="11">
        <v>60891854.627271853</v>
      </c>
      <c r="E10" s="11">
        <v>6296567401.3867302</v>
      </c>
      <c r="F10" s="11">
        <v>566000444.07999706</v>
      </c>
      <c r="G10" s="11">
        <v>874111273.352422</v>
      </c>
      <c r="H10" s="11">
        <f>896445087.426672-60000000</f>
        <v>836445087.42667198</v>
      </c>
      <c r="I10" s="11">
        <v>1633055004.4329467</v>
      </c>
      <c r="J10" s="3">
        <f t="shared" si="2"/>
        <v>18063525010.847179</v>
      </c>
      <c r="K10" s="3">
        <v>17187985458</v>
      </c>
      <c r="L10" s="6">
        <f t="shared" si="3"/>
        <v>-875539552.84717941</v>
      </c>
      <c r="O10" s="3" t="b">
        <f t="shared" si="4"/>
        <v>1</v>
      </c>
      <c r="P10" s="3" t="b">
        <f t="shared" si="5"/>
        <v>1</v>
      </c>
      <c r="Q10" s="3" t="b">
        <f t="shared" si="6"/>
        <v>1</v>
      </c>
      <c r="R10" s="3" t="b">
        <f t="shared" si="7"/>
        <v>1</v>
      </c>
      <c r="S10" s="3" t="b">
        <f t="shared" si="8"/>
        <v>1</v>
      </c>
      <c r="T10" s="3" t="b">
        <f t="shared" si="9"/>
        <v>1</v>
      </c>
      <c r="U10" s="3" t="b">
        <f t="shared" si="10"/>
        <v>1</v>
      </c>
      <c r="V10" s="3" t="b">
        <f t="shared" si="11"/>
        <v>1</v>
      </c>
    </row>
    <row r="11" spans="1:22" x14ac:dyDescent="0.2">
      <c r="A11" s="8" t="s">
        <v>187</v>
      </c>
      <c r="B11" s="11">
        <f>4569040691.11808+200000000</f>
        <v>4769040691.1180801</v>
      </c>
      <c r="C11" s="11">
        <f>3223456698.09457+300000000</f>
        <v>3523456698.0945702</v>
      </c>
      <c r="D11" s="11">
        <v>64892901.9594189</v>
      </c>
      <c r="E11" s="11">
        <v>6392549427.7994699</v>
      </c>
      <c r="F11" s="11">
        <v>600496890.72253001</v>
      </c>
      <c r="G11" s="11">
        <v>917789935.52076268</v>
      </c>
      <c r="H11" s="11">
        <v>872664014.54999995</v>
      </c>
      <c r="I11" s="11">
        <v>1736388630</v>
      </c>
      <c r="J11" s="3">
        <f t="shared" si="2"/>
        <v>18877279189.764832</v>
      </c>
      <c r="K11" s="3">
        <v>18635804603</v>
      </c>
      <c r="L11" s="6">
        <f t="shared" si="3"/>
        <v>-241474586.76483154</v>
      </c>
      <c r="O11" s="3" t="b">
        <f t="shared" si="4"/>
        <v>1</v>
      </c>
      <c r="P11" s="3" t="b">
        <f t="shared" si="5"/>
        <v>1</v>
      </c>
      <c r="Q11" s="3" t="b">
        <f t="shared" si="6"/>
        <v>1</v>
      </c>
      <c r="R11" s="3" t="b">
        <f t="shared" si="7"/>
        <v>1</v>
      </c>
      <c r="S11" s="3" t="b">
        <f t="shared" si="8"/>
        <v>1</v>
      </c>
      <c r="T11" s="3" t="b">
        <f t="shared" si="9"/>
        <v>1</v>
      </c>
      <c r="U11" s="3" t="b">
        <f t="shared" si="10"/>
        <v>1</v>
      </c>
      <c r="V11" s="3" t="b">
        <f t="shared" si="11"/>
        <v>1</v>
      </c>
    </row>
    <row r="12" spans="1:22" s="12" customFormat="1" x14ac:dyDescent="0.2">
      <c r="A12" s="14" t="s">
        <v>186</v>
      </c>
      <c r="B12" s="18">
        <v>5516071353</v>
      </c>
      <c r="C12" s="18">
        <v>3704847289</v>
      </c>
      <c r="D12" s="18">
        <v>65279929</v>
      </c>
      <c r="E12" s="18">
        <v>6498115245</v>
      </c>
      <c r="F12" s="18">
        <v>688956997</v>
      </c>
      <c r="G12" s="11">
        <v>2433459825</v>
      </c>
      <c r="H12" s="11">
        <v>904690916</v>
      </c>
      <c r="I12" s="18">
        <v>1822248348.44554</v>
      </c>
      <c r="J12" s="3">
        <f t="shared" si="2"/>
        <v>21633669902.445541</v>
      </c>
      <c r="K12" s="3"/>
      <c r="L12" s="6">
        <f t="shared" si="3"/>
        <v>-21633669902.445541</v>
      </c>
      <c r="O12" s="3" t="b">
        <f t="shared" si="4"/>
        <v>1</v>
      </c>
      <c r="P12" s="3" t="b">
        <f t="shared" si="5"/>
        <v>1</v>
      </c>
      <c r="Q12" s="3" t="b">
        <f t="shared" si="6"/>
        <v>1</v>
      </c>
      <c r="R12" s="3" t="b">
        <f t="shared" si="7"/>
        <v>1</v>
      </c>
      <c r="S12" s="3" t="b">
        <f t="shared" si="8"/>
        <v>1</v>
      </c>
      <c r="T12" s="3" t="b">
        <f t="shared" si="9"/>
        <v>1</v>
      </c>
      <c r="U12" s="3" t="b">
        <f t="shared" si="10"/>
        <v>1</v>
      </c>
      <c r="V12" s="3" t="b">
        <f t="shared" si="11"/>
        <v>1</v>
      </c>
    </row>
    <row r="13" spans="1:22" s="12" customFormat="1" x14ac:dyDescent="0.2">
      <c r="A13" s="14" t="s">
        <v>185</v>
      </c>
      <c r="B13" s="13">
        <v>5851081097</v>
      </c>
      <c r="C13" s="13">
        <v>3876660359</v>
      </c>
      <c r="D13" s="13">
        <v>66922967</v>
      </c>
      <c r="E13" s="13">
        <v>6891818224</v>
      </c>
      <c r="F13" s="18">
        <v>692645455</v>
      </c>
      <c r="G13" s="11">
        <v>2898741452</v>
      </c>
      <c r="H13" s="11">
        <v>931329709.33963001</v>
      </c>
      <c r="I13" s="13">
        <v>1957192660</v>
      </c>
      <c r="J13" s="3">
        <f t="shared" si="2"/>
        <v>23166391923.33963</v>
      </c>
      <c r="K13" s="3"/>
      <c r="L13" s="6">
        <f t="shared" si="3"/>
        <v>-23166391923.33963</v>
      </c>
      <c r="O13" s="3" t="b">
        <f t="shared" si="4"/>
        <v>1</v>
      </c>
      <c r="P13" s="3" t="b">
        <f t="shared" si="5"/>
        <v>1</v>
      </c>
      <c r="Q13" s="3" t="b">
        <f t="shared" si="6"/>
        <v>1</v>
      </c>
      <c r="R13" s="3" t="b">
        <f t="shared" si="7"/>
        <v>1</v>
      </c>
      <c r="S13" s="3" t="b">
        <f t="shared" si="8"/>
        <v>1</v>
      </c>
      <c r="T13" s="3" t="b">
        <f t="shared" si="9"/>
        <v>1</v>
      </c>
      <c r="U13" s="3" t="b">
        <f t="shared" si="10"/>
        <v>1</v>
      </c>
      <c r="V13" s="3" t="b">
        <f t="shared" si="11"/>
        <v>1</v>
      </c>
    </row>
    <row r="14" spans="1:22" s="12" customFormat="1" x14ac:dyDescent="0.2">
      <c r="A14" s="14" t="s">
        <v>184</v>
      </c>
      <c r="B14" s="13">
        <v>6259961610.5</v>
      </c>
      <c r="C14" s="13">
        <v>4148277719</v>
      </c>
      <c r="D14" s="13">
        <v>70127240</v>
      </c>
      <c r="E14" s="13">
        <v>7184453636.3999996</v>
      </c>
      <c r="F14" s="18">
        <v>702077690.20000005</v>
      </c>
      <c r="G14" s="11">
        <v>2949978253</v>
      </c>
      <c r="H14" s="11">
        <v>1000090510</v>
      </c>
      <c r="I14" s="13">
        <v>2095028158</v>
      </c>
      <c r="J14" s="3">
        <f t="shared" si="2"/>
        <v>24409994817.100002</v>
      </c>
      <c r="K14" s="3"/>
      <c r="L14" s="6">
        <f t="shared" si="3"/>
        <v>-24409994817.100002</v>
      </c>
      <c r="O14" s="3" t="b">
        <f t="shared" si="4"/>
        <v>1</v>
      </c>
      <c r="P14" s="3" t="b">
        <f t="shared" si="5"/>
        <v>1</v>
      </c>
      <c r="Q14" s="3" t="b">
        <f t="shared" si="6"/>
        <v>1</v>
      </c>
      <c r="R14" s="3" t="b">
        <f t="shared" si="7"/>
        <v>1</v>
      </c>
      <c r="S14" s="3" t="b">
        <f t="shared" si="8"/>
        <v>1</v>
      </c>
      <c r="T14" s="3" t="b">
        <f t="shared" si="9"/>
        <v>1</v>
      </c>
      <c r="U14" s="3" t="b">
        <f t="shared" si="10"/>
        <v>1</v>
      </c>
      <c r="V14" s="3" t="b">
        <f t="shared" si="11"/>
        <v>1</v>
      </c>
    </row>
    <row r="15" spans="1:22" s="12" customFormat="1" x14ac:dyDescent="0.2">
      <c r="A15" s="14" t="s">
        <v>183</v>
      </c>
      <c r="B15" s="13">
        <v>6657885305</v>
      </c>
      <c r="C15" s="13">
        <v>4342479221</v>
      </c>
      <c r="D15" s="13">
        <v>72768637</v>
      </c>
      <c r="E15" s="13">
        <v>7302571869</v>
      </c>
      <c r="F15" s="18">
        <v>740428992</v>
      </c>
      <c r="G15" s="11">
        <v>3060788157</v>
      </c>
      <c r="H15" s="11">
        <v>1173135828</v>
      </c>
      <c r="I15" s="13">
        <v>2286613640</v>
      </c>
      <c r="J15" s="3">
        <f t="shared" si="2"/>
        <v>25636671649</v>
      </c>
      <c r="K15" s="3"/>
      <c r="L15" s="6">
        <f t="shared" si="3"/>
        <v>-25636671649</v>
      </c>
      <c r="O15" s="3" t="b">
        <f t="shared" si="4"/>
        <v>1</v>
      </c>
      <c r="P15" s="3" t="b">
        <f t="shared" si="5"/>
        <v>1</v>
      </c>
      <c r="Q15" s="3" t="b">
        <f t="shared" si="6"/>
        <v>1</v>
      </c>
      <c r="R15" s="3" t="b">
        <f t="shared" si="7"/>
        <v>1</v>
      </c>
      <c r="S15" s="3" t="b">
        <f t="shared" si="8"/>
        <v>1</v>
      </c>
      <c r="T15" s="3" t="b">
        <f t="shared" si="9"/>
        <v>1</v>
      </c>
      <c r="U15" s="3" t="b">
        <f t="shared" si="10"/>
        <v>1</v>
      </c>
      <c r="V15" s="3" t="b">
        <f t="shared" si="11"/>
        <v>1</v>
      </c>
    </row>
    <row r="16" spans="1:22" s="12" customFormat="1" x14ac:dyDescent="0.2">
      <c r="A16" s="14" t="s">
        <v>182</v>
      </c>
      <c r="B16" s="13">
        <v>6963552336</v>
      </c>
      <c r="C16" s="13">
        <v>4396984788</v>
      </c>
      <c r="D16" s="13">
        <v>77934224</v>
      </c>
      <c r="E16" s="13">
        <v>7485337118</v>
      </c>
      <c r="F16" s="18">
        <v>793216278</v>
      </c>
      <c r="G16" s="11">
        <v>3121991319</v>
      </c>
      <c r="H16" s="11">
        <v>1211281670</v>
      </c>
      <c r="I16" s="13">
        <v>2364392134</v>
      </c>
      <c r="J16" s="3">
        <f t="shared" si="2"/>
        <v>26414689867</v>
      </c>
      <c r="K16" s="3"/>
      <c r="L16" s="6">
        <f t="shared" si="3"/>
        <v>-26414689867</v>
      </c>
      <c r="O16" s="3" t="b">
        <f t="shared" si="4"/>
        <v>1</v>
      </c>
      <c r="P16" s="3" t="b">
        <f t="shared" si="5"/>
        <v>1</v>
      </c>
      <c r="Q16" s="3" t="b">
        <f t="shared" si="6"/>
        <v>1</v>
      </c>
      <c r="R16" s="3" t="b">
        <f t="shared" si="7"/>
        <v>1</v>
      </c>
      <c r="S16" s="3" t="b">
        <f t="shared" si="8"/>
        <v>1</v>
      </c>
      <c r="T16" s="3" t="b">
        <f t="shared" si="9"/>
        <v>1</v>
      </c>
      <c r="U16" s="3" t="b">
        <f t="shared" si="10"/>
        <v>1</v>
      </c>
      <c r="V16" s="3" t="b">
        <f t="shared" si="11"/>
        <v>1</v>
      </c>
    </row>
    <row r="17" spans="1:12" s="12" customFormat="1" x14ac:dyDescent="0.2">
      <c r="A17" s="14"/>
      <c r="B17" s="13"/>
      <c r="C17" s="13"/>
      <c r="D17" s="13"/>
      <c r="E17" s="13"/>
      <c r="F17" s="13"/>
      <c r="G17" s="13"/>
      <c r="H17" s="13"/>
      <c r="I17" s="13"/>
      <c r="K17" s="3"/>
      <c r="L17" s="6">
        <f t="shared" si="3"/>
        <v>0</v>
      </c>
    </row>
    <row r="18" spans="1:12" x14ac:dyDescent="0.2">
      <c r="A18" s="8"/>
      <c r="B18" s="11"/>
      <c r="C18" s="11"/>
      <c r="D18" s="11"/>
      <c r="E18" s="11"/>
      <c r="F18" s="11"/>
      <c r="G18" s="11"/>
      <c r="H18" s="11"/>
      <c r="I18" s="11"/>
      <c r="K18" s="3"/>
    </row>
    <row r="19" spans="1:12" x14ac:dyDescent="0.2">
      <c r="A19" s="8" t="s">
        <v>144</v>
      </c>
      <c r="B19" s="11">
        <v>949634</v>
      </c>
      <c r="C19" s="11">
        <v>463425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-3089000</v>
      </c>
      <c r="K19" s="3"/>
    </row>
    <row r="20" spans="1:12" x14ac:dyDescent="0.2">
      <c r="A20" s="8" t="s">
        <v>143</v>
      </c>
      <c r="B20" s="10">
        <v>2192777</v>
      </c>
      <c r="C20" s="10">
        <v>14632418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330000</v>
      </c>
      <c r="K20" s="3"/>
    </row>
    <row r="21" spans="1:12" x14ac:dyDescent="0.2">
      <c r="A21" s="8" t="s">
        <v>142</v>
      </c>
      <c r="B21" s="10">
        <v>10974365</v>
      </c>
      <c r="C21" s="10">
        <v>141758782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3762494</v>
      </c>
      <c r="K21" s="3"/>
    </row>
    <row r="22" spans="1:12" x14ac:dyDescent="0.2">
      <c r="A22" s="8" t="s">
        <v>141</v>
      </c>
      <c r="B22" s="10">
        <v>55301048</v>
      </c>
      <c r="C22" s="10">
        <v>317091145</v>
      </c>
      <c r="D22" s="10">
        <v>0</v>
      </c>
      <c r="E22" s="10">
        <v>0</v>
      </c>
      <c r="F22" s="10">
        <v>0</v>
      </c>
      <c r="G22" s="10">
        <v>444050</v>
      </c>
      <c r="H22" s="10">
        <v>0</v>
      </c>
      <c r="I22" s="10">
        <v>12463598</v>
      </c>
      <c r="K22" s="3">
        <v>931329709.33963001</v>
      </c>
    </row>
    <row r="23" spans="1:12" x14ac:dyDescent="0.2">
      <c r="A23" s="8" t="s">
        <v>140</v>
      </c>
      <c r="B23" s="10">
        <v>95344622</v>
      </c>
      <c r="C23" s="10">
        <v>604911137</v>
      </c>
      <c r="D23" s="10">
        <v>0</v>
      </c>
      <c r="E23" s="10">
        <v>0</v>
      </c>
      <c r="F23" s="10">
        <v>0</v>
      </c>
      <c r="G23" s="10">
        <v>829050</v>
      </c>
      <c r="H23" s="10">
        <v>0</v>
      </c>
      <c r="I23" s="10">
        <v>14164104</v>
      </c>
      <c r="K23" s="3">
        <v>1000090510</v>
      </c>
    </row>
    <row r="24" spans="1:12" x14ac:dyDescent="0.2">
      <c r="A24" s="8" t="s">
        <v>139</v>
      </c>
      <c r="B24" s="10">
        <v>146149062</v>
      </c>
      <c r="C24" s="10">
        <v>839203521</v>
      </c>
      <c r="D24" s="10">
        <v>0</v>
      </c>
      <c r="E24" s="10">
        <v>550999</v>
      </c>
      <c r="F24" s="10">
        <v>0</v>
      </c>
      <c r="G24" s="10">
        <v>954050</v>
      </c>
      <c r="H24" s="10">
        <v>0</v>
      </c>
      <c r="I24" s="10">
        <v>94382038</v>
      </c>
      <c r="K24" s="3">
        <v>1173135828</v>
      </c>
    </row>
    <row r="25" spans="1:12" x14ac:dyDescent="0.2">
      <c r="A25" s="8" t="s">
        <v>138</v>
      </c>
      <c r="B25" s="11">
        <v>211016709</v>
      </c>
      <c r="C25" s="11">
        <v>1072120441</v>
      </c>
      <c r="D25" s="11">
        <v>0</v>
      </c>
      <c r="E25" s="11">
        <v>600999</v>
      </c>
      <c r="F25" s="11">
        <v>0</v>
      </c>
      <c r="G25" s="11">
        <v>1369882</v>
      </c>
      <c r="H25" s="11">
        <v>0</v>
      </c>
      <c r="I25" s="11">
        <v>94926410</v>
      </c>
      <c r="K25" s="3"/>
    </row>
    <row r="26" spans="1:12" s="12" customFormat="1" hidden="1" x14ac:dyDescent="0.2">
      <c r="A26" s="14" t="s">
        <v>137</v>
      </c>
      <c r="B26" s="18">
        <v>310003217.50943398</v>
      </c>
      <c r="C26" s="18">
        <v>1292606030</v>
      </c>
      <c r="D26" s="18">
        <v>0</v>
      </c>
      <c r="E26" s="18">
        <v>32359188</v>
      </c>
      <c r="F26" s="18">
        <v>656218</v>
      </c>
      <c r="G26" s="18">
        <v>0</v>
      </c>
      <c r="H26" s="18">
        <v>0</v>
      </c>
      <c r="I26" s="18">
        <v>107013568</v>
      </c>
      <c r="K26" s="3"/>
    </row>
    <row r="27" spans="1:12" s="12" customFormat="1" hidden="1" x14ac:dyDescent="0.2">
      <c r="A27" s="14" t="s">
        <v>136</v>
      </c>
      <c r="B27" s="18">
        <v>398519885.50943398</v>
      </c>
      <c r="C27" s="18">
        <v>1535820319</v>
      </c>
      <c r="D27" s="18">
        <v>0</v>
      </c>
      <c r="E27" s="18">
        <v>33170472</v>
      </c>
      <c r="F27" s="18">
        <v>656218</v>
      </c>
      <c r="G27" s="18">
        <v>0</v>
      </c>
      <c r="H27" s="18">
        <v>0</v>
      </c>
      <c r="I27" s="18">
        <v>116236704</v>
      </c>
      <c r="K27" s="3"/>
    </row>
    <row r="28" spans="1:12" s="12" customFormat="1" hidden="1" x14ac:dyDescent="0.2">
      <c r="A28" s="14" t="s">
        <v>135</v>
      </c>
      <c r="B28" s="18">
        <v>550581348.50943398</v>
      </c>
      <c r="C28" s="18">
        <v>1805140581</v>
      </c>
      <c r="D28" s="18">
        <v>0</v>
      </c>
      <c r="E28" s="18">
        <v>43782290</v>
      </c>
      <c r="F28" s="18">
        <v>656218</v>
      </c>
      <c r="G28" s="18">
        <v>0</v>
      </c>
      <c r="H28" s="18">
        <v>0</v>
      </c>
      <c r="I28" s="18">
        <v>130998797</v>
      </c>
      <c r="K28" s="3"/>
    </row>
    <row r="29" spans="1:12" s="12" customFormat="1" hidden="1" x14ac:dyDescent="0.2">
      <c r="A29" s="14" t="s">
        <v>134</v>
      </c>
      <c r="B29" s="18">
        <v>678468703.50943398</v>
      </c>
      <c r="C29" s="18">
        <v>2080986023</v>
      </c>
      <c r="D29" s="18">
        <v>0</v>
      </c>
      <c r="E29" s="18">
        <v>50117618</v>
      </c>
      <c r="F29" s="18">
        <v>4218680</v>
      </c>
      <c r="G29" s="18">
        <v>1389287</v>
      </c>
      <c r="H29" s="18">
        <v>0</v>
      </c>
      <c r="I29" s="18">
        <v>173479878</v>
      </c>
      <c r="K29" s="3"/>
    </row>
    <row r="30" spans="1:12" s="12" customFormat="1" hidden="1" x14ac:dyDescent="0.2">
      <c r="A30" s="14" t="s">
        <v>133</v>
      </c>
      <c r="B30" s="18">
        <v>751187849.50943398</v>
      </c>
      <c r="C30" s="18">
        <v>2082958327</v>
      </c>
      <c r="D30" s="18">
        <v>0</v>
      </c>
      <c r="E30" s="18">
        <v>661074779</v>
      </c>
      <c r="F30" s="18">
        <v>7511861</v>
      </c>
      <c r="G30" s="18">
        <v>1389287</v>
      </c>
      <c r="H30" s="18">
        <v>0</v>
      </c>
      <c r="I30" s="18">
        <v>707705435</v>
      </c>
      <c r="K30" s="3"/>
    </row>
    <row r="31" spans="1:12" x14ac:dyDescent="0.2">
      <c r="A31" s="8"/>
      <c r="B31" s="11"/>
      <c r="C31" s="11"/>
      <c r="D31" s="11"/>
      <c r="E31" s="11"/>
      <c r="F31" s="11"/>
      <c r="G31" s="11"/>
      <c r="H31" s="11"/>
      <c r="I31" s="11"/>
      <c r="K31" s="3"/>
    </row>
    <row r="32" spans="1:12" x14ac:dyDescent="0.2">
      <c r="A32" s="8" t="s">
        <v>132</v>
      </c>
      <c r="B32" s="11">
        <v>239790513</v>
      </c>
      <c r="C32" s="11">
        <v>543859743</v>
      </c>
      <c r="D32" s="11">
        <v>0</v>
      </c>
      <c r="E32" s="11">
        <v>32114472</v>
      </c>
      <c r="F32" s="11">
        <v>1517222</v>
      </c>
      <c r="G32" s="11">
        <v>57060000</v>
      </c>
      <c r="H32" s="11">
        <v>0</v>
      </c>
      <c r="I32" s="11">
        <v>7300000</v>
      </c>
      <c r="K32" s="3"/>
    </row>
    <row r="33" spans="1:11" x14ac:dyDescent="0.2">
      <c r="A33" s="8" t="s">
        <v>131</v>
      </c>
      <c r="B33" s="10">
        <v>548926130</v>
      </c>
      <c r="C33" s="10">
        <v>777327039</v>
      </c>
      <c r="D33" s="10">
        <v>0</v>
      </c>
      <c r="E33" s="10">
        <v>93435634</v>
      </c>
      <c r="F33" s="10">
        <v>1517222</v>
      </c>
      <c r="G33" s="10">
        <v>80540705</v>
      </c>
      <c r="H33" s="10">
        <v>0</v>
      </c>
      <c r="I33" s="10">
        <v>25559022</v>
      </c>
      <c r="K33" s="3"/>
    </row>
    <row r="34" spans="1:11" x14ac:dyDescent="0.2">
      <c r="A34" s="8" t="s">
        <v>130</v>
      </c>
      <c r="B34" s="10">
        <v>711990944</v>
      </c>
      <c r="C34" s="10">
        <v>922709764</v>
      </c>
      <c r="D34" s="10">
        <v>0</v>
      </c>
      <c r="E34" s="10">
        <v>133368400</v>
      </c>
      <c r="F34" s="10">
        <v>1517222</v>
      </c>
      <c r="G34" s="10">
        <v>82655330</v>
      </c>
      <c r="H34" s="10">
        <v>0</v>
      </c>
      <c r="I34" s="10">
        <v>17115528</v>
      </c>
      <c r="K34" s="3"/>
    </row>
    <row r="35" spans="1:11" x14ac:dyDescent="0.2">
      <c r="A35" s="8" t="s">
        <v>129</v>
      </c>
      <c r="B35" s="10">
        <v>1032616588</v>
      </c>
      <c r="C35" s="10">
        <v>1022151662</v>
      </c>
      <c r="D35" s="10">
        <v>0</v>
      </c>
      <c r="E35" s="10">
        <v>417365766</v>
      </c>
      <c r="F35" s="10">
        <v>2396324</v>
      </c>
      <c r="G35" s="10">
        <v>73550013</v>
      </c>
      <c r="H35" s="10">
        <v>248734</v>
      </c>
      <c r="I35" s="10">
        <v>58410334</v>
      </c>
      <c r="K35" s="3"/>
    </row>
    <row r="36" spans="1:11" x14ac:dyDescent="0.2">
      <c r="A36" s="8" t="s">
        <v>128</v>
      </c>
      <c r="B36" s="10">
        <v>1143280554</v>
      </c>
      <c r="C36" s="10">
        <v>1034722223</v>
      </c>
      <c r="D36" s="10">
        <v>0</v>
      </c>
      <c r="E36" s="10">
        <v>499444317</v>
      </c>
      <c r="F36" s="10">
        <v>4850950</v>
      </c>
      <c r="G36" s="10">
        <v>81527291</v>
      </c>
      <c r="H36" s="10">
        <v>2605526</v>
      </c>
      <c r="I36" s="10">
        <v>132805300</v>
      </c>
      <c r="K36" s="3"/>
    </row>
    <row r="37" spans="1:11" x14ac:dyDescent="0.2">
      <c r="A37" s="8" t="s">
        <v>127</v>
      </c>
      <c r="B37" s="10">
        <v>1338652150</v>
      </c>
      <c r="C37" s="10">
        <v>1037476740</v>
      </c>
      <c r="D37" s="10">
        <v>0</v>
      </c>
      <c r="E37" s="10">
        <v>505479166</v>
      </c>
      <c r="F37" s="10">
        <v>12354273</v>
      </c>
      <c r="G37" s="10">
        <v>81961786</v>
      </c>
      <c r="H37" s="10">
        <v>2615526</v>
      </c>
      <c r="I37" s="10">
        <v>202559309</v>
      </c>
      <c r="K37" s="3"/>
    </row>
    <row r="38" spans="1:11" x14ac:dyDescent="0.2">
      <c r="A38" s="1" t="s">
        <v>126</v>
      </c>
      <c r="B38" s="10">
        <v>1500493791</v>
      </c>
      <c r="C38" s="10">
        <v>1038210706</v>
      </c>
      <c r="D38" s="10">
        <v>0</v>
      </c>
      <c r="E38" s="10">
        <v>1933427386</v>
      </c>
      <c r="F38" s="10">
        <v>57851109</v>
      </c>
      <c r="G38" s="10">
        <v>82721477</v>
      </c>
      <c r="H38" s="10">
        <v>2615526</v>
      </c>
      <c r="I38" s="10">
        <v>239867340</v>
      </c>
      <c r="K38" s="3"/>
    </row>
    <row r="39" spans="1:11" s="12" customFormat="1" hidden="1" x14ac:dyDescent="0.2">
      <c r="A39" s="14" t="s">
        <v>125</v>
      </c>
      <c r="B39" s="18">
        <v>1111015428.0817599</v>
      </c>
      <c r="C39" s="18">
        <v>988776623</v>
      </c>
      <c r="D39" s="18">
        <v>70000</v>
      </c>
      <c r="E39" s="18">
        <v>1243613407.4025199</v>
      </c>
      <c r="F39" s="18">
        <v>67705761.656184494</v>
      </c>
      <c r="G39" s="18">
        <v>68047098</v>
      </c>
      <c r="H39" s="18">
        <v>31333788.5534591</v>
      </c>
      <c r="I39" s="18">
        <v>199631663</v>
      </c>
      <c r="K39" s="3"/>
    </row>
    <row r="40" spans="1:11" s="12" customFormat="1" hidden="1" x14ac:dyDescent="0.2">
      <c r="A40" s="14" t="s">
        <v>124</v>
      </c>
      <c r="B40" s="13">
        <v>1226656944.0817599</v>
      </c>
      <c r="C40" s="13">
        <v>989014347</v>
      </c>
      <c r="D40" s="13">
        <v>70000</v>
      </c>
      <c r="E40" s="13">
        <v>1284034748.4025199</v>
      </c>
      <c r="F40" s="13">
        <v>68554499.656184494</v>
      </c>
      <c r="G40" s="13">
        <v>69014248</v>
      </c>
      <c r="H40" s="13">
        <v>31333788.5534591</v>
      </c>
      <c r="I40" s="13">
        <v>201760902</v>
      </c>
      <c r="K40" s="3"/>
    </row>
    <row r="41" spans="1:11" s="12" customFormat="1" hidden="1" x14ac:dyDescent="0.2">
      <c r="A41" s="14" t="s">
        <v>123</v>
      </c>
      <c r="B41" s="13">
        <v>1392649374.0817599</v>
      </c>
      <c r="C41" s="13">
        <v>1011642326</v>
      </c>
      <c r="D41" s="13">
        <v>70000</v>
      </c>
      <c r="E41" s="13">
        <v>1303013993.4025199</v>
      </c>
      <c r="F41" s="13">
        <v>70312566.656184494</v>
      </c>
      <c r="G41" s="13">
        <v>78991314</v>
      </c>
      <c r="H41" s="13">
        <v>31333788.5534591</v>
      </c>
      <c r="I41" s="13">
        <v>201760902</v>
      </c>
      <c r="K41" s="3"/>
    </row>
    <row r="42" spans="1:11" s="12" customFormat="1" hidden="1" x14ac:dyDescent="0.2">
      <c r="A42" s="14" t="s">
        <v>122</v>
      </c>
      <c r="B42" s="13">
        <v>1526866067.0817599</v>
      </c>
      <c r="C42" s="13">
        <v>1027022501</v>
      </c>
      <c r="D42" s="13">
        <v>70000</v>
      </c>
      <c r="E42" s="13">
        <v>1360559495.4025199</v>
      </c>
      <c r="F42" s="13">
        <v>70312566.656184494</v>
      </c>
      <c r="G42" s="13">
        <v>81599595</v>
      </c>
      <c r="H42" s="13">
        <v>31333788.5534591</v>
      </c>
      <c r="I42" s="13">
        <v>224134719</v>
      </c>
      <c r="K42" s="3"/>
    </row>
    <row r="43" spans="1:11" s="12" customFormat="1" hidden="1" x14ac:dyDescent="0.2">
      <c r="A43" s="14" t="s">
        <v>121</v>
      </c>
      <c r="B43" s="13">
        <v>1654376713.0817599</v>
      </c>
      <c r="C43" s="13">
        <v>1025823692</v>
      </c>
      <c r="D43" s="13">
        <v>70000</v>
      </c>
      <c r="E43" s="13">
        <v>1397813824.4025199</v>
      </c>
      <c r="F43" s="13">
        <v>80153803.656184494</v>
      </c>
      <c r="G43" s="13">
        <v>94161108</v>
      </c>
      <c r="H43" s="13">
        <v>31333788.5534591</v>
      </c>
      <c r="I43" s="13">
        <v>233797269</v>
      </c>
      <c r="K43" s="3"/>
    </row>
    <row r="44" spans="1:11" x14ac:dyDescent="0.2">
      <c r="K44" s="3"/>
    </row>
    <row r="45" spans="1:11" x14ac:dyDescent="0.2">
      <c r="A45" s="8" t="s">
        <v>181</v>
      </c>
      <c r="B45" s="11">
        <v>148269827</v>
      </c>
      <c r="C45" s="11">
        <v>183060867</v>
      </c>
      <c r="D45" s="11">
        <v>2014795</v>
      </c>
      <c r="E45" s="11">
        <v>171326935</v>
      </c>
      <c r="F45" s="11">
        <v>1724036</v>
      </c>
      <c r="G45" s="11">
        <v>15640467</v>
      </c>
      <c r="H45" s="11">
        <v>29063065</v>
      </c>
      <c r="I45" s="11">
        <v>110513309</v>
      </c>
      <c r="K45" s="3"/>
    </row>
    <row r="46" spans="1:11" x14ac:dyDescent="0.2">
      <c r="A46" s="8" t="s">
        <v>180</v>
      </c>
      <c r="B46" s="10">
        <v>220925095.783959</v>
      </c>
      <c r="C46" s="10">
        <v>160642400.00686729</v>
      </c>
      <c r="D46" s="10">
        <v>3158737.6202369481</v>
      </c>
      <c r="E46" s="10">
        <v>161785669.16518971</v>
      </c>
      <c r="F46" s="10">
        <v>2574188.5536187412</v>
      </c>
      <c r="G46" s="10">
        <v>21572797.67070391</v>
      </c>
      <c r="H46" s="10">
        <v>26107423.36151785</v>
      </c>
      <c r="I46" s="10">
        <v>106808370.2112399</v>
      </c>
      <c r="K46" s="3"/>
    </row>
    <row r="47" spans="1:11" x14ac:dyDescent="0.2">
      <c r="A47" s="8" t="s">
        <v>179</v>
      </c>
      <c r="B47" s="10">
        <v>410044604.58176643</v>
      </c>
      <c r="C47" s="10">
        <v>269820203.99999988</v>
      </c>
      <c r="D47" s="10">
        <v>5271986.2460376332</v>
      </c>
      <c r="E47" s="10">
        <v>318066374.66475278</v>
      </c>
      <c r="F47" s="10">
        <v>37038681.668457553</v>
      </c>
      <c r="G47" s="10">
        <v>41855551.944504783</v>
      </c>
      <c r="H47" s="10">
        <v>77081947.268816739</v>
      </c>
      <c r="I47" s="10">
        <v>192562247.68566409</v>
      </c>
      <c r="K47" s="3"/>
    </row>
    <row r="48" spans="1:11" x14ac:dyDescent="0.2">
      <c r="A48" s="8" t="s">
        <v>178</v>
      </c>
      <c r="B48" s="10">
        <v>427906912.19538307</v>
      </c>
      <c r="C48" s="10">
        <v>288360322</v>
      </c>
      <c r="D48" s="10">
        <v>5070986.0746767949</v>
      </c>
      <c r="E48" s="10">
        <v>770384442.83535945</v>
      </c>
      <c r="F48" s="10">
        <v>42829855.88745144</v>
      </c>
      <c r="G48" s="10">
        <v>114745929.0923669</v>
      </c>
      <c r="H48" s="10">
        <v>73768695.356198892</v>
      </c>
      <c r="I48" s="10">
        <v>173889498.55856341</v>
      </c>
      <c r="K48" s="3"/>
    </row>
    <row r="49" spans="1:11" x14ac:dyDescent="0.2">
      <c r="A49" s="8" t="s">
        <v>177</v>
      </c>
      <c r="B49" s="10">
        <v>511542623.98767138</v>
      </c>
      <c r="C49" s="10">
        <v>303692844</v>
      </c>
      <c r="D49" s="10">
        <v>13542508.91488391</v>
      </c>
      <c r="E49" s="10">
        <v>826182551.19614553</v>
      </c>
      <c r="F49" s="10">
        <v>46638786.070143022</v>
      </c>
      <c r="G49" s="10">
        <v>126791919.3547781</v>
      </c>
      <c r="H49" s="10">
        <v>94154302.728893772</v>
      </c>
      <c r="I49" s="10">
        <v>216553956.1808176</v>
      </c>
      <c r="K49" s="3"/>
    </row>
    <row r="50" spans="1:11" x14ac:dyDescent="0.2">
      <c r="A50" s="8" t="s">
        <v>176</v>
      </c>
      <c r="B50" s="10">
        <v>556708306.64144933</v>
      </c>
      <c r="C50" s="10">
        <v>324814049</v>
      </c>
      <c r="D50" s="10">
        <v>13009554.00728032</v>
      </c>
      <c r="E50" s="10">
        <v>802198178.02629173</v>
      </c>
      <c r="F50" s="10">
        <v>52046017.124173664</v>
      </c>
      <c r="G50" s="10">
        <v>136536852.49771431</v>
      </c>
      <c r="H50" s="10">
        <v>106256699.96165989</v>
      </c>
      <c r="I50" s="10">
        <v>250237415.74143079</v>
      </c>
      <c r="K50" s="3"/>
    </row>
    <row r="51" spans="1:11" x14ac:dyDescent="0.2">
      <c r="A51" s="8" t="s">
        <v>175</v>
      </c>
      <c r="B51" s="11">
        <v>601083697.67830396</v>
      </c>
      <c r="C51" s="11">
        <v>351725606</v>
      </c>
      <c r="D51" s="11">
        <v>13214029.800569</v>
      </c>
      <c r="E51" s="11">
        <v>854306188.937904</v>
      </c>
      <c r="F51" s="11">
        <v>58311234.689419001</v>
      </c>
      <c r="G51" s="11">
        <v>143524714.755916</v>
      </c>
      <c r="H51" s="11">
        <v>170806404.17164201</v>
      </c>
      <c r="I51" s="11">
        <v>268868609.96624601</v>
      </c>
      <c r="K51" s="3"/>
    </row>
    <row r="52" spans="1:11" s="12" customFormat="1" hidden="1" x14ac:dyDescent="0.2">
      <c r="A52" s="14" t="s">
        <v>174</v>
      </c>
      <c r="B52" s="18">
        <v>792891447.68706203</v>
      </c>
      <c r="C52" s="18">
        <v>460124820.75927299</v>
      </c>
      <c r="D52" s="18">
        <v>15225580.9929142</v>
      </c>
      <c r="E52" s="18">
        <v>768863311.326208</v>
      </c>
      <c r="F52" s="18">
        <v>31623608.169594899</v>
      </c>
      <c r="G52" s="18">
        <v>312647684.13179398</v>
      </c>
      <c r="H52" s="18">
        <v>129840062.954815</v>
      </c>
      <c r="I52" s="18">
        <v>297718637.27500701</v>
      </c>
      <c r="K52" s="3"/>
    </row>
    <row r="53" spans="1:11" s="12" customFormat="1" hidden="1" x14ac:dyDescent="0.2">
      <c r="A53" s="14" t="s">
        <v>173</v>
      </c>
      <c r="B53" s="13">
        <v>855722600.65809298</v>
      </c>
      <c r="C53" s="13">
        <v>506279786.16749901</v>
      </c>
      <c r="D53" s="13">
        <v>14043877.9229909</v>
      </c>
      <c r="E53" s="13">
        <v>1143660711.98628</v>
      </c>
      <c r="F53" s="13">
        <v>29631720.998747401</v>
      </c>
      <c r="G53" s="13">
        <v>313040974.558792</v>
      </c>
      <c r="H53" s="13">
        <v>154970504.21904501</v>
      </c>
      <c r="I53" s="13">
        <v>274760708.728558</v>
      </c>
      <c r="K53" s="3"/>
    </row>
    <row r="54" spans="1:11" s="12" customFormat="1" hidden="1" x14ac:dyDescent="0.2">
      <c r="A54" s="14" t="s">
        <v>172</v>
      </c>
      <c r="B54" s="13">
        <v>840501970.37270296</v>
      </c>
      <c r="C54" s="13">
        <v>529758298.70614201</v>
      </c>
      <c r="D54" s="13">
        <v>14915630.737744</v>
      </c>
      <c r="E54" s="13">
        <v>942066979.84211099</v>
      </c>
      <c r="F54" s="13">
        <v>73143912.073799998</v>
      </c>
      <c r="G54" s="13">
        <v>357339147.11187202</v>
      </c>
      <c r="H54" s="13">
        <v>233320833.995092</v>
      </c>
      <c r="I54" s="13">
        <v>350559825.10386902</v>
      </c>
      <c r="K54" s="3"/>
    </row>
    <row r="55" spans="1:11" s="12" customFormat="1" hidden="1" x14ac:dyDescent="0.2">
      <c r="A55" s="14" t="s">
        <v>171</v>
      </c>
      <c r="B55" s="13">
        <v>902656493.61042297</v>
      </c>
      <c r="C55" s="13">
        <v>598067837.55924797</v>
      </c>
      <c r="D55" s="13">
        <v>15720627.3755232</v>
      </c>
      <c r="E55" s="13">
        <v>1153883411.9895501</v>
      </c>
      <c r="F55" s="13">
        <v>68958391.169576004</v>
      </c>
      <c r="G55" s="13">
        <v>320191266.85419297</v>
      </c>
      <c r="H55" s="13">
        <v>124841058.697644</v>
      </c>
      <c r="I55" s="13">
        <v>343783835.27050602</v>
      </c>
      <c r="K55" s="3"/>
    </row>
    <row r="56" spans="1:11" s="12" customFormat="1" hidden="1" x14ac:dyDescent="0.2">
      <c r="A56" s="14" t="s">
        <v>170</v>
      </c>
      <c r="B56" s="13">
        <v>1171482757.83442</v>
      </c>
      <c r="C56" s="13">
        <v>610361085.81615603</v>
      </c>
      <c r="D56" s="13">
        <v>17435935.607670199</v>
      </c>
      <c r="E56" s="13">
        <v>959782376.62491798</v>
      </c>
      <c r="F56" s="13">
        <v>100454356.32814901</v>
      </c>
      <c r="G56" s="13">
        <v>377054057.16378301</v>
      </c>
      <c r="H56" s="13">
        <v>140428907.760746</v>
      </c>
      <c r="I56" s="13">
        <v>432315465.23416197</v>
      </c>
      <c r="K56" s="3"/>
    </row>
    <row r="57" spans="1:11" x14ac:dyDescent="0.2">
      <c r="A57" s="8"/>
      <c r="B57" s="10"/>
      <c r="C57" s="10"/>
      <c r="D57" s="10"/>
      <c r="E57" s="10"/>
      <c r="F57" s="10"/>
      <c r="G57" s="10"/>
      <c r="H57" s="10"/>
      <c r="I57" s="10"/>
      <c r="K57" s="3"/>
    </row>
    <row r="58" spans="1:11" x14ac:dyDescent="0.2">
      <c r="A58" s="8" t="s">
        <v>108</v>
      </c>
      <c r="B58" s="10">
        <v>2751815370.4986682</v>
      </c>
      <c r="C58" s="10">
        <v>1364636142.395185</v>
      </c>
      <c r="D58" s="10">
        <v>9664305.4074675683</v>
      </c>
      <c r="E58" s="10">
        <v>343296253.2687217</v>
      </c>
      <c r="F58" s="10">
        <v>196796339.70098871</v>
      </c>
      <c r="G58" s="10">
        <v>53803758.213884316</v>
      </c>
      <c r="H58" s="10">
        <v>358331970.7391293</v>
      </c>
      <c r="I58" s="10">
        <v>37204477.36120937</v>
      </c>
      <c r="K58" s="3"/>
    </row>
    <row r="59" spans="1:11" x14ac:dyDescent="0.2">
      <c r="A59" s="8" t="s">
        <v>107</v>
      </c>
      <c r="B59" s="10">
        <v>2403994544.5332479</v>
      </c>
      <c r="C59" s="10">
        <v>1356641627.971844</v>
      </c>
      <c r="D59" s="10">
        <v>16843543.873145331</v>
      </c>
      <c r="E59" s="10">
        <v>566418879.42406297</v>
      </c>
      <c r="F59" s="10">
        <v>63559899.07713306</v>
      </c>
      <c r="G59" s="10">
        <v>58522611.288756281</v>
      </c>
      <c r="H59" s="10">
        <v>95562201.666253448</v>
      </c>
      <c r="I59" s="10">
        <v>492691813.80137849</v>
      </c>
      <c r="K59" s="3"/>
    </row>
    <row r="60" spans="1:11" x14ac:dyDescent="0.2">
      <c r="A60" s="8" t="s">
        <v>106</v>
      </c>
      <c r="B60" s="10">
        <v>2031873248.2044971</v>
      </c>
      <c r="C60" s="10">
        <v>1336905578.4061849</v>
      </c>
      <c r="D60" s="10">
        <v>15488300.575190529</v>
      </c>
      <c r="E60" s="10">
        <v>563693614.76723444</v>
      </c>
      <c r="F60" s="10">
        <v>75163375.558265582</v>
      </c>
      <c r="G60" s="10">
        <v>109831101.2789496</v>
      </c>
      <c r="H60" s="10">
        <v>83398681.926204011</v>
      </c>
      <c r="I60" s="10">
        <v>196013411.3720271</v>
      </c>
      <c r="K60" s="3"/>
    </row>
    <row r="61" spans="1:11" x14ac:dyDescent="0.2">
      <c r="A61" s="8" t="s">
        <v>105</v>
      </c>
      <c r="B61" s="10">
        <v>2216024987.0117979</v>
      </c>
      <c r="C61" s="10">
        <v>1197807522.649864</v>
      </c>
      <c r="D61" s="10">
        <v>13875960.941304849</v>
      </c>
      <c r="E61" s="10">
        <v>586085109.58335376</v>
      </c>
      <c r="F61" s="10">
        <v>112013360.31292181</v>
      </c>
      <c r="G61" s="10">
        <v>152062255.73906919</v>
      </c>
      <c r="H61" s="10">
        <v>144973101.0528616</v>
      </c>
      <c r="I61" s="10">
        <v>200326011.55093011</v>
      </c>
      <c r="K61" s="3"/>
    </row>
    <row r="62" spans="1:11" x14ac:dyDescent="0.2">
      <c r="A62" s="8" t="s">
        <v>104</v>
      </c>
      <c r="B62" s="10">
        <v>2072808089.446224</v>
      </c>
      <c r="C62" s="10">
        <v>1040245670.246932</v>
      </c>
      <c r="D62" s="10">
        <v>23887669.33148095</v>
      </c>
      <c r="E62" s="10">
        <v>691107009.12367475</v>
      </c>
      <c r="F62" s="10">
        <v>92644899.220718443</v>
      </c>
      <c r="G62" s="10">
        <v>144863518.05979019</v>
      </c>
      <c r="H62" s="10">
        <v>153078475.00337109</v>
      </c>
      <c r="I62" s="10">
        <v>434793023.02388889</v>
      </c>
      <c r="K62" s="3"/>
    </row>
    <row r="63" spans="1:11" x14ac:dyDescent="0.2">
      <c r="A63" s="8" t="s">
        <v>103</v>
      </c>
      <c r="B63" s="10">
        <v>2062438893.40136</v>
      </c>
      <c r="C63" s="10">
        <v>922914702.52595747</v>
      </c>
      <c r="D63" s="10">
        <v>21496501.243866932</v>
      </c>
      <c r="E63" s="10">
        <v>655579089.39015198</v>
      </c>
      <c r="F63" s="10">
        <v>125706467.36452121</v>
      </c>
      <c r="G63" s="10">
        <v>153936962.766817</v>
      </c>
      <c r="H63" s="10">
        <v>169956205.79368311</v>
      </c>
      <c r="I63" s="10">
        <v>493936627.94957322</v>
      </c>
      <c r="K63" s="3"/>
    </row>
    <row r="64" spans="1:11" x14ac:dyDescent="0.2">
      <c r="A64" s="8"/>
      <c r="B64" s="10"/>
      <c r="C64" s="10"/>
      <c r="D64" s="10"/>
      <c r="E64" s="10"/>
      <c r="F64" s="10"/>
      <c r="G64" s="10"/>
      <c r="H64" s="10"/>
      <c r="I64" s="10"/>
      <c r="K64" s="3"/>
    </row>
    <row r="65" spans="1:11" x14ac:dyDescent="0.2">
      <c r="A65" s="8" t="s">
        <v>169</v>
      </c>
      <c r="B65" s="3">
        <v>1217460272.8547699</v>
      </c>
      <c r="C65" s="3">
        <v>715106900.86779702</v>
      </c>
      <c r="D65" s="3">
        <v>3708714.88382689</v>
      </c>
      <c r="E65" s="3">
        <v>317956128.50902802</v>
      </c>
      <c r="F65" s="3">
        <v>173074414.51697099</v>
      </c>
      <c r="G65" s="3">
        <v>14683236.2469358</v>
      </c>
      <c r="H65" s="3">
        <v>333212159.345285</v>
      </c>
      <c r="I65" s="3">
        <v>-2595752.73310467</v>
      </c>
      <c r="K65" s="3"/>
    </row>
    <row r="66" spans="1:11" x14ac:dyDescent="0.2">
      <c r="A66" s="8" t="s">
        <v>168</v>
      </c>
      <c r="B66" s="3">
        <v>869639446.88934505</v>
      </c>
      <c r="C66" s="3">
        <v>869639446.88934505</v>
      </c>
      <c r="D66" s="3">
        <v>869639446.88934505</v>
      </c>
      <c r="E66" s="3">
        <v>869639446.88934505</v>
      </c>
      <c r="F66" s="3">
        <v>869639446.88934505</v>
      </c>
      <c r="G66" s="3">
        <v>869639446.88934505</v>
      </c>
      <c r="H66" s="3">
        <v>869639446.88934505</v>
      </c>
      <c r="I66" s="3">
        <v>869639446.88934505</v>
      </c>
      <c r="K66" s="3"/>
    </row>
    <row r="67" spans="1:11" x14ac:dyDescent="0.2">
      <c r="A67" s="8" t="s">
        <v>167</v>
      </c>
      <c r="B67" s="17">
        <v>497518150.5605948</v>
      </c>
      <c r="C67" s="17">
        <v>687376336.87879694</v>
      </c>
      <c r="D67" s="17">
        <v>9532710.0515498482</v>
      </c>
      <c r="E67" s="17">
        <v>538353490.00754118</v>
      </c>
      <c r="F67" s="17">
        <v>51441450.374247745</v>
      </c>
      <c r="G67" s="17">
        <v>70710579.31200105</v>
      </c>
      <c r="H67" s="17">
        <v>58278870.532359585</v>
      </c>
      <c r="I67" s="17">
        <v>156213181.27771309</v>
      </c>
      <c r="K67" s="3"/>
    </row>
    <row r="68" spans="1:11" x14ac:dyDescent="0.2">
      <c r="A68" s="8" t="s">
        <v>166</v>
      </c>
      <c r="B68" s="3">
        <v>681669889.36789501</v>
      </c>
      <c r="C68" s="3">
        <v>548278281.12247598</v>
      </c>
      <c r="D68" s="3">
        <v>7920370.4176641703</v>
      </c>
      <c r="E68" s="3">
        <v>560744984.82366097</v>
      </c>
      <c r="F68" s="3">
        <v>88291435.128904</v>
      </c>
      <c r="G68" s="3">
        <v>112941733.772121</v>
      </c>
      <c r="H68" s="3">
        <v>119853289.659017</v>
      </c>
      <c r="I68" s="3">
        <v>160525781.45661601</v>
      </c>
      <c r="K68" s="3"/>
    </row>
    <row r="69" spans="1:11" x14ac:dyDescent="0.2">
      <c r="A69" s="8" t="s">
        <v>165</v>
      </c>
      <c r="B69" s="3">
        <v>538452991.80232096</v>
      </c>
      <c r="C69" s="3">
        <v>538452991.80232096</v>
      </c>
      <c r="D69" s="3">
        <v>538452991.80232096</v>
      </c>
      <c r="E69" s="3">
        <v>538452991.80232096</v>
      </c>
      <c r="F69" s="3">
        <v>538452991.80232096</v>
      </c>
      <c r="G69" s="3">
        <v>538452991.80232096</v>
      </c>
      <c r="H69" s="3">
        <v>538452991.80232096</v>
      </c>
      <c r="I69" s="3">
        <v>538452991.80232096</v>
      </c>
      <c r="K69" s="3"/>
    </row>
    <row r="70" spans="1:11" x14ac:dyDescent="0.2">
      <c r="A70" s="8" t="s">
        <v>164</v>
      </c>
      <c r="B70" s="3">
        <v>528083795.75745797</v>
      </c>
      <c r="C70" s="3">
        <v>273385460.99856901</v>
      </c>
      <c r="D70" s="3">
        <v>15540910.7202262</v>
      </c>
      <c r="E70" s="3">
        <v>630238964.63045895</v>
      </c>
      <c r="F70" s="3">
        <v>101984542.180503</v>
      </c>
      <c r="G70" s="3">
        <v>114816440.799869</v>
      </c>
      <c r="H70" s="3">
        <v>144836394.39983901</v>
      </c>
      <c r="I70" s="3">
        <v>454136397.855259</v>
      </c>
      <c r="K70" s="3"/>
    </row>
    <row r="71" spans="1:11" x14ac:dyDescent="0.2">
      <c r="A71" s="8" t="s">
        <v>163</v>
      </c>
      <c r="B71" s="3">
        <v>419449917.22902203</v>
      </c>
      <c r="C71" s="3">
        <v>129558649.61375199</v>
      </c>
      <c r="D71" s="3">
        <v>12757229.075288599</v>
      </c>
      <c r="E71" s="3">
        <v>600756999.05244696</v>
      </c>
      <c r="F71" s="3">
        <v>108254644.090719</v>
      </c>
      <c r="G71" s="3">
        <v>113110891.492552</v>
      </c>
      <c r="H71" s="3">
        <v>152245376.81200001</v>
      </c>
      <c r="I71" s="3">
        <v>421362118.682033</v>
      </c>
      <c r="K71" s="3"/>
    </row>
    <row r="72" spans="1:11" s="12" customFormat="1" hidden="1" x14ac:dyDescent="0.2">
      <c r="A72" s="14" t="s">
        <v>162</v>
      </c>
      <c r="B72" s="15">
        <v>489619297.87737298</v>
      </c>
      <c r="C72" s="15">
        <v>155374709.51185</v>
      </c>
      <c r="D72" s="15">
        <v>12245416.9316369</v>
      </c>
      <c r="E72" s="15">
        <v>185232852.413596</v>
      </c>
      <c r="F72" s="15">
        <v>-49802427.038014203</v>
      </c>
      <c r="G72" s="15">
        <v>-59296424.386145003</v>
      </c>
      <c r="H72" s="15">
        <v>-26398770.156378299</v>
      </c>
      <c r="I72" s="15">
        <v>192863501.877058</v>
      </c>
      <c r="K72" s="3"/>
    </row>
    <row r="73" spans="1:11" s="12" customFormat="1" hidden="1" x14ac:dyDescent="0.2">
      <c r="A73" s="14" t="s">
        <v>161</v>
      </c>
      <c r="B73" s="15">
        <v>269648533.95383298</v>
      </c>
      <c r="C73" s="15">
        <v>-16275258.593698399</v>
      </c>
      <c r="D73" s="15">
        <v>9012520.6887161396</v>
      </c>
      <c r="E73" s="15">
        <v>62362250.389477</v>
      </c>
      <c r="F73" s="15">
        <v>-74252082.584440202</v>
      </c>
      <c r="G73" s="15">
        <v>-10065051.588265199</v>
      </c>
      <c r="H73" s="15">
        <v>-38875399.6778396</v>
      </c>
      <c r="I73" s="15">
        <v>117703897.91790099</v>
      </c>
      <c r="K73" s="3"/>
    </row>
    <row r="74" spans="1:11" s="12" customFormat="1" hidden="1" x14ac:dyDescent="0.2">
      <c r="A74" s="14" t="s">
        <v>160</v>
      </c>
      <c r="B74" s="16">
        <v>176597331.96885601</v>
      </c>
      <c r="C74" s="16">
        <v>96355528.476863593</v>
      </c>
      <c r="D74" s="16">
        <v>7059805.8652596399</v>
      </c>
      <c r="E74" s="16">
        <v>163590923.86753899</v>
      </c>
      <c r="F74" s="16">
        <v>-40782170.526722699</v>
      </c>
      <c r="G74" s="16">
        <v>-61497273.2066212</v>
      </c>
      <c r="H74" s="16">
        <v>-91189055.095832795</v>
      </c>
      <c r="I74" s="16">
        <v>141566730.52291599</v>
      </c>
      <c r="K74" s="3"/>
    </row>
    <row r="75" spans="1:11" s="12" customFormat="1" hidden="1" x14ac:dyDescent="0.2">
      <c r="A75" s="14" t="s">
        <v>159</v>
      </c>
      <c r="B75" s="15">
        <v>42159621.469921798</v>
      </c>
      <c r="C75" s="15">
        <v>-80915259.379594907</v>
      </c>
      <c r="D75" s="15">
        <v>3205239.53397098</v>
      </c>
      <c r="E75" s="15">
        <v>-249060038.724556</v>
      </c>
      <c r="F75" s="15">
        <v>-37148088.817939803</v>
      </c>
      <c r="G75" s="15">
        <v>-44691082.083994903</v>
      </c>
      <c r="H75" s="15">
        <v>37392918.104982197</v>
      </c>
      <c r="I75" s="15">
        <v>128282019.609909</v>
      </c>
      <c r="K75" s="3"/>
    </row>
    <row r="76" spans="1:11" s="12" customFormat="1" hidden="1" x14ac:dyDescent="0.2">
      <c r="A76" s="14" t="s">
        <v>158</v>
      </c>
      <c r="B76" s="15">
        <v>-27758870.114713401</v>
      </c>
      <c r="C76" s="15">
        <v>-61681095.319937199</v>
      </c>
      <c r="D76" s="15">
        <v>2206525.0255668401</v>
      </c>
      <c r="E76" s="15">
        <v>-313993885.79868901</v>
      </c>
      <c r="F76" s="15">
        <v>-205836211.270338</v>
      </c>
      <c r="G76" s="15">
        <v>-135880321.518769</v>
      </c>
      <c r="H76" s="15">
        <v>-218661659.279751</v>
      </c>
      <c r="I76" s="15">
        <v>-71053473.913272396</v>
      </c>
      <c r="K76" s="3"/>
    </row>
    <row r="77" spans="1:11" x14ac:dyDescent="0.2">
      <c r="A77" s="8"/>
      <c r="B77" s="3"/>
      <c r="C77" s="3"/>
      <c r="D77" s="3"/>
      <c r="E77" s="3"/>
      <c r="F77" s="3"/>
      <c r="G77" s="3"/>
      <c r="H77" s="3"/>
      <c r="I77" s="3"/>
      <c r="K77" s="3"/>
    </row>
    <row r="78" spans="1:11" x14ac:dyDescent="0.2">
      <c r="A78" s="9" t="s">
        <v>157</v>
      </c>
      <c r="B78" s="9" t="s">
        <v>46</v>
      </c>
      <c r="C78" s="9" t="s">
        <v>45</v>
      </c>
      <c r="D78" s="9" t="s">
        <v>44</v>
      </c>
      <c r="E78" s="9" t="s">
        <v>43</v>
      </c>
      <c r="F78" s="9" t="s">
        <v>42</v>
      </c>
      <c r="G78" s="9" t="s">
        <v>41</v>
      </c>
      <c r="H78" s="9" t="s">
        <v>40</v>
      </c>
      <c r="I78" s="9" t="s">
        <v>39</v>
      </c>
      <c r="K78" s="3"/>
    </row>
    <row r="79" spans="1:11" x14ac:dyDescent="0.2">
      <c r="A79" s="8" t="s">
        <v>156</v>
      </c>
      <c r="B79" s="10">
        <v>83266639.937041193</v>
      </c>
      <c r="C79" s="10">
        <v>19654608.515000001</v>
      </c>
      <c r="D79" s="10">
        <v>226891.52395</v>
      </c>
      <c r="E79" s="10">
        <v>481451941.14240992</v>
      </c>
      <c r="F79" s="10">
        <v>220932700.66560999</v>
      </c>
      <c r="G79" s="10">
        <v>29555088.334320601</v>
      </c>
      <c r="H79" s="10">
        <v>126943830.474131</v>
      </c>
      <c r="I79" s="10">
        <v>5921901.6314442903</v>
      </c>
      <c r="K79" s="3"/>
    </row>
    <row r="80" spans="1:11" x14ac:dyDescent="0.2">
      <c r="A80" s="8" t="s">
        <v>155</v>
      </c>
      <c r="B80" s="10">
        <v>65366210.279866673</v>
      </c>
      <c r="C80" s="10">
        <v>49823447</v>
      </c>
      <c r="D80" s="10">
        <v>638518.94623999996</v>
      </c>
      <c r="E80" s="10">
        <v>1252664095.971736</v>
      </c>
      <c r="F80" s="10">
        <v>82436580.687770009</v>
      </c>
      <c r="G80" s="10">
        <v>65504426.709279999</v>
      </c>
      <c r="H80" s="10">
        <v>306966060.76410371</v>
      </c>
      <c r="I80" s="10">
        <v>238145461.94113499</v>
      </c>
      <c r="K80" s="3"/>
    </row>
    <row r="81" spans="1:11" x14ac:dyDescent="0.2">
      <c r="A81" s="8" t="s">
        <v>154</v>
      </c>
      <c r="B81" s="10">
        <v>93115430.187440008</v>
      </c>
      <c r="C81" s="10">
        <v>65604928</v>
      </c>
      <c r="D81" s="10">
        <v>687950.82472000003</v>
      </c>
      <c r="E81" s="10">
        <v>1366467427.2757621</v>
      </c>
      <c r="F81" s="10">
        <v>286948423.06283998</v>
      </c>
      <c r="G81" s="10">
        <v>68328031.32031998</v>
      </c>
      <c r="H81" s="10">
        <v>405210642.09794247</v>
      </c>
      <c r="I81" s="10">
        <v>282327889.73959619</v>
      </c>
      <c r="K81" s="3"/>
    </row>
    <row r="82" spans="1:11" x14ac:dyDescent="0.2">
      <c r="A82" s="8" t="s">
        <v>153</v>
      </c>
      <c r="B82" s="10">
        <v>115063906.1328534</v>
      </c>
      <c r="C82" s="10">
        <v>81138031</v>
      </c>
      <c r="D82" s="10">
        <v>724945.37855999998</v>
      </c>
      <c r="E82" s="10">
        <v>4342147511.1304531</v>
      </c>
      <c r="F82" s="10">
        <v>324760513.81392127</v>
      </c>
      <c r="G82" s="10">
        <v>439994231.40960008</v>
      </c>
      <c r="H82" s="10">
        <v>441295926.57362741</v>
      </c>
      <c r="I82" s="10">
        <v>299273035.93058747</v>
      </c>
      <c r="K82" s="3"/>
    </row>
    <row r="83" spans="1:11" x14ac:dyDescent="0.2">
      <c r="A83" s="8" t="s">
        <v>152</v>
      </c>
      <c r="B83" s="10">
        <v>123582155.5425867</v>
      </c>
      <c r="C83" s="10">
        <v>96638727.553455397</v>
      </c>
      <c r="D83" s="10">
        <v>1609675.88368</v>
      </c>
      <c r="E83" s="10">
        <v>3885907492.6184068</v>
      </c>
      <c r="F83" s="10">
        <v>329533034.60250998</v>
      </c>
      <c r="G83" s="10">
        <v>449935485.14095998</v>
      </c>
      <c r="H83" s="10">
        <v>466912843.15064502</v>
      </c>
      <c r="I83" s="10">
        <v>328457375.77904391</v>
      </c>
      <c r="K83" s="3"/>
    </row>
    <row r="84" spans="1:11" x14ac:dyDescent="0.2">
      <c r="A84" s="8" t="s">
        <v>151</v>
      </c>
      <c r="B84" s="10">
        <v>143289281.79224011</v>
      </c>
      <c r="C84" s="10">
        <v>114835348.553455</v>
      </c>
      <c r="D84" s="10">
        <v>1667525.4128</v>
      </c>
      <c r="E84" s="10">
        <v>4546254321.286787</v>
      </c>
      <c r="F84" s="10">
        <v>362800231.1058163</v>
      </c>
      <c r="G84" s="10">
        <v>527402769.51920009</v>
      </c>
      <c r="H84" s="10">
        <v>478652371.48943251</v>
      </c>
      <c r="I84" s="10">
        <v>457479433.51923138</v>
      </c>
      <c r="K84" s="3"/>
    </row>
    <row r="85" spans="1:11" x14ac:dyDescent="0.2">
      <c r="A85" s="8" t="s">
        <v>150</v>
      </c>
      <c r="B85" s="3">
        <v>159190989.47293299</v>
      </c>
      <c r="C85" s="3">
        <v>131650531.553455</v>
      </c>
      <c r="D85" s="3">
        <v>1732051.49688</v>
      </c>
      <c r="E85" s="3">
        <v>4560385317.90874</v>
      </c>
      <c r="F85" s="3">
        <v>372136496.74163002</v>
      </c>
      <c r="G85" s="3">
        <v>527604800.36984003</v>
      </c>
      <c r="H85" s="3">
        <v>504328511.95094597</v>
      </c>
      <c r="I85" s="3">
        <v>511204810.74087602</v>
      </c>
      <c r="K85" s="3"/>
    </row>
    <row r="86" spans="1:11" s="12" customFormat="1" x14ac:dyDescent="0.2">
      <c r="A86" s="14" t="s">
        <v>149</v>
      </c>
      <c r="B86" s="3">
        <v>166685021.61469901</v>
      </c>
      <c r="C86" s="3">
        <v>136947252.51978701</v>
      </c>
      <c r="D86" s="3">
        <v>2035547.4896162499</v>
      </c>
      <c r="E86" s="3">
        <v>4052366053.9930902</v>
      </c>
      <c r="F86" s="3">
        <v>293863792.63735002</v>
      </c>
      <c r="G86" s="3">
        <v>2190870674.9724498</v>
      </c>
      <c r="H86" s="3">
        <v>412174034.39263099</v>
      </c>
      <c r="I86" s="3">
        <v>551733070.34811699</v>
      </c>
      <c r="K86" s="3"/>
    </row>
    <row r="87" spans="1:11" s="12" customFormat="1" x14ac:dyDescent="0.2">
      <c r="A87" s="14" t="s">
        <v>148</v>
      </c>
      <c r="B87" s="3">
        <v>227501746</v>
      </c>
      <c r="C87" s="3">
        <v>145964020.51978701</v>
      </c>
      <c r="D87" s="3">
        <v>4207281</v>
      </c>
      <c r="E87" s="3">
        <v>5485752056</v>
      </c>
      <c r="F87" s="3">
        <v>315810690</v>
      </c>
      <c r="G87" s="3">
        <v>2516289896</v>
      </c>
      <c r="H87" s="3">
        <v>410541051</v>
      </c>
      <c r="I87" s="3">
        <v>694422496</v>
      </c>
      <c r="K87" s="3"/>
    </row>
    <row r="88" spans="1:11" s="12" customFormat="1" x14ac:dyDescent="0.2">
      <c r="A88" s="14" t="s">
        <v>147</v>
      </c>
      <c r="B88" s="3" t="e" vm="1">
        <v>#VALUE!</v>
      </c>
      <c r="C88" s="13">
        <v>65604928</v>
      </c>
      <c r="D88" s="13">
        <v>687950.82472000003</v>
      </c>
      <c r="E88" s="13">
        <v>1366467427.2757621</v>
      </c>
      <c r="F88" s="13">
        <v>286948423.06283998</v>
      </c>
      <c r="G88" s="13">
        <v>68328031.32031998</v>
      </c>
      <c r="H88" s="13">
        <v>405210642.09794247</v>
      </c>
      <c r="I88" s="13">
        <v>282327889.73959619</v>
      </c>
      <c r="K88" s="3"/>
    </row>
    <row r="89" spans="1:11" s="12" customFormat="1" x14ac:dyDescent="0.2">
      <c r="A89" s="14" t="s">
        <v>146</v>
      </c>
      <c r="B89" s="3">
        <v>159190989.47293299</v>
      </c>
      <c r="C89" s="13">
        <v>81138031</v>
      </c>
      <c r="D89" s="13">
        <v>724945.37855999998</v>
      </c>
      <c r="E89" s="13">
        <v>4342147511.1304531</v>
      </c>
      <c r="F89" s="13">
        <v>324760513.81392127</v>
      </c>
      <c r="G89" s="13">
        <v>439994231.40960008</v>
      </c>
      <c r="H89" s="13">
        <v>441295926.57362741</v>
      </c>
      <c r="I89" s="13">
        <v>299273035.93058747</v>
      </c>
      <c r="K89" s="3"/>
    </row>
    <row r="90" spans="1:11" s="12" customFormat="1" x14ac:dyDescent="0.2">
      <c r="A90" s="14" t="s">
        <v>145</v>
      </c>
      <c r="B90" s="3">
        <v>159190989.47293299</v>
      </c>
      <c r="C90" s="13">
        <v>96638727.553455397</v>
      </c>
      <c r="D90" s="13">
        <v>1609675.88368</v>
      </c>
      <c r="E90" s="13">
        <v>3885907492.6184068</v>
      </c>
      <c r="F90" s="13">
        <v>329533034.60250998</v>
      </c>
      <c r="G90" s="13">
        <v>449935485.14095998</v>
      </c>
      <c r="H90" s="13">
        <v>466912843.15064502</v>
      </c>
      <c r="I90" s="13">
        <v>328457375.77904391</v>
      </c>
      <c r="K90" s="3"/>
    </row>
    <row r="91" spans="1:11" x14ac:dyDescent="0.2">
      <c r="K91" s="3"/>
    </row>
    <row r="92" spans="1:11" x14ac:dyDescent="0.2">
      <c r="A92" s="8" t="s">
        <v>144</v>
      </c>
      <c r="B92" s="10">
        <v>130000000</v>
      </c>
      <c r="C92" s="10">
        <v>0</v>
      </c>
      <c r="D92" s="10">
        <v>0</v>
      </c>
      <c r="E92" s="10">
        <v>-66475.832500000135</v>
      </c>
      <c r="F92" s="10">
        <v>0</v>
      </c>
      <c r="G92" s="10">
        <v>0</v>
      </c>
      <c r="H92" s="10">
        <v>0</v>
      </c>
      <c r="I92" s="10">
        <v>-78017869.564999998</v>
      </c>
      <c r="K92" s="3"/>
    </row>
    <row r="93" spans="1:11" x14ac:dyDescent="0.2">
      <c r="A93" s="8" t="s">
        <v>143</v>
      </c>
      <c r="B93" s="10">
        <v>136128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7425</v>
      </c>
      <c r="K93" s="3"/>
    </row>
    <row r="94" spans="1:11" x14ac:dyDescent="0.2">
      <c r="A94" s="8" t="s">
        <v>142</v>
      </c>
      <c r="B94" s="10">
        <v>136128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84656.115000000005</v>
      </c>
      <c r="I94" s="10">
        <v>0</v>
      </c>
      <c r="K94" s="3"/>
    </row>
    <row r="95" spans="1:11" x14ac:dyDescent="0.2">
      <c r="A95" s="8" t="s">
        <v>141</v>
      </c>
      <c r="B95" s="10">
        <v>1011929</v>
      </c>
      <c r="C95" s="10">
        <v>0</v>
      </c>
      <c r="D95" s="10">
        <v>0</v>
      </c>
      <c r="E95" s="10">
        <v>0</v>
      </c>
      <c r="F95" s="10">
        <v>0</v>
      </c>
      <c r="G95" s="10">
        <v>9991.125</v>
      </c>
      <c r="H95" s="10">
        <v>0</v>
      </c>
      <c r="I95" s="10">
        <v>270317.34000000003</v>
      </c>
      <c r="K95" s="3"/>
    </row>
    <row r="96" spans="1:11" x14ac:dyDescent="0.2">
      <c r="A96" s="8" t="s">
        <v>140</v>
      </c>
      <c r="B96" s="10">
        <v>1011929</v>
      </c>
      <c r="C96" s="10">
        <v>0</v>
      </c>
      <c r="D96" s="10">
        <v>0</v>
      </c>
      <c r="E96" s="10">
        <v>0</v>
      </c>
      <c r="F96" s="10">
        <v>0</v>
      </c>
      <c r="G96" s="10">
        <v>18654</v>
      </c>
      <c r="H96" s="10">
        <v>0</v>
      </c>
      <c r="I96" s="10">
        <v>318692</v>
      </c>
      <c r="K96" s="3"/>
    </row>
    <row r="97" spans="1:11" x14ac:dyDescent="0.2">
      <c r="A97" s="8" t="s">
        <v>139</v>
      </c>
      <c r="B97" s="10">
        <v>0</v>
      </c>
      <c r="C97" s="10">
        <v>0</v>
      </c>
      <c r="D97" s="10">
        <v>0</v>
      </c>
      <c r="E97" s="10">
        <v>12397.477500000001</v>
      </c>
      <c r="F97" s="10">
        <v>0</v>
      </c>
      <c r="G97" s="10">
        <v>21466.125</v>
      </c>
      <c r="H97" s="10">
        <v>0</v>
      </c>
      <c r="I97" s="10">
        <v>2123595.855</v>
      </c>
      <c r="K97" s="3"/>
    </row>
    <row r="98" spans="1:11" x14ac:dyDescent="0.2">
      <c r="A98" s="8" t="s">
        <v>138</v>
      </c>
      <c r="B98" s="3">
        <v>0</v>
      </c>
      <c r="C98" s="3">
        <v>2139111</v>
      </c>
      <c r="D98" s="3">
        <v>0</v>
      </c>
      <c r="E98" s="3">
        <v>13522.477500000001</v>
      </c>
      <c r="F98" s="3">
        <v>0</v>
      </c>
      <c r="G98" s="3">
        <v>30822.345000000001</v>
      </c>
      <c r="H98" s="3">
        <v>11250</v>
      </c>
      <c r="I98" s="3">
        <v>2135844.2250000001</v>
      </c>
      <c r="K98" s="3"/>
    </row>
    <row r="99" spans="1:11" s="12" customFormat="1" x14ac:dyDescent="0.2">
      <c r="A99" s="14" t="s">
        <v>137</v>
      </c>
      <c r="B99" s="13">
        <v>130000000</v>
      </c>
      <c r="C99" s="13">
        <v>0</v>
      </c>
      <c r="D99" s="13">
        <v>0</v>
      </c>
      <c r="E99" s="13">
        <v>-66475.832500000135</v>
      </c>
      <c r="F99" s="13">
        <v>0</v>
      </c>
      <c r="G99" s="13">
        <v>0</v>
      </c>
      <c r="H99" s="13">
        <v>0</v>
      </c>
      <c r="I99" s="13">
        <v>-78017869.564999998</v>
      </c>
      <c r="K99" s="3"/>
    </row>
    <row r="100" spans="1:11" s="12" customFormat="1" x14ac:dyDescent="0.2">
      <c r="A100" s="14" t="s">
        <v>136</v>
      </c>
      <c r="B100" s="13">
        <v>136128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7425</v>
      </c>
      <c r="K100" s="3"/>
    </row>
    <row r="101" spans="1:11" s="12" customFormat="1" x14ac:dyDescent="0.2">
      <c r="A101" s="14" t="s">
        <v>135</v>
      </c>
      <c r="B101" s="13">
        <v>136128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84656.115000000005</v>
      </c>
      <c r="I101" s="13">
        <v>0</v>
      </c>
      <c r="K101" s="3"/>
    </row>
    <row r="102" spans="1:11" s="12" customFormat="1" x14ac:dyDescent="0.2">
      <c r="A102" s="14" t="s">
        <v>134</v>
      </c>
      <c r="B102" s="13">
        <v>1011929</v>
      </c>
      <c r="C102" s="13">
        <v>0</v>
      </c>
      <c r="D102" s="13">
        <v>0</v>
      </c>
      <c r="E102" s="13">
        <v>0</v>
      </c>
      <c r="F102" s="13">
        <v>0</v>
      </c>
      <c r="G102" s="13">
        <v>9991.125</v>
      </c>
      <c r="H102" s="13">
        <v>0</v>
      </c>
      <c r="I102" s="13">
        <v>270317.34000000003</v>
      </c>
      <c r="K102" s="3"/>
    </row>
    <row r="103" spans="1:11" s="12" customFormat="1" x14ac:dyDescent="0.2">
      <c r="A103" s="14" t="s">
        <v>133</v>
      </c>
      <c r="B103" s="13">
        <v>1011929</v>
      </c>
      <c r="C103" s="13">
        <v>0</v>
      </c>
      <c r="D103" s="13">
        <v>0</v>
      </c>
      <c r="E103" s="13">
        <v>0</v>
      </c>
      <c r="F103" s="13">
        <v>0</v>
      </c>
      <c r="G103" s="13">
        <v>18654</v>
      </c>
      <c r="H103" s="13">
        <v>0</v>
      </c>
      <c r="I103" s="13">
        <v>318692</v>
      </c>
      <c r="K103" s="3"/>
    </row>
    <row r="104" spans="1:11" x14ac:dyDescent="0.2">
      <c r="A104" s="8"/>
      <c r="B104" s="3"/>
      <c r="C104" s="3"/>
      <c r="D104" s="3"/>
      <c r="E104" s="3"/>
      <c r="F104" s="3"/>
      <c r="G104" s="3"/>
      <c r="H104" s="3"/>
      <c r="I104" s="3"/>
      <c r="K104" s="3"/>
    </row>
    <row r="105" spans="1:11" x14ac:dyDescent="0.2">
      <c r="A105" s="8" t="s">
        <v>132</v>
      </c>
      <c r="B105" s="10">
        <v>-121422938.703339</v>
      </c>
      <c r="C105" s="10">
        <v>0</v>
      </c>
      <c r="D105" s="10">
        <v>0</v>
      </c>
      <c r="E105" s="10">
        <v>16385328.6374925</v>
      </c>
      <c r="F105" s="10">
        <v>971083.23200160905</v>
      </c>
      <c r="G105" s="10">
        <v>40101822.606492899</v>
      </c>
      <c r="H105" s="10">
        <v>0</v>
      </c>
      <c r="I105" s="10">
        <v>82415571.911280707</v>
      </c>
      <c r="K105" s="3"/>
    </row>
    <row r="106" spans="1:11" x14ac:dyDescent="0.2">
      <c r="A106" s="8" t="s">
        <v>131</v>
      </c>
      <c r="B106" s="10">
        <v>6689471</v>
      </c>
      <c r="C106" s="10">
        <v>0</v>
      </c>
      <c r="D106" s="10">
        <v>0</v>
      </c>
      <c r="E106" s="10">
        <v>8599460.0000000019</v>
      </c>
      <c r="F106" s="10">
        <v>1144653</v>
      </c>
      <c r="G106" s="10">
        <v>21875248</v>
      </c>
      <c r="H106" s="10">
        <v>43275522.804700002</v>
      </c>
      <c r="I106" s="10">
        <v>646727.00000000012</v>
      </c>
      <c r="K106" s="3"/>
    </row>
    <row r="107" spans="1:11" x14ac:dyDescent="0.2">
      <c r="A107" s="8" t="s">
        <v>130</v>
      </c>
      <c r="B107" s="10">
        <v>10425077</v>
      </c>
      <c r="C107" s="10">
        <v>0</v>
      </c>
      <c r="D107" s="10">
        <v>0</v>
      </c>
      <c r="E107" s="10">
        <v>35579599</v>
      </c>
      <c r="F107" s="10">
        <v>0</v>
      </c>
      <c r="G107" s="10">
        <v>30067</v>
      </c>
      <c r="H107" s="10">
        <v>1059997</v>
      </c>
      <c r="I107" s="10">
        <v>1867916</v>
      </c>
      <c r="K107" s="3"/>
    </row>
    <row r="108" spans="1:11" x14ac:dyDescent="0.2">
      <c r="A108" s="8" t="s">
        <v>129</v>
      </c>
      <c r="B108" s="10">
        <v>12374105</v>
      </c>
      <c r="C108" s="10">
        <v>0</v>
      </c>
      <c r="D108" s="10">
        <v>0</v>
      </c>
      <c r="E108" s="10">
        <v>291970970.80748999</v>
      </c>
      <c r="F108" s="10">
        <v>1144652.9055999999</v>
      </c>
      <c r="G108" s="10">
        <v>80188.08749999998</v>
      </c>
      <c r="H108" s="10">
        <v>248734</v>
      </c>
      <c r="I108" s="10">
        <v>8629120.9424999971</v>
      </c>
      <c r="K108" s="3"/>
    </row>
    <row r="109" spans="1:11" x14ac:dyDescent="0.2">
      <c r="A109" s="8" t="s">
        <v>128</v>
      </c>
      <c r="B109" s="10">
        <v>25254105</v>
      </c>
      <c r="C109" s="10">
        <v>0</v>
      </c>
      <c r="D109" s="10">
        <v>0</v>
      </c>
      <c r="E109" s="10">
        <v>311053553.9261601</v>
      </c>
      <c r="F109" s="10">
        <v>3154558</v>
      </c>
      <c r="G109" s="10">
        <v>5361819</v>
      </c>
      <c r="H109" s="10">
        <v>2605526</v>
      </c>
      <c r="I109" s="10">
        <v>3660089</v>
      </c>
      <c r="K109" s="3"/>
    </row>
    <row r="110" spans="1:11" x14ac:dyDescent="0.2">
      <c r="A110" s="8" t="s">
        <v>127</v>
      </c>
      <c r="B110" s="10">
        <v>206268000</v>
      </c>
      <c r="C110" s="10">
        <v>0</v>
      </c>
      <c r="D110" s="10">
        <v>0</v>
      </c>
      <c r="E110" s="10">
        <v>313049938.75915998</v>
      </c>
      <c r="F110" s="10">
        <v>10562513.68567</v>
      </c>
      <c r="G110" s="10">
        <v>5371595.3624999998</v>
      </c>
      <c r="H110" s="10">
        <v>2605751</v>
      </c>
      <c r="I110" s="10">
        <v>6775841.9524999987</v>
      </c>
      <c r="K110" s="3"/>
    </row>
    <row r="111" spans="1:11" x14ac:dyDescent="0.2">
      <c r="A111" s="8" t="s">
        <v>126</v>
      </c>
      <c r="B111" s="3">
        <v>209004642</v>
      </c>
      <c r="C111" s="3">
        <v>95908837</v>
      </c>
      <c r="D111" s="3">
        <v>0</v>
      </c>
      <c r="E111" s="3">
        <v>1733735101.8290901</v>
      </c>
      <c r="F111" s="3">
        <v>55481084.900109999</v>
      </c>
      <c r="G111" s="3">
        <v>5396007.1500000004</v>
      </c>
      <c r="H111" s="3">
        <v>2605751</v>
      </c>
      <c r="I111" s="3">
        <v>10407371.65</v>
      </c>
      <c r="K111" s="3"/>
    </row>
    <row r="112" spans="1:11" s="12" customFormat="1" x14ac:dyDescent="0.2">
      <c r="A112" s="14" t="s">
        <v>125</v>
      </c>
      <c r="B112" s="13">
        <v>-121422938.703339</v>
      </c>
      <c r="C112" s="13">
        <v>0</v>
      </c>
      <c r="D112" s="13">
        <v>0</v>
      </c>
      <c r="E112" s="13">
        <v>16385328.6374925</v>
      </c>
      <c r="F112" s="13">
        <v>971083.23200160905</v>
      </c>
      <c r="G112" s="13">
        <v>40101822.606492899</v>
      </c>
      <c r="H112" s="13">
        <v>0</v>
      </c>
      <c r="I112" s="13">
        <v>82415571.911280707</v>
      </c>
      <c r="K112" s="3"/>
    </row>
    <row r="113" spans="1:11" s="12" customFormat="1" x14ac:dyDescent="0.2">
      <c r="A113" s="14" t="s">
        <v>124</v>
      </c>
      <c r="B113" s="13">
        <v>6689471</v>
      </c>
      <c r="C113" s="13">
        <v>0</v>
      </c>
      <c r="D113" s="13">
        <v>0</v>
      </c>
      <c r="E113" s="13">
        <v>8599460.0000000019</v>
      </c>
      <c r="F113" s="13">
        <v>1144653</v>
      </c>
      <c r="G113" s="13">
        <v>21875248</v>
      </c>
      <c r="H113" s="13">
        <v>43275522.804700002</v>
      </c>
      <c r="I113" s="13">
        <v>646727.00000000012</v>
      </c>
      <c r="K113" s="3"/>
    </row>
    <row r="114" spans="1:11" s="12" customFormat="1" x14ac:dyDescent="0.2">
      <c r="A114" s="14" t="s">
        <v>123</v>
      </c>
      <c r="B114" s="13">
        <v>10425077</v>
      </c>
      <c r="C114" s="13">
        <v>0</v>
      </c>
      <c r="D114" s="13">
        <v>0</v>
      </c>
      <c r="E114" s="13">
        <v>35579599</v>
      </c>
      <c r="F114" s="13">
        <v>0</v>
      </c>
      <c r="G114" s="13">
        <v>30067</v>
      </c>
      <c r="H114" s="13">
        <v>1059997</v>
      </c>
      <c r="I114" s="13">
        <v>1867916</v>
      </c>
      <c r="K114" s="3"/>
    </row>
    <row r="115" spans="1:11" s="12" customFormat="1" x14ac:dyDescent="0.2">
      <c r="A115" s="14" t="s">
        <v>122</v>
      </c>
      <c r="B115" s="13">
        <v>12374105</v>
      </c>
      <c r="C115" s="13">
        <v>0</v>
      </c>
      <c r="D115" s="13">
        <v>0</v>
      </c>
      <c r="E115" s="13">
        <v>291970970.80748999</v>
      </c>
      <c r="F115" s="13">
        <v>1144652.9055999999</v>
      </c>
      <c r="G115" s="13">
        <v>80188.08749999998</v>
      </c>
      <c r="H115" s="13">
        <v>248734</v>
      </c>
      <c r="I115" s="13">
        <v>8629120.9424999971</v>
      </c>
      <c r="K115" s="3"/>
    </row>
    <row r="116" spans="1:11" s="12" customFormat="1" x14ac:dyDescent="0.2">
      <c r="A116" s="14" t="s">
        <v>121</v>
      </c>
      <c r="B116" s="13">
        <v>25254105</v>
      </c>
      <c r="C116" s="13">
        <v>0</v>
      </c>
      <c r="D116" s="13">
        <v>0</v>
      </c>
      <c r="E116" s="13">
        <v>311053553.9261601</v>
      </c>
      <c r="F116" s="13">
        <v>3154558</v>
      </c>
      <c r="G116" s="13">
        <v>5361819</v>
      </c>
      <c r="H116" s="13">
        <v>2605526</v>
      </c>
      <c r="I116" s="13">
        <v>3660089</v>
      </c>
      <c r="K116" s="3"/>
    </row>
    <row r="117" spans="1:11" x14ac:dyDescent="0.2">
      <c r="A117" s="8"/>
      <c r="B117" s="3"/>
      <c r="C117" s="3"/>
      <c r="D117" s="3"/>
      <c r="E117" s="3"/>
      <c r="F117" s="3"/>
      <c r="G117" s="3"/>
      <c r="H117" s="3"/>
      <c r="I117" s="3"/>
      <c r="K117" s="3"/>
    </row>
    <row r="118" spans="1:11" x14ac:dyDescent="0.2">
      <c r="A118" s="8" t="s">
        <v>120</v>
      </c>
      <c r="B118" s="10">
        <v>14735140.183125</v>
      </c>
      <c r="C118" s="10">
        <v>3732359.6287500001</v>
      </c>
      <c r="D118" s="10">
        <v>40151.474999999999</v>
      </c>
      <c r="E118" s="10">
        <v>88959713.292865798</v>
      </c>
      <c r="F118" s="10">
        <v>32558382.621284001</v>
      </c>
      <c r="G118" s="10">
        <v>4972395.12465946</v>
      </c>
      <c r="H118" s="10">
        <v>17662658.435032699</v>
      </c>
      <c r="I118" s="10">
        <v>627768.84867912834</v>
      </c>
      <c r="K118" s="3"/>
    </row>
    <row r="119" spans="1:11" x14ac:dyDescent="0.2">
      <c r="A119" s="8" t="s">
        <v>119</v>
      </c>
      <c r="B119" s="10">
        <v>10133078.259375</v>
      </c>
      <c r="C119" s="10">
        <v>3980541.3000000101</v>
      </c>
      <c r="D119" s="10">
        <v>118458.74249999999</v>
      </c>
      <c r="E119" s="10">
        <v>217748838.57824999</v>
      </c>
      <c r="F119" s="10">
        <v>9977638.3650000002</v>
      </c>
      <c r="G119" s="10">
        <v>14910673.928750001</v>
      </c>
      <c r="H119" s="10">
        <v>49801638.623125002</v>
      </c>
      <c r="I119" s="10">
        <v>16830812.6325</v>
      </c>
      <c r="K119" s="3"/>
    </row>
    <row r="120" spans="1:11" x14ac:dyDescent="0.2">
      <c r="A120" s="8" t="s">
        <v>118</v>
      </c>
      <c r="B120" s="10">
        <v>14284277.533125</v>
      </c>
      <c r="C120" s="10">
        <v>6870313.2000000002</v>
      </c>
      <c r="D120" s="10">
        <v>127629.39937499999</v>
      </c>
      <c r="E120" s="10">
        <v>245537291.39250001</v>
      </c>
      <c r="F120" s="10">
        <v>46393167.280000001</v>
      </c>
      <c r="G120" s="10">
        <v>15463670.24</v>
      </c>
      <c r="H120" s="10">
        <v>61544763.428749993</v>
      </c>
      <c r="I120" s="10">
        <v>20675980.376874991</v>
      </c>
      <c r="K120" s="3"/>
    </row>
    <row r="121" spans="1:11" x14ac:dyDescent="0.2">
      <c r="A121" s="8" t="s">
        <v>117</v>
      </c>
      <c r="B121" s="10">
        <v>17359316.358750001</v>
      </c>
      <c r="C121" s="10">
        <v>10024043.699999901</v>
      </c>
      <c r="D121" s="10">
        <v>134492.67000000001</v>
      </c>
      <c r="E121" s="10">
        <v>764301022.16350007</v>
      </c>
      <c r="F121" s="10">
        <v>52200218.264374986</v>
      </c>
      <c r="G121" s="10">
        <v>92194859.762500003</v>
      </c>
      <c r="H121" s="10">
        <v>64151740.786250003</v>
      </c>
      <c r="I121" s="10">
        <v>20394421.456250001</v>
      </c>
      <c r="K121" s="3"/>
    </row>
    <row r="122" spans="1:11" x14ac:dyDescent="0.2">
      <c r="A122" s="8" t="s">
        <v>116</v>
      </c>
      <c r="B122" s="10">
        <v>17942764.674375001</v>
      </c>
      <c r="C122" s="10">
        <v>13413442.7999999</v>
      </c>
      <c r="D122" s="10">
        <v>298628.85375000001</v>
      </c>
      <c r="E122" s="10">
        <v>754543808.38550007</v>
      </c>
      <c r="F122" s="10">
        <v>52494189.445</v>
      </c>
      <c r="G122" s="10">
        <v>95077429.501249999</v>
      </c>
      <c r="H122" s="10">
        <v>70492869.527500004</v>
      </c>
      <c r="I122" s="10">
        <v>21766048.103124999</v>
      </c>
      <c r="K122" s="3"/>
    </row>
    <row r="123" spans="1:11" x14ac:dyDescent="0.2">
      <c r="A123" s="8" t="s">
        <v>115</v>
      </c>
      <c r="B123" s="10">
        <v>20601985.820625</v>
      </c>
      <c r="C123" s="10">
        <v>17983940.099999901</v>
      </c>
      <c r="D123" s="10">
        <v>309361.16249999998</v>
      </c>
      <c r="E123" s="10">
        <v>1052256724.5775</v>
      </c>
      <c r="F123" s="10">
        <v>53890384.191875003</v>
      </c>
      <c r="G123" s="10">
        <v>117152707.80625001</v>
      </c>
      <c r="H123" s="10">
        <v>70676075.383750007</v>
      </c>
      <c r="I123" s="10">
        <v>45402438.009374991</v>
      </c>
      <c r="K123" s="3"/>
    </row>
    <row r="124" spans="1:11" x14ac:dyDescent="0.2">
      <c r="A124" s="8" t="s">
        <v>114</v>
      </c>
      <c r="B124" s="3">
        <v>22555221.496874999</v>
      </c>
      <c r="C124" s="3">
        <v>22351551</v>
      </c>
      <c r="D124" s="3">
        <v>321332.11312499997</v>
      </c>
      <c r="E124" s="3">
        <v>1052369478.9367501</v>
      </c>
      <c r="F124" s="3">
        <v>54111005.810000002</v>
      </c>
      <c r="G124" s="3">
        <v>117249919.88312501</v>
      </c>
      <c r="H124" s="3">
        <v>71282818.151875004</v>
      </c>
      <c r="I124" s="3">
        <v>48204060.586874999</v>
      </c>
      <c r="K124" s="3"/>
    </row>
    <row r="125" spans="1:11" s="12" customFormat="1" x14ac:dyDescent="0.2">
      <c r="A125" s="14" t="s">
        <v>113</v>
      </c>
      <c r="B125" s="13">
        <v>14735140.183125</v>
      </c>
      <c r="C125" s="13">
        <v>3732359.6287500001</v>
      </c>
      <c r="D125" s="13">
        <v>40151.474999999999</v>
      </c>
      <c r="E125" s="13">
        <v>88959713.292865798</v>
      </c>
      <c r="F125" s="13">
        <v>32558382.621284001</v>
      </c>
      <c r="G125" s="13">
        <v>4972395.12465946</v>
      </c>
      <c r="H125" s="13">
        <v>17662658.435032699</v>
      </c>
      <c r="I125" s="13">
        <v>627768.84867912834</v>
      </c>
      <c r="K125" s="3"/>
    </row>
    <row r="126" spans="1:11" s="12" customFormat="1" x14ac:dyDescent="0.2">
      <c r="A126" s="14" t="s">
        <v>112</v>
      </c>
      <c r="B126" s="13">
        <v>10133078.259375</v>
      </c>
      <c r="C126" s="13">
        <v>3980541.3000000101</v>
      </c>
      <c r="D126" s="13">
        <v>118458.74249999999</v>
      </c>
      <c r="E126" s="13">
        <v>217748838.57824999</v>
      </c>
      <c r="F126" s="13">
        <v>9977638.3650000002</v>
      </c>
      <c r="G126" s="13">
        <v>14910673.928750001</v>
      </c>
      <c r="H126" s="13">
        <v>49801638.623125002</v>
      </c>
      <c r="I126" s="13">
        <v>16830812.6325</v>
      </c>
      <c r="K126" s="3"/>
    </row>
    <row r="127" spans="1:11" s="12" customFormat="1" x14ac:dyDescent="0.2">
      <c r="A127" s="14" t="s">
        <v>111</v>
      </c>
      <c r="B127" s="13">
        <v>14284277.533125</v>
      </c>
      <c r="C127" s="13">
        <v>6870313.2000000002</v>
      </c>
      <c r="D127" s="13">
        <v>127629.39937499999</v>
      </c>
      <c r="E127" s="13">
        <v>245537291.39250001</v>
      </c>
      <c r="F127" s="13">
        <v>46393167.280000001</v>
      </c>
      <c r="G127" s="13">
        <v>15463670.24</v>
      </c>
      <c r="H127" s="13">
        <v>61544763.428749993</v>
      </c>
      <c r="I127" s="13">
        <v>20675980.376874991</v>
      </c>
      <c r="K127" s="3"/>
    </row>
    <row r="128" spans="1:11" s="12" customFormat="1" x14ac:dyDescent="0.2">
      <c r="A128" s="14" t="s">
        <v>110</v>
      </c>
      <c r="B128" s="13">
        <v>17359316.358750001</v>
      </c>
      <c r="C128" s="13">
        <v>10024043.699999901</v>
      </c>
      <c r="D128" s="13">
        <v>134492.67000000001</v>
      </c>
      <c r="E128" s="13">
        <v>764301022.16350007</v>
      </c>
      <c r="F128" s="13">
        <v>52200218.264374986</v>
      </c>
      <c r="G128" s="13">
        <v>92194859.762500003</v>
      </c>
      <c r="H128" s="13">
        <v>64151740.786250003</v>
      </c>
      <c r="I128" s="13">
        <v>20394421.456250001</v>
      </c>
      <c r="K128" s="3"/>
    </row>
    <row r="129" spans="1:11" s="12" customFormat="1" x14ac:dyDescent="0.2">
      <c r="A129" s="14" t="s">
        <v>109</v>
      </c>
      <c r="B129" s="13">
        <v>17942764.674375001</v>
      </c>
      <c r="C129" s="13">
        <v>13413442.7999999</v>
      </c>
      <c r="D129" s="13">
        <v>298628.85375000001</v>
      </c>
      <c r="E129" s="13">
        <v>754543808.38550007</v>
      </c>
      <c r="F129" s="13">
        <v>52494189.445</v>
      </c>
      <c r="G129" s="13">
        <v>95077429.501249999</v>
      </c>
      <c r="H129" s="13">
        <v>70492869.527500004</v>
      </c>
      <c r="I129" s="13">
        <v>21766048.103124999</v>
      </c>
      <c r="K129" s="3"/>
    </row>
    <row r="130" spans="1:11" x14ac:dyDescent="0.2">
      <c r="A130" s="8"/>
      <c r="B130" s="3"/>
      <c r="C130" s="3"/>
      <c r="D130" s="3"/>
      <c r="E130" s="3"/>
      <c r="F130" s="3"/>
      <c r="G130" s="3"/>
      <c r="H130" s="3"/>
      <c r="I130" s="3"/>
      <c r="K130" s="3"/>
    </row>
    <row r="131" spans="1:11" x14ac:dyDescent="0.2">
      <c r="A131" s="8" t="s">
        <v>108</v>
      </c>
      <c r="B131" s="10">
        <v>0</v>
      </c>
      <c r="C131" s="10">
        <v>0</v>
      </c>
      <c r="D131" s="10">
        <v>0</v>
      </c>
      <c r="E131" s="10">
        <v>0</v>
      </c>
      <c r="F131" s="10">
        <v>34491335</v>
      </c>
      <c r="G131" s="10">
        <v>0</v>
      </c>
      <c r="H131" s="10">
        <v>0</v>
      </c>
      <c r="I131" s="10">
        <v>0</v>
      </c>
      <c r="K131" s="3"/>
    </row>
    <row r="132" spans="1:11" x14ac:dyDescent="0.2">
      <c r="A132" s="8" t="s">
        <v>107</v>
      </c>
      <c r="B132" s="10">
        <v>14591632.693499999</v>
      </c>
      <c r="C132" s="10">
        <v>0</v>
      </c>
      <c r="D132" s="10">
        <v>170580.58919999999</v>
      </c>
      <c r="E132" s="10">
        <v>63864303.633899987</v>
      </c>
      <c r="F132" s="10">
        <v>41532879.879000001</v>
      </c>
      <c r="G132" s="10">
        <v>0</v>
      </c>
      <c r="H132" s="10">
        <v>6029218.4732999997</v>
      </c>
      <c r="I132" s="10">
        <v>7030220.5907999976</v>
      </c>
      <c r="K132" s="3"/>
    </row>
    <row r="133" spans="1:11" x14ac:dyDescent="0.2">
      <c r="A133" s="8" t="s">
        <v>106</v>
      </c>
      <c r="B133" s="10">
        <v>0</v>
      </c>
      <c r="C133" s="10">
        <v>0</v>
      </c>
      <c r="D133" s="10">
        <v>0</v>
      </c>
      <c r="E133" s="10">
        <v>49090075.200000003</v>
      </c>
      <c r="F133" s="10">
        <v>36734192.119999997</v>
      </c>
      <c r="G133" s="10">
        <v>0</v>
      </c>
      <c r="H133" s="10">
        <v>1949020.92</v>
      </c>
      <c r="I133" s="10">
        <v>0</v>
      </c>
      <c r="K133" s="3"/>
    </row>
    <row r="134" spans="1:11" x14ac:dyDescent="0.2">
      <c r="A134" s="8" t="s">
        <v>105</v>
      </c>
      <c r="B134" s="10">
        <v>23040165.600000001</v>
      </c>
      <c r="C134" s="10">
        <v>0</v>
      </c>
      <c r="D134" s="10">
        <v>191497.68</v>
      </c>
      <c r="E134" s="10">
        <v>119481643.8</v>
      </c>
      <c r="F134" s="10">
        <v>36126687.400000013</v>
      </c>
      <c r="G134" s="10">
        <v>5187051.3600000003</v>
      </c>
      <c r="H134" s="10">
        <v>5548718.8799999999</v>
      </c>
      <c r="I134" s="10">
        <v>8858936.1600000001</v>
      </c>
      <c r="K134" s="3"/>
    </row>
    <row r="135" spans="1:11" x14ac:dyDescent="0.2">
      <c r="A135" s="8" t="s">
        <v>104</v>
      </c>
      <c r="B135" s="10">
        <v>25445466.359999999</v>
      </c>
      <c r="C135" s="10">
        <v>0</v>
      </c>
      <c r="D135" s="10">
        <v>427854.6</v>
      </c>
      <c r="E135" s="10">
        <v>120411454.68000001</v>
      </c>
      <c r="F135" s="10">
        <v>35154763.999999993</v>
      </c>
      <c r="G135" s="10">
        <v>5361135.4800000004</v>
      </c>
      <c r="H135" s="10">
        <v>6342166.7999999998</v>
      </c>
      <c r="I135" s="10">
        <v>9895141.8000000007</v>
      </c>
      <c r="K135" s="3"/>
    </row>
    <row r="136" spans="1:11" x14ac:dyDescent="0.2">
      <c r="A136" s="8" t="s">
        <v>103</v>
      </c>
      <c r="B136" s="10">
        <v>25445466.359999999</v>
      </c>
      <c r="C136" s="10">
        <v>0</v>
      </c>
      <c r="D136" s="10">
        <v>427854.6</v>
      </c>
      <c r="E136" s="10">
        <v>120411454.68000001</v>
      </c>
      <c r="F136" s="10">
        <v>34077911</v>
      </c>
      <c r="G136" s="10">
        <v>5361135.4800000004</v>
      </c>
      <c r="H136" s="10">
        <v>6342166.7999999998</v>
      </c>
      <c r="I136" s="10">
        <v>9895141.8000000007</v>
      </c>
      <c r="K136" s="3"/>
    </row>
    <row r="137" spans="1:11" x14ac:dyDescent="0.2">
      <c r="A137" s="8" t="s">
        <v>102</v>
      </c>
      <c r="B137" s="10">
        <v>0</v>
      </c>
      <c r="C137" s="10">
        <v>0</v>
      </c>
      <c r="D137" s="10">
        <v>0</v>
      </c>
      <c r="E137" s="10">
        <v>0</v>
      </c>
      <c r="F137" s="10">
        <v>34491335</v>
      </c>
      <c r="G137" s="10">
        <v>0</v>
      </c>
      <c r="H137" s="10">
        <v>0</v>
      </c>
      <c r="I137" s="10">
        <v>0</v>
      </c>
      <c r="K137" s="3"/>
    </row>
    <row r="138" spans="1:11" x14ac:dyDescent="0.2">
      <c r="A138" s="8" t="s">
        <v>101</v>
      </c>
      <c r="B138" s="10">
        <v>14591632.693499999</v>
      </c>
      <c r="C138" s="10">
        <v>0</v>
      </c>
      <c r="D138" s="10">
        <v>170580.58919999999</v>
      </c>
      <c r="E138" s="10">
        <v>63864303.633899987</v>
      </c>
      <c r="F138" s="10">
        <v>41532879.879000001</v>
      </c>
      <c r="G138" s="10">
        <v>0</v>
      </c>
      <c r="H138" s="10">
        <v>6029218.4732999997</v>
      </c>
      <c r="I138" s="10">
        <v>7030220.5907999976</v>
      </c>
      <c r="K138" s="3"/>
    </row>
    <row r="139" spans="1:11" x14ac:dyDescent="0.2">
      <c r="A139" s="8" t="s">
        <v>100</v>
      </c>
      <c r="B139" s="10">
        <v>0</v>
      </c>
      <c r="C139" s="10">
        <v>0</v>
      </c>
      <c r="D139" s="10">
        <v>0</v>
      </c>
      <c r="E139" s="10">
        <v>49090075.200000003</v>
      </c>
      <c r="F139" s="10">
        <v>36734192.119999997</v>
      </c>
      <c r="G139" s="10">
        <v>0</v>
      </c>
      <c r="H139" s="10">
        <v>1949020.92</v>
      </c>
      <c r="I139" s="10">
        <v>0</v>
      </c>
      <c r="K139" s="3"/>
    </row>
    <row r="140" spans="1:11" x14ac:dyDescent="0.2">
      <c r="A140" s="8" t="s">
        <v>99</v>
      </c>
      <c r="B140" s="10">
        <v>23040165.600000001</v>
      </c>
      <c r="C140" s="10">
        <v>0</v>
      </c>
      <c r="D140" s="10">
        <v>191497.68</v>
      </c>
      <c r="E140" s="10">
        <v>119481643.8</v>
      </c>
      <c r="F140" s="10">
        <v>36126687.400000013</v>
      </c>
      <c r="G140" s="10">
        <v>5187051.3600000003</v>
      </c>
      <c r="H140" s="10">
        <v>5548718.8799999999</v>
      </c>
      <c r="I140" s="10">
        <v>8858936.1600000001</v>
      </c>
      <c r="K140" s="3"/>
    </row>
    <row r="141" spans="1:11" x14ac:dyDescent="0.2">
      <c r="A141" s="8" t="s">
        <v>98</v>
      </c>
      <c r="B141" s="10">
        <v>25445466.359999999</v>
      </c>
      <c r="C141" s="10">
        <v>0</v>
      </c>
      <c r="D141" s="10">
        <v>427854.6</v>
      </c>
      <c r="E141" s="10">
        <v>120411454.68000001</v>
      </c>
      <c r="F141" s="10">
        <v>35154763.999999993</v>
      </c>
      <c r="G141" s="10">
        <v>5361135.4800000004</v>
      </c>
      <c r="H141" s="10">
        <v>6342166.7999999998</v>
      </c>
      <c r="I141" s="10">
        <v>9895141.8000000007</v>
      </c>
      <c r="K141" s="3"/>
    </row>
    <row r="142" spans="1:11" x14ac:dyDescent="0.2">
      <c r="A142" s="8" t="s">
        <v>97</v>
      </c>
      <c r="B142" s="10">
        <v>25445466.359999999</v>
      </c>
      <c r="C142" s="10">
        <v>0</v>
      </c>
      <c r="D142" s="10">
        <v>427854.6</v>
      </c>
      <c r="E142" s="10">
        <v>120411454.68000001</v>
      </c>
      <c r="F142" s="10">
        <v>34077911</v>
      </c>
      <c r="G142" s="10">
        <v>5361135.4800000004</v>
      </c>
      <c r="H142" s="10">
        <v>6342166.7999999998</v>
      </c>
      <c r="I142" s="10">
        <v>9895141.8000000007</v>
      </c>
      <c r="K142" s="3"/>
    </row>
    <row r="143" spans="1:11" x14ac:dyDescent="0.2">
      <c r="K143" s="3"/>
    </row>
    <row r="144" spans="1:11" x14ac:dyDescent="0.2">
      <c r="K144" s="3"/>
    </row>
    <row r="145" spans="1:11" x14ac:dyDescent="0.2">
      <c r="K145" s="3"/>
    </row>
    <row r="146" spans="1:11" x14ac:dyDescent="0.2">
      <c r="A146" s="9" t="s">
        <v>96</v>
      </c>
      <c r="B146" s="9" t="s">
        <v>46</v>
      </c>
      <c r="C146" s="9" t="s">
        <v>45</v>
      </c>
      <c r="D146" s="9" t="s">
        <v>44</v>
      </c>
      <c r="E146" s="9" t="s">
        <v>43</v>
      </c>
      <c r="F146" s="9" t="s">
        <v>42</v>
      </c>
      <c r="G146" s="9" t="s">
        <v>41</v>
      </c>
      <c r="H146" s="1" t="s">
        <v>40</v>
      </c>
      <c r="I146" s="1" t="s">
        <v>39</v>
      </c>
      <c r="K146" s="3"/>
    </row>
    <row r="147" spans="1:11" x14ac:dyDescent="0.2">
      <c r="A147" s="8" t="s">
        <v>95</v>
      </c>
      <c r="B147" s="11">
        <v>6963552336</v>
      </c>
      <c r="C147" s="11">
        <v>4396984788</v>
      </c>
      <c r="D147" s="11">
        <v>77934224</v>
      </c>
      <c r="E147" s="11">
        <v>7485337118</v>
      </c>
      <c r="F147" s="11">
        <v>793216278</v>
      </c>
      <c r="G147" s="11">
        <v>3121991319</v>
      </c>
      <c r="H147" s="11">
        <v>1211281670</v>
      </c>
      <c r="I147" s="11">
        <v>2364392134</v>
      </c>
      <c r="J147" s="3">
        <f>SUM(B147:I147)</f>
        <v>26414689867</v>
      </c>
      <c r="K147" s="3"/>
    </row>
    <row r="148" spans="1:11" x14ac:dyDescent="0.2">
      <c r="A148" s="8" t="s">
        <v>83</v>
      </c>
      <c r="B148" s="11">
        <v>7363108079.1287899</v>
      </c>
      <c r="C148" s="11">
        <v>4376873749.60606</v>
      </c>
      <c r="D148" s="11">
        <v>90955409.440842301</v>
      </c>
      <c r="E148" s="11">
        <v>8929179139.5599194</v>
      </c>
      <c r="F148" s="11">
        <v>931117236.96131897</v>
      </c>
      <c r="G148" s="11">
        <v>2215964783.9034901</v>
      </c>
      <c r="H148" s="11">
        <v>2429113200.5399499</v>
      </c>
      <c r="I148" s="11">
        <v>2849233192.4622898</v>
      </c>
      <c r="J148" s="3">
        <f>SUM(B148:I148)</f>
        <v>29185544791.602661</v>
      </c>
      <c r="K148" s="3"/>
    </row>
    <row r="149" spans="1:11" x14ac:dyDescent="0.2">
      <c r="A149" s="8" t="s">
        <v>94</v>
      </c>
      <c r="B149" s="11">
        <v>751261000</v>
      </c>
      <c r="C149" s="11">
        <v>1629144442.24</v>
      </c>
      <c r="D149" s="11">
        <v>0</v>
      </c>
      <c r="E149" s="11">
        <v>510074000</v>
      </c>
      <c r="F149" s="11">
        <v>0</v>
      </c>
      <c r="G149" s="11">
        <v>5125000</v>
      </c>
      <c r="H149" s="11">
        <v>11362000</v>
      </c>
      <c r="I149" s="11">
        <v>701214000</v>
      </c>
      <c r="K149" s="3"/>
    </row>
    <row r="150" spans="1:11" x14ac:dyDescent="0.2">
      <c r="A150" s="8" t="s">
        <v>81</v>
      </c>
      <c r="B150" s="11">
        <v>875842899.68788505</v>
      </c>
      <c r="C150" s="11">
        <v>1721132420.3301899</v>
      </c>
      <c r="D150" s="11">
        <v>0</v>
      </c>
      <c r="E150" s="11">
        <v>686735065.77519095</v>
      </c>
      <c r="F150" s="11">
        <v>0</v>
      </c>
      <c r="G150" s="11">
        <v>2101104.7262766799</v>
      </c>
      <c r="H150" s="11">
        <v>15647615.575421499</v>
      </c>
      <c r="I150" s="11">
        <v>780961594.42157698</v>
      </c>
      <c r="J150" s="11"/>
      <c r="K150" s="3"/>
    </row>
    <row r="151" spans="1:11" x14ac:dyDescent="0.2">
      <c r="A151" s="8" t="s">
        <v>93</v>
      </c>
      <c r="B151" s="11">
        <v>2025211000</v>
      </c>
      <c r="C151" s="11">
        <v>1180652879.9749999</v>
      </c>
      <c r="D151" s="11">
        <v>0</v>
      </c>
      <c r="E151" s="11">
        <v>2201251000</v>
      </c>
      <c r="F151" s="11">
        <v>12354273</v>
      </c>
      <c r="G151" s="11">
        <v>174529000</v>
      </c>
      <c r="H151" s="11">
        <v>11770727</v>
      </c>
      <c r="I151" s="11">
        <v>221521000</v>
      </c>
      <c r="J151" s="11"/>
      <c r="K151" s="3"/>
    </row>
    <row r="152" spans="1:11" x14ac:dyDescent="0.2">
      <c r="A152" s="8" t="s">
        <v>79</v>
      </c>
      <c r="B152" s="11">
        <v>1827945138.4546001</v>
      </c>
      <c r="C152" s="11">
        <v>1136490451.67893</v>
      </c>
      <c r="D152" s="11">
        <v>0</v>
      </c>
      <c r="E152" s="11">
        <v>3299675249</v>
      </c>
      <c r="F152" s="11">
        <v>16048200.627</v>
      </c>
      <c r="G152" s="11">
        <v>182906276.527015</v>
      </c>
      <c r="H152" s="11">
        <v>17644319.772999998</v>
      </c>
      <c r="I152" s="11">
        <v>290271907.31312501</v>
      </c>
      <c r="K152" s="3"/>
    </row>
    <row r="153" spans="1:11" x14ac:dyDescent="0.2">
      <c r="A153" s="8" t="s">
        <v>92</v>
      </c>
      <c r="B153" s="11">
        <v>1138555915.45561</v>
      </c>
      <c r="C153" s="11">
        <v>568778693.68294704</v>
      </c>
      <c r="D153" s="11">
        <v>17323115.417973202</v>
      </c>
      <c r="E153" s="11">
        <v>1030525831.23248</v>
      </c>
      <c r="F153" s="11">
        <v>100383411.011187</v>
      </c>
      <c r="G153" s="11">
        <v>209958570.968472</v>
      </c>
      <c r="H153" s="11">
        <v>287152473.73698199</v>
      </c>
      <c r="I153" s="11">
        <v>480294517.93515998</v>
      </c>
      <c r="J153" s="11"/>
      <c r="K153" s="3"/>
    </row>
    <row r="154" spans="1:11" x14ac:dyDescent="0.2">
      <c r="A154" s="8" t="s">
        <v>77</v>
      </c>
      <c r="B154" s="11">
        <v>1342417666.1101899</v>
      </c>
      <c r="C154" s="11">
        <v>638104943.77188301</v>
      </c>
      <c r="D154" s="11">
        <v>21104246.475639801</v>
      </c>
      <c r="E154" s="11">
        <v>1206407204.7218299</v>
      </c>
      <c r="F154" s="11">
        <v>124251747.176475</v>
      </c>
      <c r="G154" s="11">
        <v>282004319.67505401</v>
      </c>
      <c r="H154" s="11">
        <v>355429210.94691998</v>
      </c>
      <c r="I154" s="11">
        <v>533342013.43316197</v>
      </c>
      <c r="K154" s="3"/>
    </row>
    <row r="155" spans="1:11" x14ac:dyDescent="0.2">
      <c r="K155" s="3"/>
    </row>
    <row r="156" spans="1:11" x14ac:dyDescent="0.2">
      <c r="A156" s="8" t="s">
        <v>91</v>
      </c>
      <c r="B156" s="11">
        <v>261250446.104395</v>
      </c>
      <c r="C156" s="11">
        <v>187357189.96264699</v>
      </c>
      <c r="D156" s="11">
        <v>2313826.04155953</v>
      </c>
      <c r="E156" s="11">
        <v>6419231864.7402496</v>
      </c>
      <c r="F156" s="11">
        <v>528828579.937877</v>
      </c>
      <c r="G156" s="11">
        <v>1118884536.3720601</v>
      </c>
      <c r="H156" s="11">
        <v>1143230697.6532099</v>
      </c>
      <c r="I156" s="11">
        <v>825034047.11052799</v>
      </c>
      <c r="K156" s="3"/>
    </row>
    <row r="157" spans="1:11" x14ac:dyDescent="0.2">
      <c r="A157" s="8" t="s">
        <v>75</v>
      </c>
      <c r="B157" s="11">
        <v>250403200.05152699</v>
      </c>
      <c r="C157" s="11">
        <v>200134950.31810001</v>
      </c>
      <c r="D157" s="11">
        <v>2718005.1744991499</v>
      </c>
      <c r="E157" s="11">
        <v>6953183018.9352198</v>
      </c>
      <c r="F157" s="11">
        <v>602582011.54219902</v>
      </c>
      <c r="G157" s="11">
        <v>1381900445.14467</v>
      </c>
      <c r="H157" s="11">
        <v>1294347971.9084799</v>
      </c>
      <c r="I157" s="11">
        <v>837913266.37060201</v>
      </c>
      <c r="K157" s="3"/>
    </row>
    <row r="158" spans="1:11" x14ac:dyDescent="0.2">
      <c r="A158" s="8" t="s">
        <v>90</v>
      </c>
      <c r="B158" s="11">
        <v>0</v>
      </c>
      <c r="C158" s="11">
        <v>3250493.7539796899</v>
      </c>
      <c r="D158" s="11">
        <v>0</v>
      </c>
      <c r="E158" s="11">
        <v>11476665</v>
      </c>
      <c r="F158" s="11">
        <v>0</v>
      </c>
      <c r="G158" s="11">
        <v>115312.5</v>
      </c>
      <c r="H158" s="11">
        <v>0</v>
      </c>
      <c r="I158" s="11">
        <v>15777315</v>
      </c>
      <c r="K158" s="3"/>
    </row>
    <row r="159" spans="1:11" x14ac:dyDescent="0.2">
      <c r="A159" s="8" t="s">
        <v>73</v>
      </c>
      <c r="B159" s="11">
        <v>0</v>
      </c>
      <c r="C159" s="11">
        <v>3434029.5660727201</v>
      </c>
      <c r="D159" s="11">
        <v>0</v>
      </c>
      <c r="E159" s="11">
        <v>15451538.9799418</v>
      </c>
      <c r="F159" s="11">
        <v>0</v>
      </c>
      <c r="G159" s="11">
        <v>47274.856341225372</v>
      </c>
      <c r="H159" s="11">
        <v>0</v>
      </c>
      <c r="I159" s="11">
        <v>17571635.8744855</v>
      </c>
      <c r="K159" s="3"/>
    </row>
    <row r="160" spans="1:11" x14ac:dyDescent="0.2">
      <c r="A160" s="8" t="s">
        <v>89</v>
      </c>
      <c r="B160" s="11">
        <v>282092803.42797601</v>
      </c>
      <c r="C160" s="11">
        <v>109067498.499773</v>
      </c>
      <c r="D160" s="11">
        <v>0</v>
      </c>
      <c r="E160" s="11">
        <v>2046538081.1269701</v>
      </c>
      <c r="F160" s="11">
        <v>11848147.443329699</v>
      </c>
      <c r="G160" s="11">
        <v>11384706.4394456</v>
      </c>
      <c r="H160" s="11">
        <v>11726736.285923701</v>
      </c>
      <c r="I160" s="11">
        <v>9611360.0762807</v>
      </c>
      <c r="K160" s="3"/>
    </row>
    <row r="161" spans="1:11" x14ac:dyDescent="0.2">
      <c r="A161" s="8" t="s">
        <v>71</v>
      </c>
      <c r="B161" s="11">
        <v>254615528.26801601</v>
      </c>
      <c r="C161" s="11">
        <v>104987818.804222</v>
      </c>
      <c r="D161" s="11">
        <v>0</v>
      </c>
      <c r="E161" s="11">
        <v>2539812543.76932</v>
      </c>
      <c r="F161" s="11">
        <v>15390743.528885299</v>
      </c>
      <c r="G161" s="11">
        <v>11931164.816117199</v>
      </c>
      <c r="H161" s="11">
        <v>17578377.692599699</v>
      </c>
      <c r="I161" s="11">
        <v>12594326.5930328</v>
      </c>
      <c r="K161" s="3"/>
    </row>
    <row r="162" spans="1:11" x14ac:dyDescent="0.2">
      <c r="A162" s="8" t="s">
        <v>88</v>
      </c>
      <c r="B162" s="11">
        <v>30491172.707045998</v>
      </c>
      <c r="C162" s="11">
        <v>29056971.075594999</v>
      </c>
      <c r="D162" s="11">
        <v>309361.16249999998</v>
      </c>
      <c r="E162" s="11">
        <v>1117060097.71422</v>
      </c>
      <c r="F162" s="11">
        <v>53890384.191875003</v>
      </c>
      <c r="G162" s="11">
        <v>175806675.537368</v>
      </c>
      <c r="H162" s="11">
        <v>252167860.75612199</v>
      </c>
      <c r="I162" s="11">
        <v>60227026.784908101</v>
      </c>
      <c r="J162" s="11"/>
      <c r="K162" s="3"/>
    </row>
    <row r="163" spans="1:11" x14ac:dyDescent="0.2">
      <c r="A163" s="8" t="s">
        <v>69</v>
      </c>
      <c r="B163" s="11">
        <v>35478764.592067502</v>
      </c>
      <c r="C163" s="11">
        <v>33978795.954204999</v>
      </c>
      <c r="D163" s="11">
        <v>504247.33201047801</v>
      </c>
      <c r="E163" s="11">
        <v>1604539327.3795199</v>
      </c>
      <c r="F163" s="11">
        <v>87619244.586481795</v>
      </c>
      <c r="G163" s="11">
        <v>307100535.03320801</v>
      </c>
      <c r="H163" s="11">
        <v>182945776.255804</v>
      </c>
      <c r="I163" s="11">
        <v>79011036.300964102</v>
      </c>
      <c r="K163" s="3"/>
    </row>
    <row r="164" spans="1:11" x14ac:dyDescent="0.2">
      <c r="K164" s="3"/>
    </row>
    <row r="165" spans="1:11" x14ac:dyDescent="0.2">
      <c r="A165" s="9" t="s">
        <v>87</v>
      </c>
      <c r="K165" s="3"/>
    </row>
    <row r="166" spans="1:11" x14ac:dyDescent="0.2">
      <c r="A166" s="8" t="s">
        <v>38</v>
      </c>
      <c r="B166" s="7">
        <f t="shared" ref="B166:I166" si="12">B148/B147</f>
        <v>1.0573781489460741</v>
      </c>
      <c r="C166" s="7">
        <f t="shared" si="12"/>
        <v>0.99542617512600318</v>
      </c>
      <c r="D166" s="7">
        <f t="shared" si="12"/>
        <v>1.1670791697475849</v>
      </c>
      <c r="E166" s="7">
        <f t="shared" si="12"/>
        <v>1.1928893781000072</v>
      </c>
      <c r="F166" s="7">
        <f t="shared" si="12"/>
        <v>1.1738503895923817</v>
      </c>
      <c r="G166" s="7">
        <f t="shared" si="12"/>
        <v>0.70979210301368878</v>
      </c>
      <c r="H166" s="7">
        <f t="shared" si="12"/>
        <v>2.0054073802173114</v>
      </c>
      <c r="I166" s="7">
        <f t="shared" si="12"/>
        <v>1.2050594956269169</v>
      </c>
      <c r="K166" s="3"/>
    </row>
    <row r="167" spans="1:11" x14ac:dyDescent="0.2">
      <c r="A167" s="8" t="s">
        <v>37</v>
      </c>
      <c r="B167" s="7">
        <f t="shared" ref="B167:I167" si="13">IFERROR(B150/B149,0)</f>
        <v>1.1658303834325021</v>
      </c>
      <c r="C167" s="7">
        <f t="shared" si="13"/>
        <v>1.0564639793164752</v>
      </c>
      <c r="D167" s="7">
        <f t="shared" si="13"/>
        <v>0</v>
      </c>
      <c r="E167" s="7">
        <f t="shared" si="13"/>
        <v>1.3463439927837744</v>
      </c>
      <c r="F167" s="7">
        <f t="shared" si="13"/>
        <v>0</v>
      </c>
      <c r="G167" s="7">
        <f t="shared" si="13"/>
        <v>0.40997165390764484</v>
      </c>
      <c r="H167" s="7">
        <f t="shared" si="13"/>
        <v>1.3771884857790442</v>
      </c>
      <c r="I167" s="7">
        <f t="shared" si="13"/>
        <v>1.1137278982187706</v>
      </c>
      <c r="K167" s="3"/>
    </row>
    <row r="168" spans="1:11" x14ac:dyDescent="0.2">
      <c r="A168" s="8" t="s">
        <v>36</v>
      </c>
      <c r="B168" s="7">
        <f t="shared" ref="B168:I168" si="14">IFERROR(B152/B151,0)</f>
        <v>0.902594909100632</v>
      </c>
      <c r="C168" s="7">
        <f t="shared" si="14"/>
        <v>0.96259490910062828</v>
      </c>
      <c r="D168" s="7">
        <f t="shared" si="14"/>
        <v>0</v>
      </c>
      <c r="E168" s="7">
        <f t="shared" si="14"/>
        <v>1.4990000000000001</v>
      </c>
      <c r="F168" s="7">
        <f t="shared" si="14"/>
        <v>1.2989999999999999</v>
      </c>
      <c r="G168" s="7">
        <f t="shared" si="14"/>
        <v>1.0479993383736514</v>
      </c>
      <c r="H168" s="7">
        <f t="shared" si="14"/>
        <v>1.4989999999999999</v>
      </c>
      <c r="I168" s="7">
        <f t="shared" si="14"/>
        <v>1.3103584188999011</v>
      </c>
      <c r="K168" s="3"/>
    </row>
    <row r="169" spans="1:11" x14ac:dyDescent="0.2">
      <c r="A169" s="8" t="s">
        <v>86</v>
      </c>
      <c r="B169" s="7">
        <v>0.18231671349702991</v>
      </c>
      <c r="C169" s="7">
        <v>0.14579011876440703</v>
      </c>
      <c r="D169" s="7">
        <v>0.23202849182231514</v>
      </c>
      <c r="E169" s="7">
        <v>0.13510841095985543</v>
      </c>
      <c r="F169" s="7">
        <v>0.13344371926994703</v>
      </c>
      <c r="G169" s="7">
        <v>0.12726028938884792</v>
      </c>
      <c r="H169" s="7">
        <v>0.14632056293955925</v>
      </c>
      <c r="I169" s="7">
        <v>0.18718791246856531</v>
      </c>
      <c r="K169" s="3"/>
    </row>
    <row r="170" spans="1:11" x14ac:dyDescent="0.2">
      <c r="B170" s="4"/>
      <c r="C170" s="4"/>
      <c r="D170" s="4"/>
      <c r="E170" s="4"/>
      <c r="F170" s="4"/>
      <c r="G170" s="4"/>
      <c r="H170" s="4"/>
      <c r="I170" s="4"/>
      <c r="K170" s="3"/>
    </row>
    <row r="171" spans="1:11" x14ac:dyDescent="0.2">
      <c r="A171" s="8" t="s">
        <v>34</v>
      </c>
      <c r="B171" s="7">
        <f t="shared" ref="B171:I171" si="15">B157/B156</f>
        <v>0.95847951184537505</v>
      </c>
      <c r="C171" s="7">
        <f t="shared" si="15"/>
        <v>1.0682000000000027</v>
      </c>
      <c r="D171" s="7">
        <f t="shared" si="15"/>
        <v>1.1746800000000006</v>
      </c>
      <c r="E171" s="7">
        <f t="shared" si="15"/>
        <v>1.0831799139594682</v>
      </c>
      <c r="F171" s="7">
        <f t="shared" si="15"/>
        <v>1.1394656688429852</v>
      </c>
      <c r="G171" s="7">
        <f t="shared" si="15"/>
        <v>1.2350697504725814</v>
      </c>
      <c r="H171" s="7">
        <f t="shared" si="15"/>
        <v>1.1321844091183688</v>
      </c>
      <c r="I171" s="7">
        <f t="shared" si="15"/>
        <v>1.0156105306261969</v>
      </c>
      <c r="K171" s="3"/>
    </row>
    <row r="172" spans="1:11" x14ac:dyDescent="0.2">
      <c r="A172" s="8" t="s">
        <v>33</v>
      </c>
      <c r="B172" s="7">
        <f t="shared" ref="B172:I172" si="16">IFERROR(B159/B158,0)</f>
        <v>0</v>
      </c>
      <c r="C172" s="7">
        <f t="shared" si="16"/>
        <v>1.0564639793164718</v>
      </c>
      <c r="D172" s="7">
        <f t="shared" si="16"/>
        <v>0</v>
      </c>
      <c r="E172" s="7">
        <f t="shared" si="16"/>
        <v>1.3463439927837748</v>
      </c>
      <c r="F172" s="7">
        <f t="shared" si="16"/>
        <v>0</v>
      </c>
      <c r="G172" s="7">
        <f t="shared" si="16"/>
        <v>0.40997165390764551</v>
      </c>
      <c r="H172" s="7">
        <f t="shared" si="16"/>
        <v>0</v>
      </c>
      <c r="I172" s="7">
        <f t="shared" si="16"/>
        <v>1.1137278982187717</v>
      </c>
      <c r="K172" s="3"/>
    </row>
    <row r="173" spans="1:11" x14ac:dyDescent="0.2">
      <c r="A173" s="8" t="s">
        <v>32</v>
      </c>
      <c r="B173" s="7">
        <f t="shared" ref="B173:I173" si="17">IFERROR(B161/B160,0)</f>
        <v>0.90259490910063045</v>
      </c>
      <c r="C173" s="7">
        <f t="shared" si="17"/>
        <v>0.96259490910062928</v>
      </c>
      <c r="D173" s="7">
        <f t="shared" si="17"/>
        <v>0</v>
      </c>
      <c r="E173" s="7">
        <f t="shared" si="17"/>
        <v>1.2410287241616915</v>
      </c>
      <c r="F173" s="7">
        <f t="shared" si="17"/>
        <v>1.2990000000000017</v>
      </c>
      <c r="G173" s="7">
        <f t="shared" si="17"/>
        <v>1.0479993383736481</v>
      </c>
      <c r="H173" s="7">
        <f t="shared" si="17"/>
        <v>1.4990000000000061</v>
      </c>
      <c r="I173" s="7">
        <f t="shared" si="17"/>
        <v>1.3103584188999</v>
      </c>
      <c r="K173" s="3"/>
    </row>
    <row r="174" spans="1:11" x14ac:dyDescent="0.2">
      <c r="A174" s="8" t="s">
        <v>66</v>
      </c>
      <c r="B174" s="4">
        <v>0.17</v>
      </c>
      <c r="C174" s="4">
        <v>0.15</v>
      </c>
      <c r="D174" s="4">
        <v>0.18552110817941952</v>
      </c>
      <c r="E174" s="4">
        <v>0.15</v>
      </c>
      <c r="F174" s="4">
        <v>0.1454063395656906</v>
      </c>
      <c r="G174" s="4">
        <v>0.28000000000000003</v>
      </c>
      <c r="H174" s="4">
        <v>0.28000000000000003</v>
      </c>
      <c r="I174" s="4">
        <v>0.19</v>
      </c>
      <c r="J174" s="4"/>
      <c r="K174" s="3"/>
    </row>
    <row r="175" spans="1:11" x14ac:dyDescent="0.2">
      <c r="K175" s="3"/>
    </row>
    <row r="176" spans="1:11" x14ac:dyDescent="0.2">
      <c r="A176" s="9" t="s">
        <v>65</v>
      </c>
      <c r="B176" s="9" t="s">
        <v>46</v>
      </c>
      <c r="C176" s="9" t="s">
        <v>45</v>
      </c>
      <c r="D176" s="9" t="s">
        <v>44</v>
      </c>
      <c r="E176" s="9" t="s">
        <v>43</v>
      </c>
      <c r="F176" s="9" t="s">
        <v>42</v>
      </c>
      <c r="G176" s="9" t="s">
        <v>41</v>
      </c>
      <c r="H176" s="9" t="s">
        <v>40</v>
      </c>
      <c r="I176" s="9" t="s">
        <v>39</v>
      </c>
      <c r="K176" s="3"/>
    </row>
    <row r="177" spans="1:11" x14ac:dyDescent="0.2">
      <c r="A177" s="8" t="s">
        <v>64</v>
      </c>
      <c r="B177" s="10">
        <v>1561398332.154345</v>
      </c>
      <c r="C177" s="10">
        <v>661628820.17671645</v>
      </c>
      <c r="D177" s="10">
        <v>6179130.3576284796</v>
      </c>
      <c r="E177" s="10">
        <v>36234141.275260001</v>
      </c>
      <c r="F177" s="10">
        <v>113431047.3441142</v>
      </c>
      <c r="G177" s="10">
        <v>88631742.122280598</v>
      </c>
      <c r="H177" s="10">
        <v>-24009430.632585701</v>
      </c>
      <c r="I177" s="10">
        <v>64790566.863402776</v>
      </c>
      <c r="K177" s="3"/>
    </row>
    <row r="178" spans="1:11" x14ac:dyDescent="0.2">
      <c r="A178" s="8" t="s">
        <v>63</v>
      </c>
      <c r="B178" s="10">
        <v>25537396.653617319</v>
      </c>
      <c r="C178" s="10">
        <v>0</v>
      </c>
      <c r="D178" s="10">
        <v>152186.18663338581</v>
      </c>
      <c r="E178" s="10">
        <v>7395698.1229710272</v>
      </c>
      <c r="F178" s="10">
        <v>29903133.138808031</v>
      </c>
      <c r="G178" s="10">
        <v>3710677.54776518</v>
      </c>
      <c r="H178" s="10">
        <v>-1017129.466624181</v>
      </c>
      <c r="I178" s="10">
        <v>1889056.8701815279</v>
      </c>
      <c r="K178" s="3"/>
    </row>
    <row r="179" spans="1:11" x14ac:dyDescent="0.2">
      <c r="A179" s="8" t="s">
        <v>62</v>
      </c>
      <c r="B179" s="10">
        <v>1561398332.154345</v>
      </c>
      <c r="C179" s="10">
        <v>661628820.17671645</v>
      </c>
      <c r="D179" s="10">
        <v>6179130.3576284796</v>
      </c>
      <c r="E179" s="10">
        <v>36234141.275260001</v>
      </c>
      <c r="F179" s="10">
        <v>113431047.3441142</v>
      </c>
      <c r="G179" s="10">
        <v>88631742.122280598</v>
      </c>
      <c r="H179" s="10">
        <v>-24009430.632585701</v>
      </c>
      <c r="I179" s="10">
        <v>64790566.863402776</v>
      </c>
      <c r="K179" s="3"/>
    </row>
    <row r="180" spans="1:11" x14ac:dyDescent="0.2">
      <c r="A180" s="8" t="s">
        <v>61</v>
      </c>
      <c r="B180" s="10">
        <v>25537396.653617319</v>
      </c>
      <c r="C180" s="10">
        <v>0</v>
      </c>
      <c r="D180" s="10">
        <v>152186.18663338581</v>
      </c>
      <c r="E180" s="10">
        <v>7395698.1229710272</v>
      </c>
      <c r="F180" s="10">
        <v>29903133.138808031</v>
      </c>
      <c r="G180" s="10">
        <v>3710677.54776518</v>
      </c>
      <c r="H180" s="10">
        <v>-1017129.466624181</v>
      </c>
      <c r="I180" s="10">
        <v>1889056.8701815279</v>
      </c>
      <c r="K180" s="3"/>
    </row>
    <row r="181" spans="1:11" x14ac:dyDescent="0.2">
      <c r="A181" s="8"/>
      <c r="B181" s="10"/>
      <c r="C181" s="10"/>
      <c r="D181" s="10"/>
      <c r="E181" s="10"/>
      <c r="F181" s="10"/>
      <c r="G181" s="10"/>
      <c r="H181" s="10"/>
      <c r="I181" s="10"/>
      <c r="K181" s="3"/>
    </row>
    <row r="182" spans="1:11" x14ac:dyDescent="0.2">
      <c r="A182" s="9" t="s">
        <v>85</v>
      </c>
      <c r="B182" s="9" t="s">
        <v>46</v>
      </c>
      <c r="C182" s="9" t="s">
        <v>45</v>
      </c>
      <c r="D182" s="9" t="s">
        <v>44</v>
      </c>
      <c r="E182" s="9" t="s">
        <v>43</v>
      </c>
      <c r="F182" s="9" t="s">
        <v>42</v>
      </c>
      <c r="G182" s="9" t="s">
        <v>41</v>
      </c>
      <c r="H182" s="1" t="s">
        <v>40</v>
      </c>
      <c r="I182" s="1" t="s">
        <v>39</v>
      </c>
      <c r="K182" s="3"/>
    </row>
    <row r="183" spans="1:11" x14ac:dyDescent="0.2">
      <c r="A183" s="8" t="s">
        <v>84</v>
      </c>
      <c r="B183" s="11">
        <v>6697387737.9741602</v>
      </c>
      <c r="C183" s="11">
        <v>4097429085.9446402</v>
      </c>
      <c r="D183" s="11">
        <v>77429946.403141499</v>
      </c>
      <c r="E183" s="11">
        <v>8037064932.0971403</v>
      </c>
      <c r="F183" s="11">
        <v>792656073.96169102</v>
      </c>
      <c r="G183" s="11">
        <v>1738447911.5570099</v>
      </c>
      <c r="H183" s="11">
        <v>2067893554.4488299</v>
      </c>
      <c r="I183" s="11">
        <v>2626796098.8146701</v>
      </c>
      <c r="K183" s="3"/>
    </row>
    <row r="184" spans="1:11" x14ac:dyDescent="0.2">
      <c r="A184" s="8" t="s">
        <v>83</v>
      </c>
      <c r="B184" s="11">
        <v>7363108079.1287899</v>
      </c>
      <c r="C184" s="11">
        <v>4376873749.60606</v>
      </c>
      <c r="D184" s="11">
        <v>90955409.440842301</v>
      </c>
      <c r="E184" s="11">
        <v>8929179139.5599194</v>
      </c>
      <c r="F184" s="11">
        <v>931117236.96131897</v>
      </c>
      <c r="G184" s="11">
        <v>2215964783.9034901</v>
      </c>
      <c r="H184" s="11">
        <v>2429113200.5399499</v>
      </c>
      <c r="I184" s="11">
        <v>2849233192.4622898</v>
      </c>
      <c r="K184" s="3"/>
    </row>
    <row r="185" spans="1:11" x14ac:dyDescent="0.2">
      <c r="A185" s="8" t="s">
        <v>82</v>
      </c>
      <c r="B185" s="11">
        <v>751261000</v>
      </c>
      <c r="C185" s="11">
        <v>1629144442.24</v>
      </c>
      <c r="D185" s="11">
        <v>0</v>
      </c>
      <c r="E185" s="11">
        <v>510074000</v>
      </c>
      <c r="F185" s="11">
        <v>0</v>
      </c>
      <c r="G185" s="11">
        <v>5125000</v>
      </c>
      <c r="H185" s="11">
        <v>11362000</v>
      </c>
      <c r="I185" s="11">
        <v>701214000</v>
      </c>
      <c r="K185" s="3"/>
    </row>
    <row r="186" spans="1:11" x14ac:dyDescent="0.2">
      <c r="A186" s="8" t="s">
        <v>81</v>
      </c>
      <c r="B186" s="11">
        <v>875842899.68788505</v>
      </c>
      <c r="C186" s="11">
        <v>1721132420.3301899</v>
      </c>
      <c r="D186" s="11">
        <v>0</v>
      </c>
      <c r="E186" s="11">
        <v>686735065.77519095</v>
      </c>
      <c r="F186" s="11">
        <v>0</v>
      </c>
      <c r="G186" s="11">
        <v>2101104.7262766799</v>
      </c>
      <c r="H186" s="11">
        <v>15647615.575421499</v>
      </c>
      <c r="I186" s="11">
        <v>780961594.42157698</v>
      </c>
      <c r="J186" s="11"/>
      <c r="K186" s="3"/>
    </row>
    <row r="187" spans="1:11" x14ac:dyDescent="0.2">
      <c r="A187" s="8" t="s">
        <v>80</v>
      </c>
      <c r="B187" s="11">
        <v>2025211000</v>
      </c>
      <c r="C187" s="11">
        <v>1180652879.9749999</v>
      </c>
      <c r="D187" s="11">
        <v>0</v>
      </c>
      <c r="E187" s="11">
        <v>2201251000</v>
      </c>
      <c r="F187" s="11">
        <v>12354273</v>
      </c>
      <c r="G187" s="11">
        <v>174529000</v>
      </c>
      <c r="H187" s="11">
        <v>11770727</v>
      </c>
      <c r="I187" s="11">
        <v>221521000</v>
      </c>
      <c r="J187" s="11"/>
      <c r="K187" s="3"/>
    </row>
    <row r="188" spans="1:11" x14ac:dyDescent="0.2">
      <c r="A188" s="8" t="s">
        <v>79</v>
      </c>
      <c r="B188" s="11">
        <v>1827945138.4546001</v>
      </c>
      <c r="C188" s="11">
        <v>1136490451.67893</v>
      </c>
      <c r="D188" s="11">
        <v>0</v>
      </c>
      <c r="E188" s="11">
        <v>3299675249</v>
      </c>
      <c r="F188" s="11">
        <v>16048200.627</v>
      </c>
      <c r="G188" s="11">
        <v>182906276.527015</v>
      </c>
      <c r="H188" s="11">
        <v>17644319.772999998</v>
      </c>
      <c r="I188" s="11">
        <v>290271907.31312501</v>
      </c>
      <c r="K188" s="3"/>
    </row>
    <row r="189" spans="1:11" x14ac:dyDescent="0.2">
      <c r="A189" s="8" t="s">
        <v>78</v>
      </c>
      <c r="B189" s="11">
        <v>1138555915.45561</v>
      </c>
      <c r="C189" s="11">
        <v>568778693.68294704</v>
      </c>
      <c r="D189" s="11">
        <v>17323115.417973202</v>
      </c>
      <c r="E189" s="11">
        <v>1030525831.23248</v>
      </c>
      <c r="F189" s="11">
        <v>100383411.011187</v>
      </c>
      <c r="G189" s="11">
        <v>209958570.968472</v>
      </c>
      <c r="H189" s="11">
        <v>287152473.73698199</v>
      </c>
      <c r="I189" s="11">
        <v>480294517.93515998</v>
      </c>
      <c r="J189" s="11"/>
      <c r="K189" s="3"/>
    </row>
    <row r="190" spans="1:11" x14ac:dyDescent="0.2">
      <c r="A190" s="8" t="s">
        <v>77</v>
      </c>
      <c r="B190" s="11">
        <v>1342417666.1101899</v>
      </c>
      <c r="C190" s="11">
        <v>638104943.77188301</v>
      </c>
      <c r="D190" s="11">
        <v>21104246.475639801</v>
      </c>
      <c r="E190" s="11">
        <v>1206407204.7218299</v>
      </c>
      <c r="F190" s="11">
        <v>124251747.176475</v>
      </c>
      <c r="G190" s="11">
        <v>282004319.67505401</v>
      </c>
      <c r="H190" s="11">
        <v>355429210.94691998</v>
      </c>
      <c r="I190" s="11">
        <v>533342013.43316197</v>
      </c>
      <c r="K190" s="3"/>
    </row>
    <row r="191" spans="1:11" x14ac:dyDescent="0.2">
      <c r="K191" s="3"/>
    </row>
    <row r="192" spans="1:11" x14ac:dyDescent="0.2">
      <c r="A192" s="8" t="s">
        <v>76</v>
      </c>
      <c r="B192" s="11">
        <v>261250446.104395</v>
      </c>
      <c r="C192" s="11">
        <v>187357189.96264699</v>
      </c>
      <c r="D192" s="11">
        <v>2313826.04155953</v>
      </c>
      <c r="E192" s="11">
        <v>6419231864.7402496</v>
      </c>
      <c r="F192" s="11">
        <v>528828579.937877</v>
      </c>
      <c r="G192" s="11">
        <v>1118884536.3720601</v>
      </c>
      <c r="H192" s="11">
        <v>1143230697.6532099</v>
      </c>
      <c r="I192" s="11">
        <v>825034047.11052799</v>
      </c>
      <c r="K192" s="3"/>
    </row>
    <row r="193" spans="1:11" x14ac:dyDescent="0.2">
      <c r="A193" s="8" t="s">
        <v>75</v>
      </c>
      <c r="B193" s="11">
        <v>250403200.05152699</v>
      </c>
      <c r="C193" s="11">
        <v>200134950.31810001</v>
      </c>
      <c r="D193" s="11">
        <v>2718005.1744991499</v>
      </c>
      <c r="E193" s="11">
        <v>6953183018.9352198</v>
      </c>
      <c r="F193" s="11">
        <v>602582011.54219902</v>
      </c>
      <c r="G193" s="11">
        <v>1381900445.14467</v>
      </c>
      <c r="H193" s="11">
        <v>1294347971.9084799</v>
      </c>
      <c r="I193" s="11">
        <v>837913266.37060201</v>
      </c>
      <c r="K193" s="3"/>
    </row>
    <row r="194" spans="1:11" x14ac:dyDescent="0.2">
      <c r="A194" s="8" t="s">
        <v>74</v>
      </c>
      <c r="B194" s="11">
        <v>0</v>
      </c>
      <c r="C194" s="11">
        <v>3250493.7539796899</v>
      </c>
      <c r="D194" s="11">
        <v>0</v>
      </c>
      <c r="E194" s="11">
        <v>11476665</v>
      </c>
      <c r="F194" s="11">
        <v>0</v>
      </c>
      <c r="G194" s="11">
        <v>115312.5</v>
      </c>
      <c r="H194" s="11">
        <v>0</v>
      </c>
      <c r="I194" s="11">
        <v>15777315</v>
      </c>
      <c r="K194" s="3"/>
    </row>
    <row r="195" spans="1:11" x14ac:dyDescent="0.2">
      <c r="A195" s="8" t="s">
        <v>73</v>
      </c>
      <c r="B195" s="11">
        <v>0</v>
      </c>
      <c r="C195" s="11">
        <v>3434029.5660727201</v>
      </c>
      <c r="D195" s="11">
        <v>0</v>
      </c>
      <c r="E195" s="11">
        <v>15451538.9799418</v>
      </c>
      <c r="F195" s="11">
        <v>0</v>
      </c>
      <c r="G195" s="11">
        <v>47274.856341225372</v>
      </c>
      <c r="H195" s="11">
        <v>0</v>
      </c>
      <c r="I195" s="11">
        <v>17571635.8744855</v>
      </c>
      <c r="K195" s="3"/>
    </row>
    <row r="196" spans="1:11" x14ac:dyDescent="0.2">
      <c r="A196" s="8" t="s">
        <v>72</v>
      </c>
      <c r="B196" s="11">
        <v>282092803.42797601</v>
      </c>
      <c r="C196" s="11">
        <v>109067498.499773</v>
      </c>
      <c r="D196" s="11">
        <v>0</v>
      </c>
      <c r="E196" s="11">
        <v>2046538081.1269701</v>
      </c>
      <c r="F196" s="11">
        <v>11848147.443329699</v>
      </c>
      <c r="G196" s="11">
        <v>11384706.4394456</v>
      </c>
      <c r="H196" s="11">
        <v>11726736.285923701</v>
      </c>
      <c r="I196" s="11">
        <v>9611360.0762807</v>
      </c>
      <c r="K196" s="3"/>
    </row>
    <row r="197" spans="1:11" x14ac:dyDescent="0.2">
      <c r="A197" s="8" t="s">
        <v>71</v>
      </c>
      <c r="B197" s="11">
        <v>254615528.26801601</v>
      </c>
      <c r="C197" s="11">
        <v>104987818.804222</v>
      </c>
      <c r="D197" s="11">
        <v>0</v>
      </c>
      <c r="E197" s="11">
        <v>2539812543.76932</v>
      </c>
      <c r="F197" s="11">
        <v>15390743.528885299</v>
      </c>
      <c r="G197" s="11">
        <v>11931164.816117199</v>
      </c>
      <c r="H197" s="11">
        <v>17578377.692599699</v>
      </c>
      <c r="I197" s="11">
        <v>12594326.5930328</v>
      </c>
      <c r="K197" s="3"/>
    </row>
    <row r="198" spans="1:11" x14ac:dyDescent="0.2">
      <c r="A198" s="8" t="s">
        <v>70</v>
      </c>
      <c r="B198" s="11">
        <v>30491172.707045998</v>
      </c>
      <c r="C198" s="11">
        <v>29056971.075594999</v>
      </c>
      <c r="D198" s="11">
        <v>309361.16249999998</v>
      </c>
      <c r="E198" s="11">
        <v>1117060097.71422</v>
      </c>
      <c r="F198" s="11">
        <v>53890384.191875003</v>
      </c>
      <c r="G198" s="11">
        <v>175806675.537368</v>
      </c>
      <c r="H198" s="11">
        <v>252167860.75612199</v>
      </c>
      <c r="I198" s="11">
        <v>60227026.784908101</v>
      </c>
      <c r="J198" s="11"/>
      <c r="K198" s="3"/>
    </row>
    <row r="199" spans="1:11" x14ac:dyDescent="0.2">
      <c r="A199" s="8" t="s">
        <v>69</v>
      </c>
      <c r="B199" s="11">
        <v>35478764.592067502</v>
      </c>
      <c r="C199" s="11">
        <v>33978795.954204999</v>
      </c>
      <c r="D199" s="11">
        <v>504247.33201047801</v>
      </c>
      <c r="E199" s="11">
        <v>1604539327.3795199</v>
      </c>
      <c r="F199" s="11">
        <v>87619244.586481795</v>
      </c>
      <c r="G199" s="11">
        <v>307100535.03320801</v>
      </c>
      <c r="H199" s="11">
        <v>182945776.255804</v>
      </c>
      <c r="I199" s="11">
        <v>79011036.300964102</v>
      </c>
      <c r="K199" s="3"/>
    </row>
    <row r="200" spans="1:11" x14ac:dyDescent="0.2">
      <c r="K200" s="3"/>
    </row>
    <row r="201" spans="1:11" x14ac:dyDescent="0.2">
      <c r="A201" s="9" t="s">
        <v>68</v>
      </c>
      <c r="K201" s="3"/>
    </row>
    <row r="202" spans="1:11" x14ac:dyDescent="0.2">
      <c r="A202" s="8" t="s">
        <v>38</v>
      </c>
      <c r="B202" s="7">
        <f t="shared" ref="B202:I202" si="18">B184/B183</f>
        <v>1.0993999999999997</v>
      </c>
      <c r="C202" s="7">
        <f t="shared" si="18"/>
        <v>1.0681999999999989</v>
      </c>
      <c r="D202" s="7">
        <f t="shared" si="18"/>
        <v>1.1746800000000006</v>
      </c>
      <c r="E202" s="7">
        <f t="shared" si="18"/>
        <v>1.1109999999999995</v>
      </c>
      <c r="F202" s="7">
        <f t="shared" si="18"/>
        <v>1.1746799999999997</v>
      </c>
      <c r="G202" s="7">
        <f t="shared" si="18"/>
        <v>1.2746800000000005</v>
      </c>
      <c r="H202" s="7">
        <f t="shared" si="18"/>
        <v>1.1746799999999993</v>
      </c>
      <c r="I202" s="7">
        <f t="shared" si="18"/>
        <v>1.0846799999999974</v>
      </c>
      <c r="K202" s="3"/>
    </row>
    <row r="203" spans="1:11" x14ac:dyDescent="0.2">
      <c r="A203" s="8" t="s">
        <v>37</v>
      </c>
      <c r="B203" s="7">
        <f t="shared" ref="B203:I203" si="19">IFERROR(B186/B185,0)</f>
        <v>1.1658303834325021</v>
      </c>
      <c r="C203" s="7">
        <f t="shared" si="19"/>
        <v>1.0564639793164752</v>
      </c>
      <c r="D203" s="7">
        <f t="shared" si="19"/>
        <v>0</v>
      </c>
      <c r="E203" s="7">
        <f t="shared" si="19"/>
        <v>1.3463439927837744</v>
      </c>
      <c r="F203" s="7">
        <f t="shared" si="19"/>
        <v>0</v>
      </c>
      <c r="G203" s="7">
        <f t="shared" si="19"/>
        <v>0.40997165390764484</v>
      </c>
      <c r="H203" s="7">
        <f t="shared" si="19"/>
        <v>1.3771884857790442</v>
      </c>
      <c r="I203" s="7">
        <f t="shared" si="19"/>
        <v>1.1137278982187706</v>
      </c>
      <c r="K203" s="3"/>
    </row>
    <row r="204" spans="1:11" x14ac:dyDescent="0.2">
      <c r="A204" s="8" t="s">
        <v>36</v>
      </c>
      <c r="B204" s="7">
        <f t="shared" ref="B204:I204" si="20">IFERROR(B188/B187,0)</f>
        <v>0.902594909100632</v>
      </c>
      <c r="C204" s="7">
        <f t="shared" si="20"/>
        <v>0.96259490910062828</v>
      </c>
      <c r="D204" s="7">
        <f t="shared" si="20"/>
        <v>0</v>
      </c>
      <c r="E204" s="7">
        <f t="shared" si="20"/>
        <v>1.4990000000000001</v>
      </c>
      <c r="F204" s="7">
        <f t="shared" si="20"/>
        <v>1.2989999999999999</v>
      </c>
      <c r="G204" s="7">
        <f t="shared" si="20"/>
        <v>1.0479993383736514</v>
      </c>
      <c r="H204" s="7">
        <f t="shared" si="20"/>
        <v>1.4989999999999999</v>
      </c>
      <c r="I204" s="7">
        <f t="shared" si="20"/>
        <v>1.3103584188999011</v>
      </c>
      <c r="K204" s="3"/>
    </row>
    <row r="205" spans="1:11" x14ac:dyDescent="0.2">
      <c r="A205" s="8" t="s">
        <v>67</v>
      </c>
      <c r="B205" s="7">
        <v>0.1768581391551324</v>
      </c>
      <c r="C205" s="7">
        <v>0.16969801383773103</v>
      </c>
      <c r="D205" s="7">
        <v>0.17697092986512364</v>
      </c>
      <c r="E205" s="7">
        <v>0.18459232991302973</v>
      </c>
      <c r="F205" s="7">
        <v>0.14410552039911989</v>
      </c>
      <c r="G205" s="7">
        <v>0.1671081368836837</v>
      </c>
      <c r="H205" s="4">
        <v>0.13920295041657924</v>
      </c>
      <c r="I205" s="4">
        <v>0.11950778862431757</v>
      </c>
      <c r="K205" s="3"/>
    </row>
    <row r="206" spans="1:11" x14ac:dyDescent="0.2">
      <c r="A206" s="1" t="s">
        <v>12</v>
      </c>
      <c r="B206" s="4">
        <v>0.14000000000000001</v>
      </c>
      <c r="C206" s="4">
        <v>0.14000000000000001</v>
      </c>
      <c r="D206" s="4">
        <v>0.22722346067826266</v>
      </c>
      <c r="E206" s="4">
        <v>0.14791588757505308</v>
      </c>
      <c r="F206" s="4">
        <v>0.1132533131723974</v>
      </c>
      <c r="G206" s="4">
        <v>0.1956934686358108</v>
      </c>
      <c r="H206" s="4">
        <v>0.12293524388506867</v>
      </c>
      <c r="I206" s="4">
        <v>0.19110658974709341</v>
      </c>
      <c r="K206" s="3"/>
    </row>
    <row r="207" spans="1:11" x14ac:dyDescent="0.2">
      <c r="A207" s="1" t="s">
        <v>11</v>
      </c>
      <c r="B207" s="4">
        <v>0.12</v>
      </c>
      <c r="C207" s="4">
        <v>0.13</v>
      </c>
      <c r="D207" s="4">
        <v>0.22722346067826266</v>
      </c>
      <c r="E207" s="4">
        <v>0.19</v>
      </c>
      <c r="F207" s="4">
        <v>0.18</v>
      </c>
      <c r="G207" s="4">
        <v>0.1956934686358108</v>
      </c>
      <c r="H207" s="4">
        <v>0.18</v>
      </c>
      <c r="I207" s="4">
        <v>0.16200000000000001</v>
      </c>
      <c r="K207" s="3"/>
    </row>
    <row r="208" spans="1:11" x14ac:dyDescent="0.2">
      <c r="A208" s="1" t="s">
        <v>10</v>
      </c>
      <c r="B208" s="4">
        <v>0.15</v>
      </c>
      <c r="C208" s="4">
        <v>0.14000000000000001</v>
      </c>
      <c r="D208" s="4">
        <v>0.22722346067826266</v>
      </c>
      <c r="E208" s="4">
        <v>0.14791588757505308</v>
      </c>
      <c r="F208" s="4">
        <v>0.2</v>
      </c>
      <c r="G208" s="4">
        <v>0.1956934686358108</v>
      </c>
      <c r="H208" s="4">
        <v>0.2</v>
      </c>
      <c r="I208" s="4">
        <v>0.19110658974709341</v>
      </c>
      <c r="K208" s="3"/>
    </row>
    <row r="209" spans="1:11" x14ac:dyDescent="0.2">
      <c r="A209" s="1" t="s">
        <v>9</v>
      </c>
      <c r="B209" s="4">
        <v>0.15</v>
      </c>
      <c r="C209" s="4">
        <v>0.14000000000000001</v>
      </c>
      <c r="D209" s="4">
        <v>0.22722346067826266</v>
      </c>
      <c r="E209" s="4">
        <v>0.14791588757505308</v>
      </c>
      <c r="F209" s="4">
        <v>0.2</v>
      </c>
      <c r="G209" s="4">
        <v>0.1956934686358108</v>
      </c>
      <c r="H209" s="4">
        <v>0.2</v>
      </c>
      <c r="I209" s="4">
        <v>0.19110658974709341</v>
      </c>
      <c r="K209" s="3"/>
    </row>
    <row r="210" spans="1:11" x14ac:dyDescent="0.2">
      <c r="A210" s="1" t="s">
        <v>8</v>
      </c>
      <c r="B210" s="4">
        <v>0.14000000000000001</v>
      </c>
      <c r="C210" s="4">
        <v>0.14000000000000001</v>
      </c>
      <c r="D210" s="4">
        <v>0.22722346067826266</v>
      </c>
      <c r="E210" s="4">
        <v>0.14791588757505308</v>
      </c>
      <c r="F210" s="4">
        <v>0.2</v>
      </c>
      <c r="G210" s="4">
        <v>0.1956934686358108</v>
      </c>
      <c r="H210" s="4">
        <v>0.12293524388506867</v>
      </c>
      <c r="I210" s="4">
        <v>0.19110658974709341</v>
      </c>
      <c r="K210" s="3"/>
    </row>
    <row r="211" spans="1:11" x14ac:dyDescent="0.2">
      <c r="A211" s="1" t="s">
        <v>7</v>
      </c>
      <c r="B211" s="4">
        <v>0.14000000000000001</v>
      </c>
      <c r="C211" s="4">
        <v>0.14000000000000001</v>
      </c>
      <c r="D211" s="4">
        <v>0.22722346067826266</v>
      </c>
      <c r="E211" s="4">
        <v>0.14791588757505308</v>
      </c>
      <c r="F211" s="4">
        <v>0.2</v>
      </c>
      <c r="G211" s="4">
        <v>0.1956934686358108</v>
      </c>
      <c r="H211" s="4">
        <v>0.12293524388506867</v>
      </c>
      <c r="I211" s="4">
        <v>0.19110658974709341</v>
      </c>
      <c r="K211" s="3"/>
    </row>
    <row r="212" spans="1:11" x14ac:dyDescent="0.2">
      <c r="A212" s="1" t="s">
        <v>6</v>
      </c>
      <c r="B212" s="4">
        <v>0.14000000000000001</v>
      </c>
      <c r="C212" s="4">
        <v>0.14000000000000001</v>
      </c>
      <c r="D212" s="4">
        <v>0.22722346067826266</v>
      </c>
      <c r="E212" s="4">
        <v>0.14791588757505308</v>
      </c>
      <c r="F212" s="4">
        <v>0.2</v>
      </c>
      <c r="G212" s="4">
        <v>0.1956934686358108</v>
      </c>
      <c r="H212" s="4">
        <v>0.12293524388506867</v>
      </c>
      <c r="I212" s="4">
        <v>0.19110658974709341</v>
      </c>
      <c r="K212" s="3"/>
    </row>
    <row r="213" spans="1:11" x14ac:dyDescent="0.2">
      <c r="A213" s="1" t="s">
        <v>5</v>
      </c>
      <c r="B213" s="4">
        <v>0.14000000000000001</v>
      </c>
      <c r="C213" s="4">
        <v>0.14000000000000001</v>
      </c>
      <c r="D213" s="4">
        <v>0.22722346067826266</v>
      </c>
      <c r="E213" s="4">
        <v>0.14791588757505308</v>
      </c>
      <c r="F213" s="4">
        <v>0.2</v>
      </c>
      <c r="G213" s="4">
        <v>0.1956934686358108</v>
      </c>
      <c r="H213" s="4">
        <v>0.12293524388506867</v>
      </c>
      <c r="I213" s="4">
        <v>0.19110658974709341</v>
      </c>
      <c r="K213" s="3"/>
    </row>
    <row r="214" spans="1:11" x14ac:dyDescent="0.2">
      <c r="A214" s="1" t="s">
        <v>4</v>
      </c>
      <c r="B214" s="4">
        <v>0.14000000000000001</v>
      </c>
      <c r="C214" s="4">
        <v>0.14000000000000001</v>
      </c>
      <c r="D214" s="4">
        <v>0.22722346067826266</v>
      </c>
      <c r="E214" s="4">
        <v>0.14791588757505308</v>
      </c>
      <c r="F214" s="4">
        <v>0.2</v>
      </c>
      <c r="G214" s="4">
        <v>0.1956934686358108</v>
      </c>
      <c r="H214" s="4">
        <v>0.12293524388506867</v>
      </c>
      <c r="I214" s="4">
        <v>0.19110658974709341</v>
      </c>
      <c r="K214" s="3"/>
    </row>
    <row r="215" spans="1:11" x14ac:dyDescent="0.2">
      <c r="A215" s="1" t="s">
        <v>3</v>
      </c>
      <c r="B215" s="4">
        <v>0.14000000000000001</v>
      </c>
      <c r="C215" s="4">
        <v>0.14000000000000001</v>
      </c>
      <c r="D215" s="4">
        <v>0.22722346067826266</v>
      </c>
      <c r="E215" s="4">
        <v>0.14791588757505308</v>
      </c>
      <c r="F215" s="4">
        <v>0.2</v>
      </c>
      <c r="G215" s="4">
        <v>0.1956934686358108</v>
      </c>
      <c r="H215" s="4">
        <v>0.12293524388506867</v>
      </c>
      <c r="I215" s="4">
        <v>0.19110658974709341</v>
      </c>
      <c r="K215" s="3"/>
    </row>
    <row r="216" spans="1:11" x14ac:dyDescent="0.2">
      <c r="A216" s="1" t="s">
        <v>2</v>
      </c>
      <c r="B216" s="4">
        <v>0.14000000000000001</v>
      </c>
      <c r="C216" s="4">
        <v>0.14000000000000001</v>
      </c>
      <c r="D216" s="4">
        <v>0.22722346067826266</v>
      </c>
      <c r="E216" s="4">
        <v>0.14791588757505308</v>
      </c>
      <c r="F216" s="4">
        <v>0.2</v>
      </c>
      <c r="G216" s="4">
        <v>0.1956934686358108</v>
      </c>
      <c r="H216" s="4">
        <v>0.12293524388506867</v>
      </c>
      <c r="I216" s="4">
        <v>0.19110658974709341</v>
      </c>
      <c r="K216" s="3"/>
    </row>
    <row r="217" spans="1:11" x14ac:dyDescent="0.2">
      <c r="A217" s="1" t="s">
        <v>1</v>
      </c>
      <c r="B217" s="4">
        <v>0.14000000000000001</v>
      </c>
      <c r="C217" s="4">
        <v>0.14000000000000001</v>
      </c>
      <c r="D217" s="4">
        <v>0.22722346067826266</v>
      </c>
      <c r="E217" s="4">
        <v>0.14791588757505308</v>
      </c>
      <c r="F217" s="4">
        <v>0.2</v>
      </c>
      <c r="G217" s="4">
        <v>0.1956934686358108</v>
      </c>
      <c r="H217" s="4">
        <v>0.12293524388506867</v>
      </c>
      <c r="I217" s="4">
        <v>0.19110658974709341</v>
      </c>
      <c r="K217" s="3"/>
    </row>
    <row r="218" spans="1:11" x14ac:dyDescent="0.2">
      <c r="B218" s="4"/>
      <c r="C218" s="4"/>
      <c r="D218" s="4"/>
      <c r="E218" s="4"/>
      <c r="F218" s="4"/>
      <c r="G218" s="4"/>
      <c r="H218" s="4"/>
      <c r="I218" s="4"/>
      <c r="K218" s="3"/>
    </row>
    <row r="219" spans="1:11" x14ac:dyDescent="0.2">
      <c r="A219" s="8" t="s">
        <v>34</v>
      </c>
      <c r="B219" s="7">
        <f t="shared" ref="B219:I219" si="21">B193/B192</f>
        <v>0.95847951184537505</v>
      </c>
      <c r="C219" s="7">
        <f t="shared" si="21"/>
        <v>1.0682000000000027</v>
      </c>
      <c r="D219" s="7">
        <f t="shared" si="21"/>
        <v>1.1746800000000006</v>
      </c>
      <c r="E219" s="7">
        <f t="shared" si="21"/>
        <v>1.0831799139594682</v>
      </c>
      <c r="F219" s="7">
        <f t="shared" si="21"/>
        <v>1.1394656688429852</v>
      </c>
      <c r="G219" s="7">
        <f t="shared" si="21"/>
        <v>1.2350697504725814</v>
      </c>
      <c r="H219" s="7">
        <f t="shared" si="21"/>
        <v>1.1321844091183688</v>
      </c>
      <c r="I219" s="7">
        <f t="shared" si="21"/>
        <v>1.0156105306261969</v>
      </c>
      <c r="K219" s="3"/>
    </row>
    <row r="220" spans="1:11" x14ac:dyDescent="0.2">
      <c r="A220" s="8" t="s">
        <v>33</v>
      </c>
      <c r="B220" s="7">
        <f t="shared" ref="B220:I220" si="22">IFERROR(B195/B194,0)</f>
        <v>0</v>
      </c>
      <c r="C220" s="7">
        <f t="shared" si="22"/>
        <v>1.0564639793164718</v>
      </c>
      <c r="D220" s="7">
        <f t="shared" si="22"/>
        <v>0</v>
      </c>
      <c r="E220" s="7">
        <f t="shared" si="22"/>
        <v>1.3463439927837748</v>
      </c>
      <c r="F220" s="7">
        <f t="shared" si="22"/>
        <v>0</v>
      </c>
      <c r="G220" s="7">
        <f t="shared" si="22"/>
        <v>0.40997165390764551</v>
      </c>
      <c r="H220" s="7">
        <f t="shared" si="22"/>
        <v>0</v>
      </c>
      <c r="I220" s="7">
        <f t="shared" si="22"/>
        <v>1.1137278982187717</v>
      </c>
      <c r="K220" s="3"/>
    </row>
    <row r="221" spans="1:11" x14ac:dyDescent="0.2">
      <c r="A221" s="8" t="s">
        <v>32</v>
      </c>
      <c r="B221" s="7">
        <f t="shared" ref="B221:I221" si="23">IFERROR(B197/B196,0)</f>
        <v>0.90259490910063045</v>
      </c>
      <c r="C221" s="7">
        <f t="shared" si="23"/>
        <v>0.96259490910062928</v>
      </c>
      <c r="D221" s="7">
        <f t="shared" si="23"/>
        <v>0</v>
      </c>
      <c r="E221" s="7">
        <f t="shared" si="23"/>
        <v>1.2410287241616915</v>
      </c>
      <c r="F221" s="7">
        <f t="shared" si="23"/>
        <v>1.2990000000000017</v>
      </c>
      <c r="G221" s="7">
        <f t="shared" si="23"/>
        <v>1.0479993383736481</v>
      </c>
      <c r="H221" s="7">
        <f t="shared" si="23"/>
        <v>1.4990000000000061</v>
      </c>
      <c r="I221" s="7">
        <f t="shared" si="23"/>
        <v>1.3103584188999</v>
      </c>
      <c r="K221" s="3"/>
    </row>
    <row r="222" spans="1:11" x14ac:dyDescent="0.2">
      <c r="A222" s="8" t="s">
        <v>66</v>
      </c>
      <c r="B222" s="8"/>
      <c r="C222" s="8"/>
      <c r="D222" s="8"/>
      <c r="E222" s="8"/>
      <c r="F222" s="8"/>
      <c r="G222" s="8"/>
      <c r="K222" s="3"/>
    </row>
    <row r="223" spans="1:11" x14ac:dyDescent="0.2">
      <c r="K223" s="3"/>
    </row>
    <row r="224" spans="1:11" x14ac:dyDescent="0.2">
      <c r="A224" s="9" t="s">
        <v>65</v>
      </c>
      <c r="B224" s="9" t="s">
        <v>46</v>
      </c>
      <c r="C224" s="9" t="s">
        <v>45</v>
      </c>
      <c r="D224" s="9" t="s">
        <v>44</v>
      </c>
      <c r="E224" s="9" t="s">
        <v>43</v>
      </c>
      <c r="F224" s="9" t="s">
        <v>42</v>
      </c>
      <c r="G224" s="9" t="s">
        <v>41</v>
      </c>
      <c r="H224" s="9" t="s">
        <v>40</v>
      </c>
      <c r="I224" s="9" t="s">
        <v>39</v>
      </c>
      <c r="K224" s="3"/>
    </row>
    <row r="225" spans="1:11" x14ac:dyDescent="0.2">
      <c r="A225" s="8" t="s">
        <v>64</v>
      </c>
      <c r="B225" s="10">
        <v>1561398332.154345</v>
      </c>
      <c r="C225" s="10">
        <v>661628820.17671645</v>
      </c>
      <c r="D225" s="10">
        <v>6179130.3576284796</v>
      </c>
      <c r="E225" s="10">
        <v>36234141.275260001</v>
      </c>
      <c r="F225" s="10">
        <v>113431047.3441142</v>
      </c>
      <c r="G225" s="10">
        <v>88631742.122280598</v>
      </c>
      <c r="H225" s="10">
        <v>-24009430.632585701</v>
      </c>
      <c r="I225" s="10">
        <v>64790566.863402776</v>
      </c>
      <c r="K225" s="3"/>
    </row>
    <row r="226" spans="1:11" x14ac:dyDescent="0.2">
      <c r="A226" s="8" t="s">
        <v>63</v>
      </c>
      <c r="B226" s="10">
        <v>25537396.653617319</v>
      </c>
      <c r="C226" s="10">
        <v>0</v>
      </c>
      <c r="D226" s="10">
        <v>152186.18663338581</v>
      </c>
      <c r="E226" s="10">
        <v>7395698.1229710272</v>
      </c>
      <c r="F226" s="10">
        <v>29903133.138808031</v>
      </c>
      <c r="G226" s="10">
        <v>3710677.54776518</v>
      </c>
      <c r="H226" s="10">
        <v>-1017129.466624181</v>
      </c>
      <c r="I226" s="10">
        <v>1889056.8701815279</v>
      </c>
      <c r="K226" s="3"/>
    </row>
    <row r="227" spans="1:11" x14ac:dyDescent="0.2">
      <c r="A227" s="8" t="s">
        <v>62</v>
      </c>
      <c r="B227" s="10">
        <v>1561398332.154345</v>
      </c>
      <c r="C227" s="10">
        <v>661628820.17671645</v>
      </c>
      <c r="D227" s="10">
        <v>6179130.3576284796</v>
      </c>
      <c r="E227" s="10">
        <v>36234141.275260001</v>
      </c>
      <c r="F227" s="10">
        <v>113431047.3441142</v>
      </c>
      <c r="G227" s="10">
        <v>88631742.122280598</v>
      </c>
      <c r="H227" s="10">
        <v>-24009430.632585701</v>
      </c>
      <c r="I227" s="10">
        <v>64790566.863402776</v>
      </c>
      <c r="K227" s="3"/>
    </row>
    <row r="228" spans="1:11" x14ac:dyDescent="0.2">
      <c r="A228" s="8" t="s">
        <v>61</v>
      </c>
      <c r="B228" s="10">
        <v>25537396.653617319</v>
      </c>
      <c r="C228" s="10">
        <v>0</v>
      </c>
      <c r="D228" s="10">
        <v>152186.18663338581</v>
      </c>
      <c r="E228" s="10">
        <v>7395698.1229710272</v>
      </c>
      <c r="F228" s="10">
        <v>29903133.138808031</v>
      </c>
      <c r="G228" s="10">
        <v>3710677.54776518</v>
      </c>
      <c r="H228" s="10">
        <v>-1017129.466624181</v>
      </c>
      <c r="I228" s="10">
        <v>1889056.8701815279</v>
      </c>
      <c r="K228" s="3"/>
    </row>
    <row r="229" spans="1:11" x14ac:dyDescent="0.2">
      <c r="K229" s="3"/>
    </row>
    <row r="230" spans="1:11" x14ac:dyDescent="0.2">
      <c r="A230" s="9" t="s">
        <v>60</v>
      </c>
      <c r="K230" s="3"/>
    </row>
    <row r="231" spans="1:11" x14ac:dyDescent="0.2">
      <c r="A231" s="8" t="s">
        <v>59</v>
      </c>
      <c r="B231" s="7">
        <f t="shared" ref="B231:I231" si="24">IFERROR(B58/B177,0)</f>
        <v>1.7624044510806163</v>
      </c>
      <c r="C231" s="7">
        <f t="shared" si="24"/>
        <v>2.062540356133066</v>
      </c>
      <c r="D231" s="7">
        <f t="shared" si="24"/>
        <v>1.5640235515563199</v>
      </c>
      <c r="E231" s="7">
        <f t="shared" si="24"/>
        <v>9.4743863435537801</v>
      </c>
      <c r="F231" s="7">
        <f t="shared" si="24"/>
        <v>1.7349424545465968</v>
      </c>
      <c r="G231" s="7">
        <f t="shared" si="24"/>
        <v>0.60704841093672823</v>
      </c>
      <c r="H231" s="7">
        <f t="shared" si="24"/>
        <v>-14.924634249876782</v>
      </c>
      <c r="I231" s="7">
        <f t="shared" si="24"/>
        <v>0.57422676112167925</v>
      </c>
      <c r="K231" s="3"/>
    </row>
    <row r="232" spans="1:11" x14ac:dyDescent="0.2">
      <c r="A232" s="8" t="s">
        <v>58</v>
      </c>
      <c r="B232" s="7">
        <f t="shared" ref="B232:I236" si="25">IFERROR(B59/B6,0)</f>
        <v>0.99726632606380416</v>
      </c>
      <c r="C232" s="7">
        <f t="shared" si="25"/>
        <v>0.61508332083617012</v>
      </c>
      <c r="D232" s="7">
        <f t="shared" si="25"/>
        <v>0.67120282701705303</v>
      </c>
      <c r="E232" s="7">
        <f t="shared" si="25"/>
        <v>0.24412852689894782</v>
      </c>
      <c r="F232" s="7">
        <f t="shared" si="25"/>
        <v>0.22930307881636058</v>
      </c>
      <c r="G232" s="7">
        <f t="shared" si="25"/>
        <v>0.27988469684504674</v>
      </c>
      <c r="H232" s="7">
        <f t="shared" si="25"/>
        <v>0.19568369711664921</v>
      </c>
      <c r="I232" s="7">
        <f t="shared" si="25"/>
        <v>0.48161202878795728</v>
      </c>
      <c r="K232" s="3"/>
    </row>
    <row r="233" spans="1:11" x14ac:dyDescent="0.2">
      <c r="A233" s="8" t="s">
        <v>57</v>
      </c>
      <c r="B233" s="7">
        <f t="shared" si="25"/>
        <v>0.70826867334228472</v>
      </c>
      <c r="C233" s="7">
        <f t="shared" si="25"/>
        <v>0.52284843523186131</v>
      </c>
      <c r="D233" s="7">
        <f t="shared" si="25"/>
        <v>0.59999050437696422</v>
      </c>
      <c r="E233" s="7">
        <f t="shared" si="25"/>
        <v>0.14481751219275887</v>
      </c>
      <c r="F233" s="7">
        <f t="shared" si="25"/>
        <v>0.20656815904734158</v>
      </c>
      <c r="G233" s="7">
        <f t="shared" si="25"/>
        <v>0.46154101802067921</v>
      </c>
      <c r="H233" s="7">
        <f t="shared" si="25"/>
        <v>0.13955299239987373</v>
      </c>
      <c r="I233" s="7">
        <f t="shared" si="25"/>
        <v>0.17484451418457247</v>
      </c>
      <c r="K233" s="3"/>
    </row>
    <row r="234" spans="1:11" x14ac:dyDescent="0.2">
      <c r="A234" s="8" t="s">
        <v>56</v>
      </c>
      <c r="B234" s="7">
        <f t="shared" si="25"/>
        <v>0.71874396491877557</v>
      </c>
      <c r="C234" s="7">
        <f t="shared" si="25"/>
        <v>0.43280445743886081</v>
      </c>
      <c r="D234" s="7">
        <f t="shared" si="25"/>
        <v>0.3881537891450611</v>
      </c>
      <c r="E234" s="7">
        <f t="shared" si="25"/>
        <v>0.11393724265827854</v>
      </c>
      <c r="F234" s="7">
        <f t="shared" si="25"/>
        <v>0.24918726729388396</v>
      </c>
      <c r="G234" s="7">
        <f t="shared" si="25"/>
        <v>0.21810795104347439</v>
      </c>
      <c r="H234" s="7">
        <f t="shared" si="25"/>
        <v>0.2108705481856489</v>
      </c>
      <c r="I234" s="7">
        <f t="shared" si="25"/>
        <v>0.17652359646330357</v>
      </c>
      <c r="K234" s="3"/>
    </row>
    <row r="235" spans="1:11" x14ac:dyDescent="0.2">
      <c r="A235" s="8" t="s">
        <v>55</v>
      </c>
      <c r="B235" s="7">
        <f t="shared" si="25"/>
        <v>0.50067427740880444</v>
      </c>
      <c r="C235" s="7">
        <f t="shared" si="25"/>
        <v>0.32552277086243925</v>
      </c>
      <c r="D235" s="7">
        <f t="shared" si="25"/>
        <v>0.4910745069171264</v>
      </c>
      <c r="E235" s="7">
        <f t="shared" si="25"/>
        <v>0.12640129789833848</v>
      </c>
      <c r="F235" s="7">
        <f t="shared" si="25"/>
        <v>0.16670190486916431</v>
      </c>
      <c r="G235" s="7">
        <f t="shared" si="25"/>
        <v>0.17578150274597801</v>
      </c>
      <c r="H235" s="7">
        <f t="shared" si="25"/>
        <v>0.19220217114775648</v>
      </c>
      <c r="I235" s="7">
        <f t="shared" si="25"/>
        <v>0.28324134662181716</v>
      </c>
      <c r="K235" s="3"/>
    </row>
    <row r="236" spans="1:11" x14ac:dyDescent="0.2">
      <c r="A236" s="8" t="s">
        <v>54</v>
      </c>
      <c r="B236" s="7">
        <f t="shared" si="25"/>
        <v>0.46153521437460987</v>
      </c>
      <c r="C236" s="7">
        <f t="shared" si="25"/>
        <v>0.27733437781942344</v>
      </c>
      <c r="D236" s="7">
        <f t="shared" si="25"/>
        <v>0.35302753341067095</v>
      </c>
      <c r="E236" s="7">
        <f t="shared" si="25"/>
        <v>0.10411690173375575</v>
      </c>
      <c r="F236" s="7">
        <f t="shared" si="25"/>
        <v>0.22209605783764044</v>
      </c>
      <c r="G236" s="7">
        <f t="shared" si="25"/>
        <v>0.17610682696772986</v>
      </c>
      <c r="H236" s="7">
        <f t="shared" si="25"/>
        <v>0.20318871895889107</v>
      </c>
      <c r="I236" s="7">
        <f t="shared" si="25"/>
        <v>0.30246172150281314</v>
      </c>
      <c r="K236" s="3"/>
    </row>
    <row r="237" spans="1:11" x14ac:dyDescent="0.2">
      <c r="B237" s="4"/>
      <c r="C237" s="4"/>
      <c r="D237" s="4"/>
      <c r="E237" s="4"/>
      <c r="F237" s="4"/>
      <c r="G237" s="4"/>
      <c r="H237" s="4"/>
      <c r="I237" s="4"/>
      <c r="K237" s="3"/>
    </row>
    <row r="238" spans="1:11" x14ac:dyDescent="0.2">
      <c r="A238" s="8" t="s">
        <v>53</v>
      </c>
      <c r="B238" s="7">
        <f t="shared" ref="B238:I243" si="26">IFERROR(B131/B79,0)</f>
        <v>0</v>
      </c>
      <c r="C238" s="7">
        <f t="shared" si="26"/>
        <v>0</v>
      </c>
      <c r="D238" s="7">
        <f t="shared" si="26"/>
        <v>0</v>
      </c>
      <c r="E238" s="7">
        <f t="shared" si="26"/>
        <v>0</v>
      </c>
      <c r="F238" s="7">
        <f t="shared" si="26"/>
        <v>0.15611693016057385</v>
      </c>
      <c r="G238" s="7">
        <f t="shared" si="26"/>
        <v>0</v>
      </c>
      <c r="H238" s="7">
        <f t="shared" si="26"/>
        <v>0</v>
      </c>
      <c r="I238" s="7">
        <f t="shared" si="26"/>
        <v>0</v>
      </c>
      <c r="K238" s="3"/>
    </row>
    <row r="239" spans="1:11" x14ac:dyDescent="0.2">
      <c r="A239" s="8" t="s">
        <v>52</v>
      </c>
      <c r="B239" s="7">
        <f t="shared" si="26"/>
        <v>0.22322898376738756</v>
      </c>
      <c r="C239" s="7">
        <f t="shared" si="26"/>
        <v>0</v>
      </c>
      <c r="D239" s="7">
        <f t="shared" si="26"/>
        <v>0.26715039577836414</v>
      </c>
      <c r="E239" s="7">
        <f t="shared" si="26"/>
        <v>5.0982784482505809E-2</v>
      </c>
      <c r="F239" s="7">
        <f t="shared" si="26"/>
        <v>0.5038161400253427</v>
      </c>
      <c r="G239" s="7">
        <f t="shared" si="26"/>
        <v>0</v>
      </c>
      <c r="H239" s="7">
        <f t="shared" si="26"/>
        <v>1.9641319494057403E-2</v>
      </c>
      <c r="I239" s="7">
        <f t="shared" si="26"/>
        <v>2.9520699380522875E-2</v>
      </c>
      <c r="K239" s="3"/>
    </row>
    <row r="240" spans="1:11" x14ac:dyDescent="0.2">
      <c r="A240" s="8" t="s">
        <v>51</v>
      </c>
      <c r="B240" s="7">
        <f t="shared" si="26"/>
        <v>0</v>
      </c>
      <c r="C240" s="7">
        <f t="shared" si="26"/>
        <v>0</v>
      </c>
      <c r="D240" s="7">
        <f t="shared" si="26"/>
        <v>0</v>
      </c>
      <c r="E240" s="7">
        <f t="shared" si="26"/>
        <v>3.5924804514270582E-2</v>
      </c>
      <c r="F240" s="7">
        <f t="shared" si="26"/>
        <v>0.12801670672347773</v>
      </c>
      <c r="G240" s="7">
        <f t="shared" si="26"/>
        <v>0</v>
      </c>
      <c r="H240" s="7">
        <f t="shared" si="26"/>
        <v>4.8098956876085871E-3</v>
      </c>
      <c r="I240" s="7">
        <f t="shared" si="26"/>
        <v>0</v>
      </c>
      <c r="K240" s="3"/>
    </row>
    <row r="241" spans="1:11" x14ac:dyDescent="0.2">
      <c r="A241" s="8" t="s">
        <v>50</v>
      </c>
      <c r="B241" s="7">
        <f t="shared" si="26"/>
        <v>0.20023799273247078</v>
      </c>
      <c r="C241" s="7">
        <f t="shared" si="26"/>
        <v>0</v>
      </c>
      <c r="D241" s="7">
        <f t="shared" si="26"/>
        <v>0.26415463242262838</v>
      </c>
      <c r="E241" s="7">
        <f t="shared" si="26"/>
        <v>2.7516716899581708E-2</v>
      </c>
      <c r="F241" s="7">
        <f t="shared" si="26"/>
        <v>0.11124100949261215</v>
      </c>
      <c r="G241" s="7">
        <f t="shared" si="26"/>
        <v>1.1788907648589744E-2</v>
      </c>
      <c r="H241" s="7">
        <f t="shared" si="26"/>
        <v>1.2573691588504231E-2</v>
      </c>
      <c r="I241" s="7">
        <f t="shared" si="26"/>
        <v>2.9601517999953447E-2</v>
      </c>
      <c r="K241" s="3"/>
    </row>
    <row r="242" spans="1:11" x14ac:dyDescent="0.2">
      <c r="A242" s="8" t="s">
        <v>49</v>
      </c>
      <c r="B242" s="7">
        <f t="shared" si="26"/>
        <v>0.20589919514093144</v>
      </c>
      <c r="C242" s="7">
        <f t="shared" si="26"/>
        <v>0</v>
      </c>
      <c r="D242" s="7">
        <f t="shared" si="26"/>
        <v>0.26580170849168078</v>
      </c>
      <c r="E242" s="7">
        <f t="shared" si="26"/>
        <v>3.0986701281163084E-2</v>
      </c>
      <c r="F242" s="7">
        <f t="shared" si="26"/>
        <v>0.1066805458287496</v>
      </c>
      <c r="G242" s="7">
        <f t="shared" si="26"/>
        <v>1.1915342659226832E-2</v>
      </c>
      <c r="H242" s="7">
        <f t="shared" si="26"/>
        <v>1.3583192009035742E-2</v>
      </c>
      <c r="I242" s="7">
        <f t="shared" si="26"/>
        <v>3.012610624599445E-2</v>
      </c>
      <c r="K242" s="3"/>
    </row>
    <row r="243" spans="1:11" x14ac:dyDescent="0.2">
      <c r="A243" s="8" t="s">
        <v>48</v>
      </c>
      <c r="B243" s="7">
        <f t="shared" si="26"/>
        <v>0.17758108660837749</v>
      </c>
      <c r="C243" s="7">
        <f t="shared" si="26"/>
        <v>0</v>
      </c>
      <c r="D243" s="7">
        <f t="shared" si="26"/>
        <v>0.25658055746303404</v>
      </c>
      <c r="E243" s="7">
        <f t="shared" si="26"/>
        <v>2.6485859824471575E-2</v>
      </c>
      <c r="F243" s="7">
        <f t="shared" si="26"/>
        <v>9.3930235094201606E-2</v>
      </c>
      <c r="G243" s="7">
        <f t="shared" si="26"/>
        <v>1.0165163684838838E-2</v>
      </c>
      <c r="H243" s="7">
        <f t="shared" si="26"/>
        <v>1.325004779620113E-2</v>
      </c>
      <c r="I243" s="7">
        <f t="shared" si="26"/>
        <v>2.1629697588545327E-2</v>
      </c>
      <c r="K243" s="3"/>
    </row>
    <row r="244" spans="1:11" x14ac:dyDescent="0.2">
      <c r="K244" s="3"/>
    </row>
    <row r="245" spans="1:11" x14ac:dyDescent="0.2">
      <c r="A245" s="9" t="s">
        <v>47</v>
      </c>
      <c r="B245" s="9" t="s">
        <v>46</v>
      </c>
      <c r="C245" s="9" t="s">
        <v>45</v>
      </c>
      <c r="D245" s="9" t="s">
        <v>44</v>
      </c>
      <c r="E245" s="9" t="s">
        <v>43</v>
      </c>
      <c r="F245" s="9" t="s">
        <v>42</v>
      </c>
      <c r="G245" s="9" t="s">
        <v>41</v>
      </c>
      <c r="H245" s="9" t="s">
        <v>40</v>
      </c>
      <c r="I245" s="9" t="s">
        <v>39</v>
      </c>
      <c r="K245" s="3"/>
    </row>
    <row r="246" spans="1:11" x14ac:dyDescent="0.2">
      <c r="A246" s="8" t="s">
        <v>38</v>
      </c>
      <c r="B246" s="7">
        <f>C166</f>
        <v>0.99542617512600318</v>
      </c>
      <c r="C246" s="7">
        <f>G166</f>
        <v>0.70979210301368878</v>
      </c>
      <c r="D246" s="7">
        <f>D166</f>
        <v>1.1670791697475849</v>
      </c>
      <c r="E246" s="7">
        <f>B166</f>
        <v>1.0573781489460741</v>
      </c>
      <c r="F246" s="7">
        <f t="shared" ref="F246:G249" si="27">D166</f>
        <v>1.1670791697475849</v>
      </c>
      <c r="G246" s="7">
        <f t="shared" si="27"/>
        <v>1.1928893781000072</v>
      </c>
      <c r="H246" s="7">
        <f>D166</f>
        <v>1.1670791697475849</v>
      </c>
      <c r="I246" s="7">
        <f>F166</f>
        <v>1.1738503895923817</v>
      </c>
      <c r="K246" s="3"/>
    </row>
    <row r="247" spans="1:11" x14ac:dyDescent="0.2">
      <c r="A247" s="8" t="s">
        <v>37</v>
      </c>
      <c r="B247" s="7">
        <f>C167</f>
        <v>1.0564639793164752</v>
      </c>
      <c r="C247" s="7">
        <f>G167</f>
        <v>0.40997165390764484</v>
      </c>
      <c r="D247" s="7">
        <f>D167</f>
        <v>0</v>
      </c>
      <c r="E247" s="7">
        <f>B167</f>
        <v>1.1658303834325021</v>
      </c>
      <c r="F247" s="7">
        <f t="shared" si="27"/>
        <v>0</v>
      </c>
      <c r="G247" s="7">
        <f t="shared" si="27"/>
        <v>1.3463439927837744</v>
      </c>
      <c r="H247" s="7">
        <f>D167</f>
        <v>0</v>
      </c>
      <c r="I247" s="7">
        <f>F167</f>
        <v>0</v>
      </c>
      <c r="K247" s="3"/>
    </row>
    <row r="248" spans="1:11" x14ac:dyDescent="0.2">
      <c r="A248" s="8" t="s">
        <v>36</v>
      </c>
      <c r="B248" s="7">
        <f>C168</f>
        <v>0.96259490910062828</v>
      </c>
      <c r="C248" s="7">
        <f>G168</f>
        <v>1.0479993383736514</v>
      </c>
      <c r="D248" s="7">
        <f>D168</f>
        <v>0</v>
      </c>
      <c r="E248" s="7">
        <f>B168</f>
        <v>0.902594909100632</v>
      </c>
      <c r="F248" s="7">
        <f t="shared" si="27"/>
        <v>0</v>
      </c>
      <c r="G248" s="7">
        <f t="shared" si="27"/>
        <v>1.4990000000000001</v>
      </c>
      <c r="H248" s="7">
        <f>D168</f>
        <v>0</v>
      </c>
      <c r="I248" s="7">
        <f>F168</f>
        <v>1.2989999999999999</v>
      </c>
      <c r="K248" s="3"/>
    </row>
    <row r="249" spans="1:11" x14ac:dyDescent="0.2">
      <c r="A249" s="8" t="s">
        <v>35</v>
      </c>
      <c r="B249" s="7">
        <f>C169</f>
        <v>0.14579011876440703</v>
      </c>
      <c r="C249" s="7">
        <f>G169</f>
        <v>0.12726028938884792</v>
      </c>
      <c r="D249" s="7">
        <f>D169</f>
        <v>0.23202849182231514</v>
      </c>
      <c r="E249" s="7">
        <f>B169</f>
        <v>0.18231671349702991</v>
      </c>
      <c r="F249" s="7">
        <f t="shared" si="27"/>
        <v>0.23202849182231514</v>
      </c>
      <c r="G249" s="7">
        <f t="shared" si="27"/>
        <v>0.13510841095985543</v>
      </c>
      <c r="H249" s="7">
        <f>D169</f>
        <v>0.23202849182231514</v>
      </c>
      <c r="I249" s="7">
        <f>F169</f>
        <v>0.13344371926994703</v>
      </c>
      <c r="K249" s="3"/>
    </row>
    <row r="250" spans="1:11" x14ac:dyDescent="0.2">
      <c r="B250" s="4"/>
      <c r="C250" s="4"/>
      <c r="D250" s="4"/>
      <c r="E250" s="4"/>
      <c r="F250" s="4"/>
      <c r="G250" s="4"/>
      <c r="H250" s="4"/>
      <c r="I250" s="4"/>
      <c r="K250" s="3"/>
    </row>
    <row r="251" spans="1:11" x14ac:dyDescent="0.2">
      <c r="A251" s="8" t="s">
        <v>34</v>
      </c>
      <c r="B251" s="7">
        <f>C171</f>
        <v>1.0682000000000027</v>
      </c>
      <c r="C251" s="7">
        <f>G171</f>
        <v>1.2350697504725814</v>
      </c>
      <c r="D251" s="7">
        <f>D171</f>
        <v>1.1746800000000006</v>
      </c>
      <c r="E251" s="7">
        <f>B171</f>
        <v>0.95847951184537505</v>
      </c>
      <c r="F251" s="7">
        <f t="shared" ref="F251:G254" si="28">D171</f>
        <v>1.1746800000000006</v>
      </c>
      <c r="G251" s="7">
        <f t="shared" si="28"/>
        <v>1.0831799139594682</v>
      </c>
      <c r="H251" s="7">
        <f>D171</f>
        <v>1.1746800000000006</v>
      </c>
      <c r="I251" s="7">
        <f>F171</f>
        <v>1.1394656688429852</v>
      </c>
      <c r="K251" s="3"/>
    </row>
    <row r="252" spans="1:11" x14ac:dyDescent="0.2">
      <c r="A252" s="8" t="s">
        <v>33</v>
      </c>
      <c r="B252" s="7">
        <f>C172</f>
        <v>1.0564639793164718</v>
      </c>
      <c r="C252" s="7">
        <f>G172</f>
        <v>0.40997165390764551</v>
      </c>
      <c r="D252" s="7">
        <f>D172</f>
        <v>0</v>
      </c>
      <c r="E252" s="7">
        <f>B172</f>
        <v>0</v>
      </c>
      <c r="F252" s="7">
        <f t="shared" si="28"/>
        <v>0</v>
      </c>
      <c r="G252" s="7">
        <f t="shared" si="28"/>
        <v>1.3463439927837748</v>
      </c>
      <c r="H252" s="7">
        <f>D172</f>
        <v>0</v>
      </c>
      <c r="I252" s="7">
        <f>F172</f>
        <v>0</v>
      </c>
      <c r="K252" s="3"/>
    </row>
    <row r="253" spans="1:11" x14ac:dyDescent="0.2">
      <c r="A253" s="8" t="s">
        <v>32</v>
      </c>
      <c r="B253" s="7">
        <f>C173</f>
        <v>0.96259490910062928</v>
      </c>
      <c r="C253" s="7">
        <f>G173</f>
        <v>1.0479993383736481</v>
      </c>
      <c r="D253" s="7">
        <f>D173</f>
        <v>0</v>
      </c>
      <c r="E253" s="7">
        <f>B173</f>
        <v>0.90259490910063045</v>
      </c>
      <c r="F253" s="7">
        <f t="shared" si="28"/>
        <v>0</v>
      </c>
      <c r="G253" s="7">
        <f t="shared" si="28"/>
        <v>1.2410287241616915</v>
      </c>
      <c r="H253" s="7">
        <f>D173</f>
        <v>0</v>
      </c>
      <c r="I253" s="7">
        <f>F173</f>
        <v>1.2990000000000017</v>
      </c>
      <c r="K253" s="3"/>
    </row>
    <row r="254" spans="1:11" x14ac:dyDescent="0.2">
      <c r="A254" s="8" t="s">
        <v>31</v>
      </c>
      <c r="B254" s="7">
        <f>C174</f>
        <v>0.15</v>
      </c>
      <c r="C254" s="7">
        <f>G174</f>
        <v>0.28000000000000003</v>
      </c>
      <c r="D254" s="7">
        <f>D174</f>
        <v>0.18552110817941952</v>
      </c>
      <c r="E254" s="7">
        <f>B174</f>
        <v>0.17</v>
      </c>
      <c r="F254" s="7">
        <f t="shared" si="28"/>
        <v>0.18552110817941952</v>
      </c>
      <c r="G254" s="7">
        <f t="shared" si="28"/>
        <v>0.15</v>
      </c>
      <c r="H254" s="7">
        <f>D174</f>
        <v>0.18552110817941952</v>
      </c>
      <c r="I254" s="7">
        <f>F174</f>
        <v>0.1454063395656906</v>
      </c>
      <c r="K254" s="3"/>
    </row>
    <row r="255" spans="1:11" x14ac:dyDescent="0.2">
      <c r="K255" s="3"/>
    </row>
    <row r="256" spans="1:11" x14ac:dyDescent="0.2">
      <c r="K256" s="3"/>
    </row>
    <row r="257" spans="1:11" x14ac:dyDescent="0.2">
      <c r="K257" s="3"/>
    </row>
    <row r="258" spans="1:11" x14ac:dyDescent="0.2">
      <c r="K258" s="3"/>
    </row>
    <row r="259" spans="1:11" x14ac:dyDescent="0.2">
      <c r="B259" s="3">
        <v>875842899.68788505</v>
      </c>
      <c r="C259" s="3">
        <v>1721132420.3301899</v>
      </c>
      <c r="D259" s="3">
        <v>0</v>
      </c>
      <c r="E259" s="3">
        <v>686735065.77519095</v>
      </c>
      <c r="F259" s="3">
        <v>0</v>
      </c>
      <c r="G259" s="3">
        <v>2101104.7262766799</v>
      </c>
      <c r="H259" s="3">
        <v>15647615.575421499</v>
      </c>
      <c r="I259" s="3">
        <v>780961594.42157698</v>
      </c>
      <c r="J259" s="3">
        <f t="shared" ref="J259:J265" si="29">SUM(B259:I259)</f>
        <v>4082420700.516541</v>
      </c>
      <c r="K259" s="3"/>
    </row>
    <row r="260" spans="1:11" x14ac:dyDescent="0.2">
      <c r="B260" s="3">
        <v>3495746623.8041601</v>
      </c>
      <c r="C260" s="3">
        <v>1441039076.3711252</v>
      </c>
      <c r="D260" s="3">
        <v>13643.4375</v>
      </c>
      <c r="E260" s="3">
        <v>1684189763.6539941</v>
      </c>
      <c r="F260" s="3">
        <v>222536672.06414565</v>
      </c>
      <c r="G260" s="3">
        <v>291443291.36451256</v>
      </c>
      <c r="H260" s="3">
        <v>617588161.84712327</v>
      </c>
      <c r="I260" s="3">
        <v>388873836.28077078</v>
      </c>
      <c r="J260" s="3">
        <f t="shared" si="29"/>
        <v>8141431068.8233318</v>
      </c>
      <c r="K260" s="3"/>
    </row>
    <row r="261" spans="1:11" x14ac:dyDescent="0.2">
      <c r="B261" s="3">
        <v>1827945138.4546001</v>
      </c>
      <c r="C261" s="3">
        <v>1136490451.67893</v>
      </c>
      <c r="D261" s="3">
        <v>0</v>
      </c>
      <c r="E261" s="3">
        <v>3299675249</v>
      </c>
      <c r="F261" s="3">
        <v>16048200.627</v>
      </c>
      <c r="G261" s="3">
        <v>182906276.527015</v>
      </c>
      <c r="H261" s="3">
        <v>17644319.772999998</v>
      </c>
      <c r="I261" s="3">
        <v>290271907.31312501</v>
      </c>
      <c r="J261" s="3">
        <f t="shared" si="29"/>
        <v>6770981543.3736687</v>
      </c>
      <c r="K261" s="3"/>
    </row>
    <row r="262" spans="1:11" x14ac:dyDescent="0.2">
      <c r="B262" s="3">
        <v>-2777901834.7024841</v>
      </c>
      <c r="C262" s="3">
        <v>-1310035523.9737499</v>
      </c>
      <c r="D262" s="3">
        <v>18243705.137699999</v>
      </c>
      <c r="E262" s="3">
        <v>-628741736.17460513</v>
      </c>
      <c r="F262" s="3">
        <v>-128450445.31599073</v>
      </c>
      <c r="G262" s="3">
        <v>-23746409.835303847</v>
      </c>
      <c r="H262" s="3">
        <v>-88069953.498688236</v>
      </c>
      <c r="I262" s="3">
        <v>-516137123.92749149</v>
      </c>
      <c r="J262" s="3">
        <f t="shared" si="29"/>
        <v>-5454839322.2906141</v>
      </c>
      <c r="K262" s="3"/>
    </row>
    <row r="263" spans="1:11" x14ac:dyDescent="0.2">
      <c r="B263" s="3">
        <f t="shared" ref="B263:I263" si="30">SUM(B259:B262)</f>
        <v>3421632827.2441616</v>
      </c>
      <c r="C263" s="3">
        <f t="shared" si="30"/>
        <v>2988626424.4064951</v>
      </c>
      <c r="D263" s="3">
        <f t="shared" si="30"/>
        <v>18257348.575199999</v>
      </c>
      <c r="E263" s="3">
        <f t="shared" si="30"/>
        <v>5041858342.2545795</v>
      </c>
      <c r="F263" s="3">
        <f t="shared" si="30"/>
        <v>110134427.37515493</v>
      </c>
      <c r="G263" s="3">
        <f t="shared" si="30"/>
        <v>452704262.78250045</v>
      </c>
      <c r="H263" s="3">
        <f t="shared" si="30"/>
        <v>562810143.6968565</v>
      </c>
      <c r="I263" s="3">
        <f t="shared" si="30"/>
        <v>943970214.08798146</v>
      </c>
      <c r="J263" s="3">
        <f t="shared" si="29"/>
        <v>13539993990.422932</v>
      </c>
      <c r="K263" s="3"/>
    </row>
    <row r="264" spans="1:11" x14ac:dyDescent="0.2">
      <c r="B264" s="6">
        <f t="shared" ref="B264:I264" si="31">B263/12</f>
        <v>285136068.93701345</v>
      </c>
      <c r="C264" s="6">
        <f t="shared" si="31"/>
        <v>249052202.0338746</v>
      </c>
      <c r="D264" s="6">
        <f t="shared" si="31"/>
        <v>1521445.7145999998</v>
      </c>
      <c r="E264" s="6">
        <f t="shared" si="31"/>
        <v>420154861.85454828</v>
      </c>
      <c r="F264" s="6">
        <f t="shared" si="31"/>
        <v>9177868.9479295779</v>
      </c>
      <c r="G264" s="6">
        <f t="shared" si="31"/>
        <v>37725355.23187504</v>
      </c>
      <c r="H264" s="6">
        <f t="shared" si="31"/>
        <v>46900845.308071375</v>
      </c>
      <c r="I264" s="6">
        <f t="shared" si="31"/>
        <v>78664184.507331789</v>
      </c>
      <c r="J264" s="3">
        <f t="shared" si="29"/>
        <v>1128332832.5352442</v>
      </c>
      <c r="K264" s="3"/>
    </row>
    <row r="265" spans="1:11" x14ac:dyDescent="0.2">
      <c r="B265" s="6">
        <f t="shared" ref="B265:I265" si="32">B263/12</f>
        <v>285136068.93701345</v>
      </c>
      <c r="C265" s="6">
        <f t="shared" si="32"/>
        <v>249052202.0338746</v>
      </c>
      <c r="D265" s="6">
        <f t="shared" si="32"/>
        <v>1521445.7145999998</v>
      </c>
      <c r="E265" s="6">
        <f t="shared" si="32"/>
        <v>420154861.85454828</v>
      </c>
      <c r="F265" s="6">
        <f t="shared" si="32"/>
        <v>9177868.9479295779</v>
      </c>
      <c r="G265" s="6">
        <f t="shared" si="32"/>
        <v>37725355.23187504</v>
      </c>
      <c r="H265" s="6">
        <f t="shared" si="32"/>
        <v>46900845.308071375</v>
      </c>
      <c r="I265" s="6">
        <f t="shared" si="32"/>
        <v>78664184.507331789</v>
      </c>
      <c r="J265" s="3">
        <f t="shared" si="29"/>
        <v>1128332832.5352442</v>
      </c>
      <c r="K265" s="3"/>
    </row>
    <row r="266" spans="1:11" x14ac:dyDescent="0.2">
      <c r="B266" s="4">
        <f>1/12</f>
        <v>8.3333333333333329E-2</v>
      </c>
      <c r="K266" s="3"/>
    </row>
    <row r="267" spans="1:11" x14ac:dyDescent="0.2">
      <c r="K267" s="3"/>
    </row>
    <row r="268" spans="1:11" x14ac:dyDescent="0.2">
      <c r="A268" s="1" t="s">
        <v>30</v>
      </c>
      <c r="B268" s="3">
        <f>(-'Direct Local'!BU7+'Hyp 2027'!B148)/5</f>
        <v>464085732.18116969</v>
      </c>
      <c r="C268" s="3">
        <f>(-'Direct Local'!BV7+'Hyp 2027'!C148)/5</f>
        <v>173906545.07993707</v>
      </c>
      <c r="D268" s="3">
        <f>(-'Direct Local'!BW7+'Hyp 2027'!D148)/5</f>
        <v>3044051.0599064529</v>
      </c>
      <c r="E268" s="3">
        <f>(-'Direct Local'!BX7+'Hyp 2027'!E148)/5</f>
        <v>260714965.63173065</v>
      </c>
      <c r="F268" s="3">
        <f>(-'Direct Local'!BY7+'Hyp 2027'!F148)/5</f>
        <v>45244745.567532636</v>
      </c>
      <c r="G268" s="3">
        <f>(-'Direct Local'!BZ7+'Hyp 2027'!G148)/5</f>
        <v>312904947.08908206</v>
      </c>
      <c r="H268" s="3">
        <f>(-'Direct Local'!CA7+'Hyp 2027'!H148)/5</f>
        <v>135813269.06226259</v>
      </c>
      <c r="I268" s="3">
        <f>(-'Direct Local'!CB7+'Hyp 2027'!I148)/5</f>
        <v>151356317.15643531</v>
      </c>
      <c r="K268" s="3"/>
    </row>
    <row r="269" spans="1:11" x14ac:dyDescent="0.2">
      <c r="K269" s="3"/>
    </row>
    <row r="270" spans="1:11" x14ac:dyDescent="0.2">
      <c r="K270" s="3"/>
    </row>
    <row r="271" spans="1:11" x14ac:dyDescent="0.2">
      <c r="K271" s="3"/>
    </row>
    <row r="272" spans="1:11" x14ac:dyDescent="0.2">
      <c r="A272" s="1" t="s">
        <v>29</v>
      </c>
      <c r="B272" s="1">
        <v>1642740856.9905601</v>
      </c>
      <c r="C272" s="1">
        <v>696097000.15954196</v>
      </c>
      <c r="D272" s="1">
        <v>8045820.5949630402</v>
      </c>
      <c r="E272" s="1">
        <v>47180328.499361701</v>
      </c>
      <c r="F272" s="1">
        <v>147698107.016433</v>
      </c>
      <c r="G272" s="1">
        <v>133133380.621878</v>
      </c>
      <c r="H272" s="1">
        <v>-31262582.317673299</v>
      </c>
      <c r="I272" s="1">
        <v>84363534.519923106</v>
      </c>
      <c r="K272" s="3"/>
    </row>
    <row r="273" spans="2:11" x14ac:dyDescent="0.2">
      <c r="B273" s="1">
        <f t="shared" ref="B273:I273" si="33">B272/12</f>
        <v>136895071.41587999</v>
      </c>
      <c r="C273" s="1">
        <f t="shared" si="33"/>
        <v>58008083.346628495</v>
      </c>
      <c r="D273" s="1">
        <f t="shared" si="33"/>
        <v>670485.04958025331</v>
      </c>
      <c r="E273" s="1">
        <f t="shared" si="33"/>
        <v>3931694.041613475</v>
      </c>
      <c r="F273" s="1">
        <f t="shared" si="33"/>
        <v>12308175.584702751</v>
      </c>
      <c r="G273" s="1">
        <f t="shared" si="33"/>
        <v>11094448.385156499</v>
      </c>
      <c r="H273" s="1">
        <f t="shared" si="33"/>
        <v>-2605215.1931394418</v>
      </c>
      <c r="I273" s="1">
        <f t="shared" si="33"/>
        <v>7030294.5433269255</v>
      </c>
      <c r="K273" s="3"/>
    </row>
    <row r="274" spans="2:11" x14ac:dyDescent="0.2">
      <c r="K274" s="3"/>
    </row>
    <row r="275" spans="2:11" x14ac:dyDescent="0.2">
      <c r="B275" s="1">
        <v>2879966776.4137998</v>
      </c>
      <c r="C275" s="1">
        <v>1669750991.2187984</v>
      </c>
      <c r="D275" s="1">
        <v>8384912.8272000048</v>
      </c>
      <c r="E275" s="1">
        <v>686869210.65399969</v>
      </c>
      <c r="F275" s="1">
        <v>524037994.86635989</v>
      </c>
      <c r="G275" s="1">
        <v>41659341.597280018</v>
      </c>
      <c r="H275" s="1">
        <v>342861024.19607979</v>
      </c>
      <c r="I275" s="1">
        <v>14954373.607319964</v>
      </c>
      <c r="K275" s="3"/>
    </row>
    <row r="276" spans="2:11" x14ac:dyDescent="0.2">
      <c r="B276" s="1">
        <f t="shared" ref="B276:I281" si="34">(B6-B5)*B$166</f>
        <v>482213514.91329509</v>
      </c>
      <c r="C276" s="1">
        <f t="shared" si="34"/>
        <v>317732592.61930251</v>
      </c>
      <c r="D276" s="1">
        <f t="shared" si="34"/>
        <v>19233762.975131765</v>
      </c>
      <c r="E276" s="1">
        <f t="shared" si="34"/>
        <v>1877678209.9462273</v>
      </c>
      <c r="F276" s="1">
        <f t="shared" si="34"/>
        <v>198160553.65787098</v>
      </c>
      <c r="G276" s="1">
        <f t="shared" si="34"/>
        <v>120419061.28288291</v>
      </c>
      <c r="H276" s="1">
        <f t="shared" si="34"/>
        <v>272954371.47879624</v>
      </c>
      <c r="I276" s="1">
        <f t="shared" si="34"/>
        <v>1212732536.1210899</v>
      </c>
      <c r="K276" s="3"/>
    </row>
    <row r="277" spans="2:11" x14ac:dyDescent="0.2">
      <c r="B277" s="1">
        <f t="shared" si="34"/>
        <v>484495446.30221432</v>
      </c>
      <c r="C277" s="1">
        <f t="shared" si="34"/>
        <v>349736311.9392913</v>
      </c>
      <c r="D277" s="1">
        <f t="shared" si="34"/>
        <v>839919.43431694538</v>
      </c>
      <c r="E277" s="1">
        <f t="shared" si="34"/>
        <v>1875549248.6654449</v>
      </c>
      <c r="F277" s="1">
        <f t="shared" si="34"/>
        <v>101749233.91852809</v>
      </c>
      <c r="G277" s="1">
        <f t="shared" si="34"/>
        <v>20492150.223275628</v>
      </c>
      <c r="H277" s="1">
        <f t="shared" si="34"/>
        <v>219116120.38369849</v>
      </c>
      <c r="I277" s="1">
        <f t="shared" si="34"/>
        <v>118176660.17839509</v>
      </c>
      <c r="K277" s="3"/>
    </row>
    <row r="278" spans="2:11" x14ac:dyDescent="0.2">
      <c r="B278" s="1">
        <f t="shared" si="34"/>
        <v>226704278.13327223</v>
      </c>
      <c r="C278" s="1">
        <f t="shared" si="34"/>
        <v>209619960.82432809</v>
      </c>
      <c r="D278" s="1">
        <f t="shared" si="34"/>
        <v>11594200.546042239</v>
      </c>
      <c r="E278" s="1">
        <f t="shared" si="34"/>
        <v>1492887041.0957417</v>
      </c>
      <c r="F278" s="1">
        <f t="shared" si="34"/>
        <v>100537460.17694099</v>
      </c>
      <c r="G278" s="1">
        <f t="shared" si="34"/>
        <v>325952131.99846166</v>
      </c>
      <c r="H278" s="1">
        <f t="shared" si="34"/>
        <v>180256248.77279943</v>
      </c>
      <c r="I278" s="1">
        <f t="shared" si="34"/>
        <v>16590235.151124217</v>
      </c>
      <c r="K278" s="3"/>
    </row>
    <row r="279" spans="2:11" x14ac:dyDescent="0.2">
      <c r="B279" s="1">
        <f t="shared" si="34"/>
        <v>1117481668.9201269</v>
      </c>
      <c r="C279" s="1">
        <f t="shared" si="34"/>
        <v>426108824.06611514</v>
      </c>
      <c r="D279" s="1">
        <f t="shared" si="34"/>
        <v>15049555.662179876</v>
      </c>
      <c r="E279" s="1">
        <f t="shared" si="34"/>
        <v>386058845.50113112</v>
      </c>
      <c r="F279" s="1">
        <f t="shared" si="34"/>
        <v>124706473.45914912</v>
      </c>
      <c r="G279" s="1">
        <f t="shared" si="34"/>
        <v>90089105.980252907</v>
      </c>
      <c r="H279" s="1">
        <f t="shared" si="34"/>
        <v>218483094.26156047</v>
      </c>
      <c r="I279" s="1">
        <f t="shared" si="34"/>
        <v>482291482.16290128</v>
      </c>
      <c r="K279" s="3"/>
    </row>
    <row r="280" spans="2:11" x14ac:dyDescent="0.2">
      <c r="B280" s="1">
        <f t="shared" si="34"/>
        <v>347471297.81371582</v>
      </c>
      <c r="C280" s="1">
        <f t="shared" si="34"/>
        <v>131584615.11839117</v>
      </c>
      <c r="D280" s="1">
        <f t="shared" si="34"/>
        <v>14294593.845820308</v>
      </c>
      <c r="E280" s="1">
        <f t="shared" si="34"/>
        <v>988911020.61613965</v>
      </c>
      <c r="F280" s="1">
        <f t="shared" si="34"/>
        <v>12030265.516234709</v>
      </c>
      <c r="G280" s="1">
        <f t="shared" si="34"/>
        <v>35489605.150684439</v>
      </c>
      <c r="H280" s="1">
        <f t="shared" si="34"/>
        <v>80216295.208692461</v>
      </c>
      <c r="I280" s="1">
        <f t="shared" si="34"/>
        <v>118087421.78700042</v>
      </c>
      <c r="K280" s="3"/>
    </row>
    <row r="281" spans="2:11" x14ac:dyDescent="0.2">
      <c r="B281" s="1">
        <f t="shared" si="34"/>
        <v>317627566.27677888</v>
      </c>
      <c r="C281" s="1">
        <f t="shared" si="34"/>
        <v>194756917.15729493</v>
      </c>
      <c r="D281" s="1">
        <f t="shared" si="34"/>
        <v>4669538.9985229652</v>
      </c>
      <c r="E281" s="1">
        <f t="shared" si="34"/>
        <v>114495939.79627159</v>
      </c>
      <c r="F281" s="1">
        <f t="shared" si="34"/>
        <v>40493667.330890104</v>
      </c>
      <c r="G281" s="1">
        <f t="shared" si="34"/>
        <v>31002769.477290981</v>
      </c>
      <c r="H281" s="1">
        <f t="shared" si="34"/>
        <v>72633703.756674871</v>
      </c>
      <c r="I281" s="1">
        <f t="shared" si="34"/>
        <v>124523166.70713396</v>
      </c>
      <c r="K281" s="3"/>
    </row>
    <row r="282" spans="2:11" x14ac:dyDescent="0.2">
      <c r="B282" s="3">
        <f t="shared" ref="B282:I286" si="35">(B$184-B$11)/5</f>
        <v>518813477.60214198</v>
      </c>
      <c r="C282" s="3">
        <f t="shared" si="35"/>
        <v>170683410.30229798</v>
      </c>
      <c r="D282" s="3">
        <f t="shared" si="35"/>
        <v>5212501.4962846804</v>
      </c>
      <c r="E282" s="3">
        <f t="shared" si="35"/>
        <v>507325942.35208988</v>
      </c>
      <c r="F282" s="3">
        <f t="shared" si="35"/>
        <v>66124069.247757792</v>
      </c>
      <c r="G282" s="3">
        <f t="shared" si="35"/>
        <v>259634969.67654547</v>
      </c>
      <c r="H282" s="3">
        <f t="shared" si="35"/>
        <v>311289837.19799</v>
      </c>
      <c r="I282" s="3">
        <f t="shared" si="35"/>
        <v>222568912.49245796</v>
      </c>
      <c r="K282" s="3"/>
    </row>
    <row r="283" spans="2:11" x14ac:dyDescent="0.2">
      <c r="B283" s="3">
        <f t="shared" si="35"/>
        <v>518813477.60214198</v>
      </c>
      <c r="C283" s="3">
        <f t="shared" si="35"/>
        <v>170683410.30229798</v>
      </c>
      <c r="D283" s="3">
        <f t="shared" si="35"/>
        <v>5212501.4962846804</v>
      </c>
      <c r="E283" s="3">
        <f t="shared" si="35"/>
        <v>507325942.35208988</v>
      </c>
      <c r="F283" s="3">
        <f t="shared" si="35"/>
        <v>66124069.247757792</v>
      </c>
      <c r="G283" s="3">
        <f t="shared" si="35"/>
        <v>259634969.67654547</v>
      </c>
      <c r="H283" s="3">
        <f t="shared" si="35"/>
        <v>311289837.19799</v>
      </c>
      <c r="I283" s="3">
        <f t="shared" si="35"/>
        <v>222568912.49245796</v>
      </c>
      <c r="K283" s="3"/>
    </row>
    <row r="284" spans="2:11" x14ac:dyDescent="0.2">
      <c r="B284" s="3">
        <f t="shared" si="35"/>
        <v>518813477.60214198</v>
      </c>
      <c r="C284" s="3">
        <f t="shared" si="35"/>
        <v>170683410.30229798</v>
      </c>
      <c r="D284" s="3">
        <f t="shared" si="35"/>
        <v>5212501.4962846804</v>
      </c>
      <c r="E284" s="3">
        <f t="shared" si="35"/>
        <v>507325942.35208988</v>
      </c>
      <c r="F284" s="3">
        <f t="shared" si="35"/>
        <v>66124069.247757792</v>
      </c>
      <c r="G284" s="3">
        <f t="shared" si="35"/>
        <v>259634969.67654547</v>
      </c>
      <c r="H284" s="3">
        <f t="shared" si="35"/>
        <v>311289837.19799</v>
      </c>
      <c r="I284" s="3">
        <f t="shared" si="35"/>
        <v>222568912.49245796</v>
      </c>
      <c r="K284" s="3"/>
    </row>
    <row r="285" spans="2:11" x14ac:dyDescent="0.2">
      <c r="B285" s="3">
        <f t="shared" si="35"/>
        <v>518813477.60214198</v>
      </c>
      <c r="C285" s="3">
        <f t="shared" si="35"/>
        <v>170683410.30229798</v>
      </c>
      <c r="D285" s="3">
        <f t="shared" si="35"/>
        <v>5212501.4962846804</v>
      </c>
      <c r="E285" s="3">
        <f t="shared" si="35"/>
        <v>507325942.35208988</v>
      </c>
      <c r="F285" s="3">
        <f t="shared" si="35"/>
        <v>66124069.247757792</v>
      </c>
      <c r="G285" s="3">
        <f t="shared" si="35"/>
        <v>259634969.67654547</v>
      </c>
      <c r="H285" s="3">
        <f t="shared" si="35"/>
        <v>311289837.19799</v>
      </c>
      <c r="I285" s="3">
        <f t="shared" si="35"/>
        <v>222568912.49245796</v>
      </c>
      <c r="K285" s="3"/>
    </row>
    <row r="286" spans="2:11" x14ac:dyDescent="0.2">
      <c r="B286" s="3">
        <f t="shared" si="35"/>
        <v>518813477.60214198</v>
      </c>
      <c r="C286" s="3">
        <f t="shared" si="35"/>
        <v>170683410.30229798</v>
      </c>
      <c r="D286" s="3">
        <f t="shared" si="35"/>
        <v>5212501.4962846804</v>
      </c>
      <c r="E286" s="3">
        <f t="shared" si="35"/>
        <v>507325942.35208988</v>
      </c>
      <c r="F286" s="3">
        <f t="shared" si="35"/>
        <v>66124069.247757792</v>
      </c>
      <c r="G286" s="3">
        <f t="shared" si="35"/>
        <v>259634969.67654547</v>
      </c>
      <c r="H286" s="3">
        <f t="shared" si="35"/>
        <v>311289837.19799</v>
      </c>
      <c r="I286" s="3">
        <f t="shared" si="35"/>
        <v>222568912.49245796</v>
      </c>
      <c r="K286" s="3"/>
    </row>
    <row r="287" spans="2:11" x14ac:dyDescent="0.2">
      <c r="K287" s="3"/>
    </row>
    <row r="288" spans="2:11" x14ac:dyDescent="0.2">
      <c r="K288" s="3"/>
    </row>
    <row r="289" spans="1:11" x14ac:dyDescent="0.2">
      <c r="A289" s="1" t="s">
        <v>28</v>
      </c>
      <c r="B289" s="3">
        <f>(B157-'Reass Local'!BV7)/5</f>
        <v>19564379.63426559</v>
      </c>
      <c r="C289" s="3">
        <f>(C157-'Reass Local'!BW7)/5</f>
        <v>11901170.502539808</v>
      </c>
      <c r="D289" s="3">
        <f>(D157-'Reass Local'!BX7)/5</f>
        <v>136679.78442883008</v>
      </c>
      <c r="E289" s="3">
        <f>(E157-'Reass Local'!BY7)/5</f>
        <v>402693048.53216171</v>
      </c>
      <c r="F289" s="3">
        <f>(F157-'Reass Local'!BZ7)/5</f>
        <v>35709049.876322433</v>
      </c>
      <c r="G289" s="3">
        <f>(G157-'Reass Local'!CA7)/5</f>
        <v>146054343.20075113</v>
      </c>
      <c r="H289" s="3">
        <f>(H157-'Reass Local'!CB7)/5</f>
        <v>144671018.72075039</v>
      </c>
      <c r="I289" s="3">
        <f>(I157-'Reass Local'!CC7)/5</f>
        <v>63745655.455079272</v>
      </c>
      <c r="K289" s="3"/>
    </row>
    <row r="290" spans="1:11" x14ac:dyDescent="0.2">
      <c r="B290" s="3">
        <v>0</v>
      </c>
      <c r="C290" s="3">
        <v>3434029.5660727201</v>
      </c>
      <c r="D290" s="3">
        <v>0</v>
      </c>
      <c r="E290" s="3">
        <v>15451538.9799418</v>
      </c>
      <c r="F290" s="3">
        <v>0</v>
      </c>
      <c r="G290" s="3">
        <v>47274.856341225372</v>
      </c>
      <c r="H290" s="3">
        <v>0</v>
      </c>
      <c r="I290" s="3">
        <v>17571635.8744855</v>
      </c>
      <c r="K290" s="3"/>
    </row>
    <row r="291" spans="1:11" x14ac:dyDescent="0.2">
      <c r="B291" s="3">
        <v>254615528.26801601</v>
      </c>
      <c r="C291" s="3">
        <v>104987818.804222</v>
      </c>
      <c r="D291" s="3">
        <v>0</v>
      </c>
      <c r="E291" s="3">
        <v>2539812543.76932</v>
      </c>
      <c r="F291" s="3">
        <v>15390743.528885299</v>
      </c>
      <c r="G291" s="3">
        <v>11931164.816117199</v>
      </c>
      <c r="H291" s="3">
        <v>17578377.692599699</v>
      </c>
      <c r="I291" s="3">
        <v>12594326.5930328</v>
      </c>
      <c r="K291" s="3"/>
    </row>
    <row r="292" spans="1:11" x14ac:dyDescent="0.2">
      <c r="B292" s="3">
        <v>57982804.320372298</v>
      </c>
      <c r="C292" s="3">
        <v>0</v>
      </c>
      <c r="D292" s="3">
        <v>0</v>
      </c>
      <c r="E292" s="3">
        <v>1425212096.2981501</v>
      </c>
      <c r="F292" s="3">
        <v>58506827.309921801</v>
      </c>
      <c r="G292" s="3">
        <v>64044050.8309168</v>
      </c>
      <c r="H292" s="3">
        <v>38865150.804125696</v>
      </c>
      <c r="I292" s="3">
        <v>5006166.0309814001</v>
      </c>
      <c r="K292" s="3"/>
    </row>
    <row r="293" spans="1:11" x14ac:dyDescent="0.2">
      <c r="B293" s="3">
        <v>-41899870.835863702</v>
      </c>
      <c r="C293" s="3">
        <v>0</v>
      </c>
      <c r="D293" s="3">
        <v>96003.358946573455</v>
      </c>
      <c r="E293" s="3">
        <v>-351368105.58945101</v>
      </c>
      <c r="F293" s="3">
        <v>53569684.4115071</v>
      </c>
      <c r="G293" s="3">
        <v>90184710.745846406</v>
      </c>
      <c r="H293" s="3">
        <v>308447469.76099998</v>
      </c>
      <c r="I293" s="3">
        <v>-10325608.777297501</v>
      </c>
      <c r="K293" s="3"/>
    </row>
    <row r="294" spans="1:11" x14ac:dyDescent="0.2">
      <c r="B294" s="3">
        <f t="shared" ref="B294:I294" si="36">SUM(B290:B293)</f>
        <v>270698461.75252461</v>
      </c>
      <c r="C294" s="3">
        <f t="shared" si="36"/>
        <v>108421848.37029472</v>
      </c>
      <c r="D294" s="3">
        <f t="shared" si="36"/>
        <v>96003.358946573455</v>
      </c>
      <c r="E294" s="3">
        <f t="shared" si="36"/>
        <v>3629108073.4579611</v>
      </c>
      <c r="F294" s="3">
        <f t="shared" si="36"/>
        <v>127467255.25031421</v>
      </c>
      <c r="G294" s="3">
        <f t="shared" si="36"/>
        <v>166207201.24922162</v>
      </c>
      <c r="H294" s="3">
        <f t="shared" si="36"/>
        <v>364890998.25772536</v>
      </c>
      <c r="I294" s="3">
        <f t="shared" si="36"/>
        <v>24846519.721202198</v>
      </c>
      <c r="J294" s="1">
        <f>SUM(B294:I294)</f>
        <v>4691736361.41819</v>
      </c>
      <c r="K294" s="3"/>
    </row>
    <row r="295" spans="1:11" x14ac:dyDescent="0.2">
      <c r="B295" s="1">
        <f t="shared" ref="B295:I295" si="37">B294/12</f>
        <v>22558205.146043718</v>
      </c>
      <c r="C295" s="1">
        <f t="shared" si="37"/>
        <v>9035154.0308578927</v>
      </c>
      <c r="D295" s="1">
        <f t="shared" si="37"/>
        <v>8000.2799122144543</v>
      </c>
      <c r="E295" s="1">
        <f t="shared" si="37"/>
        <v>302425672.78816342</v>
      </c>
      <c r="F295" s="1">
        <f t="shared" si="37"/>
        <v>10622271.270859517</v>
      </c>
      <c r="G295" s="1">
        <f t="shared" si="37"/>
        <v>13850600.104101801</v>
      </c>
      <c r="H295" s="1">
        <f t="shared" si="37"/>
        <v>30407583.188143779</v>
      </c>
      <c r="I295" s="1">
        <f t="shared" si="37"/>
        <v>2070543.3101001831</v>
      </c>
      <c r="J295" s="1">
        <f>SUM(B295:I295)</f>
        <v>390978030.11818254</v>
      </c>
      <c r="K295" s="3"/>
    </row>
    <row r="296" spans="1:11" x14ac:dyDescent="0.2">
      <c r="K296" s="3"/>
    </row>
    <row r="297" spans="1:11" x14ac:dyDescent="0.2">
      <c r="K297" s="3"/>
    </row>
    <row r="298" spans="1:11" x14ac:dyDescent="0.2">
      <c r="B298" s="3" cm="1">
        <f t="array" ref="B298:I298">'Reass Local'!B7:I7</f>
        <v>79809368.399859861</v>
      </c>
      <c r="C298" s="1">
        <v>20995052.815723054</v>
      </c>
      <c r="D298" s="1">
        <v>266524.93535358616</v>
      </c>
      <c r="E298" s="1">
        <v>521499072.18225455</v>
      </c>
      <c r="F298" s="1">
        <v>251745227.53322631</v>
      </c>
      <c r="G298" s="1">
        <v>36502595.574264444</v>
      </c>
      <c r="H298" s="1">
        <v>143723825.69657639</v>
      </c>
      <c r="I298" s="1">
        <v>6014345.658227277</v>
      </c>
      <c r="K298" s="3"/>
    </row>
    <row r="299" spans="1:11" x14ac:dyDescent="0.2">
      <c r="B299" s="1">
        <f t="shared" ref="B299:I304" si="38">(B80-B79)*B$171</f>
        <v>-17157195.079631109</v>
      </c>
      <c r="C299" s="1">
        <f t="shared" si="38"/>
        <v>32226353.26967708</v>
      </c>
      <c r="D299" s="1">
        <f t="shared" si="38"/>
        <v>483530.50041561743</v>
      </c>
      <c r="E299" s="1">
        <f t="shared" si="38"/>
        <v>835361515.51252544</v>
      </c>
      <c r="F299" s="1">
        <f t="shared" si="38"/>
        <v>-157811573.98270774</v>
      </c>
      <c r="G299" s="1">
        <f t="shared" si="38"/>
        <v>44399940.376415491</v>
      </c>
      <c r="H299" s="1">
        <f t="shared" si="38"/>
        <v>203818362.42902368</v>
      </c>
      <c r="I299" s="1">
        <f t="shared" si="38"/>
        <v>235848693.31002963</v>
      </c>
      <c r="K299" s="3"/>
    </row>
    <row r="300" spans="1:11" x14ac:dyDescent="0.2">
      <c r="B300" s="1">
        <f t="shared" si="38"/>
        <v>26597058.751100853</v>
      </c>
      <c r="C300" s="1">
        <f t="shared" si="38"/>
        <v>16857778.004200041</v>
      </c>
      <c r="D300" s="1">
        <f t="shared" si="38"/>
        <v>58066.639012886517</v>
      </c>
      <c r="E300" s="1">
        <f t="shared" si="38"/>
        <v>123269482.61019588</v>
      </c>
      <c r="F300" s="1">
        <f t="shared" si="38"/>
        <v>233034223.25822026</v>
      </c>
      <c r="G300" s="1">
        <f t="shared" si="38"/>
        <v>3487348.6423903797</v>
      </c>
      <c r="H300" s="1">
        <f t="shared" si="38"/>
        <v>111230983.26653376</v>
      </c>
      <c r="I300" s="1">
        <f t="shared" si="38"/>
        <v>44872138.940748811</v>
      </c>
      <c r="K300" s="3"/>
    </row>
    <row r="301" spans="1:11" x14ac:dyDescent="0.2">
      <c r="B301" s="1">
        <f t="shared" si="38"/>
        <v>21037164.50990979</v>
      </c>
      <c r="C301" s="1">
        <f t="shared" si="38"/>
        <v>16592460.624600042</v>
      </c>
      <c r="D301" s="1">
        <f t="shared" si="38"/>
        <v>43456.762504771163</v>
      </c>
      <c r="E301" s="1">
        <f t="shared" si="38"/>
        <v>3223196897.2006273</v>
      </c>
      <c r="F301" s="1">
        <f t="shared" si="38"/>
        <v>43085579.278032497</v>
      </c>
      <c r="G301" s="1">
        <f t="shared" si="38"/>
        <v>459033681.00335974</v>
      </c>
      <c r="H301" s="1">
        <f t="shared" si="38"/>
        <v>40855196.481971599</v>
      </c>
      <c r="I301" s="1">
        <f t="shared" si="38"/>
        <v>17209668.914571136</v>
      </c>
      <c r="K301" s="3"/>
    </row>
    <row r="302" spans="1:11" x14ac:dyDescent="0.2">
      <c r="B302" s="1">
        <f t="shared" si="38"/>
        <v>8164567.5360183232</v>
      </c>
      <c r="C302" s="1">
        <f t="shared" si="38"/>
        <v>16557844.058401097</v>
      </c>
      <c r="D302" s="1">
        <f t="shared" si="38"/>
        <v>1039275.2297543621</v>
      </c>
      <c r="E302" s="1">
        <f t="shared" si="38"/>
        <v>-494190023.99674451</v>
      </c>
      <c r="F302" s="1">
        <f t="shared" si="38"/>
        <v>5438123.5924362773</v>
      </c>
      <c r="G302" s="1">
        <f t="shared" si="38"/>
        <v>12278141.765375288</v>
      </c>
      <c r="H302" s="1">
        <f t="shared" si="38"/>
        <v>29003073.558185223</v>
      </c>
      <c r="I302" s="1">
        <f t="shared" si="38"/>
        <v>29639922.879466109</v>
      </c>
      <c r="K302" s="3"/>
    </row>
    <row r="303" spans="1:11" x14ac:dyDescent="0.2">
      <c r="B303" s="1">
        <f t="shared" si="38"/>
        <v>18888876.747642983</v>
      </c>
      <c r="C303" s="1">
        <f t="shared" si="38"/>
        <v>19437630.552199621</v>
      </c>
      <c r="D303" s="1">
        <f t="shared" si="38"/>
        <v>67954.684866681724</v>
      </c>
      <c r="E303" s="1">
        <f t="shared" si="38"/>
        <v>715274421.06042385</v>
      </c>
      <c r="F303" s="1">
        <f t="shared" si="38"/>
        <v>37906828.314170964</v>
      </c>
      <c r="G303" s="1">
        <f t="shared" si="38"/>
        <v>95677499.586821511</v>
      </c>
      <c r="H303" s="1">
        <f t="shared" si="38"/>
        <v>13291310.955578467</v>
      </c>
      <c r="I303" s="1">
        <f t="shared" si="38"/>
        <v>131036160.52399561</v>
      </c>
      <c r="K303" s="3"/>
    </row>
    <row r="304" spans="1:11" x14ac:dyDescent="0.2">
      <c r="B304" s="1">
        <f t="shared" si="38"/>
        <v>15241461.015298365</v>
      </c>
      <c r="C304" s="1">
        <f t="shared" si="38"/>
        <v>17961978.480600044</v>
      </c>
      <c r="D304" s="1">
        <f t="shared" si="38"/>
        <v>75797.500447094368</v>
      </c>
      <c r="E304" s="1">
        <f t="shared" si="38"/>
        <v>15306411.705128599</v>
      </c>
      <c r="F304" s="1">
        <f t="shared" si="38"/>
        <v>10638354.167208251</v>
      </c>
      <c r="G304" s="1">
        <f t="shared" si="38"/>
        <v>249522.1922876332</v>
      </c>
      <c r="H304" s="1">
        <f t="shared" si="38"/>
        <v>29070125.916858859</v>
      </c>
      <c r="I304" s="1">
        <f t="shared" si="38"/>
        <v>54564058.868167102</v>
      </c>
      <c r="K304" s="3"/>
    </row>
    <row r="305" spans="1:11" x14ac:dyDescent="0.2">
      <c r="B305" s="3">
        <f>'Reass Local'!CT7-'Reass Local'!CH7</f>
        <v>19564379.634265602</v>
      </c>
      <c r="C305" s="3">
        <f t="shared" ref="C305:I310" si="39">C$289</f>
        <v>11901170.502539808</v>
      </c>
      <c r="D305" s="3">
        <f t="shared" si="39"/>
        <v>136679.78442883008</v>
      </c>
      <c r="E305" s="3">
        <f t="shared" si="39"/>
        <v>402693048.53216171</v>
      </c>
      <c r="F305" s="3">
        <f t="shared" si="39"/>
        <v>35709049.876322433</v>
      </c>
      <c r="G305" s="3">
        <f t="shared" si="39"/>
        <v>146054343.20075113</v>
      </c>
      <c r="H305" s="3">
        <f t="shared" si="39"/>
        <v>144671018.72075039</v>
      </c>
      <c r="I305" s="3">
        <f t="shared" si="39"/>
        <v>63745655.455079272</v>
      </c>
      <c r="K305" s="3"/>
    </row>
    <row r="306" spans="1:11" x14ac:dyDescent="0.2">
      <c r="B306" s="3">
        <f>B$289</f>
        <v>19564379.63426559</v>
      </c>
      <c r="C306" s="3">
        <f t="shared" si="39"/>
        <v>11901170.502539808</v>
      </c>
      <c r="D306" s="3">
        <f t="shared" si="39"/>
        <v>136679.78442883008</v>
      </c>
      <c r="E306" s="3">
        <f t="shared" si="39"/>
        <v>402693048.53216171</v>
      </c>
      <c r="F306" s="3">
        <f t="shared" si="39"/>
        <v>35709049.876322433</v>
      </c>
      <c r="G306" s="3">
        <f t="shared" si="39"/>
        <v>146054343.20075113</v>
      </c>
      <c r="H306" s="3">
        <f t="shared" si="39"/>
        <v>144671018.72075039</v>
      </c>
      <c r="I306" s="3">
        <f t="shared" si="39"/>
        <v>63745655.455079272</v>
      </c>
      <c r="K306" s="3"/>
    </row>
    <row r="307" spans="1:11" x14ac:dyDescent="0.2">
      <c r="B307" s="3">
        <f>B$289</f>
        <v>19564379.63426559</v>
      </c>
      <c r="C307" s="3">
        <f t="shared" si="39"/>
        <v>11901170.502539808</v>
      </c>
      <c r="D307" s="3">
        <f t="shared" si="39"/>
        <v>136679.78442883008</v>
      </c>
      <c r="E307" s="3">
        <f t="shared" si="39"/>
        <v>402693048.53216171</v>
      </c>
      <c r="F307" s="3">
        <f t="shared" si="39"/>
        <v>35709049.876322433</v>
      </c>
      <c r="G307" s="3">
        <f t="shared" si="39"/>
        <v>146054343.20075113</v>
      </c>
      <c r="H307" s="3">
        <f t="shared" si="39"/>
        <v>144671018.72075039</v>
      </c>
      <c r="I307" s="3">
        <f t="shared" si="39"/>
        <v>63745655.455079272</v>
      </c>
      <c r="K307" s="3"/>
    </row>
    <row r="308" spans="1:11" x14ac:dyDescent="0.2">
      <c r="B308" s="3">
        <f>B$289</f>
        <v>19564379.63426559</v>
      </c>
      <c r="C308" s="3">
        <f t="shared" si="39"/>
        <v>11901170.502539808</v>
      </c>
      <c r="D308" s="3">
        <f t="shared" si="39"/>
        <v>136679.78442883008</v>
      </c>
      <c r="E308" s="3">
        <f t="shared" si="39"/>
        <v>402693048.53216171</v>
      </c>
      <c r="F308" s="3">
        <f t="shared" si="39"/>
        <v>35709049.876322433</v>
      </c>
      <c r="G308" s="3">
        <f t="shared" si="39"/>
        <v>146054343.20075113</v>
      </c>
      <c r="H308" s="3">
        <f t="shared" si="39"/>
        <v>144671018.72075039</v>
      </c>
      <c r="I308" s="3">
        <f t="shared" si="39"/>
        <v>63745655.455079272</v>
      </c>
      <c r="K308" s="3"/>
    </row>
    <row r="309" spans="1:11" x14ac:dyDescent="0.2">
      <c r="B309" s="3">
        <f>B$289</f>
        <v>19564379.63426559</v>
      </c>
      <c r="C309" s="3">
        <f t="shared" si="39"/>
        <v>11901170.502539808</v>
      </c>
      <c r="D309" s="3">
        <f t="shared" si="39"/>
        <v>136679.78442883008</v>
      </c>
      <c r="E309" s="3">
        <f t="shared" si="39"/>
        <v>402693048.53216171</v>
      </c>
      <c r="F309" s="3">
        <f t="shared" si="39"/>
        <v>35709049.876322433</v>
      </c>
      <c r="G309" s="3">
        <f t="shared" si="39"/>
        <v>146054343.20075113</v>
      </c>
      <c r="H309" s="3">
        <f t="shared" si="39"/>
        <v>144671018.72075039</v>
      </c>
      <c r="I309" s="3">
        <f t="shared" si="39"/>
        <v>63745655.455079272</v>
      </c>
      <c r="K309" s="3"/>
    </row>
    <row r="310" spans="1:11" x14ac:dyDescent="0.2">
      <c r="B310" s="3">
        <f>B$289</f>
        <v>19564379.63426559</v>
      </c>
      <c r="C310" s="3">
        <f t="shared" si="39"/>
        <v>11901170.502539808</v>
      </c>
      <c r="D310" s="3">
        <f t="shared" si="39"/>
        <v>136679.78442883008</v>
      </c>
      <c r="E310" s="3">
        <f t="shared" si="39"/>
        <v>402693048.53216171</v>
      </c>
      <c r="F310" s="3">
        <f t="shared" si="39"/>
        <v>35709049.876322433</v>
      </c>
      <c r="G310" s="3">
        <f t="shared" si="39"/>
        <v>146054343.20075113</v>
      </c>
      <c r="H310" s="3">
        <f t="shared" si="39"/>
        <v>144671018.72075039</v>
      </c>
      <c r="I310" s="3">
        <f t="shared" si="39"/>
        <v>63745655.455079272</v>
      </c>
      <c r="K310" s="3"/>
    </row>
    <row r="311" spans="1:11" x14ac:dyDescent="0.2">
      <c r="K311" s="3"/>
    </row>
    <row r="312" spans="1:11" x14ac:dyDescent="0.2">
      <c r="K312" s="3"/>
    </row>
    <row r="313" spans="1:11" x14ac:dyDescent="0.2">
      <c r="A313" s="1" t="s">
        <v>27</v>
      </c>
      <c r="B313" s="4">
        <v>0.22310427055213491</v>
      </c>
      <c r="C313" s="4">
        <v>0.15903977130302058</v>
      </c>
      <c r="D313" s="4">
        <v>8.8458956365823058E-2</v>
      </c>
      <c r="E313" s="4">
        <v>5.2838371547876701E-3</v>
      </c>
      <c r="F313" s="4">
        <v>0.15862460832369787</v>
      </c>
      <c r="G313" s="4">
        <v>6.0079195115799386E-2</v>
      </c>
      <c r="H313" s="4">
        <v>-1.2869956950019525E-2</v>
      </c>
      <c r="I313" s="4">
        <v>2.9609206695720352E-2</v>
      </c>
      <c r="K313" s="3"/>
    </row>
    <row r="314" spans="1:11" x14ac:dyDescent="0.2">
      <c r="B314" s="4">
        <f t="shared" ref="B314:I314" si="40">(B313-B321)/5</f>
        <v>-5.1130369272814294E-2</v>
      </c>
      <c r="C314" s="4">
        <f t="shared" si="40"/>
        <v>-2.2311418094904063E-2</v>
      </c>
      <c r="D314" s="4">
        <f t="shared" si="40"/>
        <v>-4.6878117416724575E-2</v>
      </c>
      <c r="E314" s="4">
        <f t="shared" si="40"/>
        <v>-2.0874097056294387E-2</v>
      </c>
      <c r="F314" s="4">
        <f t="shared" si="40"/>
        <v>-1.5596163102890498E-2</v>
      </c>
      <c r="G314" s="4">
        <f t="shared" si="40"/>
        <v>-2.5124779007332187E-2</v>
      </c>
      <c r="H314" s="4">
        <f t="shared" si="40"/>
        <v>-4.1459748238137376E-2</v>
      </c>
      <c r="I314" s="4">
        <f t="shared" si="40"/>
        <v>-5.0745705795401642E-2</v>
      </c>
      <c r="K314" s="3"/>
    </row>
    <row r="315" spans="1:11" x14ac:dyDescent="0.2">
      <c r="A315" s="1" t="s">
        <v>25</v>
      </c>
      <c r="B315" s="4">
        <v>1.0504794163262769</v>
      </c>
      <c r="C315" s="4">
        <v>0.87300701420306404</v>
      </c>
      <c r="D315" s="4">
        <v>1.3539158378865306</v>
      </c>
      <c r="E315" s="4">
        <v>0.55527621775097402</v>
      </c>
      <c r="F315" s="4">
        <v>0.44113733466771121</v>
      </c>
      <c r="G315" s="4">
        <v>1.6462712057012419</v>
      </c>
      <c r="H315" s="4">
        <v>1.2276851834494771</v>
      </c>
      <c r="I315" s="4">
        <v>2.6985384720095071</v>
      </c>
      <c r="K315" s="3"/>
    </row>
    <row r="316" spans="1:11" x14ac:dyDescent="0.2">
      <c r="A316" s="1" t="s">
        <v>24</v>
      </c>
      <c r="B316" s="4">
        <v>1.1099292262195237</v>
      </c>
      <c r="C316" s="4">
        <v>0.71770702756460714</v>
      </c>
      <c r="D316" s="4">
        <v>0.78318980462108911</v>
      </c>
      <c r="E316" s="4">
        <v>0.28486020259203088</v>
      </c>
      <c r="F316" s="4">
        <v>0.96083906534054786</v>
      </c>
      <c r="G316" s="4">
        <v>0.32658211827367079</v>
      </c>
      <c r="H316" s="4">
        <v>0.22833258494071768</v>
      </c>
      <c r="I316" s="4">
        <v>0.56196668957120433</v>
      </c>
      <c r="K316" s="3"/>
    </row>
    <row r="317" spans="1:11" x14ac:dyDescent="0.2">
      <c r="A317" s="1" t="s">
        <v>23</v>
      </c>
      <c r="B317" s="4">
        <v>0.78801834127219128</v>
      </c>
      <c r="C317" s="4">
        <v>0.58172014685316753</v>
      </c>
      <c r="D317" s="4">
        <v>0.66754826216873941</v>
      </c>
      <c r="E317" s="4">
        <v>0.26214415603211316</v>
      </c>
      <c r="F317" s="4">
        <v>0.22982732990856125</v>
      </c>
      <c r="G317" s="4">
        <v>0.51350963432201313</v>
      </c>
      <c r="H317" s="4">
        <v>0.13300957831975829</v>
      </c>
      <c r="I317" s="4">
        <v>0.19453166465500826</v>
      </c>
      <c r="K317" s="3"/>
    </row>
    <row r="318" spans="1:11" x14ac:dyDescent="0.2">
      <c r="A318" s="1" t="s">
        <v>22</v>
      </c>
      <c r="B318" s="4">
        <v>0.75553110722896233</v>
      </c>
      <c r="C318" s="4">
        <v>0.4903954621856001</v>
      </c>
      <c r="D318" s="4">
        <v>0.5664835581646408</v>
      </c>
      <c r="E318" s="4">
        <v>0.11976884022943038</v>
      </c>
      <c r="F318" s="4">
        <v>0.26194130476933269</v>
      </c>
      <c r="G318" s="4">
        <v>0.22927127014685808</v>
      </c>
      <c r="H318" s="5">
        <v>0.15</v>
      </c>
      <c r="I318" s="4">
        <v>0.18555852264168946</v>
      </c>
      <c r="K318" s="3"/>
    </row>
    <row r="319" spans="1:11" x14ac:dyDescent="0.2">
      <c r="A319" s="1" t="s">
        <v>21</v>
      </c>
      <c r="B319" s="4">
        <v>0.63896889826254488</v>
      </c>
      <c r="C319" s="4">
        <v>0.41543761212144498</v>
      </c>
      <c r="D319" s="4">
        <v>0.44411729297617419</v>
      </c>
      <c r="E319" s="4">
        <v>0.14007669316835925</v>
      </c>
      <c r="F319" s="4">
        <v>0.21274776296435388</v>
      </c>
      <c r="G319" s="4">
        <v>0.21150310446603293</v>
      </c>
      <c r="H319" s="4">
        <v>0.20606233597904106</v>
      </c>
      <c r="I319" s="5">
        <v>0.21</v>
      </c>
      <c r="K319" s="3"/>
    </row>
    <row r="320" spans="1:11" x14ac:dyDescent="0.2">
      <c r="A320" s="1" t="s">
        <v>20</v>
      </c>
      <c r="B320" s="4">
        <v>0.55351926433601395</v>
      </c>
      <c r="C320" s="4">
        <v>0.34420827804489668</v>
      </c>
      <c r="D320" s="4">
        <v>0.38548764051660611</v>
      </c>
      <c r="E320" s="4">
        <v>0.11606824194973599</v>
      </c>
      <c r="F320" s="4">
        <v>0.24251730304637992</v>
      </c>
      <c r="G320" s="4">
        <v>0.19374789970951331</v>
      </c>
      <c r="H320" s="4">
        <v>0.20702138771461484</v>
      </c>
      <c r="I320" s="4">
        <v>0.33027241315219735</v>
      </c>
      <c r="K320" s="3"/>
    </row>
    <row r="321" spans="1:11" x14ac:dyDescent="0.2">
      <c r="A321" s="1" t="s">
        <v>19</v>
      </c>
      <c r="B321" s="4">
        <v>0.47875611691620634</v>
      </c>
      <c r="C321" s="4">
        <v>0.27059686177754089</v>
      </c>
      <c r="D321" s="4">
        <v>0.32284954344944594</v>
      </c>
      <c r="E321" s="4">
        <v>0.10965432243625961</v>
      </c>
      <c r="F321" s="4">
        <v>0.23660542383815036</v>
      </c>
      <c r="G321" s="4">
        <v>0.18570309015246031</v>
      </c>
      <c r="H321" s="4">
        <v>0.19442878424066734</v>
      </c>
      <c r="I321" s="4">
        <v>0.28333773567272857</v>
      </c>
      <c r="K321" s="3"/>
    </row>
    <row r="322" spans="1:11" x14ac:dyDescent="0.2">
      <c r="A322" s="1" t="s">
        <v>18</v>
      </c>
      <c r="B322" s="4">
        <f t="shared" ref="B322:I322" si="41">B$321+B314</f>
        <v>0.42762574764339206</v>
      </c>
      <c r="C322" s="4">
        <f t="shared" si="41"/>
        <v>0.24828544368263683</v>
      </c>
      <c r="D322" s="4">
        <f t="shared" si="41"/>
        <v>0.27597142603272135</v>
      </c>
      <c r="E322" s="4">
        <f t="shared" si="41"/>
        <v>8.8780225379965216E-2</v>
      </c>
      <c r="F322" s="4">
        <f t="shared" si="41"/>
        <v>0.22100926073525987</v>
      </c>
      <c r="G322" s="4">
        <f t="shared" si="41"/>
        <v>0.16057831114512813</v>
      </c>
      <c r="H322" s="4">
        <f t="shared" si="41"/>
        <v>0.15296903600252998</v>
      </c>
      <c r="I322" s="4">
        <f t="shared" si="41"/>
        <v>0.23259202987732694</v>
      </c>
      <c r="K322" s="3"/>
    </row>
    <row r="323" spans="1:11" x14ac:dyDescent="0.2">
      <c r="A323" s="1" t="s">
        <v>17</v>
      </c>
      <c r="B323" s="4">
        <f t="shared" ref="B323:I326" si="42">B322+B$314</f>
        <v>0.37649537837057778</v>
      </c>
      <c r="C323" s="4">
        <f t="shared" si="42"/>
        <v>0.22597402558773277</v>
      </c>
      <c r="D323" s="4">
        <f t="shared" si="42"/>
        <v>0.22909330861599678</v>
      </c>
      <c r="E323" s="4">
        <f t="shared" si="42"/>
        <v>6.7906128323670822E-2</v>
      </c>
      <c r="F323" s="4">
        <f t="shared" si="42"/>
        <v>0.20541309763236937</v>
      </c>
      <c r="G323" s="4">
        <f t="shared" si="42"/>
        <v>0.13545353213779596</v>
      </c>
      <c r="H323" s="4">
        <f t="shared" si="42"/>
        <v>0.1115092877643926</v>
      </c>
      <c r="I323" s="4">
        <f t="shared" si="42"/>
        <v>0.1818463240819253</v>
      </c>
      <c r="K323" s="3"/>
    </row>
    <row r="324" spans="1:11" x14ac:dyDescent="0.2">
      <c r="A324" s="1" t="s">
        <v>16</v>
      </c>
      <c r="B324" s="4">
        <f t="shared" si="42"/>
        <v>0.3253650090977635</v>
      </c>
      <c r="C324" s="4">
        <f t="shared" si="42"/>
        <v>0.20366260749282872</v>
      </c>
      <c r="D324" s="4">
        <f t="shared" si="42"/>
        <v>0.18221519119927221</v>
      </c>
      <c r="E324" s="4">
        <f t="shared" si="42"/>
        <v>4.7032031267376435E-2</v>
      </c>
      <c r="F324" s="4">
        <f t="shared" si="42"/>
        <v>0.18981693452947887</v>
      </c>
      <c r="G324" s="4">
        <f t="shared" si="42"/>
        <v>0.11032875313046377</v>
      </c>
      <c r="H324" s="4">
        <f t="shared" si="42"/>
        <v>7.0049539526255228E-2</v>
      </c>
      <c r="I324" s="4">
        <f t="shared" si="42"/>
        <v>0.13110061828652367</v>
      </c>
      <c r="K324" s="3"/>
    </row>
    <row r="325" spans="1:11" x14ac:dyDescent="0.2">
      <c r="A325" s="1" t="s">
        <v>15</v>
      </c>
      <c r="B325" s="4">
        <f t="shared" si="42"/>
        <v>0.27423463982494922</v>
      </c>
      <c r="C325" s="4">
        <f t="shared" si="42"/>
        <v>0.18135118939792466</v>
      </c>
      <c r="D325" s="4">
        <f t="shared" si="42"/>
        <v>0.13533707378254764</v>
      </c>
      <c r="E325" s="4">
        <f t="shared" si="42"/>
        <v>2.6157934211082048E-2</v>
      </c>
      <c r="F325" s="4">
        <f t="shared" si="42"/>
        <v>0.17422077142658837</v>
      </c>
      <c r="G325" s="4">
        <f t="shared" si="42"/>
        <v>8.5203974123131576E-2</v>
      </c>
      <c r="H325" s="4">
        <f t="shared" si="42"/>
        <v>2.8589791288117852E-2</v>
      </c>
      <c r="I325" s="4">
        <f t="shared" si="42"/>
        <v>8.0354912491122032E-2</v>
      </c>
      <c r="J325" s="4"/>
      <c r="K325" s="3"/>
    </row>
    <row r="326" spans="1:11" x14ac:dyDescent="0.2">
      <c r="A326" s="1" t="s">
        <v>14</v>
      </c>
      <c r="B326" s="4">
        <f t="shared" si="42"/>
        <v>0.22310427055213494</v>
      </c>
      <c r="C326" s="4">
        <f t="shared" si="42"/>
        <v>0.15903977130302061</v>
      </c>
      <c r="D326" s="4">
        <f t="shared" si="42"/>
        <v>8.8458956365823072E-2</v>
      </c>
      <c r="E326" s="4">
        <f t="shared" si="42"/>
        <v>5.2838371547876614E-3</v>
      </c>
      <c r="F326" s="4">
        <f t="shared" si="42"/>
        <v>0.15862460832369787</v>
      </c>
      <c r="G326" s="4">
        <f t="shared" si="42"/>
        <v>6.0079195115799386E-2</v>
      </c>
      <c r="H326" s="4">
        <f t="shared" si="42"/>
        <v>-1.2869956950019523E-2</v>
      </c>
      <c r="I326" s="4">
        <f t="shared" si="42"/>
        <v>2.960920669572039E-2</v>
      </c>
      <c r="K326" s="3"/>
    </row>
    <row r="327" spans="1:11" x14ac:dyDescent="0.2">
      <c r="B327" s="4"/>
      <c r="K327" s="3"/>
    </row>
    <row r="328" spans="1:11" x14ac:dyDescent="0.2">
      <c r="K328" s="3"/>
    </row>
    <row r="329" spans="1:11" x14ac:dyDescent="0.2">
      <c r="K329" s="3"/>
    </row>
    <row r="330" spans="1:11" x14ac:dyDescent="0.2">
      <c r="A330" s="1" t="s">
        <v>26</v>
      </c>
      <c r="C330" s="1">
        <v>0.27059686177754089</v>
      </c>
      <c r="D330" s="1">
        <v>0.32284954344944594</v>
      </c>
      <c r="E330" s="1">
        <v>0.10965432243625961</v>
      </c>
      <c r="F330" s="1">
        <v>0.23660542383815036</v>
      </c>
      <c r="G330" s="1">
        <v>0.18570309015246031</v>
      </c>
      <c r="H330" s="1">
        <v>0.19442878424066734</v>
      </c>
      <c r="I330" s="1">
        <v>0.28333773567272857</v>
      </c>
      <c r="K330" s="3"/>
    </row>
    <row r="331" spans="1:11" x14ac:dyDescent="0.2">
      <c r="B331" s="1">
        <f t="shared" ref="B331:I331" si="43">(B343-B338)/5</f>
        <v>9.935362524257918E-4</v>
      </c>
      <c r="C331" s="1">
        <f t="shared" si="43"/>
        <v>0</v>
      </c>
      <c r="D331" s="1">
        <f t="shared" si="43"/>
        <v>-3.8636368010103575E-2</v>
      </c>
      <c r="E331" s="1">
        <f t="shared" si="43"/>
        <v>-5.3274361435684372E-3</v>
      </c>
      <c r="F331" s="1">
        <f t="shared" si="43"/>
        <v>-2.8340024581005874E-3</v>
      </c>
      <c r="G331" s="1">
        <f t="shared" si="43"/>
        <v>-6.4586531286988454E-4</v>
      </c>
      <c r="H331" s="1">
        <f t="shared" si="43"/>
        <v>-3.1843895183885154E-3</v>
      </c>
      <c r="I331" s="1">
        <f t="shared" si="43"/>
        <v>-4.6733317738354273E-3</v>
      </c>
      <c r="K331" s="3"/>
    </row>
    <row r="332" spans="1:11" x14ac:dyDescent="0.2">
      <c r="A332" s="1" t="s">
        <v>25</v>
      </c>
      <c r="B332" s="1">
        <v>0</v>
      </c>
      <c r="C332" s="1">
        <v>0</v>
      </c>
      <c r="D332" s="1">
        <v>0</v>
      </c>
      <c r="E332" s="1">
        <v>0</v>
      </c>
      <c r="F332" s="1">
        <v>0.15611693016057385</v>
      </c>
      <c r="G332" s="1">
        <v>0</v>
      </c>
      <c r="H332" s="1">
        <v>0</v>
      </c>
      <c r="I332" s="1">
        <v>0</v>
      </c>
      <c r="K332" s="3"/>
    </row>
    <row r="333" spans="1:11" x14ac:dyDescent="0.2">
      <c r="A333" s="1" t="s">
        <v>24</v>
      </c>
      <c r="B333" s="1">
        <v>0.31004025523248263</v>
      </c>
      <c r="C333" s="1">
        <v>0</v>
      </c>
      <c r="D333" s="1">
        <v>0.37104221635883905</v>
      </c>
      <c r="E333" s="1">
        <v>7.0809422892368967E-2</v>
      </c>
      <c r="F333" s="1">
        <v>0.69974463892408734</v>
      </c>
      <c r="G333" s="1">
        <v>0</v>
      </c>
      <c r="H333" s="1">
        <v>2.7279610408413035E-2</v>
      </c>
      <c r="I333" s="1">
        <v>4.1000971361837342E-2</v>
      </c>
      <c r="K333" s="3"/>
    </row>
    <row r="334" spans="1:11" x14ac:dyDescent="0.2">
      <c r="A334" s="1" t="s">
        <v>23</v>
      </c>
      <c r="B334" s="1">
        <v>0</v>
      </c>
      <c r="C334" s="1">
        <v>0</v>
      </c>
      <c r="D334" s="1">
        <v>0</v>
      </c>
      <c r="E334" s="1">
        <v>3.5924804514270575E-2</v>
      </c>
      <c r="F334" s="1">
        <v>0.12801670672347773</v>
      </c>
      <c r="G334" s="1">
        <v>0</v>
      </c>
      <c r="H334" s="1">
        <v>4.8098956876085862E-3</v>
      </c>
      <c r="I334" s="1">
        <v>0</v>
      </c>
      <c r="K334" s="3"/>
    </row>
    <row r="335" spans="1:11" x14ac:dyDescent="0.2">
      <c r="A335" s="1" t="s">
        <v>22</v>
      </c>
      <c r="B335" s="1">
        <v>0.20023799273247087</v>
      </c>
      <c r="C335" s="1">
        <v>0</v>
      </c>
      <c r="D335" s="1">
        <v>0.26415463242262838</v>
      </c>
      <c r="E335" s="1">
        <v>2.7516716899581708E-2</v>
      </c>
      <c r="F335" s="1">
        <v>0.11124100949261212</v>
      </c>
      <c r="G335" s="1">
        <v>1.1788907648589744E-2</v>
      </c>
      <c r="H335" s="1">
        <v>1.2573691588504231E-2</v>
      </c>
      <c r="I335" s="1">
        <v>2.9601517999953444E-2</v>
      </c>
      <c r="K335" s="3"/>
    </row>
    <row r="336" spans="1:11" x14ac:dyDescent="0.2">
      <c r="A336" s="1" t="s">
        <v>21</v>
      </c>
      <c r="B336" s="1">
        <v>0.20589919514093147</v>
      </c>
      <c r="C336" s="1">
        <v>0</v>
      </c>
      <c r="D336" s="1">
        <v>0.26580170849168072</v>
      </c>
      <c r="E336" s="1">
        <v>3.0986701281163077E-2</v>
      </c>
      <c r="F336" s="1">
        <v>0.1066805458287496</v>
      </c>
      <c r="G336" s="1">
        <v>1.191534265922683E-2</v>
      </c>
      <c r="H336" s="1">
        <v>1.3583192009035742E-2</v>
      </c>
      <c r="I336" s="1">
        <v>3.0126106245994454E-2</v>
      </c>
      <c r="K336" s="3"/>
    </row>
    <row r="337" spans="1:11" x14ac:dyDescent="0.2">
      <c r="A337" s="1" t="s">
        <v>20</v>
      </c>
      <c r="B337" s="1">
        <v>0.17758108660837757</v>
      </c>
      <c r="C337" s="1">
        <v>0</v>
      </c>
      <c r="D337" s="1">
        <v>0.25658055746303404</v>
      </c>
      <c r="E337" s="1">
        <v>2.6485859824471575E-2</v>
      </c>
      <c r="F337" s="1">
        <v>9.3930235094201606E-2</v>
      </c>
      <c r="G337" s="1">
        <v>1.0165163684838838E-2</v>
      </c>
      <c r="H337" s="1">
        <v>1.325004779620113E-2</v>
      </c>
      <c r="I337" s="1">
        <v>2.1629697588545327E-2</v>
      </c>
      <c r="K337" s="3"/>
    </row>
    <row r="338" spans="1:11" x14ac:dyDescent="0.2">
      <c r="A338" s="1" t="s">
        <v>19</v>
      </c>
      <c r="B338" s="1">
        <v>0.20073617700223748</v>
      </c>
      <c r="C338" s="1">
        <v>0</v>
      </c>
      <c r="D338" s="1">
        <v>0.26608862428755525</v>
      </c>
      <c r="E338" s="1">
        <v>2.8022144773196835E-2</v>
      </c>
      <c r="F338" s="1">
        <v>9.349304877278887E-2</v>
      </c>
      <c r="G338" s="1">
        <v>1.2079792442245427E-2</v>
      </c>
      <c r="H338" s="1">
        <v>1.4898729581901653E-2</v>
      </c>
      <c r="I338" s="1">
        <v>2.6302205295199253E-2</v>
      </c>
      <c r="K338" s="3"/>
    </row>
    <row r="339" spans="1:11" x14ac:dyDescent="0.2">
      <c r="A339" s="1" t="s">
        <v>18</v>
      </c>
      <c r="B339" s="1">
        <f>B338+B$331</f>
        <v>0.20172971325466327</v>
      </c>
      <c r="C339" s="1">
        <v>0</v>
      </c>
      <c r="D339" s="1">
        <f t="shared" ref="D339:H342" si="44">D338+D$331</f>
        <v>0.22745225627745169</v>
      </c>
      <c r="E339" s="1">
        <f t="shared" si="44"/>
        <v>2.2694708629628399E-2</v>
      </c>
      <c r="F339" s="1">
        <f t="shared" si="44"/>
        <v>9.0659046314688282E-2</v>
      </c>
      <c r="G339" s="1">
        <f t="shared" si="44"/>
        <v>1.1433927129375542E-2</v>
      </c>
      <c r="H339" s="1">
        <f t="shared" si="44"/>
        <v>1.1714340063513138E-2</v>
      </c>
      <c r="I339" s="1">
        <f>I$331+I338</f>
        <v>2.1628873521363827E-2</v>
      </c>
      <c r="K339" s="3"/>
    </row>
    <row r="340" spans="1:11" x14ac:dyDescent="0.2">
      <c r="A340" s="1" t="s">
        <v>17</v>
      </c>
      <c r="B340" s="1">
        <f>B339+B$331</f>
        <v>0.20272324950708906</v>
      </c>
      <c r="C340" s="1">
        <v>0</v>
      </c>
      <c r="D340" s="1">
        <f t="shared" si="44"/>
        <v>0.18881588826734813</v>
      </c>
      <c r="E340" s="1">
        <f t="shared" si="44"/>
        <v>1.7367272486059963E-2</v>
      </c>
      <c r="F340" s="1">
        <f t="shared" si="44"/>
        <v>8.7825043856587695E-2</v>
      </c>
      <c r="G340" s="1">
        <f t="shared" si="44"/>
        <v>1.0788061816505656E-2</v>
      </c>
      <c r="H340" s="1">
        <f t="shared" si="44"/>
        <v>8.5299505451246222E-3</v>
      </c>
      <c r="I340" s="1">
        <f>I$331+I339</f>
        <v>1.6955541747528398E-2</v>
      </c>
      <c r="K340" s="3"/>
    </row>
    <row r="341" spans="1:11" x14ac:dyDescent="0.2">
      <c r="A341" s="1" t="s">
        <v>16</v>
      </c>
      <c r="B341" s="1">
        <f>B340+B$331</f>
        <v>0.20371678575951485</v>
      </c>
      <c r="C341" s="1">
        <v>0</v>
      </c>
      <c r="D341" s="1">
        <f t="shared" si="44"/>
        <v>0.15017952025724457</v>
      </c>
      <c r="E341" s="1">
        <f t="shared" si="44"/>
        <v>1.2039836342491526E-2</v>
      </c>
      <c r="F341" s="1">
        <f t="shared" si="44"/>
        <v>8.4991041398487108E-2</v>
      </c>
      <c r="G341" s="1">
        <f t="shared" si="44"/>
        <v>1.0142196503635771E-2</v>
      </c>
      <c r="H341" s="1">
        <f t="shared" si="44"/>
        <v>5.3455610267361068E-3</v>
      </c>
      <c r="I341" s="1">
        <f>I$331+I340</f>
        <v>1.2282209973692971E-2</v>
      </c>
      <c r="K341" s="3"/>
    </row>
    <row r="342" spans="1:11" x14ac:dyDescent="0.2">
      <c r="A342" s="1" t="s">
        <v>15</v>
      </c>
      <c r="B342" s="1">
        <f>B341+B$331</f>
        <v>0.20471032201194064</v>
      </c>
      <c r="C342" s="1">
        <v>0</v>
      </c>
      <c r="D342" s="1">
        <f t="shared" si="44"/>
        <v>0.11154315224714099</v>
      </c>
      <c r="E342" s="1">
        <f t="shared" si="44"/>
        <v>6.7124001989230892E-3</v>
      </c>
      <c r="F342" s="1">
        <f t="shared" si="44"/>
        <v>8.215703894038652E-2</v>
      </c>
      <c r="G342" s="1">
        <f t="shared" si="44"/>
        <v>9.4963311907658859E-3</v>
      </c>
      <c r="H342" s="1">
        <f t="shared" si="44"/>
        <v>2.1611715083475914E-3</v>
      </c>
      <c r="I342" s="1">
        <f>I$331+I341</f>
        <v>7.6088781998575432E-3</v>
      </c>
      <c r="K342" s="3"/>
    </row>
    <row r="343" spans="1:11" x14ac:dyDescent="0.2">
      <c r="A343" s="1" t="s">
        <v>14</v>
      </c>
      <c r="B343" s="1">
        <v>0.20570385826436643</v>
      </c>
      <c r="C343" s="1">
        <v>0</v>
      </c>
      <c r="D343" s="1">
        <v>7.2906784237037392E-2</v>
      </c>
      <c r="E343" s="1">
        <v>1.3849640553546512E-3</v>
      </c>
      <c r="F343" s="1">
        <v>7.9323036482285933E-2</v>
      </c>
      <c r="G343" s="1">
        <v>8.8504658778960042E-3</v>
      </c>
      <c r="H343" s="1">
        <v>-1.0232180100409236E-3</v>
      </c>
      <c r="I343" s="1">
        <v>2.9355464260221184E-3</v>
      </c>
      <c r="K343" s="3"/>
    </row>
    <row r="344" spans="1:11" x14ac:dyDescent="0.2">
      <c r="K344" s="3"/>
    </row>
    <row r="345" spans="1:11" x14ac:dyDescent="0.2">
      <c r="B345" s="1">
        <f t="shared" ref="B345:I345" si="45">(B358-B353)/5</f>
        <v>3.364612488881899E-2</v>
      </c>
      <c r="C345" s="1">
        <f t="shared" si="45"/>
        <v>2.7762710823195008E-2</v>
      </c>
      <c r="D345" s="1">
        <f t="shared" si="45"/>
        <v>4.4745260073854355E-2</v>
      </c>
      <c r="E345" s="1">
        <f t="shared" si="45"/>
        <v>2.5644300612414767E-2</v>
      </c>
      <c r="F345" s="1">
        <f t="shared" si="45"/>
        <v>2.5328364814053574E-2</v>
      </c>
      <c r="G345" s="1">
        <f t="shared" si="45"/>
        <v>2.4154715285022447E-2</v>
      </c>
      <c r="H345" s="1">
        <f t="shared" si="45"/>
        <v>2.7772461803000126E-2</v>
      </c>
      <c r="I345" s="1">
        <f t="shared" si="45"/>
        <v>3.656884651386362E-2</v>
      </c>
      <c r="K345" s="3"/>
    </row>
    <row r="346" spans="1:11" x14ac:dyDescent="0.2">
      <c r="K346" s="3"/>
    </row>
    <row r="347" spans="1:11" x14ac:dyDescent="0.2">
      <c r="A347" s="1" t="s">
        <v>12</v>
      </c>
      <c r="B347" s="1">
        <v>-0.16823062444409501</v>
      </c>
      <c r="C347" s="1">
        <v>-0.13881355411597485</v>
      </c>
      <c r="D347" s="1">
        <v>-0.22372630036927241</v>
      </c>
      <c r="E347" s="1">
        <v>-0.12822150306207444</v>
      </c>
      <c r="F347" s="1">
        <v>-0.12664182407026808</v>
      </c>
      <c r="G347" s="1">
        <v>-0.12077357642511224</v>
      </c>
      <c r="H347" s="1">
        <v>-0.13886230901500063</v>
      </c>
      <c r="I347" s="1">
        <v>-0.18284423256931789</v>
      </c>
      <c r="K347" s="3"/>
    </row>
    <row r="348" spans="1:11" x14ac:dyDescent="0.2">
      <c r="A348" s="1" t="s">
        <v>11</v>
      </c>
      <c r="B348" s="1">
        <v>-0.16823062444409501</v>
      </c>
      <c r="C348" s="1">
        <v>-0.13881355411597485</v>
      </c>
      <c r="D348" s="1">
        <v>-0.22372630036927241</v>
      </c>
      <c r="E348" s="1">
        <v>-0.12822150306207444</v>
      </c>
      <c r="F348" s="1">
        <v>-0.12664182407026808</v>
      </c>
      <c r="G348" s="1">
        <v>-0.12077357642511224</v>
      </c>
      <c r="H348" s="1">
        <v>-0.13886230901500063</v>
      </c>
      <c r="I348" s="1">
        <v>-0.18284423256931789</v>
      </c>
      <c r="K348" s="3"/>
    </row>
    <row r="349" spans="1:11" x14ac:dyDescent="0.2">
      <c r="A349" s="1" t="s">
        <v>10</v>
      </c>
      <c r="B349" s="1">
        <v>-0.16823062444409495</v>
      </c>
      <c r="C349" s="1">
        <v>-0.13881355411597504</v>
      </c>
      <c r="D349" s="1">
        <v>-0.22372630036927177</v>
      </c>
      <c r="E349" s="1">
        <v>-0.12822150306207383</v>
      </c>
      <c r="F349" s="1">
        <v>-0.12664182407026786</v>
      </c>
      <c r="G349" s="1">
        <v>-0.12077357642511223</v>
      </c>
      <c r="H349" s="1">
        <v>-0.13886230901500063</v>
      </c>
      <c r="I349" s="1">
        <v>-0.18284423256931812</v>
      </c>
      <c r="K349" s="3"/>
    </row>
    <row r="350" spans="1:11" x14ac:dyDescent="0.2">
      <c r="A350" s="1" t="s">
        <v>9</v>
      </c>
      <c r="B350" s="1">
        <v>-0.16823062444409501</v>
      </c>
      <c r="C350" s="1">
        <v>-0.13881355411597485</v>
      </c>
      <c r="D350" s="1">
        <v>-0.22372630036927241</v>
      </c>
      <c r="E350" s="1">
        <v>-0.12822150306207444</v>
      </c>
      <c r="F350" s="1">
        <v>-0.12664182407026808</v>
      </c>
      <c r="G350" s="1">
        <v>-0.12077357642511224</v>
      </c>
      <c r="H350" s="1">
        <v>-0.13886230901500063</v>
      </c>
      <c r="I350" s="1">
        <v>-0.18284423256931789</v>
      </c>
      <c r="K350" s="3"/>
    </row>
    <row r="351" spans="1:11" x14ac:dyDescent="0.2">
      <c r="A351" s="1" t="s">
        <v>8</v>
      </c>
      <c r="B351" s="1">
        <v>-0.16823062444409495</v>
      </c>
      <c r="C351" s="1">
        <v>-0.13881355411597504</v>
      </c>
      <c r="D351" s="1">
        <v>-0.22372630036927177</v>
      </c>
      <c r="E351" s="1">
        <v>-0.12822150306207383</v>
      </c>
      <c r="F351" s="1">
        <v>-0.12664182407026786</v>
      </c>
      <c r="G351" s="1">
        <v>-0.12077357642511223</v>
      </c>
      <c r="H351" s="1">
        <v>-0.13886230901500063</v>
      </c>
      <c r="I351" s="1">
        <v>-0.18284423256931812</v>
      </c>
      <c r="K351" s="3"/>
    </row>
    <row r="352" spans="1:11" x14ac:dyDescent="0.2">
      <c r="A352" s="1" t="s">
        <v>7</v>
      </c>
      <c r="B352" s="1">
        <v>-0.16823062444409501</v>
      </c>
      <c r="C352" s="1">
        <v>-0.13881355411597485</v>
      </c>
      <c r="D352" s="1">
        <v>-0.22372630036927241</v>
      </c>
      <c r="E352" s="1">
        <v>-0.12822150306207444</v>
      </c>
      <c r="F352" s="1">
        <v>-0.12664182407026808</v>
      </c>
      <c r="G352" s="1">
        <v>-0.12077357642511224</v>
      </c>
      <c r="H352" s="1">
        <v>-0.13886230901500063</v>
      </c>
      <c r="I352" s="1">
        <v>-0.18284423256931789</v>
      </c>
      <c r="K352" s="3"/>
    </row>
    <row r="353" spans="1:11" x14ac:dyDescent="0.2">
      <c r="A353" s="1" t="s">
        <v>6</v>
      </c>
      <c r="B353" s="1">
        <v>-0.16823062444409495</v>
      </c>
      <c r="C353" s="1">
        <v>-0.13881355411597504</v>
      </c>
      <c r="D353" s="1">
        <v>-0.22372630036927177</v>
      </c>
      <c r="E353" s="1">
        <v>-0.12822150306207383</v>
      </c>
      <c r="F353" s="1">
        <v>-0.12664182407026786</v>
      </c>
      <c r="G353" s="1">
        <v>-0.12077357642511223</v>
      </c>
      <c r="H353" s="1">
        <v>-0.13886230901500063</v>
      </c>
      <c r="I353" s="1">
        <v>-0.18284423256931812</v>
      </c>
      <c r="K353" s="3"/>
    </row>
    <row r="354" spans="1:11" x14ac:dyDescent="0.2">
      <c r="A354" s="1" t="s">
        <v>5</v>
      </c>
      <c r="B354" s="1">
        <f t="shared" ref="B354:I357" si="46">B353+B$345</f>
        <v>-0.13458449955527596</v>
      </c>
      <c r="C354" s="1">
        <f t="shared" si="46"/>
        <v>-0.11105084329278003</v>
      </c>
      <c r="D354" s="1">
        <f t="shared" si="46"/>
        <v>-0.17898104029541742</v>
      </c>
      <c r="E354" s="1">
        <f t="shared" si="46"/>
        <v>-0.10257720244965907</v>
      </c>
      <c r="F354" s="1">
        <f t="shared" si="46"/>
        <v>-0.10131345925621429</v>
      </c>
      <c r="G354" s="1">
        <f t="shared" si="46"/>
        <v>-9.6618861140089787E-2</v>
      </c>
      <c r="H354" s="1">
        <f t="shared" si="46"/>
        <v>-0.11108984721200051</v>
      </c>
      <c r="I354" s="1">
        <f t="shared" si="46"/>
        <v>-0.14627538605545448</v>
      </c>
      <c r="K354" s="3"/>
    </row>
    <row r="355" spans="1:11" x14ac:dyDescent="0.2">
      <c r="A355" s="1" t="s">
        <v>4</v>
      </c>
      <c r="B355" s="1">
        <f t="shared" si="46"/>
        <v>-0.10093837466645697</v>
      </c>
      <c r="C355" s="1">
        <f t="shared" si="46"/>
        <v>-8.3288132469585024E-2</v>
      </c>
      <c r="D355" s="1">
        <f t="shared" si="46"/>
        <v>-0.13423578022156307</v>
      </c>
      <c r="E355" s="1">
        <f t="shared" si="46"/>
        <v>-7.69329018372443E-2</v>
      </c>
      <c r="F355" s="1">
        <f t="shared" si="46"/>
        <v>-7.5985094442160728E-2</v>
      </c>
      <c r="G355" s="1">
        <f t="shared" si="46"/>
        <v>-7.2464145855067344E-2</v>
      </c>
      <c r="H355" s="1">
        <f t="shared" si="46"/>
        <v>-8.3317385409000383E-2</v>
      </c>
      <c r="I355" s="1">
        <f t="shared" si="46"/>
        <v>-0.10970653954159086</v>
      </c>
      <c r="K355" s="3"/>
    </row>
    <row r="356" spans="1:11" x14ac:dyDescent="0.2">
      <c r="A356" s="1" t="s">
        <v>3</v>
      </c>
      <c r="B356" s="1">
        <f t="shared" si="46"/>
        <v>-6.729224977763798E-2</v>
      </c>
      <c r="C356" s="1">
        <f t="shared" si="46"/>
        <v>-5.5525421646390016E-2</v>
      </c>
      <c r="D356" s="1">
        <f t="shared" si="46"/>
        <v>-8.9490520147708724E-2</v>
      </c>
      <c r="E356" s="1">
        <f t="shared" si="46"/>
        <v>-5.1288601224829533E-2</v>
      </c>
      <c r="F356" s="1">
        <f t="shared" si="46"/>
        <v>-5.0656729628107154E-2</v>
      </c>
      <c r="G356" s="1">
        <f t="shared" si="46"/>
        <v>-4.8309430570044901E-2</v>
      </c>
      <c r="H356" s="1">
        <f t="shared" si="46"/>
        <v>-5.554492360600026E-2</v>
      </c>
      <c r="I356" s="1">
        <f t="shared" si="46"/>
        <v>-7.3137693027727241E-2</v>
      </c>
      <c r="K356" s="3"/>
    </row>
    <row r="357" spans="1:11" x14ac:dyDescent="0.2">
      <c r="A357" s="1" t="s">
        <v>2</v>
      </c>
      <c r="B357" s="1">
        <f t="shared" si="46"/>
        <v>-3.364612488881899E-2</v>
      </c>
      <c r="C357" s="1">
        <f t="shared" si="46"/>
        <v>-2.7762710823195008E-2</v>
      </c>
      <c r="D357" s="1">
        <f t="shared" si="46"/>
        <v>-4.4745260073854369E-2</v>
      </c>
      <c r="E357" s="1">
        <f t="shared" si="46"/>
        <v>-2.5644300612414767E-2</v>
      </c>
      <c r="F357" s="1">
        <f t="shared" si="46"/>
        <v>-2.5328364814053581E-2</v>
      </c>
      <c r="G357" s="1">
        <f t="shared" si="46"/>
        <v>-2.4154715285022454E-2</v>
      </c>
      <c r="H357" s="1">
        <f t="shared" si="46"/>
        <v>-2.7772461803000133E-2</v>
      </c>
      <c r="I357" s="1">
        <f t="shared" si="46"/>
        <v>-3.656884651386362E-2</v>
      </c>
      <c r="K357" s="3"/>
    </row>
    <row r="358" spans="1:11" x14ac:dyDescent="0.2">
      <c r="A358" s="1" t="s">
        <v>1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K358" s="3"/>
    </row>
    <row r="359" spans="1:11" x14ac:dyDescent="0.2">
      <c r="K359" s="3"/>
    </row>
    <row r="360" spans="1:11" x14ac:dyDescent="0.2">
      <c r="K360" s="3"/>
    </row>
    <row r="361" spans="1:11" x14ac:dyDescent="0.2">
      <c r="K361" s="3"/>
    </row>
    <row r="362" spans="1:11" x14ac:dyDescent="0.2">
      <c r="A362" s="1" t="s">
        <v>13</v>
      </c>
      <c r="B362" s="1">
        <v>7.379181431706675E-3</v>
      </c>
      <c r="C362" s="1">
        <v>-0.26545746552972721</v>
      </c>
      <c r="D362" s="1">
        <v>2.349293938187514E-2</v>
      </c>
      <c r="E362" s="1">
        <v>-5.6794538516066369E-3</v>
      </c>
      <c r="F362" s="1">
        <v>-3.3647060846472558E-2</v>
      </c>
      <c r="G362" s="1">
        <v>-2.4888792393193443E-2</v>
      </c>
      <c r="H362" s="1">
        <v>-3.2971415398297903E-4</v>
      </c>
      <c r="I362" s="1">
        <v>-4.6475656137892236E-3</v>
      </c>
      <c r="K362" s="3"/>
    </row>
    <row r="363" spans="1:11" x14ac:dyDescent="0.2">
      <c r="K363" s="3"/>
    </row>
    <row r="364" spans="1:11" x14ac:dyDescent="0.2">
      <c r="K364" s="3"/>
    </row>
    <row r="365" spans="1:11" x14ac:dyDescent="0.2">
      <c r="K365" s="3"/>
    </row>
    <row r="366" spans="1:11" x14ac:dyDescent="0.2">
      <c r="K366" s="3"/>
    </row>
    <row r="367" spans="1:11" x14ac:dyDescent="0.2">
      <c r="B367" s="1">
        <v>875842899.68788505</v>
      </c>
      <c r="C367" s="1">
        <v>1721132420.3301899</v>
      </c>
      <c r="D367" s="1">
        <v>0</v>
      </c>
      <c r="E367" s="1">
        <v>686735065.77519095</v>
      </c>
      <c r="F367" s="1">
        <v>0</v>
      </c>
      <c r="G367" s="1">
        <v>2101104.7262766799</v>
      </c>
      <c r="H367" s="1">
        <v>15647615.575421499</v>
      </c>
      <c r="I367" s="1">
        <v>780961594.42157698</v>
      </c>
      <c r="K367" s="3"/>
    </row>
    <row r="368" spans="1:11" x14ac:dyDescent="0.2">
      <c r="B368" s="1">
        <v>7823849260.9450102</v>
      </c>
      <c r="C368" s="1">
        <v>0</v>
      </c>
      <c r="D368" s="1">
        <v>52229995.773999996</v>
      </c>
      <c r="E368" s="1">
        <v>1834312312.5666101</v>
      </c>
      <c r="F368" s="1">
        <v>260399506.476354</v>
      </c>
      <c r="G368" s="1">
        <v>1019287218.54927</v>
      </c>
      <c r="H368" s="1">
        <v>1111047646.0908999</v>
      </c>
      <c r="I368" s="1">
        <v>497570560.55578798</v>
      </c>
      <c r="K368" s="3"/>
    </row>
    <row r="369" spans="1:11" x14ac:dyDescent="0.2">
      <c r="B369" s="1">
        <v>1827945138.4546001</v>
      </c>
      <c r="C369" s="1">
        <v>1136490451.67893</v>
      </c>
      <c r="D369" s="1">
        <v>0</v>
      </c>
      <c r="E369" s="1">
        <v>3299675249</v>
      </c>
      <c r="F369" s="1">
        <v>16048200.627</v>
      </c>
      <c r="G369" s="1">
        <v>182906276.527015</v>
      </c>
      <c r="H369" s="1">
        <v>17644319.772999998</v>
      </c>
      <c r="I369" s="1">
        <v>290271907.31312501</v>
      </c>
      <c r="K369" s="3"/>
    </row>
    <row r="370" spans="1:11" x14ac:dyDescent="0.2">
      <c r="B370" s="1">
        <v>-351602806</v>
      </c>
      <c r="C370" s="1">
        <v>-1078120400</v>
      </c>
      <c r="D370" s="1">
        <v>-1.2403124999999999E-2</v>
      </c>
      <c r="E370" s="1">
        <v>-119959903.5</v>
      </c>
      <c r="F370" s="1">
        <v>-11888933</v>
      </c>
      <c r="G370" s="1">
        <v>-44129939.999999993</v>
      </c>
      <c r="H370" s="1">
        <v>-17743251</v>
      </c>
      <c r="I370" s="1">
        <v>-151036738</v>
      </c>
      <c r="K370" s="3"/>
    </row>
    <row r="371" spans="1:11" x14ac:dyDescent="0.2">
      <c r="B371" s="1">
        <f t="shared" ref="B371:I371" si="47">SUM(B367:B370)</f>
        <v>10176034493.087494</v>
      </c>
      <c r="C371" s="1">
        <f t="shared" si="47"/>
        <v>1779502472.00912</v>
      </c>
      <c r="D371" s="1">
        <f t="shared" si="47"/>
        <v>52229995.761596873</v>
      </c>
      <c r="E371" s="1">
        <f t="shared" si="47"/>
        <v>5700762723.8418007</v>
      </c>
      <c r="F371" s="1">
        <f t="shared" si="47"/>
        <v>264558774.10335398</v>
      </c>
      <c r="G371" s="1">
        <f t="shared" si="47"/>
        <v>1160164659.8025618</v>
      </c>
      <c r="H371" s="1">
        <f t="shared" si="47"/>
        <v>1126596330.4393215</v>
      </c>
      <c r="I371" s="1">
        <f t="shared" si="47"/>
        <v>1417767324.2904902</v>
      </c>
      <c r="J371" s="1">
        <f>SUM(B371:I371)</f>
        <v>21677616773.335739</v>
      </c>
      <c r="K371" s="3"/>
    </row>
    <row r="372" spans="1:11" x14ac:dyDescent="0.2">
      <c r="B372" s="1">
        <f t="shared" ref="B372:I372" si="48">B371/12</f>
        <v>848002874.42395782</v>
      </c>
      <c r="C372" s="1">
        <f t="shared" si="48"/>
        <v>148291872.66742668</v>
      </c>
      <c r="D372" s="1">
        <f t="shared" si="48"/>
        <v>4352499.6467997395</v>
      </c>
      <c r="E372" s="1">
        <f t="shared" si="48"/>
        <v>475063560.32015008</v>
      </c>
      <c r="F372" s="1">
        <f t="shared" si="48"/>
        <v>22046564.50861283</v>
      </c>
      <c r="G372" s="1">
        <f t="shared" si="48"/>
        <v>96680388.316880152</v>
      </c>
      <c r="H372" s="1">
        <f t="shared" si="48"/>
        <v>93883027.536610126</v>
      </c>
      <c r="I372" s="1">
        <f t="shared" si="48"/>
        <v>118147277.02420752</v>
      </c>
      <c r="K372" s="3"/>
    </row>
    <row r="373" spans="1:11" x14ac:dyDescent="0.2">
      <c r="K373" s="3"/>
    </row>
    <row r="374" spans="1:11" x14ac:dyDescent="0.2">
      <c r="A374" s="1" t="s">
        <v>12</v>
      </c>
      <c r="B374" s="1">
        <f t="shared" ref="B374:H374" si="49">B$372</f>
        <v>848002874.42395782</v>
      </c>
      <c r="C374" s="1">
        <f t="shared" si="49"/>
        <v>148291872.66742668</v>
      </c>
      <c r="D374" s="1">
        <f t="shared" si="49"/>
        <v>4352499.6467997395</v>
      </c>
      <c r="E374" s="1">
        <f t="shared" si="49"/>
        <v>475063560.32015008</v>
      </c>
      <c r="F374" s="1">
        <f t="shared" si="49"/>
        <v>22046564.50861283</v>
      </c>
      <c r="G374" s="1">
        <f t="shared" si="49"/>
        <v>96680388.316880152</v>
      </c>
      <c r="H374" s="1">
        <f t="shared" si="49"/>
        <v>93883027.536610126</v>
      </c>
      <c r="I374" s="1">
        <f>I$372-60000000</f>
        <v>58147277.024207518</v>
      </c>
      <c r="K374" s="3"/>
    </row>
    <row r="375" spans="1:11" x14ac:dyDescent="0.2">
      <c r="A375" s="1" t="s">
        <v>11</v>
      </c>
      <c r="B375" s="1">
        <f>B$372</f>
        <v>848002874.42395782</v>
      </c>
      <c r="C375" s="1">
        <f>C$372-100000000</f>
        <v>48291872.667426676</v>
      </c>
      <c r="D375" s="1">
        <f t="shared" ref="D375:H379" si="50">D$372</f>
        <v>4352499.6467997395</v>
      </c>
      <c r="E375" s="1">
        <f t="shared" si="50"/>
        <v>475063560.32015008</v>
      </c>
      <c r="F375" s="1">
        <f t="shared" si="50"/>
        <v>22046564.50861283</v>
      </c>
      <c r="G375" s="1">
        <f t="shared" si="50"/>
        <v>96680388.316880152</v>
      </c>
      <c r="H375" s="1">
        <f t="shared" si="50"/>
        <v>93883027.536610126</v>
      </c>
      <c r="I375" s="1">
        <f>I$372-60000000</f>
        <v>58147277.024207518</v>
      </c>
      <c r="K375" s="3"/>
    </row>
    <row r="376" spans="1:11" x14ac:dyDescent="0.2">
      <c r="A376" s="1" t="s">
        <v>10</v>
      </c>
      <c r="B376" s="1">
        <f>B$372+50000000</f>
        <v>898002874.42395782</v>
      </c>
      <c r="C376" s="1">
        <f>C$372</f>
        <v>148291872.66742668</v>
      </c>
      <c r="D376" s="1">
        <f t="shared" si="50"/>
        <v>4352499.6467997395</v>
      </c>
      <c r="E376" s="1">
        <f t="shared" si="50"/>
        <v>475063560.32015008</v>
      </c>
      <c r="F376" s="1">
        <f t="shared" si="50"/>
        <v>22046564.50861283</v>
      </c>
      <c r="G376" s="1">
        <f t="shared" si="50"/>
        <v>96680388.316880152</v>
      </c>
      <c r="H376" s="1">
        <f t="shared" si="50"/>
        <v>93883027.536610126</v>
      </c>
      <c r="I376" s="1">
        <f>I$372+190000000</f>
        <v>308147277.02420753</v>
      </c>
      <c r="K376" s="3"/>
    </row>
    <row r="377" spans="1:11" x14ac:dyDescent="0.2">
      <c r="A377" s="1" t="s">
        <v>9</v>
      </c>
      <c r="B377" s="1">
        <f t="shared" ref="B377:B385" si="51">B$372</f>
        <v>848002874.42395782</v>
      </c>
      <c r="C377" s="1">
        <f>C$372-95000000</f>
        <v>53291872.667426676</v>
      </c>
      <c r="D377" s="1">
        <f t="shared" si="50"/>
        <v>4352499.6467997395</v>
      </c>
      <c r="E377" s="1">
        <f t="shared" si="50"/>
        <v>475063560.32015008</v>
      </c>
      <c r="F377" s="1">
        <f t="shared" si="50"/>
        <v>22046564.50861283</v>
      </c>
      <c r="G377" s="1">
        <f t="shared" si="50"/>
        <v>96680388.316880152</v>
      </c>
      <c r="H377" s="1">
        <f t="shared" si="50"/>
        <v>93883027.536610126</v>
      </c>
      <c r="I377" s="1">
        <f>I$372+20000000</f>
        <v>138147277.02420753</v>
      </c>
      <c r="K377" s="3"/>
    </row>
    <row r="378" spans="1:11" x14ac:dyDescent="0.2">
      <c r="A378" s="1" t="s">
        <v>8</v>
      </c>
      <c r="B378" s="1">
        <f t="shared" si="51"/>
        <v>848002874.42395782</v>
      </c>
      <c r="C378" s="1">
        <f t="shared" ref="C378:C385" si="52">C$372</f>
        <v>148291872.66742668</v>
      </c>
      <c r="D378" s="1">
        <f t="shared" si="50"/>
        <v>4352499.6467997395</v>
      </c>
      <c r="E378" s="1">
        <f t="shared" si="50"/>
        <v>475063560.32015008</v>
      </c>
      <c r="F378" s="1">
        <f t="shared" si="50"/>
        <v>22046564.50861283</v>
      </c>
      <c r="G378" s="1">
        <f t="shared" si="50"/>
        <v>96680388.316880152</v>
      </c>
      <c r="H378" s="1">
        <f t="shared" si="50"/>
        <v>93883027.536610126</v>
      </c>
      <c r="I378" s="1">
        <f>I$372+20000000</f>
        <v>138147277.02420753</v>
      </c>
      <c r="K378" s="3"/>
    </row>
    <row r="379" spans="1:11" x14ac:dyDescent="0.2">
      <c r="A379" s="1" t="s">
        <v>7</v>
      </c>
      <c r="B379" s="1">
        <f t="shared" si="51"/>
        <v>848002874.42395782</v>
      </c>
      <c r="C379" s="1">
        <f t="shared" si="52"/>
        <v>148291872.66742668</v>
      </c>
      <c r="D379" s="1">
        <f t="shared" si="50"/>
        <v>4352499.6467997395</v>
      </c>
      <c r="E379" s="1">
        <f t="shared" si="50"/>
        <v>475063560.32015008</v>
      </c>
      <c r="F379" s="1">
        <f t="shared" si="50"/>
        <v>22046564.50861283</v>
      </c>
      <c r="G379" s="1">
        <f t="shared" si="50"/>
        <v>96680388.316880152</v>
      </c>
      <c r="H379" s="1">
        <f t="shared" si="50"/>
        <v>93883027.536610126</v>
      </c>
      <c r="I379" s="1">
        <f>I$372+20000000</f>
        <v>138147277.02420753</v>
      </c>
      <c r="K379" s="3"/>
    </row>
    <row r="380" spans="1:11" x14ac:dyDescent="0.2">
      <c r="A380" s="1" t="s">
        <v>6</v>
      </c>
      <c r="B380" s="1">
        <f t="shared" si="51"/>
        <v>848002874.42395782</v>
      </c>
      <c r="C380" s="1">
        <f t="shared" si="52"/>
        <v>148291872.66742668</v>
      </c>
      <c r="D380" s="1">
        <f t="shared" ref="D380:D385" si="53">D$372</f>
        <v>4352499.6467997395</v>
      </c>
      <c r="E380" s="1">
        <f>E$372-350000000</f>
        <v>125063560.32015008</v>
      </c>
      <c r="F380" s="1">
        <f t="shared" ref="F380:F385" si="54">F$372</f>
        <v>22046564.50861283</v>
      </c>
      <c r="G380" s="1">
        <f>G$372-15000000</f>
        <v>81680388.316880152</v>
      </c>
      <c r="H380" s="1">
        <f t="shared" ref="H380:H385" si="55">H$372</f>
        <v>93883027.536610126</v>
      </c>
      <c r="I380" s="1">
        <f>I$372-10000000</f>
        <v>108147277.02420752</v>
      </c>
      <c r="K380" s="3"/>
    </row>
    <row r="381" spans="1:11" x14ac:dyDescent="0.2">
      <c r="A381" s="1" t="s">
        <v>5</v>
      </c>
      <c r="B381" s="1">
        <f t="shared" si="51"/>
        <v>848002874.42395782</v>
      </c>
      <c r="C381" s="1">
        <f t="shared" si="52"/>
        <v>148291872.66742668</v>
      </c>
      <c r="D381" s="1">
        <f t="shared" si="53"/>
        <v>4352499.6467997395</v>
      </c>
      <c r="E381" s="1">
        <f>E$372+50000000</f>
        <v>525063560.32015008</v>
      </c>
      <c r="F381" s="1">
        <f t="shared" si="54"/>
        <v>22046564.50861283</v>
      </c>
      <c r="G381" s="1">
        <f>G$372</f>
        <v>96680388.316880152</v>
      </c>
      <c r="H381" s="1">
        <f t="shared" si="55"/>
        <v>93883027.536610126</v>
      </c>
      <c r="I381" s="1">
        <f>I$372+10000000</f>
        <v>128147277.02420752</v>
      </c>
      <c r="K381" s="3"/>
    </row>
    <row r="382" spans="1:11" x14ac:dyDescent="0.2">
      <c r="A382" s="1" t="s">
        <v>4</v>
      </c>
      <c r="B382" s="1">
        <f t="shared" si="51"/>
        <v>848002874.42395782</v>
      </c>
      <c r="C382" s="1">
        <f t="shared" si="52"/>
        <v>148291872.66742668</v>
      </c>
      <c r="D382" s="1">
        <f t="shared" si="53"/>
        <v>4352499.6467997395</v>
      </c>
      <c r="E382" s="1">
        <f>E$372+100000000</f>
        <v>575063560.32015014</v>
      </c>
      <c r="F382" s="1">
        <f t="shared" si="54"/>
        <v>22046564.50861283</v>
      </c>
      <c r="G382" s="1">
        <f>G$372+15000000</f>
        <v>111680388.31688015</v>
      </c>
      <c r="H382" s="1">
        <f t="shared" si="55"/>
        <v>93883027.536610126</v>
      </c>
      <c r="I382" s="1">
        <f>I$372+10000000</f>
        <v>128147277.02420752</v>
      </c>
      <c r="K382" s="3"/>
    </row>
    <row r="383" spans="1:11" x14ac:dyDescent="0.2">
      <c r="A383" s="1" t="s">
        <v>3</v>
      </c>
      <c r="B383" s="1">
        <f t="shared" si="51"/>
        <v>848002874.42395782</v>
      </c>
      <c r="C383" s="1">
        <f t="shared" si="52"/>
        <v>148291872.66742668</v>
      </c>
      <c r="D383" s="1">
        <f t="shared" si="53"/>
        <v>4352499.6467997395</v>
      </c>
      <c r="E383" s="1">
        <f>E$372+100000000</f>
        <v>575063560.32015014</v>
      </c>
      <c r="F383" s="1">
        <f t="shared" si="54"/>
        <v>22046564.50861283</v>
      </c>
      <c r="G383" s="1">
        <f>G$372</f>
        <v>96680388.316880152</v>
      </c>
      <c r="H383" s="1">
        <f t="shared" si="55"/>
        <v>93883027.536610126</v>
      </c>
      <c r="I383" s="1">
        <f>I$372+20000000</f>
        <v>138147277.02420753</v>
      </c>
      <c r="K383" s="3"/>
    </row>
    <row r="384" spans="1:11" x14ac:dyDescent="0.2">
      <c r="A384" s="1" t="s">
        <v>2</v>
      </c>
      <c r="B384" s="1">
        <f t="shared" si="51"/>
        <v>848002874.42395782</v>
      </c>
      <c r="C384" s="1">
        <f t="shared" si="52"/>
        <v>148291872.66742668</v>
      </c>
      <c r="D384" s="1">
        <f t="shared" si="53"/>
        <v>4352499.6467997395</v>
      </c>
      <c r="E384" s="1">
        <f>E$372+100000000</f>
        <v>575063560.32015014</v>
      </c>
      <c r="F384" s="1">
        <f t="shared" si="54"/>
        <v>22046564.50861283</v>
      </c>
      <c r="G384" s="1">
        <f>G$372</f>
        <v>96680388.316880152</v>
      </c>
      <c r="H384" s="1">
        <f t="shared" si="55"/>
        <v>93883027.536610126</v>
      </c>
      <c r="I384" s="1">
        <f>I$372+20000000</f>
        <v>138147277.02420753</v>
      </c>
      <c r="K384" s="3"/>
    </row>
    <row r="385" spans="1:11" x14ac:dyDescent="0.2">
      <c r="A385" s="1" t="s">
        <v>1</v>
      </c>
      <c r="B385" s="1">
        <f t="shared" si="51"/>
        <v>848002874.42395782</v>
      </c>
      <c r="C385" s="1">
        <f t="shared" si="52"/>
        <v>148291872.66742668</v>
      </c>
      <c r="D385" s="1">
        <f t="shared" si="53"/>
        <v>4352499.6467997395</v>
      </c>
      <c r="E385" s="1">
        <f>E$372</f>
        <v>475063560.32015008</v>
      </c>
      <c r="F385" s="1">
        <f t="shared" si="54"/>
        <v>22046564.50861283</v>
      </c>
      <c r="G385" s="1">
        <f>G$372</f>
        <v>96680388.316880152</v>
      </c>
      <c r="H385" s="1">
        <f t="shared" si="55"/>
        <v>93883027.536610126</v>
      </c>
      <c r="I385" s="1">
        <f>I$372</f>
        <v>118147277.02420752</v>
      </c>
      <c r="K385" s="3"/>
    </row>
    <row r="386" spans="1:11" x14ac:dyDescent="0.2">
      <c r="K386" s="3"/>
    </row>
    <row r="387" spans="1:11" x14ac:dyDescent="0.2">
      <c r="K387" s="3"/>
    </row>
    <row r="388" spans="1:11" x14ac:dyDescent="0.2">
      <c r="K388" s="3"/>
    </row>
    <row r="389" spans="1:11" x14ac:dyDescent="0.2">
      <c r="K389" s="3"/>
    </row>
    <row r="390" spans="1:11" x14ac:dyDescent="0.2">
      <c r="A390" s="1" t="s">
        <v>0</v>
      </c>
      <c r="B390" s="4">
        <v>0.6</v>
      </c>
      <c r="C390" s="4">
        <v>0.4</v>
      </c>
      <c r="D390" s="4">
        <v>1</v>
      </c>
      <c r="E390" s="4">
        <v>1</v>
      </c>
      <c r="F390" s="4">
        <v>1</v>
      </c>
      <c r="G390" s="4">
        <v>0.7</v>
      </c>
      <c r="H390" s="4">
        <v>1</v>
      </c>
      <c r="I390" s="4">
        <v>0.3</v>
      </c>
      <c r="K39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57FF-D868-4344-A999-115CA5ACC1BC}">
  <sheetPr>
    <tabColor theme="9" tint="0.39997558519241921"/>
    <pageSetUpPr fitToPage="1"/>
  </sheetPr>
  <dimension ref="A1:EN215"/>
  <sheetViews>
    <sheetView showGridLines="0" zoomScale="70" zoomScaleNormal="70" workbookViewId="0">
      <pane xSplit="1" ySplit="6" topLeftCell="B7" activePane="bottomRight" state="frozen"/>
      <selection pane="topRight" activeCell="B5" sqref="B5"/>
      <selection pane="bottomLeft" activeCell="B5" sqref="B5"/>
      <selection pane="bottomRight" activeCell="D7" sqref="D6:D7"/>
    </sheetView>
  </sheetViews>
  <sheetFormatPr baseColWidth="10" defaultColWidth="11.42578125" defaultRowHeight="12.75" x14ac:dyDescent="0.2"/>
  <cols>
    <col min="1" max="1" width="37" style="1" customWidth="1"/>
    <col min="2" max="2" width="27.42578125" style="1" bestFit="1" customWidth="1"/>
    <col min="3" max="3" width="15" style="1" bestFit="1" customWidth="1"/>
    <col min="4" max="4" width="21.5703125" style="1" bestFit="1" customWidth="1"/>
    <col min="5" max="5" width="15" style="1" bestFit="1" customWidth="1"/>
    <col min="6" max="6" width="23.5703125" style="1" bestFit="1" customWidth="1"/>
    <col min="7" max="8" width="15.42578125" style="1" bestFit="1" customWidth="1"/>
    <col min="9" max="9" width="14.5703125" style="1" bestFit="1" customWidth="1"/>
    <col min="10" max="10" width="15.5703125" style="1" bestFit="1" customWidth="1"/>
    <col min="11" max="11" width="16.42578125" style="1" bestFit="1" customWidth="1"/>
    <col min="12" max="12" width="36" style="1" customWidth="1"/>
    <col min="13" max="13" width="27.42578125" style="1" bestFit="1" customWidth="1"/>
    <col min="14" max="14" width="15" style="1" bestFit="1" customWidth="1"/>
    <col min="15" max="15" width="21.5703125" style="1" bestFit="1" customWidth="1"/>
    <col min="16" max="16" width="15.42578125" style="1" bestFit="1" customWidth="1"/>
    <col min="17" max="17" width="23.5703125" style="1" bestFit="1" customWidth="1"/>
    <col min="18" max="20" width="15.42578125" style="1" bestFit="1" customWidth="1"/>
    <col min="21" max="21" width="15.5703125" style="1" bestFit="1" customWidth="1"/>
    <col min="22" max="22" width="16.42578125" style="1" bestFit="1" customWidth="1"/>
    <col min="23" max="23" width="11.42578125" style="1"/>
    <col min="24" max="24" width="23.42578125" style="1" bestFit="1" customWidth="1"/>
    <col min="25" max="25" width="21.7109375" style="1" bestFit="1" customWidth="1"/>
    <col min="26" max="26" width="15" style="1" bestFit="1" customWidth="1"/>
    <col min="27" max="27" width="21.5703125" style="1" bestFit="1" customWidth="1"/>
    <col min="28" max="28" width="15" style="1" bestFit="1" customWidth="1"/>
    <col min="29" max="29" width="23.5703125" style="1" bestFit="1" customWidth="1"/>
    <col min="30" max="31" width="15.42578125" style="1" bestFit="1" customWidth="1"/>
    <col min="32" max="32" width="14.5703125" style="1" bestFit="1" customWidth="1"/>
    <col min="33" max="33" width="15.5703125" style="1" bestFit="1" customWidth="1"/>
    <col min="34" max="34" width="16.42578125" style="1" bestFit="1" customWidth="1"/>
    <col min="35" max="35" width="6.5703125" style="1" bestFit="1" customWidth="1"/>
    <col min="36" max="36" width="23.42578125" style="1" bestFit="1" customWidth="1"/>
    <col min="37" max="37" width="27.42578125" style="1" bestFit="1" customWidth="1"/>
    <col min="38" max="38" width="15" style="1" bestFit="1" customWidth="1"/>
    <col min="39" max="39" width="21.5703125" style="1" bestFit="1" customWidth="1"/>
    <col min="40" max="40" width="15" style="1" bestFit="1" customWidth="1"/>
    <col min="41" max="41" width="23.5703125" style="1" bestFit="1" customWidth="1"/>
    <col min="42" max="43" width="15.42578125" style="1" bestFit="1" customWidth="1"/>
    <col min="44" max="44" width="14.5703125" style="1" bestFit="1" customWidth="1"/>
    <col min="45" max="45" width="15.5703125" style="1" bestFit="1" customWidth="1"/>
    <col min="46" max="46" width="16.42578125" style="1" bestFit="1" customWidth="1"/>
    <col min="47" max="47" width="12.5703125" style="1" bestFit="1" customWidth="1"/>
    <col min="48" max="48" width="13.42578125" style="1" bestFit="1" customWidth="1"/>
    <col min="49" max="49" width="27.42578125" style="1" bestFit="1" customWidth="1"/>
    <col min="50" max="50" width="15" style="1" bestFit="1" customWidth="1"/>
    <col min="51" max="51" width="21.5703125" style="1" bestFit="1" customWidth="1"/>
    <col min="52" max="52" width="15" style="1" bestFit="1" customWidth="1"/>
    <col min="53" max="53" width="23.5703125" style="1" bestFit="1" customWidth="1"/>
    <col min="54" max="55" width="15.42578125" style="1" bestFit="1" customWidth="1"/>
    <col min="56" max="56" width="14.5703125" style="1" bestFit="1" customWidth="1"/>
    <col min="57" max="57" width="15.5703125" style="1" bestFit="1" customWidth="1"/>
    <col min="58" max="58" width="16.42578125" style="1" bestFit="1" customWidth="1"/>
    <col min="59" max="59" width="12.5703125" style="1" bestFit="1" customWidth="1"/>
    <col min="60" max="60" width="13.42578125" style="1" bestFit="1" customWidth="1"/>
    <col min="61" max="61" width="27.42578125" style="1" bestFit="1" customWidth="1"/>
    <col min="62" max="62" width="15" style="1" bestFit="1" customWidth="1"/>
    <col min="63" max="63" width="21.5703125" style="1" bestFit="1" customWidth="1"/>
    <col min="64" max="64" width="15" style="1" bestFit="1" customWidth="1"/>
    <col min="65" max="65" width="23.5703125" style="1" bestFit="1" customWidth="1"/>
    <col min="66" max="67" width="15.42578125" style="1" bestFit="1" customWidth="1"/>
    <col min="68" max="68" width="14.5703125" style="1" bestFit="1" customWidth="1"/>
    <col min="69" max="69" width="15.5703125" style="1" bestFit="1" customWidth="1"/>
    <col min="70" max="70" width="16.42578125" style="1" bestFit="1" customWidth="1"/>
    <col min="71" max="71" width="12.5703125" style="1" bestFit="1" customWidth="1"/>
    <col min="72" max="72" width="13.42578125" style="1" bestFit="1" customWidth="1"/>
    <col min="73" max="73" width="27.42578125" style="1" bestFit="1" customWidth="1"/>
    <col min="74" max="74" width="15" style="1" bestFit="1" customWidth="1"/>
    <col min="75" max="75" width="21.5703125" style="1" bestFit="1" customWidth="1"/>
    <col min="76" max="76" width="15" style="1" bestFit="1" customWidth="1"/>
    <col min="77" max="77" width="23.5703125" style="1" bestFit="1" customWidth="1"/>
    <col min="78" max="79" width="15.42578125" style="1" bestFit="1" customWidth="1"/>
    <col min="80" max="80" width="14.5703125" style="1" bestFit="1" customWidth="1"/>
    <col min="81" max="81" width="15.5703125" style="1" bestFit="1" customWidth="1"/>
    <col min="82" max="82" width="16.42578125" style="1" bestFit="1" customWidth="1"/>
    <col min="83" max="83" width="12.5703125" style="1" bestFit="1" customWidth="1"/>
    <col min="84" max="84" width="13.42578125" style="1" bestFit="1" customWidth="1"/>
    <col min="85" max="85" width="27.42578125" style="1" bestFit="1" customWidth="1"/>
    <col min="86" max="86" width="15" style="1" bestFit="1" customWidth="1"/>
    <col min="87" max="87" width="21.5703125" style="1" bestFit="1" customWidth="1"/>
    <col min="88" max="88" width="15" style="1" bestFit="1" customWidth="1"/>
    <col min="89" max="89" width="23.5703125" style="1" bestFit="1" customWidth="1"/>
    <col min="90" max="91" width="15.42578125" style="1" bestFit="1" customWidth="1"/>
    <col min="92" max="92" width="14.5703125" style="1" bestFit="1" customWidth="1"/>
    <col min="93" max="93" width="15.5703125" style="1" bestFit="1" customWidth="1"/>
    <col min="94" max="94" width="16.42578125" style="1" bestFit="1" customWidth="1"/>
    <col min="95" max="95" width="12.5703125" style="1" bestFit="1" customWidth="1"/>
    <col min="96" max="96" width="13.42578125" style="1" bestFit="1" customWidth="1"/>
    <col min="97" max="97" width="27.42578125" style="1" bestFit="1" customWidth="1"/>
    <col min="98" max="98" width="15" style="1" bestFit="1" customWidth="1"/>
    <col min="99" max="99" width="21.5703125" style="1" bestFit="1" customWidth="1"/>
    <col min="100" max="100" width="18.28515625" style="1" customWidth="1"/>
    <col min="101" max="101" width="23.5703125" style="1" bestFit="1" customWidth="1"/>
    <col min="102" max="103" width="15.42578125" style="1" bestFit="1" customWidth="1"/>
    <col min="104" max="104" width="14.5703125" style="1" bestFit="1" customWidth="1"/>
    <col min="105" max="105" width="15.5703125" style="1" bestFit="1" customWidth="1"/>
    <col min="106" max="106" width="16.42578125" style="1" bestFit="1" customWidth="1"/>
    <col min="107" max="107" width="12.5703125" style="1" bestFit="1" customWidth="1"/>
    <col min="108" max="108" width="13.42578125" style="1" bestFit="1" customWidth="1"/>
    <col min="109" max="109" width="27.42578125" style="1" bestFit="1" customWidth="1"/>
    <col min="110" max="110" width="15" style="1" bestFit="1" customWidth="1"/>
    <col min="111" max="111" width="21.5703125" style="1" bestFit="1" customWidth="1"/>
    <col min="112" max="112" width="15" style="1" bestFit="1" customWidth="1"/>
    <col min="113" max="113" width="23.5703125" style="1" bestFit="1" customWidth="1"/>
    <col min="114" max="115" width="15.42578125" style="1" bestFit="1" customWidth="1"/>
    <col min="116" max="116" width="14.5703125" style="1" bestFit="1" customWidth="1"/>
    <col min="117" max="118" width="18.5703125" style="1" bestFit="1" customWidth="1"/>
    <col min="119" max="119" width="12.5703125" style="1" bestFit="1" customWidth="1"/>
    <col min="120" max="120" width="13.42578125" style="1" bestFit="1" customWidth="1"/>
    <col min="121" max="121" width="27.42578125" style="1" bestFit="1" customWidth="1"/>
    <col min="122" max="122" width="15" style="1" bestFit="1" customWidth="1"/>
    <col min="123" max="123" width="21.5703125" style="1" bestFit="1" customWidth="1"/>
    <col min="124" max="124" width="20.5703125" style="1" bestFit="1" customWidth="1"/>
    <col min="125" max="125" width="23.5703125" style="1" bestFit="1" customWidth="1"/>
    <col min="126" max="127" width="15.42578125" style="1" bestFit="1" customWidth="1"/>
    <col min="128" max="128" width="14.5703125" style="1" bestFit="1" customWidth="1"/>
    <col min="129" max="129" width="20.85546875" style="1" customWidth="1"/>
    <col min="130" max="130" width="20.5703125" style="1" customWidth="1"/>
    <col min="131" max="131" width="12.5703125" style="1" bestFit="1" customWidth="1"/>
    <col min="132" max="132" width="13.42578125" style="1" bestFit="1" customWidth="1"/>
    <col min="133" max="133" width="27.42578125" style="1" bestFit="1" customWidth="1"/>
    <col min="134" max="134" width="15" style="1" bestFit="1" customWidth="1"/>
    <col min="135" max="135" width="21.5703125" style="1" bestFit="1" customWidth="1"/>
    <col min="136" max="136" width="27.5703125" style="1" bestFit="1" customWidth="1"/>
    <col min="137" max="137" width="23.5703125" style="1" bestFit="1" customWidth="1"/>
    <col min="138" max="139" width="15.42578125" style="1" bestFit="1" customWidth="1"/>
    <col min="140" max="140" width="14.5703125" style="1" bestFit="1" customWidth="1"/>
    <col min="141" max="142" width="23.28515625" style="1" customWidth="1"/>
    <col min="143" max="143" width="12.5703125" style="1" bestFit="1" customWidth="1"/>
    <col min="144" max="144" width="13.42578125" style="1" bestFit="1" customWidth="1"/>
    <col min="145" max="16384" width="11.42578125" style="1"/>
  </cols>
  <sheetData>
    <row r="1" spans="1:144" ht="15" x14ac:dyDescent="0.25">
      <c r="A1" s="105">
        <f>87%</f>
        <v>0.87</v>
      </c>
      <c r="B1" s="59">
        <v>0.1823167134970296</v>
      </c>
      <c r="C1" s="59">
        <v>0.1457901187644069</v>
      </c>
      <c r="D1" s="59">
        <v>0.232028491822315</v>
      </c>
      <c r="E1" s="106">
        <v>0.13510841095985571</v>
      </c>
      <c r="F1" s="59">
        <v>0.13344371926994669</v>
      </c>
      <c r="G1" s="59">
        <v>0.12726028938884809</v>
      </c>
      <c r="H1" s="59">
        <v>0.14632056293955931</v>
      </c>
      <c r="I1" s="59">
        <v>0.187187912468565</v>
      </c>
      <c r="L1" s="105"/>
    </row>
    <row r="2" spans="1:144" ht="15" x14ac:dyDescent="0.25">
      <c r="B2" s="59">
        <v>9.9399999999999933E-2</v>
      </c>
      <c r="C2" s="59">
        <v>6.8200000000000038E-2</v>
      </c>
      <c r="D2" s="59">
        <v>0.17467999999999989</v>
      </c>
      <c r="E2" s="59">
        <v>0.111</v>
      </c>
      <c r="F2" s="59">
        <v>0.17467999999999989</v>
      </c>
      <c r="G2" s="59">
        <v>0.27467999999999998</v>
      </c>
      <c r="H2" s="59">
        <v>0.17467999999999989</v>
      </c>
      <c r="I2" s="59">
        <v>8.4680000000000089E-2</v>
      </c>
      <c r="EJ2" s="104">
        <f>43550000/12</f>
        <v>3629166.6666666665</v>
      </c>
      <c r="EK2" s="104">
        <f>25375000/7</f>
        <v>3625000</v>
      </c>
    </row>
    <row r="3" spans="1:144" x14ac:dyDescent="0.2">
      <c r="B3" s="3">
        <v>2619580477</v>
      </c>
      <c r="C3" s="3">
        <v>1563144534</v>
      </c>
      <c r="D3" s="3">
        <v>7138040</v>
      </c>
      <c r="E3" s="3">
        <v>618244114</v>
      </c>
      <c r="F3" s="3">
        <v>446111277</v>
      </c>
      <c r="G3" s="3">
        <v>32682196</v>
      </c>
      <c r="H3" s="3">
        <v>291876106</v>
      </c>
      <c r="I3" s="3">
        <v>13786899</v>
      </c>
    </row>
    <row r="4" spans="1:144" ht="15" x14ac:dyDescent="0.25">
      <c r="A4" s="102" t="s">
        <v>288</v>
      </c>
      <c r="B4" s="102" t="s">
        <v>286</v>
      </c>
      <c r="C4" s="102"/>
      <c r="D4" s="102"/>
      <c r="E4" s="103">
        <v>46388</v>
      </c>
      <c r="F4" s="103"/>
      <c r="G4" s="103"/>
      <c r="H4" s="103"/>
      <c r="I4" s="103"/>
      <c r="J4" s="103"/>
      <c r="K4" s="103"/>
      <c r="M4" s="102" t="s">
        <v>286</v>
      </c>
      <c r="N4" s="102"/>
      <c r="O4" s="102"/>
      <c r="P4" s="103">
        <v>46419</v>
      </c>
      <c r="Q4" s="102"/>
      <c r="R4" s="102"/>
      <c r="S4" s="102"/>
      <c r="T4" s="102"/>
      <c r="U4" s="102"/>
      <c r="V4" s="102"/>
      <c r="Y4" s="102" t="s">
        <v>286</v>
      </c>
      <c r="Z4" s="102"/>
      <c r="AA4" s="102"/>
      <c r="AB4" s="102"/>
      <c r="AC4" s="103">
        <v>46447</v>
      </c>
      <c r="AD4" s="102"/>
      <c r="AE4" s="102"/>
      <c r="AF4" s="102"/>
      <c r="AG4" s="102"/>
      <c r="AH4" s="102"/>
      <c r="AI4" s="101"/>
      <c r="AJ4" s="101"/>
      <c r="AK4" s="102" t="s">
        <v>286</v>
      </c>
      <c r="AL4" s="102"/>
      <c r="AM4" s="102"/>
      <c r="AN4" s="102"/>
      <c r="AO4" s="103">
        <v>46478</v>
      </c>
      <c r="AP4" s="102"/>
      <c r="AQ4" s="102"/>
      <c r="AR4" s="102"/>
      <c r="AS4" s="102"/>
      <c r="AT4" s="102"/>
      <c r="AU4" s="101"/>
      <c r="AV4" s="101"/>
      <c r="AW4" s="102" t="s">
        <v>286</v>
      </c>
      <c r="AX4" s="102"/>
      <c r="AY4" s="102"/>
      <c r="AZ4" s="102"/>
      <c r="BA4" s="103">
        <v>46508</v>
      </c>
      <c r="BB4" s="102"/>
      <c r="BC4" s="102"/>
      <c r="BD4" s="102"/>
      <c r="BE4" s="102"/>
      <c r="BF4" s="102"/>
      <c r="BG4" s="101"/>
      <c r="BH4" s="101"/>
      <c r="BI4" s="102" t="s">
        <v>286</v>
      </c>
      <c r="BJ4" s="102"/>
      <c r="BK4" s="102"/>
      <c r="BL4" s="102"/>
      <c r="BM4" s="103">
        <v>46539</v>
      </c>
      <c r="BN4" s="102"/>
      <c r="BO4" s="102"/>
      <c r="BP4" s="102"/>
      <c r="BQ4" s="102"/>
      <c r="BR4" s="102"/>
      <c r="BS4" s="101"/>
      <c r="BT4" s="101"/>
      <c r="BU4" s="102" t="s">
        <v>286</v>
      </c>
      <c r="BV4" s="102"/>
      <c r="BW4" s="102"/>
      <c r="BX4" s="102"/>
      <c r="BY4" s="103">
        <v>46569</v>
      </c>
      <c r="BZ4" s="102"/>
      <c r="CA4" s="102"/>
      <c r="CB4" s="102"/>
      <c r="CC4" s="102"/>
      <c r="CD4" s="102"/>
      <c r="CE4" s="101"/>
      <c r="CF4" s="101"/>
      <c r="CG4" s="102" t="s">
        <v>286</v>
      </c>
      <c r="CH4" s="102"/>
      <c r="CI4" s="102"/>
      <c r="CJ4" s="102"/>
      <c r="CK4" s="102" t="s">
        <v>287</v>
      </c>
      <c r="CL4" s="102"/>
      <c r="CM4" s="102"/>
      <c r="CN4" s="102"/>
      <c r="CO4" s="102"/>
      <c r="CP4" s="102"/>
      <c r="CQ4" s="101"/>
      <c r="CR4" s="101"/>
      <c r="CS4" s="102" t="s">
        <v>286</v>
      </c>
      <c r="CT4" s="102"/>
      <c r="CU4" s="102"/>
      <c r="CV4" s="102"/>
      <c r="CW4" s="103">
        <v>46631</v>
      </c>
      <c r="CX4" s="102"/>
      <c r="CY4" s="102"/>
      <c r="CZ4" s="102"/>
      <c r="DA4" s="102"/>
      <c r="DB4" s="102"/>
      <c r="DC4" s="101"/>
      <c r="DD4" s="101"/>
      <c r="DE4" s="102" t="s">
        <v>286</v>
      </c>
      <c r="DF4" s="102"/>
      <c r="DG4" s="102"/>
      <c r="DH4" s="102"/>
      <c r="DI4" s="103">
        <v>46661</v>
      </c>
      <c r="DJ4" s="102"/>
      <c r="DK4" s="102"/>
      <c r="DL4" s="102"/>
      <c r="DM4" s="102"/>
      <c r="DN4" s="102"/>
      <c r="DO4" s="101"/>
      <c r="DP4" s="101"/>
      <c r="DQ4" s="102" t="s">
        <v>286</v>
      </c>
      <c r="DR4" s="102"/>
      <c r="DS4" s="102"/>
      <c r="DT4" s="102"/>
      <c r="DU4" s="103">
        <v>46692</v>
      </c>
      <c r="DV4" s="102"/>
      <c r="DW4" s="102"/>
      <c r="DX4" s="102"/>
      <c r="DY4" s="102"/>
      <c r="DZ4" s="102"/>
      <c r="EA4" s="101"/>
      <c r="EB4" s="101"/>
      <c r="EC4" s="102" t="s">
        <v>286</v>
      </c>
      <c r="ED4" s="102"/>
      <c r="EE4" s="102"/>
      <c r="EF4" s="102"/>
      <c r="EG4" s="103">
        <v>46722</v>
      </c>
      <c r="EH4" s="102"/>
      <c r="EI4" s="102"/>
      <c r="EJ4" s="102"/>
      <c r="EK4" s="102"/>
      <c r="EL4" s="102"/>
      <c r="EM4" s="101"/>
      <c r="EN4" s="101"/>
    </row>
    <row r="5" spans="1:144" x14ac:dyDescent="0.2">
      <c r="A5" s="1" t="s">
        <v>285</v>
      </c>
      <c r="B5" s="1" t="s">
        <v>46</v>
      </c>
      <c r="C5" s="1" t="s">
        <v>45</v>
      </c>
      <c r="D5" s="1" t="s">
        <v>44</v>
      </c>
      <c r="E5" s="1" t="s">
        <v>43</v>
      </c>
      <c r="F5" s="1" t="s">
        <v>42</v>
      </c>
      <c r="G5" s="1" t="s">
        <v>41</v>
      </c>
      <c r="H5" s="1" t="s">
        <v>40</v>
      </c>
      <c r="I5" s="1" t="s">
        <v>39</v>
      </c>
      <c r="M5" s="1" t="s">
        <v>46</v>
      </c>
      <c r="N5" s="1" t="s">
        <v>45</v>
      </c>
      <c r="O5" s="1" t="s">
        <v>44</v>
      </c>
      <c r="P5" s="1" t="s">
        <v>43</v>
      </c>
      <c r="Q5" s="1" t="s">
        <v>42</v>
      </c>
      <c r="R5" s="1" t="s">
        <v>41</v>
      </c>
      <c r="S5" s="1" t="s">
        <v>40</v>
      </c>
      <c r="T5" s="1" t="s">
        <v>39</v>
      </c>
      <c r="Y5" s="1" t="s">
        <v>46</v>
      </c>
      <c r="Z5" s="1" t="s">
        <v>45</v>
      </c>
      <c r="AA5" s="1" t="s">
        <v>44</v>
      </c>
      <c r="AB5" s="1" t="s">
        <v>43</v>
      </c>
      <c r="AC5" s="1" t="s">
        <v>42</v>
      </c>
      <c r="AD5" s="1" t="s">
        <v>41</v>
      </c>
      <c r="AE5" s="1" t="s">
        <v>40</v>
      </c>
      <c r="AF5" s="1" t="s">
        <v>39</v>
      </c>
      <c r="AK5" s="1" t="s">
        <v>46</v>
      </c>
      <c r="AL5" s="1" t="s">
        <v>45</v>
      </c>
      <c r="AM5" s="1" t="s">
        <v>44</v>
      </c>
      <c r="AN5" s="1" t="s">
        <v>43</v>
      </c>
      <c r="AO5" s="1" t="s">
        <v>42</v>
      </c>
      <c r="AP5" s="1" t="s">
        <v>41</v>
      </c>
      <c r="AQ5" s="1" t="s">
        <v>40</v>
      </c>
      <c r="AR5" s="1" t="s">
        <v>39</v>
      </c>
      <c r="AW5" s="1" t="s">
        <v>46</v>
      </c>
      <c r="AX5" s="1" t="s">
        <v>45</v>
      </c>
      <c r="AY5" s="1" t="s">
        <v>44</v>
      </c>
      <c r="AZ5" s="1" t="s">
        <v>43</v>
      </c>
      <c r="BA5" s="1" t="s">
        <v>42</v>
      </c>
      <c r="BB5" s="1" t="s">
        <v>41</v>
      </c>
      <c r="BC5" s="1" t="s">
        <v>40</v>
      </c>
      <c r="BD5" s="1" t="s">
        <v>39</v>
      </c>
      <c r="BI5" s="1" t="s">
        <v>46</v>
      </c>
      <c r="BJ5" s="1" t="s">
        <v>45</v>
      </c>
      <c r="BK5" s="1" t="s">
        <v>44</v>
      </c>
      <c r="BL5" s="1" t="s">
        <v>43</v>
      </c>
      <c r="BM5" s="1" t="s">
        <v>42</v>
      </c>
      <c r="BN5" s="1" t="s">
        <v>41</v>
      </c>
      <c r="BO5" s="1" t="s">
        <v>40</v>
      </c>
      <c r="BP5" s="1" t="s">
        <v>39</v>
      </c>
      <c r="BU5" s="1" t="s">
        <v>46</v>
      </c>
      <c r="BV5" s="1" t="s">
        <v>45</v>
      </c>
      <c r="BW5" s="1" t="s">
        <v>44</v>
      </c>
      <c r="BX5" s="1" t="s">
        <v>43</v>
      </c>
      <c r="BY5" s="1" t="s">
        <v>42</v>
      </c>
      <c r="BZ5" s="1" t="s">
        <v>41</v>
      </c>
      <c r="CA5" s="1" t="s">
        <v>40</v>
      </c>
      <c r="CB5" s="1" t="s">
        <v>39</v>
      </c>
      <c r="CG5" s="1" t="s">
        <v>46</v>
      </c>
      <c r="CH5" s="1" t="s">
        <v>45</v>
      </c>
      <c r="CI5" s="1" t="s">
        <v>44</v>
      </c>
      <c r="CJ5" s="1" t="s">
        <v>43</v>
      </c>
      <c r="CK5" s="1" t="s">
        <v>42</v>
      </c>
      <c r="CL5" s="1" t="s">
        <v>41</v>
      </c>
      <c r="CM5" s="1" t="s">
        <v>40</v>
      </c>
      <c r="CN5" s="1" t="s">
        <v>39</v>
      </c>
      <c r="CS5" s="1" t="s">
        <v>46</v>
      </c>
      <c r="CT5" s="1" t="s">
        <v>45</v>
      </c>
      <c r="CU5" s="1" t="s">
        <v>44</v>
      </c>
      <c r="CV5" s="1" t="s">
        <v>43</v>
      </c>
      <c r="CW5" s="1" t="s">
        <v>42</v>
      </c>
      <c r="CX5" s="1" t="s">
        <v>41</v>
      </c>
      <c r="CY5" s="1" t="s">
        <v>40</v>
      </c>
      <c r="CZ5" s="1" t="s">
        <v>39</v>
      </c>
      <c r="DE5" s="1" t="s">
        <v>46</v>
      </c>
      <c r="DF5" s="1" t="s">
        <v>45</v>
      </c>
      <c r="DG5" s="1" t="s">
        <v>44</v>
      </c>
      <c r="DH5" s="1" t="s">
        <v>43</v>
      </c>
      <c r="DI5" s="1" t="s">
        <v>42</v>
      </c>
      <c r="DJ5" s="1" t="s">
        <v>41</v>
      </c>
      <c r="DK5" s="1" t="s">
        <v>40</v>
      </c>
      <c r="DL5" s="1" t="s">
        <v>39</v>
      </c>
      <c r="DQ5" s="1" t="s">
        <v>46</v>
      </c>
      <c r="DR5" s="1" t="s">
        <v>45</v>
      </c>
      <c r="DS5" s="1" t="s">
        <v>44</v>
      </c>
      <c r="DT5" s="1" t="s">
        <v>43</v>
      </c>
      <c r="DU5" s="1" t="s">
        <v>42</v>
      </c>
      <c r="DV5" s="1" t="s">
        <v>41</v>
      </c>
      <c r="DW5" s="1" t="s">
        <v>40</v>
      </c>
      <c r="DX5" s="1" t="s">
        <v>39</v>
      </c>
      <c r="EC5" s="1" t="s">
        <v>46</v>
      </c>
      <c r="ED5" s="1" t="s">
        <v>45</v>
      </c>
      <c r="EE5" s="1" t="s">
        <v>44</v>
      </c>
      <c r="EF5" s="1" t="s">
        <v>43</v>
      </c>
      <c r="EG5" s="1" t="s">
        <v>42</v>
      </c>
      <c r="EH5" s="1" t="s">
        <v>41</v>
      </c>
      <c r="EI5" s="1" t="s">
        <v>40</v>
      </c>
      <c r="EJ5" s="1" t="s">
        <v>39</v>
      </c>
    </row>
    <row r="6" spans="1:144" ht="16.5" customHeight="1" x14ac:dyDescent="0.2">
      <c r="B6" s="24" t="s">
        <v>209</v>
      </c>
      <c r="C6" s="24" t="s">
        <v>208</v>
      </c>
      <c r="D6" s="25" t="s">
        <v>207</v>
      </c>
      <c r="E6" s="25" t="s">
        <v>206</v>
      </c>
      <c r="F6" s="25" t="s">
        <v>205</v>
      </c>
      <c r="G6" s="25" t="s">
        <v>204</v>
      </c>
      <c r="H6" s="25" t="s">
        <v>203</v>
      </c>
      <c r="I6" s="25" t="s">
        <v>39</v>
      </c>
      <c r="J6" s="24" t="s">
        <v>202</v>
      </c>
      <c r="K6" s="24" t="s">
        <v>201</v>
      </c>
      <c r="M6" s="24" t="s">
        <v>209</v>
      </c>
      <c r="N6" s="24" t="s">
        <v>208</v>
      </c>
      <c r="O6" s="25" t="s">
        <v>207</v>
      </c>
      <c r="P6" s="25" t="s">
        <v>206</v>
      </c>
      <c r="Q6" s="25" t="s">
        <v>205</v>
      </c>
      <c r="R6" s="25" t="s">
        <v>204</v>
      </c>
      <c r="S6" s="25" t="s">
        <v>203</v>
      </c>
      <c r="T6" s="25" t="s">
        <v>39</v>
      </c>
      <c r="U6" s="24" t="s">
        <v>202</v>
      </c>
      <c r="V6" s="24" t="s">
        <v>201</v>
      </c>
      <c r="Y6" s="24" t="s">
        <v>209</v>
      </c>
      <c r="Z6" s="24" t="s">
        <v>208</v>
      </c>
      <c r="AA6" s="25" t="s">
        <v>207</v>
      </c>
      <c r="AB6" s="25" t="s">
        <v>206</v>
      </c>
      <c r="AC6" s="25" t="s">
        <v>205</v>
      </c>
      <c r="AD6" s="25" t="s">
        <v>204</v>
      </c>
      <c r="AE6" s="25" t="s">
        <v>203</v>
      </c>
      <c r="AF6" s="25" t="s">
        <v>39</v>
      </c>
      <c r="AG6" s="24" t="s">
        <v>202</v>
      </c>
      <c r="AH6" s="24" t="s">
        <v>201</v>
      </c>
      <c r="AI6" s="28"/>
      <c r="AJ6" s="27"/>
      <c r="AK6" s="24" t="s">
        <v>209</v>
      </c>
      <c r="AL6" s="24" t="s">
        <v>208</v>
      </c>
      <c r="AM6" s="25" t="s">
        <v>207</v>
      </c>
      <c r="AN6" s="25" t="s">
        <v>206</v>
      </c>
      <c r="AO6" s="25" t="s">
        <v>205</v>
      </c>
      <c r="AP6" s="25" t="s">
        <v>204</v>
      </c>
      <c r="AQ6" s="25" t="s">
        <v>203</v>
      </c>
      <c r="AR6" s="25" t="s">
        <v>39</v>
      </c>
      <c r="AS6" s="24" t="s">
        <v>202</v>
      </c>
      <c r="AT6" s="24" t="s">
        <v>201</v>
      </c>
      <c r="AU6" s="28"/>
      <c r="AV6" s="28"/>
      <c r="AW6" s="24" t="s">
        <v>209</v>
      </c>
      <c r="AX6" s="24" t="s">
        <v>208</v>
      </c>
      <c r="AY6" s="25" t="s">
        <v>207</v>
      </c>
      <c r="AZ6" s="25" t="s">
        <v>206</v>
      </c>
      <c r="BA6" s="25" t="s">
        <v>205</v>
      </c>
      <c r="BB6" s="25" t="s">
        <v>204</v>
      </c>
      <c r="BC6" s="25" t="s">
        <v>203</v>
      </c>
      <c r="BD6" s="25" t="s">
        <v>39</v>
      </c>
      <c r="BE6" s="24" t="s">
        <v>202</v>
      </c>
      <c r="BF6" s="24" t="s">
        <v>201</v>
      </c>
      <c r="BG6" s="28"/>
      <c r="BH6" s="28"/>
      <c r="BI6" s="24" t="s">
        <v>209</v>
      </c>
      <c r="BJ6" s="24" t="s">
        <v>208</v>
      </c>
      <c r="BK6" s="25" t="s">
        <v>207</v>
      </c>
      <c r="BL6" s="25" t="s">
        <v>206</v>
      </c>
      <c r="BM6" s="25" t="s">
        <v>205</v>
      </c>
      <c r="BN6" s="25" t="s">
        <v>204</v>
      </c>
      <c r="BO6" s="25" t="s">
        <v>203</v>
      </c>
      <c r="BP6" s="25" t="s">
        <v>39</v>
      </c>
      <c r="BQ6" s="24" t="s">
        <v>202</v>
      </c>
      <c r="BR6" s="24" t="s">
        <v>201</v>
      </c>
      <c r="BS6" s="28"/>
      <c r="BT6" s="28"/>
      <c r="BU6" s="24" t="s">
        <v>209</v>
      </c>
      <c r="BV6" s="24" t="s">
        <v>208</v>
      </c>
      <c r="BW6" s="25" t="s">
        <v>207</v>
      </c>
      <c r="BX6" s="25" t="s">
        <v>206</v>
      </c>
      <c r="BY6" s="25" t="s">
        <v>205</v>
      </c>
      <c r="BZ6" s="25" t="s">
        <v>204</v>
      </c>
      <c r="CA6" s="25" t="s">
        <v>203</v>
      </c>
      <c r="CB6" s="25" t="s">
        <v>39</v>
      </c>
      <c r="CC6" s="24" t="s">
        <v>202</v>
      </c>
      <c r="CD6" s="24" t="s">
        <v>201</v>
      </c>
      <c r="CE6" s="28"/>
      <c r="CF6" s="28"/>
      <c r="CG6" s="24" t="s">
        <v>209</v>
      </c>
      <c r="CH6" s="24" t="s">
        <v>208</v>
      </c>
      <c r="CI6" s="25" t="s">
        <v>207</v>
      </c>
      <c r="CJ6" s="25" t="s">
        <v>206</v>
      </c>
      <c r="CK6" s="25" t="s">
        <v>205</v>
      </c>
      <c r="CL6" s="25" t="s">
        <v>204</v>
      </c>
      <c r="CM6" s="25" t="s">
        <v>203</v>
      </c>
      <c r="CN6" s="25" t="s">
        <v>39</v>
      </c>
      <c r="CO6" s="24" t="s">
        <v>202</v>
      </c>
      <c r="CP6" s="24" t="s">
        <v>201</v>
      </c>
      <c r="CQ6" s="28"/>
      <c r="CR6" s="28"/>
      <c r="CS6" s="24" t="s">
        <v>209</v>
      </c>
      <c r="CT6" s="24" t="s">
        <v>208</v>
      </c>
      <c r="CU6" s="25" t="s">
        <v>207</v>
      </c>
      <c r="CV6" s="25" t="s">
        <v>206</v>
      </c>
      <c r="CW6" s="25" t="s">
        <v>205</v>
      </c>
      <c r="CX6" s="25" t="s">
        <v>204</v>
      </c>
      <c r="CY6" s="25" t="s">
        <v>203</v>
      </c>
      <c r="CZ6" s="25" t="s">
        <v>39</v>
      </c>
      <c r="DA6" s="24" t="s">
        <v>202</v>
      </c>
      <c r="DB6" s="24" t="s">
        <v>201</v>
      </c>
      <c r="DC6" s="28"/>
      <c r="DD6" s="28"/>
      <c r="DE6" s="24" t="s">
        <v>209</v>
      </c>
      <c r="DF6" s="24" t="s">
        <v>208</v>
      </c>
      <c r="DG6" s="25" t="s">
        <v>207</v>
      </c>
      <c r="DH6" s="25" t="s">
        <v>206</v>
      </c>
      <c r="DI6" s="25" t="s">
        <v>205</v>
      </c>
      <c r="DJ6" s="25" t="s">
        <v>204</v>
      </c>
      <c r="DK6" s="25" t="s">
        <v>203</v>
      </c>
      <c r="DL6" s="25" t="s">
        <v>39</v>
      </c>
      <c r="DM6" s="24" t="s">
        <v>202</v>
      </c>
      <c r="DN6" s="24" t="s">
        <v>201</v>
      </c>
      <c r="DO6" s="28"/>
      <c r="DP6" s="28"/>
      <c r="DQ6" s="24" t="s">
        <v>209</v>
      </c>
      <c r="DR6" s="24" t="s">
        <v>208</v>
      </c>
      <c r="DS6" s="25" t="s">
        <v>207</v>
      </c>
      <c r="DT6" s="25" t="s">
        <v>206</v>
      </c>
      <c r="DU6" s="25" t="s">
        <v>205</v>
      </c>
      <c r="DV6" s="25" t="s">
        <v>204</v>
      </c>
      <c r="DW6" s="25" t="s">
        <v>203</v>
      </c>
      <c r="DX6" s="25" t="s">
        <v>39</v>
      </c>
      <c r="DY6" s="24" t="s">
        <v>202</v>
      </c>
      <c r="DZ6" s="24" t="s">
        <v>201</v>
      </c>
      <c r="EA6" s="28"/>
      <c r="EB6" s="28"/>
      <c r="EC6" s="24" t="s">
        <v>209</v>
      </c>
      <c r="ED6" s="24" t="s">
        <v>208</v>
      </c>
      <c r="EE6" s="25" t="s">
        <v>207</v>
      </c>
      <c r="EF6" s="25" t="s">
        <v>206</v>
      </c>
      <c r="EG6" s="25" t="s">
        <v>205</v>
      </c>
      <c r="EH6" s="25" t="s">
        <v>204</v>
      </c>
      <c r="EI6" s="25" t="s">
        <v>203</v>
      </c>
      <c r="EJ6" s="25" t="s">
        <v>39</v>
      </c>
      <c r="EK6" s="24" t="s">
        <v>202</v>
      </c>
      <c r="EL6" s="24" t="s">
        <v>201</v>
      </c>
      <c r="EM6" s="28"/>
      <c r="EN6" s="28"/>
    </row>
    <row r="7" spans="1:144" x14ac:dyDescent="0.2">
      <c r="A7" s="1" t="s">
        <v>237</v>
      </c>
      <c r="B7" s="3">
        <f>'Hyp 2027'!B5*'Hyp 2027'!B166</f>
        <v>2066685645.863538</v>
      </c>
      <c r="C7" s="3">
        <f>'Hyp 2027'!C5*'Hyp 2027'!C166</f>
        <v>1877801802.4816513</v>
      </c>
      <c r="D7" s="3">
        <f>'Hyp 2027'!D5*'Hyp 2027'!D166</f>
        <v>10053582.679295935</v>
      </c>
      <c r="E7" s="3">
        <f>'Hyp 2027'!E5*'Hyp 2027'!E166</f>
        <v>890024005.78031003</v>
      </c>
      <c r="F7" s="3">
        <f>'Hyp 2027'!F5*'Hyp 2027'!F166</f>
        <v>127215855.06404175</v>
      </c>
      <c r="G7" s="3">
        <f>'Hyp 2027'!G5*'Hyp 2027'!G166</f>
        <v>27995224.34523144</v>
      </c>
      <c r="H7" s="3">
        <f>'Hyp 2027'!H5*'Hyp 2027'!H166</f>
        <v>706387021.36641514</v>
      </c>
      <c r="I7" s="3">
        <f>'Hyp 2027'!I5*'Hyp 2027'!I166</f>
        <v>20050104.572468534</v>
      </c>
      <c r="J7" s="3">
        <f>SUM(D7:I7)</f>
        <v>1781725793.8077629</v>
      </c>
      <c r="K7" s="3">
        <f>B7+C7+J7</f>
        <v>5726213242.1529522</v>
      </c>
      <c r="L7" s="3" t="s">
        <v>257</v>
      </c>
      <c r="M7" s="3">
        <f>'Hyp 2027'!B6*'Hyp 2027'!B166</f>
        <v>2548899160.7768331</v>
      </c>
      <c r="N7" s="3">
        <f>'Hyp 2027'!C6*'Hyp 2027'!C166</f>
        <v>2195534395.1009541</v>
      </c>
      <c r="O7" s="3">
        <f>'Hyp 2027'!D6*'Hyp 2027'!D166</f>
        <v>29287345.654427696</v>
      </c>
      <c r="P7" s="3">
        <f>'Hyp 2027'!E6*'Hyp 2027'!E166</f>
        <v>2767702215.7265372</v>
      </c>
      <c r="Q7" s="3">
        <f>'Hyp 2027'!F6*'Hyp 2027'!F166</f>
        <v>325376408.72191274</v>
      </c>
      <c r="R7" s="3">
        <f>'Hyp 2027'!G6*'Hyp 2027'!G166</f>
        <v>148414285.62811437</v>
      </c>
      <c r="S7" s="3">
        <f>'Hyp 2027'!H6*'Hyp 2027'!H166</f>
        <v>979341392.84521139</v>
      </c>
      <c r="T7" s="3">
        <f>'Hyp 2027'!I6*'Hyp 2027'!I166</f>
        <v>1232782640.6935582</v>
      </c>
      <c r="U7" s="3">
        <f>SUM(O7:T7)</f>
        <v>5482904289.269762</v>
      </c>
      <c r="V7" s="3">
        <f>M7+N7+U7</f>
        <v>10227337845.147549</v>
      </c>
      <c r="Y7" s="3">
        <f>'Hyp 2027'!B7*'Hyp 2027'!B$166</f>
        <v>3033394607.0790477</v>
      </c>
      <c r="Z7" s="3">
        <f>'Hyp 2027'!C7*'Hyp 2027'!C$166</f>
        <v>2545270707.0402451</v>
      </c>
      <c r="AA7" s="3">
        <f>'Hyp 2027'!D7*'Hyp 2027'!D$166</f>
        <v>30127265.088744644</v>
      </c>
      <c r="AB7" s="3">
        <f>'Hyp 2027'!E7*'Hyp 2027'!E$166</f>
        <v>4643251464.3919821</v>
      </c>
      <c r="AC7" s="3">
        <f>'Hyp 2027'!F7*'Hyp 2027'!F$166</f>
        <v>427125642.64044082</v>
      </c>
      <c r="AD7" s="3">
        <f>'Hyp 2027'!G7*'Hyp 2027'!G$166</f>
        <v>168906435.85139</v>
      </c>
      <c r="AE7" s="3">
        <f>'Hyp 2027'!H7*'Hyp 2027'!H$166</f>
        <v>1198457513.22891</v>
      </c>
      <c r="AF7" s="3">
        <f>'Hyp 2027'!I7*'Hyp 2027'!I$166</f>
        <v>1350959300.8719535</v>
      </c>
      <c r="AG7" s="3">
        <f>SUM(AA7:AF7)</f>
        <v>7818827622.0734215</v>
      </c>
      <c r="AH7" s="3">
        <f>Y7+Z7+AG7</f>
        <v>13397492936.192715</v>
      </c>
      <c r="AI7" s="3"/>
      <c r="AJ7" s="3"/>
      <c r="AK7" s="3">
        <f>'Hyp 2027'!B8*'Hyp 2027'!B$166</f>
        <v>3260098885.2123199</v>
      </c>
      <c r="AL7" s="3">
        <f>'Hyp 2027'!C8*'Hyp 2027'!C$166</f>
        <v>2754890667.864573</v>
      </c>
      <c r="AM7" s="3">
        <f>'Hyp 2027'!D8*'Hyp 2027'!D$166</f>
        <v>41721465.634786882</v>
      </c>
      <c r="AN7" s="3">
        <f>'Hyp 2027'!E8*'Hyp 2027'!E$166</f>
        <v>6136138505.4877243</v>
      </c>
      <c r="AO7" s="3">
        <f>'Hyp 2027'!F8*'Hyp 2027'!F$166</f>
        <v>527663102.8173818</v>
      </c>
      <c r="AP7" s="3">
        <f>'Hyp 2027'!G8*'Hyp 2027'!G$166</f>
        <v>494858567.84985167</v>
      </c>
      <c r="AQ7" s="3">
        <f>'Hyp 2027'!H8*'Hyp 2027'!H$166</f>
        <v>1378713762.0017092</v>
      </c>
      <c r="AR7" s="3">
        <f>'Hyp 2027'!I8*'Hyp 2027'!I$166</f>
        <v>1367549536.0230777</v>
      </c>
      <c r="AS7" s="3">
        <f>SUM(AM7:AR7)</f>
        <v>9946644939.8145313</v>
      </c>
      <c r="AT7" s="3">
        <f>AK7+AL7+AS7</f>
        <v>15961634492.891424</v>
      </c>
      <c r="AU7" s="3"/>
      <c r="AV7" s="3"/>
      <c r="AW7" s="3">
        <f>'Hyp 2027'!B9*'Hyp 2027'!B$166</f>
        <v>4377580554.1324463</v>
      </c>
      <c r="AX7" s="3">
        <f>'Hyp 2027'!C9*'Hyp 2027'!C$166</f>
        <v>3180999491.9306884</v>
      </c>
      <c r="AY7" s="3">
        <f>'Hyp 2027'!D9*'Hyp 2027'!D$166</f>
        <v>56771021.296966761</v>
      </c>
      <c r="AZ7" s="3">
        <f>'Hyp 2027'!E9*'Hyp 2027'!E$166</f>
        <v>6522197350.9888554</v>
      </c>
      <c r="BA7" s="3">
        <f>'Hyp 2027'!F9*'Hyp 2027'!F$166</f>
        <v>652369576.27653098</v>
      </c>
      <c r="BB7" s="3">
        <f>'Hyp 2027'!G9*'Hyp 2027'!G$166</f>
        <v>584947673.83010459</v>
      </c>
      <c r="BC7" s="3">
        <f>'Hyp 2027'!H9*'Hyp 2027'!H$166</f>
        <v>1597196856.2632697</v>
      </c>
      <c r="BD7" s="3">
        <f>'Hyp 2027'!I9*'Hyp 2027'!I$166</f>
        <v>1849841018.1859789</v>
      </c>
      <c r="BE7" s="3">
        <f>SUM(AY7:BD7)</f>
        <v>11263323496.841705</v>
      </c>
      <c r="BF7" s="3">
        <f>AW7+AX7+BE7</f>
        <v>18821903542.904839</v>
      </c>
      <c r="BG7" s="3"/>
      <c r="BH7" s="3"/>
      <c r="BI7" s="3">
        <f>'Hyp 2027'!B10*'Hyp 2027'!B$166</f>
        <v>4725051851.9461622</v>
      </c>
      <c r="BJ7" s="3">
        <f>'Hyp 2027'!C10*'Hyp 2027'!C$166</f>
        <v>3312584107.0490794</v>
      </c>
      <c r="BK7" s="3">
        <f>'Hyp 2027'!D10*'Hyp 2027'!D$166</f>
        <v>71065615.142787069</v>
      </c>
      <c r="BL7" s="3">
        <f>'Hyp 2027'!E10*'Hyp 2027'!E$166</f>
        <v>7511108371.6049948</v>
      </c>
      <c r="BM7" s="3">
        <f>'Hyp 2027'!F10*'Hyp 2027'!F$166</f>
        <v>664399841.79276562</v>
      </c>
      <c r="BN7" s="3">
        <f>'Hyp 2027'!G10*'Hyp 2027'!G$166</f>
        <v>620437278.98078895</v>
      </c>
      <c r="BO7" s="3">
        <f>'Hyp 2027'!H10*'Hyp 2027'!H$166</f>
        <v>1677413151.4719622</v>
      </c>
      <c r="BP7" s="3">
        <f>'Hyp 2027'!I10*'Hyp 2027'!I166</f>
        <v>1967928439.9729793</v>
      </c>
      <c r="BQ7" s="3">
        <f>SUM(BK7:BP7)</f>
        <v>12512352698.966276</v>
      </c>
      <c r="BR7" s="3">
        <f>BI7+BJ7+BQ7</f>
        <v>20549988657.961517</v>
      </c>
      <c r="BS7" s="3"/>
      <c r="BT7" s="3"/>
      <c r="BU7" s="3">
        <f>'Hyp 2027'!B11*'Hyp 2027'!B166</f>
        <v>5042679418.2229414</v>
      </c>
      <c r="BV7" s="3">
        <f>'Hyp 2027'!C11*'Hyp 2027'!C166</f>
        <v>3507341024.2063746</v>
      </c>
      <c r="BW7" s="3">
        <f>'Hyp 2027'!D11*'Hyp 2027'!D166</f>
        <v>75735154.141310036</v>
      </c>
      <c r="BX7" s="3">
        <f>'Hyp 2027'!E11*'Hyp 2027'!E166</f>
        <v>7625604311.4012661</v>
      </c>
      <c r="BY7" s="3">
        <f>'Hyp 2027'!F11*'Hyp 2027'!F166</f>
        <v>704893509.1236558</v>
      </c>
      <c r="BZ7" s="3">
        <f>'Hyp 2027'!G11*'Hyp 2027'!G166</f>
        <v>651440048.45807993</v>
      </c>
      <c r="CA7" s="3">
        <f>'Hyp 2027'!H11*'Hyp 2027'!H166</f>
        <v>1750046855.228637</v>
      </c>
      <c r="CB7" s="3">
        <f>'Hyp 2027'!I11*'Hyp 2027'!I166</f>
        <v>2092451606.6801133</v>
      </c>
      <c r="CC7" s="3">
        <f>SUM(BW7:CB7)</f>
        <v>12900171485.033062</v>
      </c>
      <c r="CD7" s="3">
        <f>BU7+BV7+CC7</f>
        <v>21450191927.462379</v>
      </c>
      <c r="CE7" s="3"/>
      <c r="CF7" s="3"/>
      <c r="CG7" s="3">
        <f>'Hyp 2027'!B12*'Hyp 2027'!B166</f>
        <v>5832573316.6896067</v>
      </c>
      <c r="CH7" s="3">
        <f>'Hyp 2027'!C12*'Hyp 2027'!C166</f>
        <v>3687901966.3152122</v>
      </c>
      <c r="CI7" s="3">
        <f>'Hyp 2027'!D12*'Hyp 2027'!D166</f>
        <v>76186845.338501289</v>
      </c>
      <c r="CJ7" s="3">
        <f>'Hyp 2027'!E12*'Hyp 2027'!E166</f>
        <v>7751532653.4302254</v>
      </c>
      <c r="CK7" s="3">
        <f>'Hyp 2027'!F12*'Hyp 2027'!F166</f>
        <v>808732439.34084737</v>
      </c>
      <c r="CL7" s="3">
        <f>'Hyp 2027'!G12*'Hyp 2027'!G166</f>
        <v>1727250566.786073</v>
      </c>
      <c r="CM7" s="3">
        <f>'Hyp 2027'!H12*'Hyp 2027'!H166</f>
        <v>1814273839.7619598</v>
      </c>
      <c r="CN7" s="3">
        <f>'Hyp 2027'!I12*'Hyp 2027'!I166</f>
        <v>2195917675.6847649</v>
      </c>
      <c r="CO7" s="3">
        <f>SUM(CI7:CN7)</f>
        <v>14373894020.342371</v>
      </c>
      <c r="CP7" s="3">
        <f>CG7+CH7+CO7</f>
        <v>23894369303.347191</v>
      </c>
      <c r="CQ7" s="3"/>
      <c r="CR7" s="3"/>
      <c r="CS7" s="3">
        <f>'Hyp 2027'!B13*'Hyp 2027'!B166</f>
        <v>6186805299.679224</v>
      </c>
      <c r="CT7" s="3">
        <f>'Hyp 2027'!C13*'Hyp 2027'!C166</f>
        <v>3858929193.4219685</v>
      </c>
      <c r="CU7" s="3">
        <f>'Hyp 2027'!D13*'Hyp 2027'!D166</f>
        <v>78104400.763405025</v>
      </c>
      <c r="CV7" s="3">
        <f>'Hyp 2027'!E13*'Hyp 2027'!E166</f>
        <v>8221176755.2056561</v>
      </c>
      <c r="CW7" s="3">
        <f>'Hyp 2027'!F13*'Hyp 2027'!F166</f>
        <v>813062137.20114255</v>
      </c>
      <c r="CX7" s="3">
        <f>'Hyp 2027'!G13*'Hyp 2027'!G166</f>
        <v>2057503791.3080337</v>
      </c>
      <c r="CY7" s="3">
        <f>'Hyp 2027'!H13*'Hyp 2027'!H166</f>
        <v>1867695472.5253375</v>
      </c>
      <c r="CZ7" s="3">
        <f>'Hyp 2027'!I13*'Hyp 2027'!I166</f>
        <v>2358533599.7043037</v>
      </c>
      <c r="DA7" s="3">
        <f>SUM(CU7:CZ7)</f>
        <v>15396076156.707878</v>
      </c>
      <c r="DB7" s="3">
        <f>CS7+CT7+DA7</f>
        <v>25441810649.809071</v>
      </c>
      <c r="DC7" s="3"/>
      <c r="DD7" s="3"/>
      <c r="DE7" s="3">
        <f>'Hyp 2027'!B14*'Hyp 2027'!B166</f>
        <v>6619146620.1839743</v>
      </c>
      <c r="DF7" s="3">
        <f>'Hyp 2027'!C14*'Hyp 2027'!C166</f>
        <v>4129304223.1845908</v>
      </c>
      <c r="DG7" s="3">
        <f>'Hyp 2027'!D14*'Hyp 2027'!D166</f>
        <v>81844041.035889626</v>
      </c>
      <c r="DH7" s="3">
        <f>'Hyp 2027'!E14*'Hyp 2027'!E166</f>
        <v>8570258430.3135309</v>
      </c>
      <c r="DI7" s="3">
        <f>'Hyp 2027'!F14*'Hyp 2027'!F166</f>
        <v>824134170.16538954</v>
      </c>
      <c r="DJ7" s="3">
        <f>'Hyp 2027'!G14*'Hyp 2027'!G166</f>
        <v>2093871268.0415177</v>
      </c>
      <c r="DK7" s="3">
        <f>'Hyp 2027'!H14*'Hyp 2027'!H166</f>
        <v>2005588889.6392949</v>
      </c>
      <c r="DL7" s="3">
        <f>'Hyp 2027'!I14*'Hyp 2027'!I166</f>
        <v>2524633575.4036689</v>
      </c>
      <c r="DM7" s="3">
        <f>SUM(DG7:DL7)</f>
        <v>16100330374.599293</v>
      </c>
      <c r="DN7" s="3">
        <f>DE7+DF7+DM7</f>
        <v>26848781217.967857</v>
      </c>
      <c r="DO7" s="3"/>
      <c r="DP7" s="3"/>
      <c r="DQ7" s="3">
        <f>'Hyp 2027'!B15*'Hyp 2027'!B166</f>
        <v>7039902439.6961679</v>
      </c>
      <c r="DR7" s="3">
        <f>'Hyp 2027'!C15*'Hyp 2027'!C166</f>
        <v>4322617481.5241756</v>
      </c>
      <c r="DS7" s="3">
        <f>'Hyp 2027'!D15*'Hyp 2027'!D166</f>
        <v>84926760.453623384</v>
      </c>
      <c r="DT7" s="3">
        <f>'Hyp 2027'!E15*'Hyp 2027'!E166</f>
        <v>8711160415.3420162</v>
      </c>
      <c r="DU7" s="3">
        <f>'Hyp 2027'!F15*'Hyp 2027'!F166</f>
        <v>869152860.72469449</v>
      </c>
      <c r="DV7" s="3">
        <f>'Hyp 2027'!G15*'Hyp 2027'!G166</f>
        <v>2172523262.8364224</v>
      </c>
      <c r="DW7" s="3">
        <f>'Hyp 2027'!H15*'Hyp 2027'!H166</f>
        <v>2352615247.4685464</v>
      </c>
      <c r="DX7" s="3">
        <f>'Hyp 2027'!I15*'Hyp 2027'!I166</f>
        <v>2755505479.7120285</v>
      </c>
      <c r="DY7" s="3">
        <f>SUM(DS7:DX7)</f>
        <v>16945884026.537331</v>
      </c>
      <c r="DZ7" s="3">
        <f>DQ7+DR7+DY7</f>
        <v>28308403947.757675</v>
      </c>
      <c r="EA7" s="3"/>
      <c r="EB7" s="3"/>
      <c r="EC7" s="3">
        <f>'Hyp 2027'!B16*'Hyp 2027'!B166</f>
        <v>7363108079.1287899</v>
      </c>
      <c r="ED7" s="3">
        <f>'Hyp 2027'!C16*'Hyp 2027'!C166</f>
        <v>4376873749.60606</v>
      </c>
      <c r="EE7" s="3">
        <f>'Hyp 2027'!D16*'Hyp 2027'!D166</f>
        <v>90955409.440842301</v>
      </c>
      <c r="EF7" s="3">
        <f>'Hyp 2027'!E16*'Hyp 2027'!E166</f>
        <v>8929179139.5599194</v>
      </c>
      <c r="EG7" s="3">
        <f>'Hyp 2027'!F16*'Hyp 2027'!F166</f>
        <v>931117236.96131897</v>
      </c>
      <c r="EH7" s="3">
        <f>'Hyp 2027'!G16*'Hyp 2027'!G166</f>
        <v>2215964783.9034901</v>
      </c>
      <c r="EI7" s="3">
        <f>'Hyp 2027'!H16*'Hyp 2027'!H166</f>
        <v>2429113200.5399499</v>
      </c>
      <c r="EJ7" s="3">
        <f>'Hyp 2027'!I16*'Hyp 2027'!I166</f>
        <v>2849233192.4622898</v>
      </c>
      <c r="EK7" s="3">
        <f>SUM(EE7:EJ7)</f>
        <v>17445562962.867809</v>
      </c>
      <c r="EL7" s="3">
        <f>EC7+ED7+EK7</f>
        <v>29185544791.602661</v>
      </c>
      <c r="EM7" s="3"/>
      <c r="EN7" s="3"/>
    </row>
    <row r="8" spans="1:144" x14ac:dyDescent="0.2">
      <c r="A8" s="1" t="s">
        <v>236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f>SUM(D8:I8)</f>
        <v>0</v>
      </c>
      <c r="K8" s="3">
        <f>B8+C8+J8</f>
        <v>0</v>
      </c>
      <c r="M8" s="3">
        <f t="shared" ref="M8:T9" si="0">B8*M135</f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>SUM(O8:T8)</f>
        <v>0</v>
      </c>
      <c r="V8" s="3">
        <f>M8+N8+U8</f>
        <v>0</v>
      </c>
      <c r="Y8" s="3">
        <f t="shared" ref="Y8:AF9" si="1">M8*Y135</f>
        <v>0</v>
      </c>
      <c r="Z8" s="3">
        <f t="shared" si="1"/>
        <v>0</v>
      </c>
      <c r="AA8" s="3">
        <f t="shared" si="1"/>
        <v>0</v>
      </c>
      <c r="AB8" s="3">
        <f t="shared" si="1"/>
        <v>0</v>
      </c>
      <c r="AC8" s="3">
        <f t="shared" si="1"/>
        <v>0</v>
      </c>
      <c r="AD8" s="3">
        <f t="shared" si="1"/>
        <v>0</v>
      </c>
      <c r="AE8" s="3">
        <f t="shared" si="1"/>
        <v>0</v>
      </c>
      <c r="AF8" s="3">
        <f t="shared" si="1"/>
        <v>0</v>
      </c>
      <c r="AG8" s="3">
        <f>SUM(AA8:AF8)</f>
        <v>0</v>
      </c>
      <c r="AH8" s="3">
        <f>Y8+Z8+AG8</f>
        <v>0</v>
      </c>
      <c r="AI8" s="3"/>
      <c r="AJ8" s="3"/>
      <c r="AK8" s="3">
        <f t="shared" ref="AK8:AS9" si="2">Y8*AK135</f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>AK8+AL8+AS8</f>
        <v>0</v>
      </c>
      <c r="AU8" s="3"/>
      <c r="AV8" s="3"/>
      <c r="AW8" s="3">
        <f t="shared" ref="AW8:BE9" si="3">AK8*AW135</f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>AW8+AX8+BE8</f>
        <v>0</v>
      </c>
      <c r="BG8" s="3"/>
      <c r="BH8" s="3"/>
      <c r="BI8" s="3">
        <f t="shared" ref="BI8:BQ9" si="4">AW8*BI135</f>
        <v>0</v>
      </c>
      <c r="BJ8" s="3">
        <f t="shared" si="4"/>
        <v>0</v>
      </c>
      <c r="BK8" s="3">
        <f t="shared" si="4"/>
        <v>0</v>
      </c>
      <c r="BL8" s="3">
        <f t="shared" si="4"/>
        <v>0</v>
      </c>
      <c r="BM8" s="3">
        <f t="shared" si="4"/>
        <v>0</v>
      </c>
      <c r="BN8" s="3">
        <f t="shared" si="4"/>
        <v>0</v>
      </c>
      <c r="BO8" s="3">
        <f t="shared" si="4"/>
        <v>0</v>
      </c>
      <c r="BP8" s="3">
        <f t="shared" si="4"/>
        <v>0</v>
      </c>
      <c r="BQ8" s="3">
        <f t="shared" si="4"/>
        <v>0</v>
      </c>
      <c r="BR8" s="3">
        <f>BI8+BJ8+BQ8</f>
        <v>0</v>
      </c>
      <c r="BS8" s="3"/>
      <c r="BT8" s="3"/>
      <c r="BU8" s="3">
        <f t="shared" ref="BU8:CC9" si="5">BI8*BU135</f>
        <v>0</v>
      </c>
      <c r="BV8" s="3">
        <f t="shared" si="5"/>
        <v>0</v>
      </c>
      <c r="BW8" s="3">
        <f t="shared" si="5"/>
        <v>0</v>
      </c>
      <c r="BX8" s="3">
        <f t="shared" si="5"/>
        <v>0</v>
      </c>
      <c r="BY8" s="3">
        <f t="shared" si="5"/>
        <v>0</v>
      </c>
      <c r="BZ8" s="3">
        <f t="shared" si="5"/>
        <v>0</v>
      </c>
      <c r="CA8" s="3">
        <f t="shared" si="5"/>
        <v>0</v>
      </c>
      <c r="CB8" s="3">
        <f t="shared" si="5"/>
        <v>0</v>
      </c>
      <c r="CC8" s="3">
        <f t="shared" si="5"/>
        <v>0</v>
      </c>
      <c r="CD8" s="3">
        <f>BU8+BV8+CC8</f>
        <v>0</v>
      </c>
      <c r="CE8" s="3"/>
      <c r="CF8" s="3"/>
      <c r="CG8" s="3">
        <f t="shared" ref="CG8:CO9" si="6">BU8*CG135</f>
        <v>0</v>
      </c>
      <c r="CH8" s="3">
        <f t="shared" si="6"/>
        <v>0</v>
      </c>
      <c r="CI8" s="3">
        <f t="shared" si="6"/>
        <v>0</v>
      </c>
      <c r="CJ8" s="3">
        <f t="shared" si="6"/>
        <v>0</v>
      </c>
      <c r="CK8" s="3">
        <f t="shared" si="6"/>
        <v>0</v>
      </c>
      <c r="CL8" s="3">
        <f t="shared" si="6"/>
        <v>0</v>
      </c>
      <c r="CM8" s="3">
        <f t="shared" si="6"/>
        <v>0</v>
      </c>
      <c r="CN8" s="3">
        <f t="shared" si="6"/>
        <v>0</v>
      </c>
      <c r="CO8" s="3">
        <f t="shared" si="6"/>
        <v>0</v>
      </c>
      <c r="CP8" s="3">
        <f>CG8+CH8+CO8</f>
        <v>0</v>
      </c>
      <c r="CQ8" s="3"/>
      <c r="CR8" s="3"/>
      <c r="CS8" s="3">
        <f t="shared" ref="CS8:DA9" si="7">CG8*CS135</f>
        <v>0</v>
      </c>
      <c r="CT8" s="3">
        <f t="shared" si="7"/>
        <v>0</v>
      </c>
      <c r="CU8" s="3">
        <f t="shared" si="7"/>
        <v>0</v>
      </c>
      <c r="CV8" s="3">
        <f t="shared" si="7"/>
        <v>0</v>
      </c>
      <c r="CW8" s="3">
        <f t="shared" si="7"/>
        <v>0</v>
      </c>
      <c r="CX8" s="3">
        <f t="shared" si="7"/>
        <v>0</v>
      </c>
      <c r="CY8" s="3">
        <f t="shared" si="7"/>
        <v>0</v>
      </c>
      <c r="CZ8" s="3">
        <f t="shared" si="7"/>
        <v>0</v>
      </c>
      <c r="DA8" s="3">
        <f t="shared" si="7"/>
        <v>0</v>
      </c>
      <c r="DB8" s="3">
        <f>CS8+CT8+DA8</f>
        <v>0</v>
      </c>
      <c r="DC8" s="3"/>
      <c r="DD8" s="3"/>
      <c r="DE8" s="3">
        <f t="shared" ref="DE8:DM9" si="8">CS8*DE135</f>
        <v>0</v>
      </c>
      <c r="DF8" s="3">
        <f t="shared" si="8"/>
        <v>0</v>
      </c>
      <c r="DG8" s="3">
        <f t="shared" si="8"/>
        <v>0</v>
      </c>
      <c r="DH8" s="3">
        <f t="shared" si="8"/>
        <v>0</v>
      </c>
      <c r="DI8" s="3">
        <f t="shared" si="8"/>
        <v>0</v>
      </c>
      <c r="DJ8" s="3">
        <f t="shared" si="8"/>
        <v>0</v>
      </c>
      <c r="DK8" s="3">
        <f t="shared" si="8"/>
        <v>0</v>
      </c>
      <c r="DL8" s="3">
        <f t="shared" si="8"/>
        <v>0</v>
      </c>
      <c r="DM8" s="3">
        <f t="shared" si="8"/>
        <v>0</v>
      </c>
      <c r="DN8" s="3">
        <f>DE8+DF8+DM8</f>
        <v>0</v>
      </c>
      <c r="DO8" s="3"/>
      <c r="DP8" s="3"/>
      <c r="DQ8" s="3">
        <f t="shared" ref="DQ8:DY9" si="9">DE8*DQ135</f>
        <v>0</v>
      </c>
      <c r="DR8" s="3">
        <f t="shared" si="9"/>
        <v>0</v>
      </c>
      <c r="DS8" s="3">
        <f t="shared" si="9"/>
        <v>0</v>
      </c>
      <c r="DT8" s="3">
        <f t="shared" si="9"/>
        <v>0</v>
      </c>
      <c r="DU8" s="3">
        <f t="shared" si="9"/>
        <v>0</v>
      </c>
      <c r="DV8" s="3">
        <f t="shared" si="9"/>
        <v>0</v>
      </c>
      <c r="DW8" s="3">
        <f t="shared" si="9"/>
        <v>0</v>
      </c>
      <c r="DX8" s="3">
        <f t="shared" si="9"/>
        <v>0</v>
      </c>
      <c r="DY8" s="3">
        <f t="shared" si="9"/>
        <v>0</v>
      </c>
      <c r="DZ8" s="3">
        <f>DQ8+DR8+DY8</f>
        <v>0</v>
      </c>
      <c r="EA8" s="3"/>
      <c r="EB8" s="3"/>
      <c r="EC8" s="3">
        <f t="shared" ref="EC8:EK9" si="10">DQ8*EC135</f>
        <v>0</v>
      </c>
      <c r="ED8" s="3">
        <f t="shared" si="10"/>
        <v>0</v>
      </c>
      <c r="EE8" s="3">
        <f t="shared" si="10"/>
        <v>0</v>
      </c>
      <c r="EF8" s="3">
        <f t="shared" si="10"/>
        <v>0</v>
      </c>
      <c r="EG8" s="3">
        <f t="shared" si="10"/>
        <v>0</v>
      </c>
      <c r="EH8" s="3">
        <f t="shared" si="10"/>
        <v>0</v>
      </c>
      <c r="EI8" s="3">
        <f t="shared" si="10"/>
        <v>0</v>
      </c>
      <c r="EJ8" s="3">
        <f t="shared" si="10"/>
        <v>0</v>
      </c>
      <c r="EK8" s="3">
        <f t="shared" si="10"/>
        <v>0</v>
      </c>
      <c r="EL8" s="3">
        <f>EC8+ED8+EK8</f>
        <v>0</v>
      </c>
      <c r="EM8" s="3"/>
      <c r="EN8" s="3"/>
    </row>
    <row r="9" spans="1:144" x14ac:dyDescent="0.2">
      <c r="A9" s="1" t="s">
        <v>235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f>SUM(D9:I9)</f>
        <v>0</v>
      </c>
      <c r="K9" s="3">
        <f>B9+C9+J9</f>
        <v>0</v>
      </c>
      <c r="M9" s="3">
        <f t="shared" si="0"/>
        <v>0</v>
      </c>
      <c r="N9" s="3">
        <f t="shared" si="0"/>
        <v>0</v>
      </c>
      <c r="O9" s="3">
        <f t="shared" si="0"/>
        <v>0</v>
      </c>
      <c r="P9" s="3">
        <f t="shared" si="0"/>
        <v>0</v>
      </c>
      <c r="Q9" s="3">
        <f t="shared" si="0"/>
        <v>0</v>
      </c>
      <c r="R9" s="3">
        <f t="shared" si="0"/>
        <v>0</v>
      </c>
      <c r="S9" s="3">
        <f t="shared" si="0"/>
        <v>0</v>
      </c>
      <c r="T9" s="3">
        <f t="shared" si="0"/>
        <v>0</v>
      </c>
      <c r="U9" s="3">
        <f>SUM(O9:T9)</f>
        <v>0</v>
      </c>
      <c r="V9" s="3">
        <f>M9+N9+U9</f>
        <v>0</v>
      </c>
      <c r="Y9" s="3">
        <f t="shared" si="1"/>
        <v>0</v>
      </c>
      <c r="Z9" s="3">
        <f t="shared" si="1"/>
        <v>0</v>
      </c>
      <c r="AA9" s="3">
        <f t="shared" si="1"/>
        <v>0</v>
      </c>
      <c r="AB9" s="3">
        <f t="shared" si="1"/>
        <v>0</v>
      </c>
      <c r="AC9" s="3">
        <f t="shared" si="1"/>
        <v>0</v>
      </c>
      <c r="AD9" s="3">
        <f t="shared" si="1"/>
        <v>0</v>
      </c>
      <c r="AE9" s="3">
        <f t="shared" si="1"/>
        <v>0</v>
      </c>
      <c r="AF9" s="3">
        <f t="shared" si="1"/>
        <v>0</v>
      </c>
      <c r="AG9" s="3">
        <f>SUM(AA9:AF9)</f>
        <v>0</v>
      </c>
      <c r="AH9" s="3">
        <f>Y9+Z9+AG9</f>
        <v>0</v>
      </c>
      <c r="AI9" s="3"/>
      <c r="AJ9" s="3"/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>AK9+AL9+AS9</f>
        <v>0</v>
      </c>
      <c r="AU9" s="3"/>
      <c r="AV9" s="3"/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>AW9+AX9+BE9</f>
        <v>0</v>
      </c>
      <c r="BG9" s="3"/>
      <c r="BH9" s="3"/>
      <c r="BI9" s="3">
        <f t="shared" si="4"/>
        <v>0</v>
      </c>
      <c r="BJ9" s="3">
        <f t="shared" si="4"/>
        <v>0</v>
      </c>
      <c r="BK9" s="3">
        <f t="shared" si="4"/>
        <v>0</v>
      </c>
      <c r="BL9" s="3">
        <f t="shared" si="4"/>
        <v>0</v>
      </c>
      <c r="BM9" s="3">
        <f t="shared" si="4"/>
        <v>0</v>
      </c>
      <c r="BN9" s="3">
        <f t="shared" si="4"/>
        <v>0</v>
      </c>
      <c r="BO9" s="3">
        <f t="shared" si="4"/>
        <v>0</v>
      </c>
      <c r="BP9" s="3">
        <f t="shared" si="4"/>
        <v>0</v>
      </c>
      <c r="BQ9" s="3">
        <f t="shared" si="4"/>
        <v>0</v>
      </c>
      <c r="BR9" s="3">
        <f>BI9+BJ9+BQ9</f>
        <v>0</v>
      </c>
      <c r="BS9" s="3"/>
      <c r="BT9" s="3"/>
      <c r="BU9" s="3">
        <f t="shared" si="5"/>
        <v>0</v>
      </c>
      <c r="BV9" s="3">
        <f t="shared" si="5"/>
        <v>0</v>
      </c>
      <c r="BW9" s="3">
        <f t="shared" si="5"/>
        <v>0</v>
      </c>
      <c r="BX9" s="3">
        <f t="shared" si="5"/>
        <v>0</v>
      </c>
      <c r="BY9" s="3">
        <f t="shared" si="5"/>
        <v>0</v>
      </c>
      <c r="BZ9" s="3">
        <f t="shared" si="5"/>
        <v>0</v>
      </c>
      <c r="CA9" s="3">
        <f t="shared" si="5"/>
        <v>0</v>
      </c>
      <c r="CB9" s="3">
        <f t="shared" si="5"/>
        <v>0</v>
      </c>
      <c r="CC9" s="3">
        <f t="shared" si="5"/>
        <v>0</v>
      </c>
      <c r="CD9" s="3">
        <f>BU9+BV9+CC9</f>
        <v>0</v>
      </c>
      <c r="CE9" s="3"/>
      <c r="CF9" s="3"/>
      <c r="CG9" s="3">
        <f t="shared" si="6"/>
        <v>0</v>
      </c>
      <c r="CH9" s="3">
        <f t="shared" si="6"/>
        <v>0</v>
      </c>
      <c r="CI9" s="3">
        <f t="shared" si="6"/>
        <v>0</v>
      </c>
      <c r="CJ9" s="3">
        <f t="shared" si="6"/>
        <v>0</v>
      </c>
      <c r="CK9" s="3">
        <f t="shared" si="6"/>
        <v>0</v>
      </c>
      <c r="CL9" s="3">
        <f t="shared" si="6"/>
        <v>0</v>
      </c>
      <c r="CM9" s="3">
        <f t="shared" si="6"/>
        <v>0</v>
      </c>
      <c r="CN9" s="3">
        <f t="shared" si="6"/>
        <v>0</v>
      </c>
      <c r="CO9" s="3">
        <f t="shared" si="6"/>
        <v>0</v>
      </c>
      <c r="CP9" s="3">
        <f>CG9+CH9+CO9</f>
        <v>0</v>
      </c>
      <c r="CQ9" s="3"/>
      <c r="CR9" s="3"/>
      <c r="CS9" s="3">
        <f t="shared" si="7"/>
        <v>0</v>
      </c>
      <c r="CT9" s="3">
        <f t="shared" si="7"/>
        <v>0</v>
      </c>
      <c r="CU9" s="3">
        <f t="shared" si="7"/>
        <v>0</v>
      </c>
      <c r="CV9" s="3">
        <f t="shared" si="7"/>
        <v>0</v>
      </c>
      <c r="CW9" s="3">
        <f t="shared" si="7"/>
        <v>0</v>
      </c>
      <c r="CX9" s="3">
        <f t="shared" si="7"/>
        <v>0</v>
      </c>
      <c r="CY9" s="3">
        <f t="shared" si="7"/>
        <v>0</v>
      </c>
      <c r="CZ9" s="3">
        <f t="shared" si="7"/>
        <v>0</v>
      </c>
      <c r="DA9" s="3">
        <f t="shared" si="7"/>
        <v>0</v>
      </c>
      <c r="DB9" s="3">
        <f>CS9+CT9+DA9</f>
        <v>0</v>
      </c>
      <c r="DC9" s="3"/>
      <c r="DD9" s="3"/>
      <c r="DE9" s="3">
        <f t="shared" si="8"/>
        <v>0</v>
      </c>
      <c r="DF9" s="3">
        <f t="shared" si="8"/>
        <v>0</v>
      </c>
      <c r="DG9" s="3">
        <f t="shared" si="8"/>
        <v>0</v>
      </c>
      <c r="DH9" s="3">
        <f t="shared" si="8"/>
        <v>0</v>
      </c>
      <c r="DI9" s="3">
        <f t="shared" si="8"/>
        <v>0</v>
      </c>
      <c r="DJ9" s="3">
        <f t="shared" si="8"/>
        <v>0</v>
      </c>
      <c r="DK9" s="3">
        <f t="shared" si="8"/>
        <v>0</v>
      </c>
      <c r="DL9" s="3">
        <f t="shared" si="8"/>
        <v>0</v>
      </c>
      <c r="DM9" s="3">
        <f t="shared" si="8"/>
        <v>0</v>
      </c>
      <c r="DN9" s="3">
        <f>DE9+DF9+DM9</f>
        <v>0</v>
      </c>
      <c r="DO9" s="3"/>
      <c r="DP9" s="3"/>
      <c r="DQ9" s="3">
        <f t="shared" si="9"/>
        <v>0</v>
      </c>
      <c r="DR9" s="3">
        <f t="shared" si="9"/>
        <v>0</v>
      </c>
      <c r="DS9" s="3">
        <f t="shared" si="9"/>
        <v>0</v>
      </c>
      <c r="DT9" s="3">
        <f t="shared" si="9"/>
        <v>0</v>
      </c>
      <c r="DU9" s="3">
        <f t="shared" si="9"/>
        <v>0</v>
      </c>
      <c r="DV9" s="3">
        <f t="shared" si="9"/>
        <v>0</v>
      </c>
      <c r="DW9" s="3">
        <f t="shared" si="9"/>
        <v>0</v>
      </c>
      <c r="DX9" s="3">
        <f t="shared" si="9"/>
        <v>0</v>
      </c>
      <c r="DY9" s="3">
        <f t="shared" si="9"/>
        <v>0</v>
      </c>
      <c r="DZ9" s="3">
        <f>DQ9+DR9+DY9</f>
        <v>0</v>
      </c>
      <c r="EA9" s="3"/>
      <c r="EB9" s="3"/>
      <c r="EC9" s="3">
        <f t="shared" si="10"/>
        <v>0</v>
      </c>
      <c r="ED9" s="3">
        <f t="shared" si="10"/>
        <v>0</v>
      </c>
      <c r="EE9" s="3">
        <f t="shared" si="10"/>
        <v>0</v>
      </c>
      <c r="EF9" s="3">
        <f t="shared" si="10"/>
        <v>0</v>
      </c>
      <c r="EG9" s="3">
        <f t="shared" si="10"/>
        <v>0</v>
      </c>
      <c r="EH9" s="3">
        <f t="shared" si="10"/>
        <v>0</v>
      </c>
      <c r="EI9" s="3">
        <f t="shared" si="10"/>
        <v>0</v>
      </c>
      <c r="EJ9" s="3">
        <f t="shared" si="10"/>
        <v>0</v>
      </c>
      <c r="EK9" s="3">
        <f t="shared" si="10"/>
        <v>0</v>
      </c>
      <c r="EL9" s="3">
        <f>EC9+ED9+EK9</f>
        <v>0</v>
      </c>
      <c r="EM9" s="3"/>
      <c r="EN9" s="3"/>
    </row>
    <row r="10" spans="1:144" x14ac:dyDescent="0.2">
      <c r="A10" s="1" t="s">
        <v>234</v>
      </c>
      <c r="B10" s="3">
        <v>141882826.59193099</v>
      </c>
      <c r="C10" s="3">
        <v>286670509.85396898</v>
      </c>
      <c r="D10" s="3">
        <v>9709029.4785292</v>
      </c>
      <c r="E10" s="3">
        <v>46246308.740971602</v>
      </c>
      <c r="F10" s="3">
        <v>1964921.2493479899</v>
      </c>
      <c r="G10" s="3">
        <v>91870725.920083806</v>
      </c>
      <c r="H10" s="3">
        <v>6721131.9309021998</v>
      </c>
      <c r="I10" s="3">
        <v>142848851.07351199</v>
      </c>
      <c r="J10" s="3">
        <f>SUM(D10:I10)</f>
        <v>299360968.39334679</v>
      </c>
      <c r="K10" s="3">
        <f>B10+C10+J10</f>
        <v>727914304.83924675</v>
      </c>
      <c r="L10" s="19" t="s">
        <v>257</v>
      </c>
      <c r="M10" s="3">
        <f t="shared" ref="M10:T10" si="11">B11</f>
        <v>141882826.59193099</v>
      </c>
      <c r="N10" s="3">
        <f t="shared" si="11"/>
        <v>286670509.85396898</v>
      </c>
      <c r="O10" s="3">
        <f t="shared" si="11"/>
        <v>9709029.4785292</v>
      </c>
      <c r="P10" s="3">
        <f t="shared" si="11"/>
        <v>46246308.740971602</v>
      </c>
      <c r="Q10" s="3">
        <f t="shared" si="11"/>
        <v>1964921.2493479899</v>
      </c>
      <c r="R10" s="3">
        <f t="shared" si="11"/>
        <v>91870725.920083806</v>
      </c>
      <c r="S10" s="3">
        <f t="shared" si="11"/>
        <v>6721131.9309021998</v>
      </c>
      <c r="T10" s="3">
        <f t="shared" si="11"/>
        <v>142848851.07351199</v>
      </c>
      <c r="U10" s="3">
        <f>SUM(O10:T10)</f>
        <v>299360968.39334679</v>
      </c>
      <c r="V10" s="3">
        <f>M10+N10+U10</f>
        <v>727914304.83924675</v>
      </c>
      <c r="W10" s="1" t="b">
        <f>V10=K10</f>
        <v>1</v>
      </c>
      <c r="Y10" s="3">
        <f t="shared" ref="Y10:AF10" si="12">M10</f>
        <v>141882826.59193099</v>
      </c>
      <c r="Z10" s="3">
        <f t="shared" si="12"/>
        <v>286670509.85396898</v>
      </c>
      <c r="AA10" s="3">
        <f t="shared" si="12"/>
        <v>9709029.4785292</v>
      </c>
      <c r="AB10" s="3">
        <f t="shared" si="12"/>
        <v>46246308.740971602</v>
      </c>
      <c r="AC10" s="3">
        <f t="shared" si="12"/>
        <v>1964921.2493479899</v>
      </c>
      <c r="AD10" s="3">
        <f t="shared" si="12"/>
        <v>91870725.920083806</v>
      </c>
      <c r="AE10" s="3">
        <f t="shared" si="12"/>
        <v>6721131.9309021998</v>
      </c>
      <c r="AF10" s="3">
        <f t="shared" si="12"/>
        <v>142848851.07351199</v>
      </c>
      <c r="AG10" s="3">
        <f>SUM(AA10:AF10)</f>
        <v>299360968.39334679</v>
      </c>
      <c r="AH10" s="3">
        <f>Y10+Z10+AG10</f>
        <v>727914304.83924675</v>
      </c>
      <c r="AI10" s="3" t="b">
        <f>AH10=V10</f>
        <v>1</v>
      </c>
      <c r="AJ10" s="3"/>
      <c r="AK10" s="3">
        <f t="shared" ref="AK10:AR10" si="13">Y11*AK137</f>
        <v>141882826.59193099</v>
      </c>
      <c r="AL10" s="3">
        <f t="shared" si="13"/>
        <v>286670509.85396898</v>
      </c>
      <c r="AM10" s="3">
        <f t="shared" si="13"/>
        <v>9709029.4785292</v>
      </c>
      <c r="AN10" s="3">
        <f t="shared" si="13"/>
        <v>46246308.740971602</v>
      </c>
      <c r="AO10" s="3">
        <f t="shared" si="13"/>
        <v>1964921.2493479899</v>
      </c>
      <c r="AP10" s="3">
        <f t="shared" si="13"/>
        <v>91870725.920083806</v>
      </c>
      <c r="AQ10" s="3">
        <f t="shared" si="13"/>
        <v>6721131.9309021998</v>
      </c>
      <c r="AR10" s="3">
        <f t="shared" si="13"/>
        <v>142848851.07351199</v>
      </c>
      <c r="AS10" s="3">
        <f>SUM(AM10:AR10)</f>
        <v>299360968.39334679</v>
      </c>
      <c r="AT10" s="3">
        <f>AK10+AL10+AS10</f>
        <v>727914304.83924675</v>
      </c>
      <c r="AU10" s="3" t="b">
        <f>AT10=AH10</f>
        <v>1</v>
      </c>
      <c r="AV10" s="3"/>
      <c r="AW10" s="3">
        <f t="shared" ref="AW10:BD10" si="14">AK11*AW137</f>
        <v>141882826.59193099</v>
      </c>
      <c r="AX10" s="3">
        <f t="shared" si="14"/>
        <v>286670509.85396898</v>
      </c>
      <c r="AY10" s="3">
        <f t="shared" si="14"/>
        <v>9709029.4785292</v>
      </c>
      <c r="AZ10" s="3">
        <f t="shared" si="14"/>
        <v>46246308.740971602</v>
      </c>
      <c r="BA10" s="3">
        <f t="shared" si="14"/>
        <v>1964921.2493479899</v>
      </c>
      <c r="BB10" s="3">
        <f t="shared" si="14"/>
        <v>91870725.920083806</v>
      </c>
      <c r="BC10" s="3">
        <f t="shared" si="14"/>
        <v>6721131.9309021998</v>
      </c>
      <c r="BD10" s="3">
        <f t="shared" si="14"/>
        <v>142848851.07351199</v>
      </c>
      <c r="BE10" s="3">
        <f>SUM(AY10:BD10)</f>
        <v>299360968.39334679</v>
      </c>
      <c r="BF10" s="3">
        <f>AW10+AX10+BE10</f>
        <v>727914304.83924675</v>
      </c>
      <c r="BG10" s="3" t="b">
        <f>BF10=AW10</f>
        <v>0</v>
      </c>
      <c r="BH10" s="3"/>
      <c r="BI10" s="3">
        <f t="shared" ref="BI10:BP10" si="15">AW11*BI137</f>
        <v>141882826.59193099</v>
      </c>
      <c r="BJ10" s="3">
        <f t="shared" si="15"/>
        <v>286670509.85396898</v>
      </c>
      <c r="BK10" s="3">
        <f t="shared" si="15"/>
        <v>9709029.4785292</v>
      </c>
      <c r="BL10" s="3">
        <f t="shared" si="15"/>
        <v>46246308.740971602</v>
      </c>
      <c r="BM10" s="3">
        <f t="shared" si="15"/>
        <v>1964921.2493479899</v>
      </c>
      <c r="BN10" s="3">
        <f t="shared" si="15"/>
        <v>91870725.920083806</v>
      </c>
      <c r="BO10" s="3">
        <f t="shared" si="15"/>
        <v>6721131.9309021998</v>
      </c>
      <c r="BP10" s="3">
        <f t="shared" si="15"/>
        <v>142848851.07351199</v>
      </c>
      <c r="BQ10" s="3">
        <f>SUM(BK10:BP10)</f>
        <v>299360968.39334679</v>
      </c>
      <c r="BR10" s="3">
        <f>BI10+BJ10+BQ10</f>
        <v>727914304.83924675</v>
      </c>
      <c r="BS10" s="3"/>
      <c r="BT10" s="3"/>
      <c r="BU10" s="3">
        <f t="shared" ref="BU10:CB10" si="16">BI11*BU137</f>
        <v>141882826.59193099</v>
      </c>
      <c r="BV10" s="3">
        <f t="shared" si="16"/>
        <v>286670509.85396898</v>
      </c>
      <c r="BW10" s="3">
        <f t="shared" si="16"/>
        <v>9709029.4785292</v>
      </c>
      <c r="BX10" s="3">
        <f t="shared" si="16"/>
        <v>46246308.740971602</v>
      </c>
      <c r="BY10" s="3">
        <f t="shared" si="16"/>
        <v>1964921.2493479899</v>
      </c>
      <c r="BZ10" s="3">
        <f t="shared" si="16"/>
        <v>91870725.920083806</v>
      </c>
      <c r="CA10" s="3">
        <f t="shared" si="16"/>
        <v>6721131.9309021998</v>
      </c>
      <c r="CB10" s="3">
        <f t="shared" si="16"/>
        <v>142848851.07351199</v>
      </c>
      <c r="CC10" s="3">
        <f>SUM(BW10:CB10)</f>
        <v>299360968.39334679</v>
      </c>
      <c r="CD10" s="3">
        <f>BU10+BV10+CC10</f>
        <v>727914304.83924675</v>
      </c>
      <c r="CE10" s="3" t="b">
        <f>CD10=BU10</f>
        <v>0</v>
      </c>
      <c r="CF10" s="3"/>
      <c r="CG10" s="3">
        <f t="shared" ref="CG10:CN10" si="17">BU11*CG137</f>
        <v>141882826.59193099</v>
      </c>
      <c r="CH10" s="3">
        <f t="shared" si="17"/>
        <v>286670509.85396898</v>
      </c>
      <c r="CI10" s="3">
        <f t="shared" si="17"/>
        <v>9709029.4785292</v>
      </c>
      <c r="CJ10" s="3">
        <f t="shared" si="17"/>
        <v>46246308.740971602</v>
      </c>
      <c r="CK10" s="3">
        <f t="shared" si="17"/>
        <v>1964921.2493479899</v>
      </c>
      <c r="CL10" s="3">
        <f t="shared" si="17"/>
        <v>91870725.920083806</v>
      </c>
      <c r="CM10" s="3">
        <f t="shared" si="17"/>
        <v>6721131.9309021998</v>
      </c>
      <c r="CN10" s="3">
        <f t="shared" si="17"/>
        <v>142848851.07351199</v>
      </c>
      <c r="CO10" s="3">
        <f>SUM(CI10:CN10)</f>
        <v>299360968.39334679</v>
      </c>
      <c r="CP10" s="3">
        <f>CG10+CH10+CO10</f>
        <v>727914304.83924675</v>
      </c>
      <c r="CQ10" s="3"/>
      <c r="CR10" s="3"/>
      <c r="CS10" s="3">
        <f t="shared" ref="CS10:CZ10" si="18">CG11*CS137</f>
        <v>141882826.59193099</v>
      </c>
      <c r="CT10" s="3">
        <f t="shared" si="18"/>
        <v>286670509.85396898</v>
      </c>
      <c r="CU10" s="3">
        <f t="shared" si="18"/>
        <v>9709029.4785292</v>
      </c>
      <c r="CV10" s="3">
        <f t="shared" si="18"/>
        <v>46246308.740971602</v>
      </c>
      <c r="CW10" s="3">
        <f t="shared" si="18"/>
        <v>1964921.2493479899</v>
      </c>
      <c r="CX10" s="3">
        <f t="shared" si="18"/>
        <v>91870725.920083806</v>
      </c>
      <c r="CY10" s="3">
        <f t="shared" si="18"/>
        <v>6721131.9309021998</v>
      </c>
      <c r="CZ10" s="3">
        <f t="shared" si="18"/>
        <v>142848851.07351199</v>
      </c>
      <c r="DA10" s="3">
        <f>SUM(CU10:CZ10)</f>
        <v>299360968.39334679</v>
      </c>
      <c r="DB10" s="3">
        <f>CS10+CT10+DA10</f>
        <v>727914304.83924675</v>
      </c>
      <c r="DC10" s="3"/>
      <c r="DD10" s="3"/>
      <c r="DE10" s="3">
        <f t="shared" ref="DE10:DL10" si="19">CS11*DE137</f>
        <v>141882826.59193099</v>
      </c>
      <c r="DF10" s="3">
        <f t="shared" si="19"/>
        <v>286670509.85396898</v>
      </c>
      <c r="DG10" s="3">
        <f t="shared" si="19"/>
        <v>9709029.4785292</v>
      </c>
      <c r="DH10" s="3">
        <f t="shared" si="19"/>
        <v>46246308.740971602</v>
      </c>
      <c r="DI10" s="3">
        <f t="shared" si="19"/>
        <v>1964921.2493479899</v>
      </c>
      <c r="DJ10" s="3">
        <f t="shared" si="19"/>
        <v>91870725.920083806</v>
      </c>
      <c r="DK10" s="3">
        <f t="shared" si="19"/>
        <v>6721131.9309021998</v>
      </c>
      <c r="DL10" s="3">
        <f t="shared" si="19"/>
        <v>142848851.07351199</v>
      </c>
      <c r="DM10" s="3">
        <f>SUM(DG10:DL10)</f>
        <v>299360968.39334679</v>
      </c>
      <c r="DN10" s="3">
        <f>DE10+DF10+DM10</f>
        <v>727914304.83924675</v>
      </c>
      <c r="DO10" s="3"/>
      <c r="DP10" s="3"/>
      <c r="DQ10" s="3">
        <f t="shared" ref="DQ10:DX10" si="20">DE11*DQ137</f>
        <v>141882826.59193099</v>
      </c>
      <c r="DR10" s="3">
        <f t="shared" si="20"/>
        <v>286670509.85396898</v>
      </c>
      <c r="DS10" s="3">
        <f t="shared" si="20"/>
        <v>9709029.4785292</v>
      </c>
      <c r="DT10" s="3">
        <f t="shared" si="20"/>
        <v>46246308.740971602</v>
      </c>
      <c r="DU10" s="3">
        <f t="shared" si="20"/>
        <v>1964921.2493479899</v>
      </c>
      <c r="DV10" s="3">
        <f t="shared" si="20"/>
        <v>91870725.920083806</v>
      </c>
      <c r="DW10" s="3">
        <f t="shared" si="20"/>
        <v>6721131.9309021998</v>
      </c>
      <c r="DX10" s="3">
        <f t="shared" si="20"/>
        <v>142848851.07351199</v>
      </c>
      <c r="DY10" s="3">
        <f>SUM(DS10:DX10)</f>
        <v>299360968.39334679</v>
      </c>
      <c r="DZ10" s="3">
        <f>DQ10+DR10+DY10</f>
        <v>727914304.83924675</v>
      </c>
      <c r="EA10" s="3"/>
      <c r="EB10" s="3"/>
      <c r="EC10" s="3">
        <f t="shared" ref="EC10:EJ10" si="21">DQ11*EC137</f>
        <v>141882826.59193099</v>
      </c>
      <c r="ED10" s="3">
        <f t="shared" si="21"/>
        <v>286670509.85396898</v>
      </c>
      <c r="EE10" s="3">
        <f t="shared" si="21"/>
        <v>9709029.4785292</v>
      </c>
      <c r="EF10" s="3">
        <f t="shared" si="21"/>
        <v>46246308.740971602</v>
      </c>
      <c r="EG10" s="3">
        <f t="shared" si="21"/>
        <v>1964921.2493479899</v>
      </c>
      <c r="EH10" s="3">
        <f t="shared" si="21"/>
        <v>91870725.920083806</v>
      </c>
      <c r="EI10" s="3">
        <f t="shared" si="21"/>
        <v>6721131.9309021998</v>
      </c>
      <c r="EJ10" s="3">
        <f t="shared" si="21"/>
        <v>142848851.07351199</v>
      </c>
      <c r="EK10" s="3">
        <f>SUM(EE10:EJ10)</f>
        <v>299360968.39334679</v>
      </c>
      <c r="EL10" s="3">
        <f>EC10+ED10+EK10</f>
        <v>727914304.83924675</v>
      </c>
      <c r="EM10" s="3"/>
      <c r="EN10" s="3"/>
    </row>
    <row r="11" spans="1:144" ht="15" x14ac:dyDescent="0.25">
      <c r="A11" s="1" t="s">
        <v>233</v>
      </c>
      <c r="B11" s="3">
        <f t="shared" ref="B11:I11" si="22">B10</f>
        <v>141882826.59193099</v>
      </c>
      <c r="C11" s="3">
        <f t="shared" si="22"/>
        <v>286670509.85396898</v>
      </c>
      <c r="D11" s="3">
        <f t="shared" si="22"/>
        <v>9709029.4785292</v>
      </c>
      <c r="E11" s="3">
        <f t="shared" si="22"/>
        <v>46246308.740971602</v>
      </c>
      <c r="F11" s="3">
        <f t="shared" si="22"/>
        <v>1964921.2493479899</v>
      </c>
      <c r="G11" s="3">
        <f t="shared" si="22"/>
        <v>91870725.920083806</v>
      </c>
      <c r="H11" s="3">
        <f t="shared" si="22"/>
        <v>6721131.9309021998</v>
      </c>
      <c r="I11" s="3">
        <f t="shared" si="22"/>
        <v>142848851.07351199</v>
      </c>
      <c r="J11" s="3">
        <f>SUM(D11:I11)</f>
        <v>299360968.39334679</v>
      </c>
      <c r="K11" s="3">
        <f>B11+C11+J11</f>
        <v>727914304.83924675</v>
      </c>
      <c r="L11" s="20" t="s">
        <v>257</v>
      </c>
      <c r="M11" s="3">
        <f t="shared" ref="M11:T11" si="23">M10</f>
        <v>141882826.59193099</v>
      </c>
      <c r="N11" s="3">
        <f t="shared" si="23"/>
        <v>286670509.85396898</v>
      </c>
      <c r="O11" s="3">
        <f t="shared" si="23"/>
        <v>9709029.4785292</v>
      </c>
      <c r="P11" s="3">
        <f t="shared" si="23"/>
        <v>46246308.740971602</v>
      </c>
      <c r="Q11" s="3">
        <f t="shared" si="23"/>
        <v>1964921.2493479899</v>
      </c>
      <c r="R11" s="3">
        <f t="shared" si="23"/>
        <v>91870725.920083806</v>
      </c>
      <c r="S11" s="3">
        <f t="shared" si="23"/>
        <v>6721131.9309021998</v>
      </c>
      <c r="T11" s="3">
        <f t="shared" si="23"/>
        <v>142848851.07351199</v>
      </c>
      <c r="U11" s="3">
        <f>SUM(O11:T11)</f>
        <v>299360968.39334679</v>
      </c>
      <c r="V11" s="3">
        <f>M11+N11+U11</f>
        <v>727914304.83924675</v>
      </c>
      <c r="W11" s="1" t="b">
        <f>V11=K11</f>
        <v>1</v>
      </c>
      <c r="Y11" s="3">
        <f>M11</f>
        <v>141882826.59193099</v>
      </c>
      <c r="Z11" s="3">
        <f t="shared" ref="Z11:AF11" si="24">N11*Z138</f>
        <v>286670509.85396898</v>
      </c>
      <c r="AA11" s="3">
        <f t="shared" si="24"/>
        <v>9709029.4785292</v>
      </c>
      <c r="AB11" s="3">
        <f t="shared" si="24"/>
        <v>46246308.740971602</v>
      </c>
      <c r="AC11" s="3">
        <f t="shared" si="24"/>
        <v>1964921.2493479899</v>
      </c>
      <c r="AD11" s="3">
        <f t="shared" si="24"/>
        <v>91870725.920083806</v>
      </c>
      <c r="AE11" s="3">
        <f t="shared" si="24"/>
        <v>6721131.9309021998</v>
      </c>
      <c r="AF11" s="3">
        <f t="shared" si="24"/>
        <v>142848851.07351199</v>
      </c>
      <c r="AG11" s="3">
        <f>SUM(AA11:AF11)</f>
        <v>299360968.39334679</v>
      </c>
      <c r="AH11" s="3">
        <f>Y11+Z11+AG11</f>
        <v>727914304.83924675</v>
      </c>
      <c r="AI11" s="3" t="b">
        <f>AH11=V11</f>
        <v>1</v>
      </c>
      <c r="AJ11" s="3"/>
      <c r="AK11" s="3">
        <f t="shared" ref="AK11:AR11" si="25">Y11*AK138</f>
        <v>141882826.59193099</v>
      </c>
      <c r="AL11" s="3">
        <f t="shared" si="25"/>
        <v>286670509.85396898</v>
      </c>
      <c r="AM11" s="3">
        <f t="shared" si="25"/>
        <v>9709029.4785292</v>
      </c>
      <c r="AN11" s="3">
        <f t="shared" si="25"/>
        <v>46246308.740971602</v>
      </c>
      <c r="AO11" s="3">
        <f t="shared" si="25"/>
        <v>1964921.2493479899</v>
      </c>
      <c r="AP11" s="3">
        <f t="shared" si="25"/>
        <v>91870725.920083806</v>
      </c>
      <c r="AQ11" s="3">
        <f t="shared" si="25"/>
        <v>6721131.9309021998</v>
      </c>
      <c r="AR11" s="3">
        <f t="shared" si="25"/>
        <v>142848851.07351199</v>
      </c>
      <c r="AS11" s="3">
        <f>SUM(AM11:AR11)</f>
        <v>299360968.39334679</v>
      </c>
      <c r="AT11" s="3">
        <f>AK11+AL11+AS11</f>
        <v>727914304.83924675</v>
      </c>
      <c r="AU11" s="3" t="b">
        <f>AT11=AH11</f>
        <v>1</v>
      </c>
      <c r="AV11" s="3"/>
      <c r="AW11" s="3">
        <f t="shared" ref="AW11:BD11" si="26">AK11*AW138</f>
        <v>141882826.59193099</v>
      </c>
      <c r="AX11" s="3">
        <f t="shared" si="26"/>
        <v>286670509.85396898</v>
      </c>
      <c r="AY11" s="3">
        <f t="shared" si="26"/>
        <v>9709029.4785292</v>
      </c>
      <c r="AZ11" s="3">
        <f t="shared" si="26"/>
        <v>46246308.740971602</v>
      </c>
      <c r="BA11" s="3">
        <f t="shared" si="26"/>
        <v>1964921.2493479899</v>
      </c>
      <c r="BB11" s="3">
        <f t="shared" si="26"/>
        <v>91870725.920083806</v>
      </c>
      <c r="BC11" s="3">
        <f t="shared" si="26"/>
        <v>6721131.9309021998</v>
      </c>
      <c r="BD11" s="3">
        <f t="shared" si="26"/>
        <v>142848851.07351199</v>
      </c>
      <c r="BE11" s="3">
        <f>SUM(AY11:BD11)</f>
        <v>299360968.39334679</v>
      </c>
      <c r="BF11" s="3">
        <f>AW11+AX11+BE11</f>
        <v>727914304.83924675</v>
      </c>
      <c r="BG11" s="3" t="b">
        <f>BF11=AW11</f>
        <v>0</v>
      </c>
      <c r="BH11" s="3"/>
      <c r="BI11" s="3">
        <f t="shared" ref="BI11:BP11" si="27">AW11*BI138</f>
        <v>141882826.59193099</v>
      </c>
      <c r="BJ11" s="3">
        <f t="shared" si="27"/>
        <v>286670509.85396898</v>
      </c>
      <c r="BK11" s="3">
        <f t="shared" si="27"/>
        <v>9709029.4785292</v>
      </c>
      <c r="BL11" s="3">
        <f t="shared" si="27"/>
        <v>46246308.740971602</v>
      </c>
      <c r="BM11" s="3">
        <f t="shared" si="27"/>
        <v>1964921.2493479899</v>
      </c>
      <c r="BN11" s="3">
        <f t="shared" si="27"/>
        <v>91870725.920083806</v>
      </c>
      <c r="BO11" s="3">
        <f t="shared" si="27"/>
        <v>6721131.9309021998</v>
      </c>
      <c r="BP11" s="3">
        <f t="shared" si="27"/>
        <v>142848851.07351199</v>
      </c>
      <c r="BQ11" s="3">
        <f>SUM(BK11:BP11)</f>
        <v>299360968.39334679</v>
      </c>
      <c r="BR11" s="3">
        <f>BI11+BJ11+BQ11</f>
        <v>727914304.83924675</v>
      </c>
      <c r="BS11" s="3"/>
      <c r="BT11" s="3"/>
      <c r="BU11" s="3">
        <f t="shared" ref="BU11:CB11" si="28">BI11*BU138</f>
        <v>141882826.59193099</v>
      </c>
      <c r="BV11" s="3">
        <f t="shared" si="28"/>
        <v>286670509.85396898</v>
      </c>
      <c r="BW11" s="3">
        <f t="shared" si="28"/>
        <v>9709029.4785292</v>
      </c>
      <c r="BX11" s="3">
        <f t="shared" si="28"/>
        <v>46246308.740971602</v>
      </c>
      <c r="BY11" s="3">
        <f t="shared" si="28"/>
        <v>1964921.2493479899</v>
      </c>
      <c r="BZ11" s="3">
        <f t="shared" si="28"/>
        <v>91870725.920083806</v>
      </c>
      <c r="CA11" s="3">
        <f t="shared" si="28"/>
        <v>6721131.9309021998</v>
      </c>
      <c r="CB11" s="3">
        <f t="shared" si="28"/>
        <v>142848851.07351199</v>
      </c>
      <c r="CC11" s="3">
        <f>SUM(BW11:CB11)</f>
        <v>299360968.39334679</v>
      </c>
      <c r="CD11" s="3">
        <f>BU11+BV11+CC11</f>
        <v>727914304.83924675</v>
      </c>
      <c r="CE11" s="3" t="b">
        <f>CD11=BU11</f>
        <v>0</v>
      </c>
      <c r="CF11" s="3"/>
      <c r="CG11" s="3">
        <f t="shared" ref="CG11:CN11" si="29">BU11*CG138</f>
        <v>141882826.59193099</v>
      </c>
      <c r="CH11" s="3">
        <f t="shared" si="29"/>
        <v>286670509.85396898</v>
      </c>
      <c r="CI11" s="3">
        <f t="shared" si="29"/>
        <v>9709029.4785292</v>
      </c>
      <c r="CJ11" s="3">
        <f t="shared" si="29"/>
        <v>46246308.740971602</v>
      </c>
      <c r="CK11" s="3">
        <f t="shared" si="29"/>
        <v>1964921.2493479899</v>
      </c>
      <c r="CL11" s="3">
        <f t="shared" si="29"/>
        <v>91870725.920083806</v>
      </c>
      <c r="CM11" s="3">
        <f t="shared" si="29"/>
        <v>6721131.9309021998</v>
      </c>
      <c r="CN11" s="3">
        <f t="shared" si="29"/>
        <v>142848851.07351199</v>
      </c>
      <c r="CO11" s="3">
        <f>SUM(CI11:CN11)</f>
        <v>299360968.39334679</v>
      </c>
      <c r="CP11" s="3">
        <f>CG11+CH11+CO11</f>
        <v>727914304.83924675</v>
      </c>
      <c r="CQ11" s="3"/>
      <c r="CR11" s="3"/>
      <c r="CS11" s="3">
        <f t="shared" ref="CS11:CZ11" si="30">CG11*CS138</f>
        <v>141882826.59193099</v>
      </c>
      <c r="CT11" s="3">
        <f t="shared" si="30"/>
        <v>286670509.85396898</v>
      </c>
      <c r="CU11" s="3">
        <f t="shared" si="30"/>
        <v>9709029.4785292</v>
      </c>
      <c r="CV11" s="3">
        <f t="shared" si="30"/>
        <v>46246308.740971602</v>
      </c>
      <c r="CW11" s="3">
        <f t="shared" si="30"/>
        <v>1964921.2493479899</v>
      </c>
      <c r="CX11" s="3">
        <f t="shared" si="30"/>
        <v>91870725.920083806</v>
      </c>
      <c r="CY11" s="3">
        <f t="shared" si="30"/>
        <v>6721131.9309021998</v>
      </c>
      <c r="CZ11" s="3">
        <f t="shared" si="30"/>
        <v>142848851.07351199</v>
      </c>
      <c r="DA11" s="3">
        <f>SUM(CU11:CZ11)</f>
        <v>299360968.39334679</v>
      </c>
      <c r="DB11" s="3">
        <f>CS11+CT11+DA11</f>
        <v>727914304.83924675</v>
      </c>
      <c r="DC11" s="3"/>
      <c r="DD11" s="3"/>
      <c r="DE11" s="3">
        <f t="shared" ref="DE11:DL11" si="31">CS11*DE138</f>
        <v>141882826.59193099</v>
      </c>
      <c r="DF11" s="3">
        <f t="shared" si="31"/>
        <v>286670509.85396898</v>
      </c>
      <c r="DG11" s="3">
        <f t="shared" si="31"/>
        <v>9709029.4785292</v>
      </c>
      <c r="DH11" s="3">
        <f t="shared" si="31"/>
        <v>46246308.740971602</v>
      </c>
      <c r="DI11" s="3">
        <f t="shared" si="31"/>
        <v>1964921.2493479899</v>
      </c>
      <c r="DJ11" s="3">
        <f t="shared" si="31"/>
        <v>91870725.920083806</v>
      </c>
      <c r="DK11" s="3">
        <f t="shared" si="31"/>
        <v>6721131.9309021998</v>
      </c>
      <c r="DL11" s="3">
        <f t="shared" si="31"/>
        <v>142848851.07351199</v>
      </c>
      <c r="DM11" s="3">
        <f>SUM(DG11:DL11)</f>
        <v>299360968.39334679</v>
      </c>
      <c r="DN11" s="3">
        <f>DE11+DF11+DM11</f>
        <v>727914304.83924675</v>
      </c>
      <c r="DO11" s="3"/>
      <c r="DP11" s="3"/>
      <c r="DQ11" s="3">
        <f t="shared" ref="DQ11:DX11" si="32">DE11*DQ138</f>
        <v>141882826.59193099</v>
      </c>
      <c r="DR11" s="3">
        <f t="shared" si="32"/>
        <v>286670509.85396898</v>
      </c>
      <c r="DS11" s="3">
        <f t="shared" si="32"/>
        <v>9709029.4785292</v>
      </c>
      <c r="DT11" s="3">
        <f t="shared" si="32"/>
        <v>46246308.740971602</v>
      </c>
      <c r="DU11" s="3">
        <f t="shared" si="32"/>
        <v>1964921.2493479899</v>
      </c>
      <c r="DV11" s="3">
        <f t="shared" si="32"/>
        <v>91870725.920083806</v>
      </c>
      <c r="DW11" s="3">
        <f t="shared" si="32"/>
        <v>6721131.9309021998</v>
      </c>
      <c r="DX11" s="3">
        <f t="shared" si="32"/>
        <v>142848851.07351199</v>
      </c>
      <c r="DY11" s="3">
        <f>SUM(DS11:DX11)</f>
        <v>299360968.39334679</v>
      </c>
      <c r="DZ11" s="3">
        <f>DQ11+DR11+DY11</f>
        <v>727914304.83924675</v>
      </c>
      <c r="EA11" s="3"/>
      <c r="EB11" s="3"/>
      <c r="EC11" s="3">
        <v>148976967.921527</v>
      </c>
      <c r="ED11" s="3">
        <v>301004035.34666699</v>
      </c>
      <c r="EE11" s="3">
        <v>10194480.952455699</v>
      </c>
      <c r="EF11" s="3">
        <v>48558624.178020097</v>
      </c>
      <c r="EG11" s="3">
        <v>2063167.3118153899</v>
      </c>
      <c r="EH11" s="3">
        <v>96464262.216087997</v>
      </c>
      <c r="EI11" s="3">
        <v>7057188.5274473103</v>
      </c>
      <c r="EJ11" s="3">
        <v>149991293.627188</v>
      </c>
      <c r="EK11" s="3">
        <f>SUM(EE11:EJ11)</f>
        <v>314329016.81301451</v>
      </c>
      <c r="EL11" s="3">
        <f>EC11+ED11+EK11</f>
        <v>764310020.08120847</v>
      </c>
      <c r="EM11" s="3"/>
      <c r="EN11" s="3"/>
    </row>
    <row r="12" spans="1:144" x14ac:dyDescent="0.2">
      <c r="A12" s="92" t="s">
        <v>284</v>
      </c>
      <c r="B12" s="17">
        <f t="shared" ref="B12:K12" si="33">B7-B8+B9-B10+B11</f>
        <v>2066685645.8635378</v>
      </c>
      <c r="C12" s="17">
        <f t="shared" si="33"/>
        <v>1877801802.4816513</v>
      </c>
      <c r="D12" s="17">
        <f t="shared" si="33"/>
        <v>10053582.679295935</v>
      </c>
      <c r="E12" s="17">
        <f t="shared" si="33"/>
        <v>890024005.78031003</v>
      </c>
      <c r="F12" s="17">
        <f t="shared" si="33"/>
        <v>127215855.06404175</v>
      </c>
      <c r="G12" s="17">
        <f t="shared" si="33"/>
        <v>27995224.345231444</v>
      </c>
      <c r="H12" s="17">
        <f t="shared" si="33"/>
        <v>706387021.36641514</v>
      </c>
      <c r="I12" s="17">
        <f t="shared" si="33"/>
        <v>20050104.572468534</v>
      </c>
      <c r="J12" s="17">
        <f t="shared" si="33"/>
        <v>1781725793.8077629</v>
      </c>
      <c r="K12" s="17">
        <f t="shared" si="33"/>
        <v>5726213242.1529522</v>
      </c>
      <c r="M12" s="17">
        <f t="shared" ref="M12:V12" si="34">M7-M8+M9-M10+M11</f>
        <v>2548899160.7768331</v>
      </c>
      <c r="N12" s="17">
        <f t="shared" si="34"/>
        <v>2195534395.1009541</v>
      </c>
      <c r="O12" s="17">
        <f t="shared" si="34"/>
        <v>29287345.654427696</v>
      </c>
      <c r="P12" s="17">
        <f t="shared" si="34"/>
        <v>2767702215.7265372</v>
      </c>
      <c r="Q12" s="17">
        <f t="shared" si="34"/>
        <v>325376408.72191274</v>
      </c>
      <c r="R12" s="17">
        <f t="shared" si="34"/>
        <v>148414285.62811437</v>
      </c>
      <c r="S12" s="17">
        <f t="shared" si="34"/>
        <v>979341392.84521139</v>
      </c>
      <c r="T12" s="17">
        <f t="shared" si="34"/>
        <v>1232782640.6935582</v>
      </c>
      <c r="U12" s="17">
        <f t="shared" si="34"/>
        <v>5482904289.269762</v>
      </c>
      <c r="V12" s="17">
        <f t="shared" si="34"/>
        <v>10227337845.147549</v>
      </c>
      <c r="Y12" s="17">
        <f t="shared" ref="Y12:AH12" si="35">Y7-Y8+Y9-Y10+Y11</f>
        <v>3033394607.0790477</v>
      </c>
      <c r="Z12" s="17">
        <f t="shared" si="35"/>
        <v>2545270707.0402451</v>
      </c>
      <c r="AA12" s="17">
        <f t="shared" si="35"/>
        <v>30127265.088744644</v>
      </c>
      <c r="AB12" s="17">
        <f t="shared" si="35"/>
        <v>4643251464.3919821</v>
      </c>
      <c r="AC12" s="17">
        <f t="shared" si="35"/>
        <v>427125642.64044082</v>
      </c>
      <c r="AD12" s="17">
        <f t="shared" si="35"/>
        <v>168906435.85139</v>
      </c>
      <c r="AE12" s="17">
        <f t="shared" si="35"/>
        <v>1198457513.22891</v>
      </c>
      <c r="AF12" s="17">
        <f t="shared" si="35"/>
        <v>1350959300.8719535</v>
      </c>
      <c r="AG12" s="17">
        <f t="shared" si="35"/>
        <v>7818827622.0734215</v>
      </c>
      <c r="AH12" s="17">
        <f t="shared" si="35"/>
        <v>13397492936.192715</v>
      </c>
      <c r="AI12" s="70"/>
      <c r="AJ12" s="70"/>
      <c r="AK12" s="17">
        <f t="shared" ref="AK12:AT12" si="36">AK7-AK8+AK9-AK10+AK11</f>
        <v>3260098885.2123199</v>
      </c>
      <c r="AL12" s="17">
        <f t="shared" si="36"/>
        <v>2754890667.864573</v>
      </c>
      <c r="AM12" s="17">
        <f t="shared" si="36"/>
        <v>41721465.634786882</v>
      </c>
      <c r="AN12" s="17">
        <f t="shared" si="36"/>
        <v>6136138505.4877243</v>
      </c>
      <c r="AO12" s="17">
        <f t="shared" si="36"/>
        <v>527663102.8173818</v>
      </c>
      <c r="AP12" s="17">
        <f t="shared" si="36"/>
        <v>494858567.84985167</v>
      </c>
      <c r="AQ12" s="17">
        <f t="shared" si="36"/>
        <v>1378713762.0017092</v>
      </c>
      <c r="AR12" s="17">
        <f t="shared" si="36"/>
        <v>1367549536.0230777</v>
      </c>
      <c r="AS12" s="17">
        <f t="shared" si="36"/>
        <v>9946644939.8145313</v>
      </c>
      <c r="AT12" s="17">
        <f t="shared" si="36"/>
        <v>15961634492.891424</v>
      </c>
      <c r="AU12" s="70"/>
      <c r="AV12" s="70"/>
      <c r="AW12" s="17">
        <f t="shared" ref="AW12:BF12" si="37">AW7-AW8+AW9-AW10+AW11</f>
        <v>4377580554.1324463</v>
      </c>
      <c r="AX12" s="17">
        <f t="shared" si="37"/>
        <v>3180999491.9306884</v>
      </c>
      <c r="AY12" s="17">
        <f t="shared" si="37"/>
        <v>56771021.296966761</v>
      </c>
      <c r="AZ12" s="17">
        <f t="shared" si="37"/>
        <v>6522197350.9888554</v>
      </c>
      <c r="BA12" s="17">
        <f t="shared" si="37"/>
        <v>652369576.27653098</v>
      </c>
      <c r="BB12" s="17">
        <f t="shared" si="37"/>
        <v>584947673.83010459</v>
      </c>
      <c r="BC12" s="17">
        <f t="shared" si="37"/>
        <v>1597196856.2632697</v>
      </c>
      <c r="BD12" s="17">
        <f t="shared" si="37"/>
        <v>1849841018.1859789</v>
      </c>
      <c r="BE12" s="17">
        <f t="shared" si="37"/>
        <v>11263323496.841705</v>
      </c>
      <c r="BF12" s="17">
        <f t="shared" si="37"/>
        <v>18821903542.904839</v>
      </c>
      <c r="BG12" s="70"/>
      <c r="BH12" s="70"/>
      <c r="BI12" s="17">
        <f t="shared" ref="BI12:BR12" si="38">BI7-BI8+BI9-BI10+BI11</f>
        <v>4725051851.9461622</v>
      </c>
      <c r="BJ12" s="17">
        <f t="shared" si="38"/>
        <v>3312584107.0490794</v>
      </c>
      <c r="BK12" s="17">
        <f t="shared" si="38"/>
        <v>71065615.142787069</v>
      </c>
      <c r="BL12" s="17">
        <f t="shared" si="38"/>
        <v>7511108371.6049948</v>
      </c>
      <c r="BM12" s="17">
        <f t="shared" si="38"/>
        <v>664399841.79276562</v>
      </c>
      <c r="BN12" s="17">
        <f t="shared" si="38"/>
        <v>620437278.98078895</v>
      </c>
      <c r="BO12" s="17">
        <f t="shared" si="38"/>
        <v>1677413151.4719622</v>
      </c>
      <c r="BP12" s="17">
        <f t="shared" si="38"/>
        <v>1967928439.9729793</v>
      </c>
      <c r="BQ12" s="17">
        <f t="shared" si="38"/>
        <v>12512352698.966276</v>
      </c>
      <c r="BR12" s="17">
        <f t="shared" si="38"/>
        <v>20549988657.961517</v>
      </c>
      <c r="BS12" s="70"/>
      <c r="BT12" s="70"/>
      <c r="BU12" s="17">
        <f t="shared" ref="BU12:CD12" si="39">BU7-BU8+BU9-BU10+BU11</f>
        <v>5042679418.2229414</v>
      </c>
      <c r="BV12" s="17">
        <f t="shared" si="39"/>
        <v>3507341024.2063746</v>
      </c>
      <c r="BW12" s="17">
        <f t="shared" si="39"/>
        <v>75735154.141310036</v>
      </c>
      <c r="BX12" s="17">
        <f t="shared" si="39"/>
        <v>7625604311.4012661</v>
      </c>
      <c r="BY12" s="17">
        <f t="shared" si="39"/>
        <v>704893509.1236558</v>
      </c>
      <c r="BZ12" s="17">
        <f t="shared" si="39"/>
        <v>651440048.45807993</v>
      </c>
      <c r="CA12" s="17">
        <f t="shared" si="39"/>
        <v>1750046855.228637</v>
      </c>
      <c r="CB12" s="17">
        <f t="shared" si="39"/>
        <v>2092451606.6801133</v>
      </c>
      <c r="CC12" s="17">
        <f t="shared" si="39"/>
        <v>12900171485.033062</v>
      </c>
      <c r="CD12" s="17">
        <f t="shared" si="39"/>
        <v>21450191927.462379</v>
      </c>
      <c r="CE12" s="70"/>
      <c r="CF12" s="70"/>
      <c r="CG12" s="17">
        <f t="shared" ref="CG12:CP12" si="40">CG7-CG8+CG9-CG10+CG11</f>
        <v>5832573316.6896067</v>
      </c>
      <c r="CH12" s="17">
        <f t="shared" si="40"/>
        <v>3687901966.3152122</v>
      </c>
      <c r="CI12" s="17">
        <f t="shared" si="40"/>
        <v>76186845.338501289</v>
      </c>
      <c r="CJ12" s="17">
        <f t="shared" si="40"/>
        <v>7751532653.4302254</v>
      </c>
      <c r="CK12" s="17">
        <f t="shared" si="40"/>
        <v>808732439.34084737</v>
      </c>
      <c r="CL12" s="17">
        <f t="shared" si="40"/>
        <v>1727250566.786073</v>
      </c>
      <c r="CM12" s="17">
        <f t="shared" si="40"/>
        <v>1814273839.7619598</v>
      </c>
      <c r="CN12" s="17">
        <f t="shared" si="40"/>
        <v>2195917675.6847649</v>
      </c>
      <c r="CO12" s="17">
        <f t="shared" si="40"/>
        <v>14373894020.342371</v>
      </c>
      <c r="CP12" s="17">
        <f t="shared" si="40"/>
        <v>23894369303.347191</v>
      </c>
      <c r="CQ12" s="70"/>
      <c r="CR12" s="70"/>
      <c r="CS12" s="17">
        <f t="shared" ref="CS12:DB12" si="41">CS7-CS8+CS9-CS10+CS11</f>
        <v>6186805299.679224</v>
      </c>
      <c r="CT12" s="17">
        <f t="shared" si="41"/>
        <v>3858929193.4219685</v>
      </c>
      <c r="CU12" s="17">
        <f t="shared" si="41"/>
        <v>78104400.763405025</v>
      </c>
      <c r="CV12" s="17">
        <f t="shared" si="41"/>
        <v>8221176755.2056561</v>
      </c>
      <c r="CW12" s="17">
        <f t="shared" si="41"/>
        <v>813062137.20114255</v>
      </c>
      <c r="CX12" s="17">
        <f t="shared" si="41"/>
        <v>2057503791.3080337</v>
      </c>
      <c r="CY12" s="17">
        <f t="shared" si="41"/>
        <v>1867695472.5253375</v>
      </c>
      <c r="CZ12" s="17">
        <f t="shared" si="41"/>
        <v>2358533599.7043037</v>
      </c>
      <c r="DA12" s="17">
        <f t="shared" si="41"/>
        <v>15396076156.707878</v>
      </c>
      <c r="DB12" s="17">
        <f t="shared" si="41"/>
        <v>25441810649.809074</v>
      </c>
      <c r="DC12" s="70"/>
      <c r="DD12" s="70"/>
      <c r="DE12" s="17">
        <f t="shared" ref="DE12:DN12" si="42">DE7-DE8+DE9-DE10+DE11</f>
        <v>6619146620.1839743</v>
      </c>
      <c r="DF12" s="17">
        <f t="shared" si="42"/>
        <v>4129304223.1845908</v>
      </c>
      <c r="DG12" s="17">
        <f t="shared" si="42"/>
        <v>81844041.035889626</v>
      </c>
      <c r="DH12" s="17">
        <f t="shared" si="42"/>
        <v>8570258430.3135309</v>
      </c>
      <c r="DI12" s="17">
        <f t="shared" si="42"/>
        <v>824134170.16538954</v>
      </c>
      <c r="DJ12" s="17">
        <f t="shared" si="42"/>
        <v>2093871268.0415177</v>
      </c>
      <c r="DK12" s="17">
        <f t="shared" si="42"/>
        <v>2005588889.6392949</v>
      </c>
      <c r="DL12" s="17">
        <f t="shared" si="42"/>
        <v>2524633575.4036689</v>
      </c>
      <c r="DM12" s="17">
        <f t="shared" si="42"/>
        <v>16100330374.599293</v>
      </c>
      <c r="DN12" s="17">
        <f t="shared" si="42"/>
        <v>26848781217.967857</v>
      </c>
      <c r="DO12" s="70"/>
      <c r="DP12" s="70"/>
      <c r="DQ12" s="17">
        <f t="shared" ref="DQ12:DZ12" si="43">DQ7-DQ8+DQ9-DQ10+DQ11</f>
        <v>7039902439.6961679</v>
      </c>
      <c r="DR12" s="17">
        <f t="shared" si="43"/>
        <v>4322617481.5241756</v>
      </c>
      <c r="DS12" s="17">
        <f t="shared" si="43"/>
        <v>84926760.453623384</v>
      </c>
      <c r="DT12" s="17">
        <f t="shared" si="43"/>
        <v>8711160415.3420162</v>
      </c>
      <c r="DU12" s="17">
        <f t="shared" si="43"/>
        <v>869152860.72469449</v>
      </c>
      <c r="DV12" s="17">
        <f t="shared" si="43"/>
        <v>2172523262.8364224</v>
      </c>
      <c r="DW12" s="17">
        <f t="shared" si="43"/>
        <v>2352615247.4685464</v>
      </c>
      <c r="DX12" s="17">
        <f t="shared" si="43"/>
        <v>2755505479.7120285</v>
      </c>
      <c r="DY12" s="17">
        <f t="shared" si="43"/>
        <v>16945884026.537331</v>
      </c>
      <c r="DZ12" s="17">
        <f t="shared" si="43"/>
        <v>28308403947.757675</v>
      </c>
      <c r="EA12" s="70"/>
      <c r="EB12" s="70"/>
      <c r="EC12" s="17">
        <f t="shared" ref="EC12:EL12" si="44">EC7-EC8+EC9-EC10+EC11</f>
        <v>7370202220.4583855</v>
      </c>
      <c r="ED12" s="17">
        <f t="shared" si="44"/>
        <v>4391207275.0987577</v>
      </c>
      <c r="EE12" s="17">
        <f t="shared" si="44"/>
        <v>91440860.9147688</v>
      </c>
      <c r="EF12" s="17">
        <f t="shared" si="44"/>
        <v>8931491454.9969673</v>
      </c>
      <c r="EG12" s="17">
        <f t="shared" si="44"/>
        <v>931215483.02378631</v>
      </c>
      <c r="EH12" s="17">
        <f t="shared" si="44"/>
        <v>2220558320.1994944</v>
      </c>
      <c r="EI12" s="17">
        <f t="shared" si="44"/>
        <v>2429449257.1364951</v>
      </c>
      <c r="EJ12" s="17">
        <f t="shared" si="44"/>
        <v>2856375635.0159659</v>
      </c>
      <c r="EK12" s="17">
        <f t="shared" si="44"/>
        <v>17460531011.287476</v>
      </c>
      <c r="EL12" s="17">
        <f t="shared" si="44"/>
        <v>29221940506.84462</v>
      </c>
      <c r="EM12" s="70"/>
      <c r="EN12" s="70"/>
    </row>
    <row r="13" spans="1:144" ht="11.25" customHeight="1" x14ac:dyDescent="0.2">
      <c r="A13" s="83"/>
      <c r="B13" s="82"/>
      <c r="C13" s="82"/>
      <c r="D13" s="82"/>
      <c r="E13" s="82"/>
      <c r="F13" s="82"/>
      <c r="G13" s="82"/>
      <c r="H13" s="82"/>
      <c r="I13" s="82"/>
      <c r="J13" s="82"/>
      <c r="K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3"/>
      <c r="AJ13" s="3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3"/>
      <c r="AV13" s="3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3"/>
      <c r="BH13" s="3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3"/>
      <c r="BT13" s="3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3"/>
      <c r="CF13" s="3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3"/>
      <c r="CR13" s="3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3"/>
      <c r="DD13" s="3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3"/>
      <c r="DP13" s="3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3"/>
      <c r="EB13" s="3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3"/>
      <c r="EN13" s="3"/>
    </row>
    <row r="14" spans="1:144" x14ac:dyDescent="0.2">
      <c r="A14" s="1" t="s">
        <v>232</v>
      </c>
      <c r="B14" s="100">
        <f>'Hyp 2027'!B264</f>
        <v>285136068.93701345</v>
      </c>
      <c r="C14" s="100">
        <f>'Hyp 2027'!C264</f>
        <v>249052202.0338746</v>
      </c>
      <c r="D14" s="100">
        <f>'Hyp 2027'!D264</f>
        <v>1521445.7145999998</v>
      </c>
      <c r="E14" s="100">
        <f>'Hyp 2027'!E264</f>
        <v>420154861.85454828</v>
      </c>
      <c r="F14" s="100">
        <f>'Hyp 2027'!F264</f>
        <v>9177868.9479295779</v>
      </c>
      <c r="G14" s="100">
        <f>'Hyp 2027'!G264</f>
        <v>37725355.23187504</v>
      </c>
      <c r="H14" s="100">
        <f>'Hyp 2027'!H264</f>
        <v>46900845.308071375</v>
      </c>
      <c r="I14" s="100">
        <f>'Hyp 2027'!I264</f>
        <v>78664184.507331789</v>
      </c>
      <c r="J14" s="3">
        <f>SUM(D14:I14)</f>
        <v>594144561.56435609</v>
      </c>
      <c r="K14" s="3">
        <f>B14+C14+J14</f>
        <v>1128332832.535244</v>
      </c>
      <c r="L14" s="3"/>
      <c r="M14" s="3">
        <f>B14+'Hyp 2027'!B265</f>
        <v>570272137.87402689</v>
      </c>
      <c r="N14" s="3">
        <f>C14+'Hyp 2027'!C265</f>
        <v>498104404.0677492</v>
      </c>
      <c r="O14" s="3">
        <f>D14+'Hyp 2027'!D265</f>
        <v>3042891.4291999997</v>
      </c>
      <c r="P14" s="3">
        <f>E14+'Hyp 2027'!E265</f>
        <v>840309723.70909655</v>
      </c>
      <c r="Q14" s="3">
        <f>F14+'Hyp 2027'!F265</f>
        <v>18355737.895859156</v>
      </c>
      <c r="R14" s="3">
        <f>G14+'Hyp 2027'!G265</f>
        <v>75450710.463750079</v>
      </c>
      <c r="S14" s="3">
        <f>H14+'Hyp 2027'!H265</f>
        <v>93801690.61614275</v>
      </c>
      <c r="T14" s="3">
        <f>I14+'Hyp 2027'!I265</f>
        <v>157328369.01466358</v>
      </c>
      <c r="U14" s="3">
        <f>SUM(O14:T14)</f>
        <v>1188289123.1287122</v>
      </c>
      <c r="V14" s="3">
        <f>M14+N14+U14</f>
        <v>2256665665.070488</v>
      </c>
      <c r="W14" s="99"/>
      <c r="Y14" s="3">
        <f>M14+'Hyp 2027'!B265</f>
        <v>855408206.8110404</v>
      </c>
      <c r="Z14" s="3">
        <f>N14+'Hyp 2027'!C265</f>
        <v>747156606.10162377</v>
      </c>
      <c r="AA14" s="3">
        <f>O14+'Hyp 2027'!D265</f>
        <v>4564337.1437999997</v>
      </c>
      <c r="AB14" s="3">
        <f>P14+'Hyp 2027'!E265</f>
        <v>1260464585.5636449</v>
      </c>
      <c r="AC14" s="3">
        <f>Q14+'Hyp 2027'!F265</f>
        <v>27533606.843788736</v>
      </c>
      <c r="AD14" s="3">
        <f>R14+'Hyp 2027'!G265</f>
        <v>113176065.69562513</v>
      </c>
      <c r="AE14" s="3">
        <f>S14+'Hyp 2027'!H265</f>
        <v>140702535.92421412</v>
      </c>
      <c r="AF14" s="3">
        <f>T14+'Hyp 2027'!I265</f>
        <v>235992553.52199537</v>
      </c>
      <c r="AG14" s="3">
        <f>SUM(AA14:AF14)</f>
        <v>1782433684.693068</v>
      </c>
      <c r="AH14" s="3">
        <f>Y14+Z14+AG14</f>
        <v>3384998497.605732</v>
      </c>
      <c r="AI14" s="3"/>
      <c r="AJ14" s="3"/>
      <c r="AK14" s="3">
        <f>Y14+'Hyp 2027'!B265</f>
        <v>1140544275.7480538</v>
      </c>
      <c r="AL14" s="3">
        <f>Z14+'Hyp 2027'!C265</f>
        <v>996208808.1354984</v>
      </c>
      <c r="AM14" s="3">
        <f>AA14+'Hyp 2027'!D265</f>
        <v>6085782.8583999993</v>
      </c>
      <c r="AN14" s="3">
        <f>AB14+'Hyp 2027'!E265</f>
        <v>1680619447.4181931</v>
      </c>
      <c r="AO14" s="3">
        <f>AC14+'Hyp 2027'!F265</f>
        <v>36711475.791718312</v>
      </c>
      <c r="AP14" s="3">
        <f>AD14+'Hyp 2027'!G265</f>
        <v>150901420.92750016</v>
      </c>
      <c r="AQ14" s="3">
        <f>AE14+'Hyp 2027'!H265</f>
        <v>187603381.2322855</v>
      </c>
      <c r="AR14" s="3">
        <f>AF14+'Hyp 2027'!I265</f>
        <v>314656738.02932715</v>
      </c>
      <c r="AS14" s="3">
        <f>SUM(AM14:AR14)</f>
        <v>2376578246.2574244</v>
      </c>
      <c r="AT14" s="3">
        <f>AK14+AL14+AS14</f>
        <v>4513331330.140976</v>
      </c>
      <c r="AU14" s="3"/>
      <c r="AV14" s="3"/>
      <c r="AW14" s="3">
        <f>AK14+'Hyp 2027'!B265</f>
        <v>1425680344.6850672</v>
      </c>
      <c r="AX14" s="3">
        <f>AL14+'Hyp 2027'!C265</f>
        <v>1245261010.169373</v>
      </c>
      <c r="AY14" s="3">
        <f>AM14+'Hyp 2027'!D265</f>
        <v>7607228.5729999989</v>
      </c>
      <c r="AZ14" s="3">
        <f>AN14+'Hyp 2027'!E265</f>
        <v>2100774309.2727413</v>
      </c>
      <c r="BA14" s="3">
        <f>AO14+'Hyp 2027'!F265</f>
        <v>45889344.739647888</v>
      </c>
      <c r="BB14" s="3">
        <f>AP14+'Hyp 2027'!G265</f>
        <v>188626776.15937519</v>
      </c>
      <c r="BC14" s="3">
        <f>AQ14+'Hyp 2027'!H265</f>
        <v>234504226.54035687</v>
      </c>
      <c r="BD14" s="3">
        <f>AR14+'Hyp 2027'!I265</f>
        <v>393320922.53665894</v>
      </c>
      <c r="BE14" s="3">
        <f>SUM(AY14:BD14)</f>
        <v>2970722807.8217797</v>
      </c>
      <c r="BF14" s="3">
        <f>AW14+AX14+BE14</f>
        <v>5641664162.6762199</v>
      </c>
      <c r="BG14" s="3"/>
      <c r="BH14" s="3"/>
      <c r="BI14" s="3">
        <f>AW14+'Hyp 2027'!B265</f>
        <v>1710816413.6220806</v>
      </c>
      <c r="BJ14" s="3">
        <f>AX14+'Hyp 2027'!C265</f>
        <v>1494313212.2032475</v>
      </c>
      <c r="BK14" s="3">
        <f>AY14+'Hyp 2027'!D265</f>
        <v>9128674.2875999995</v>
      </c>
      <c r="BL14" s="3">
        <f>AZ14+'Hyp 2027'!E265</f>
        <v>2520929171.1272898</v>
      </c>
      <c r="BM14" s="3">
        <f>BA14+'Hyp 2027'!F265</f>
        <v>55067213.687577464</v>
      </c>
      <c r="BN14" s="3">
        <f>BB14+'Hyp 2027'!G265</f>
        <v>226352131.39125022</v>
      </c>
      <c r="BO14" s="3">
        <f>BC14+'Hyp 2027'!H265</f>
        <v>281405071.84842825</v>
      </c>
      <c r="BP14" s="3">
        <f>BD14+'Hyp 2027'!I265</f>
        <v>471985107.04399073</v>
      </c>
      <c r="BQ14" s="3">
        <f>SUM(BK14:BP14)</f>
        <v>3564867369.3861361</v>
      </c>
      <c r="BR14" s="3">
        <f>BI14+BJ14+BQ14</f>
        <v>6769996995.2114639</v>
      </c>
      <c r="BS14" s="3"/>
      <c r="BT14" s="3"/>
      <c r="BU14" s="3">
        <f>BI14+'Hyp 2027'!B265</f>
        <v>1995952482.559094</v>
      </c>
      <c r="BV14" s="3">
        <f>BJ14+'Hyp 2027'!C265</f>
        <v>1743365414.2371221</v>
      </c>
      <c r="BW14" s="3">
        <f>BK14+'Hyp 2027'!D265</f>
        <v>10650120.0022</v>
      </c>
      <c r="BX14" s="3">
        <f>BL14+'Hyp 2027'!E265</f>
        <v>2941084032.9818382</v>
      </c>
      <c r="BY14" s="3">
        <f>BM14+'Hyp 2027'!F265</f>
        <v>64245082.63550704</v>
      </c>
      <c r="BZ14" s="3">
        <f>BN14+'Hyp 2027'!G265</f>
        <v>264077486.62312526</v>
      </c>
      <c r="CA14" s="3">
        <f>BO14+'Hyp 2027'!H265</f>
        <v>328305917.15649962</v>
      </c>
      <c r="CB14" s="3">
        <f>BP14+'Hyp 2027'!I265</f>
        <v>550649291.55132246</v>
      </c>
      <c r="CC14" s="3">
        <f>SUM(BW14:CB14)</f>
        <v>4159011930.9504924</v>
      </c>
      <c r="CD14" s="3">
        <f>BU14+BV14+CC14</f>
        <v>7898329827.7467079</v>
      </c>
      <c r="CE14" s="3"/>
      <c r="CF14" s="3"/>
      <c r="CG14" s="3">
        <f>BU14+'Hyp 2027'!B265</f>
        <v>2281088551.4961076</v>
      </c>
      <c r="CH14" s="3">
        <f>BV14+'Hyp 2027'!C265</f>
        <v>1992417616.2709966</v>
      </c>
      <c r="CI14" s="3">
        <f>BW14+'Hyp 2027'!D265</f>
        <v>12171565.716800001</v>
      </c>
      <c r="CJ14" s="3">
        <f>BX14+'Hyp 2027'!E265</f>
        <v>3361238894.8363867</v>
      </c>
      <c r="CK14" s="3">
        <f>BY14+'Hyp 2027'!F265</f>
        <v>73422951.583436623</v>
      </c>
      <c r="CL14" s="3">
        <f>BZ14+'Hyp 2027'!G265</f>
        <v>301802841.85500032</v>
      </c>
      <c r="CM14" s="3">
        <f>CA14+'Hyp 2027'!H265</f>
        <v>375206762.464571</v>
      </c>
      <c r="CN14" s="3">
        <f>CB14+'Hyp 2027'!I265</f>
        <v>629313476.05865431</v>
      </c>
      <c r="CO14" s="3">
        <f>SUM(CI14:CN14)</f>
        <v>4753156492.5148487</v>
      </c>
      <c r="CP14" s="3">
        <f>CG14+CH14+CO14</f>
        <v>9026662660.2819519</v>
      </c>
      <c r="CQ14" s="3"/>
      <c r="CR14" s="3"/>
      <c r="CS14" s="3">
        <f>CG14+'Hyp 2027'!B265</f>
        <v>2566224620.4331212</v>
      </c>
      <c r="CT14" s="3">
        <f>CH14+'Hyp 2027'!C265</f>
        <v>2241469818.3048711</v>
      </c>
      <c r="CU14" s="3">
        <f>CI14+'Hyp 2027'!D265</f>
        <v>13693011.431400001</v>
      </c>
      <c r="CV14" s="3">
        <f>CJ14+'Hyp 2027'!E265</f>
        <v>3781393756.6909351</v>
      </c>
      <c r="CW14" s="3">
        <f>CK14+'Hyp 2027'!F265</f>
        <v>82600820.531366199</v>
      </c>
      <c r="CX14" s="3">
        <f>CL14+'Hyp 2027'!G265</f>
        <v>339528197.08687538</v>
      </c>
      <c r="CY14" s="3">
        <f>CM14+'Hyp 2027'!H265</f>
        <v>422107607.77264237</v>
      </c>
      <c r="CZ14" s="3">
        <f>CN14+'Hyp 2027'!I265</f>
        <v>707977660.56598616</v>
      </c>
      <c r="DA14" s="3">
        <f>SUM(CU14:CZ14)</f>
        <v>5347301054.0792046</v>
      </c>
      <c r="DB14" s="3">
        <f>CS14+CT14+DA14</f>
        <v>10154995492.817196</v>
      </c>
      <c r="DC14" s="3"/>
      <c r="DD14" s="3"/>
      <c r="DE14" s="3">
        <f>CS14+'Hyp 2027'!B265</f>
        <v>2851360689.3701348</v>
      </c>
      <c r="DF14" s="3">
        <f>CT14+'Hyp 2027'!C265</f>
        <v>2490522020.3387456</v>
      </c>
      <c r="DG14" s="3">
        <f>CU14+'Hyp 2027'!D265</f>
        <v>15214457.146000002</v>
      </c>
      <c r="DH14" s="3">
        <f>CV14+'Hyp 2027'!E265</f>
        <v>4201548618.5454836</v>
      </c>
      <c r="DI14" s="3">
        <f>CW14+'Hyp 2027'!F265</f>
        <v>91778689.479295775</v>
      </c>
      <c r="DJ14" s="3">
        <f>CX14+'Hyp 2027'!G265</f>
        <v>377253552.31875044</v>
      </c>
      <c r="DK14" s="3">
        <f>CY14+'Hyp 2027'!H265</f>
        <v>469008453.08071375</v>
      </c>
      <c r="DL14" s="3">
        <f>CZ14+'Hyp 2027'!I265</f>
        <v>786641845.073318</v>
      </c>
      <c r="DM14" s="3">
        <f>DA14*(1+'Hyp 2027'!J265)</f>
        <v>6.0335353501151867E+18</v>
      </c>
      <c r="DN14" s="3">
        <f>DE14+DF14+DM14</f>
        <v>6.0335353554570691E+18</v>
      </c>
      <c r="DO14" s="3"/>
      <c r="DP14" s="3"/>
      <c r="DQ14" s="3">
        <f>DE14+'Hyp 2027'!B265</f>
        <v>3136496758.3071485</v>
      </c>
      <c r="DR14" s="3">
        <f>DF14+'Hyp 2027'!C265</f>
        <v>2739574222.3726201</v>
      </c>
      <c r="DS14" s="3">
        <f>DG14+'Hyp 2027'!D265</f>
        <v>16735902.860600002</v>
      </c>
      <c r="DT14" s="3">
        <f>DH14+'Hyp 2027'!E265</f>
        <v>4621703480.400032</v>
      </c>
      <c r="DU14" s="3">
        <f>DI14+'Hyp 2027'!F265</f>
        <v>100956558.42722535</v>
      </c>
      <c r="DV14" s="3">
        <f>DJ14+'Hyp 2027'!G265</f>
        <v>414978907.5506255</v>
      </c>
      <c r="DW14" s="3">
        <f>DK14+'Hyp 2027'!H265</f>
        <v>515909298.38878512</v>
      </c>
      <c r="DX14" s="3">
        <f>DL14+'Hyp 2027'!I265</f>
        <v>865306029.58064985</v>
      </c>
      <c r="DY14" s="3">
        <f>SUM(DS14:DX14)</f>
        <v>6535590177.2079182</v>
      </c>
      <c r="DZ14" s="3">
        <f>DQ14+DR14+DY14</f>
        <v>12411661157.887688</v>
      </c>
      <c r="EA14" s="3"/>
      <c r="EB14" s="3"/>
      <c r="EC14" s="3">
        <f>DQ14+'Hyp 2027'!B265</f>
        <v>3421632827.2441621</v>
      </c>
      <c r="ED14" s="3">
        <f>DR14+'Hyp 2027'!C265</f>
        <v>2988626424.4064946</v>
      </c>
      <c r="EE14" s="3">
        <f>DS14+'Hyp 2027'!D265</f>
        <v>18257348.575200003</v>
      </c>
      <c r="EF14" s="3">
        <f>DT14+'Hyp 2027'!E265</f>
        <v>5041858342.2545805</v>
      </c>
      <c r="EG14" s="3">
        <f>DU14+'Hyp 2027'!F265</f>
        <v>110134427.37515493</v>
      </c>
      <c r="EH14" s="3">
        <f>DV14+'Hyp 2027'!G265</f>
        <v>452704262.78250057</v>
      </c>
      <c r="EI14" s="3">
        <f>DW14+'Hyp 2027'!H265</f>
        <v>562810143.6968565</v>
      </c>
      <c r="EJ14" s="3">
        <f>DX14+'Hyp 2027'!I265</f>
        <v>943970214.0879817</v>
      </c>
      <c r="EK14" s="3">
        <f>SUM(EE14:EJ14)</f>
        <v>7129734738.772274</v>
      </c>
      <c r="EL14" s="3">
        <f>EC14+ED14+EK14</f>
        <v>13539993990.422932</v>
      </c>
      <c r="EM14" s="3"/>
      <c r="EN14" s="3"/>
    </row>
    <row r="15" spans="1:144" ht="15" x14ac:dyDescent="0.25">
      <c r="A15" s="1" t="s">
        <v>231</v>
      </c>
      <c r="B15" s="100"/>
      <c r="C15" s="3"/>
      <c r="D15" s="3"/>
      <c r="E15" s="3"/>
      <c r="F15" s="3"/>
      <c r="G15" s="3"/>
      <c r="H15" s="3"/>
      <c r="I15" s="3"/>
      <c r="J15" s="3">
        <f>SUM(D15:I15)</f>
        <v>0</v>
      </c>
      <c r="K15" s="3">
        <f>B15+C15+J15</f>
        <v>0</v>
      </c>
      <c r="L15" s="20"/>
      <c r="M15" s="3">
        <f t="shared" ref="M15:T15" si="45">B15*(1+M$118)</f>
        <v>0</v>
      </c>
      <c r="N15" s="3">
        <f t="shared" si="45"/>
        <v>0</v>
      </c>
      <c r="O15" s="3">
        <f t="shared" si="45"/>
        <v>0</v>
      </c>
      <c r="P15" s="3">
        <f t="shared" si="45"/>
        <v>0</v>
      </c>
      <c r="Q15" s="3">
        <f t="shared" si="45"/>
        <v>0</v>
      </c>
      <c r="R15" s="3">
        <f t="shared" si="45"/>
        <v>0</v>
      </c>
      <c r="S15" s="3">
        <f t="shared" si="45"/>
        <v>0</v>
      </c>
      <c r="T15" s="3">
        <f t="shared" si="45"/>
        <v>0</v>
      </c>
      <c r="U15" s="3">
        <f>SUM(O15:T15)</f>
        <v>0</v>
      </c>
      <c r="V15" s="3">
        <f>M15+N15+U15</f>
        <v>0</v>
      </c>
      <c r="W15" s="99"/>
      <c r="Y15" s="3"/>
      <c r="Z15" s="3"/>
      <c r="AA15" s="3"/>
      <c r="AB15" s="3"/>
      <c r="AC15" s="3"/>
      <c r="AD15" s="3"/>
      <c r="AE15" s="3"/>
      <c r="AF15" s="3"/>
      <c r="AG15" s="3">
        <f>SUM(AA15:AF15)</f>
        <v>0</v>
      </c>
      <c r="AH15" s="3">
        <f>Y15+Z15+AG15</f>
        <v>0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>
        <f>SUM(AM15:AR15)</f>
        <v>0</v>
      </c>
      <c r="AT15" s="3">
        <f>AK15+AL15+AS15</f>
        <v>0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f>SUM(AY15:BD15)</f>
        <v>0</v>
      </c>
      <c r="BF15" s="3">
        <f>AW15+AX15+BE15</f>
        <v>0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f>SUM(BK15:BP15)</f>
        <v>0</v>
      </c>
      <c r="BR15" s="3">
        <f>BI15+BJ15+BQ15</f>
        <v>0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f>SUM(BW15:CB15)</f>
        <v>0</v>
      </c>
      <c r="CD15" s="3">
        <f>BU15+BV15+CC15</f>
        <v>0</v>
      </c>
      <c r="CE15" s="3"/>
      <c r="CF15" s="3"/>
      <c r="CG15" s="3">
        <f t="shared" ref="CG15:CN15" si="46">BU15*CG140</f>
        <v>0</v>
      </c>
      <c r="CH15" s="3">
        <f t="shared" si="46"/>
        <v>0</v>
      </c>
      <c r="CI15" s="3">
        <f t="shared" si="46"/>
        <v>0</v>
      </c>
      <c r="CJ15" s="3">
        <f t="shared" si="46"/>
        <v>0</v>
      </c>
      <c r="CK15" s="3">
        <f t="shared" si="46"/>
        <v>0</v>
      </c>
      <c r="CL15" s="3">
        <f t="shared" si="46"/>
        <v>0</v>
      </c>
      <c r="CM15" s="3">
        <f t="shared" si="46"/>
        <v>0</v>
      </c>
      <c r="CN15" s="3">
        <f t="shared" si="46"/>
        <v>0</v>
      </c>
      <c r="CO15" s="3">
        <f>SUM(CI15:CN15)</f>
        <v>0</v>
      </c>
      <c r="CP15" s="3">
        <f>CG15+CH15+CO15</f>
        <v>0</v>
      </c>
      <c r="CQ15" s="3"/>
      <c r="CR15" s="3"/>
      <c r="CS15" s="3">
        <f t="shared" ref="CS15:CZ15" si="47">CG15*CS140</f>
        <v>0</v>
      </c>
      <c r="CT15" s="3">
        <f t="shared" si="47"/>
        <v>0</v>
      </c>
      <c r="CU15" s="3">
        <f t="shared" si="47"/>
        <v>0</v>
      </c>
      <c r="CV15" s="3">
        <f t="shared" si="47"/>
        <v>0</v>
      </c>
      <c r="CW15" s="3">
        <f t="shared" si="47"/>
        <v>0</v>
      </c>
      <c r="CX15" s="3">
        <f t="shared" si="47"/>
        <v>0</v>
      </c>
      <c r="CY15" s="3">
        <f t="shared" si="47"/>
        <v>0</v>
      </c>
      <c r="CZ15" s="3">
        <f t="shared" si="47"/>
        <v>0</v>
      </c>
      <c r="DA15" s="3">
        <f>SUM(CU15:CZ15)</f>
        <v>0</v>
      </c>
      <c r="DB15" s="3">
        <f>CS15+CT15+DA15</f>
        <v>0</v>
      </c>
      <c r="DC15" s="3"/>
      <c r="DD15" s="3"/>
      <c r="DE15" s="3">
        <f t="shared" ref="DE15:DL15" si="48">CS15*DE140</f>
        <v>0</v>
      </c>
      <c r="DF15" s="3">
        <f t="shared" si="48"/>
        <v>0</v>
      </c>
      <c r="DG15" s="3">
        <f t="shared" si="48"/>
        <v>0</v>
      </c>
      <c r="DH15" s="3">
        <f t="shared" si="48"/>
        <v>0</v>
      </c>
      <c r="DI15" s="3">
        <f t="shared" si="48"/>
        <v>0</v>
      </c>
      <c r="DJ15" s="3">
        <f t="shared" si="48"/>
        <v>0</v>
      </c>
      <c r="DK15" s="3">
        <f t="shared" si="48"/>
        <v>0</v>
      </c>
      <c r="DL15" s="3">
        <f t="shared" si="48"/>
        <v>0</v>
      </c>
      <c r="DM15" s="3">
        <f>SUM(DG15:DL15)</f>
        <v>0</v>
      </c>
      <c r="DN15" s="3">
        <f>DE15+DF15+DM15</f>
        <v>0</v>
      </c>
      <c r="DO15" s="3"/>
      <c r="DP15" s="3"/>
      <c r="DQ15" s="3">
        <f t="shared" ref="DQ15:DX15" si="49">DE15*DQ140</f>
        <v>0</v>
      </c>
      <c r="DR15" s="3">
        <f t="shared" si="49"/>
        <v>0</v>
      </c>
      <c r="DS15" s="3">
        <f t="shared" si="49"/>
        <v>0</v>
      </c>
      <c r="DT15" s="3">
        <f t="shared" si="49"/>
        <v>0</v>
      </c>
      <c r="DU15" s="3">
        <f t="shared" si="49"/>
        <v>0</v>
      </c>
      <c r="DV15" s="3">
        <f t="shared" si="49"/>
        <v>0</v>
      </c>
      <c r="DW15" s="3">
        <f t="shared" si="49"/>
        <v>0</v>
      </c>
      <c r="DX15" s="3">
        <f t="shared" si="49"/>
        <v>0</v>
      </c>
      <c r="DY15" s="3">
        <f>SUM(DS15:DX15)</f>
        <v>0</v>
      </c>
      <c r="DZ15" s="3">
        <f>DQ15+DR15+DY15</f>
        <v>0</v>
      </c>
      <c r="EA15" s="3"/>
      <c r="EB15" s="3"/>
      <c r="EC15" s="3">
        <f t="shared" ref="EC15:EJ15" si="50">DQ15*EC140</f>
        <v>0</v>
      </c>
      <c r="ED15" s="3">
        <f t="shared" si="50"/>
        <v>0</v>
      </c>
      <c r="EE15" s="3">
        <f t="shared" si="50"/>
        <v>0</v>
      </c>
      <c r="EF15" s="3">
        <f t="shared" si="50"/>
        <v>0</v>
      </c>
      <c r="EG15" s="3">
        <f t="shared" si="50"/>
        <v>0</v>
      </c>
      <c r="EH15" s="3">
        <f t="shared" si="50"/>
        <v>0</v>
      </c>
      <c r="EI15" s="3">
        <f t="shared" si="50"/>
        <v>0</v>
      </c>
      <c r="EJ15" s="3">
        <f t="shared" si="50"/>
        <v>0</v>
      </c>
      <c r="EK15" s="3">
        <f>SUM(EE15:EJ15)</f>
        <v>0</v>
      </c>
      <c r="EL15" s="3">
        <f>EC15+ED15+EK15</f>
        <v>0</v>
      </c>
      <c r="EM15" s="3"/>
      <c r="EN15" s="3"/>
    </row>
    <row r="16" spans="1:144" x14ac:dyDescent="0.2">
      <c r="A16" s="92" t="s">
        <v>283</v>
      </c>
      <c r="B16" s="17">
        <f t="shared" ref="B16:K16" si="51">B14+B15</f>
        <v>285136068.93701345</v>
      </c>
      <c r="C16" s="17">
        <f t="shared" si="51"/>
        <v>249052202.0338746</v>
      </c>
      <c r="D16" s="17">
        <f t="shared" si="51"/>
        <v>1521445.7145999998</v>
      </c>
      <c r="E16" s="17">
        <f t="shared" si="51"/>
        <v>420154861.85454828</v>
      </c>
      <c r="F16" s="17">
        <f t="shared" si="51"/>
        <v>9177868.9479295779</v>
      </c>
      <c r="G16" s="17">
        <f t="shared" si="51"/>
        <v>37725355.23187504</v>
      </c>
      <c r="H16" s="17">
        <f t="shared" si="51"/>
        <v>46900845.308071375</v>
      </c>
      <c r="I16" s="17">
        <f t="shared" si="51"/>
        <v>78664184.507331789</v>
      </c>
      <c r="J16" s="17">
        <f t="shared" si="51"/>
        <v>594144561.56435609</v>
      </c>
      <c r="K16" s="17">
        <f t="shared" si="51"/>
        <v>1128332832.535244</v>
      </c>
      <c r="M16" s="17">
        <f t="shared" ref="M16:V16" si="52">M14+M15</f>
        <v>570272137.87402689</v>
      </c>
      <c r="N16" s="17">
        <f t="shared" si="52"/>
        <v>498104404.0677492</v>
      </c>
      <c r="O16" s="17">
        <f t="shared" si="52"/>
        <v>3042891.4291999997</v>
      </c>
      <c r="P16" s="17">
        <f t="shared" si="52"/>
        <v>840309723.70909655</v>
      </c>
      <c r="Q16" s="17">
        <f t="shared" si="52"/>
        <v>18355737.895859156</v>
      </c>
      <c r="R16" s="17">
        <f t="shared" si="52"/>
        <v>75450710.463750079</v>
      </c>
      <c r="S16" s="17">
        <f t="shared" si="52"/>
        <v>93801690.61614275</v>
      </c>
      <c r="T16" s="17">
        <f t="shared" si="52"/>
        <v>157328369.01466358</v>
      </c>
      <c r="U16" s="17">
        <f t="shared" si="52"/>
        <v>1188289123.1287122</v>
      </c>
      <c r="V16" s="17">
        <f t="shared" si="52"/>
        <v>2256665665.070488</v>
      </c>
      <c r="Y16" s="17">
        <f t="shared" ref="Y16:AH16" si="53">Y14+Y15</f>
        <v>855408206.8110404</v>
      </c>
      <c r="Z16" s="17">
        <f t="shared" si="53"/>
        <v>747156606.10162377</v>
      </c>
      <c r="AA16" s="17">
        <f t="shared" si="53"/>
        <v>4564337.1437999997</v>
      </c>
      <c r="AB16" s="17">
        <f t="shared" si="53"/>
        <v>1260464585.5636449</v>
      </c>
      <c r="AC16" s="17">
        <f t="shared" si="53"/>
        <v>27533606.843788736</v>
      </c>
      <c r="AD16" s="17">
        <f t="shared" si="53"/>
        <v>113176065.69562513</v>
      </c>
      <c r="AE16" s="17">
        <f t="shared" si="53"/>
        <v>140702535.92421412</v>
      </c>
      <c r="AF16" s="17">
        <f t="shared" si="53"/>
        <v>235992553.52199537</v>
      </c>
      <c r="AG16" s="17">
        <f t="shared" si="53"/>
        <v>1782433684.693068</v>
      </c>
      <c r="AH16" s="17">
        <f t="shared" si="53"/>
        <v>3384998497.605732</v>
      </c>
      <c r="AI16" s="70"/>
      <c r="AJ16" s="70"/>
      <c r="AK16" s="17">
        <f t="shared" ref="AK16:AT16" si="54">AK14+AK15</f>
        <v>1140544275.7480538</v>
      </c>
      <c r="AL16" s="17">
        <f t="shared" si="54"/>
        <v>996208808.1354984</v>
      </c>
      <c r="AM16" s="17">
        <f t="shared" si="54"/>
        <v>6085782.8583999993</v>
      </c>
      <c r="AN16" s="17">
        <f t="shared" si="54"/>
        <v>1680619447.4181931</v>
      </c>
      <c r="AO16" s="17">
        <f t="shared" si="54"/>
        <v>36711475.791718312</v>
      </c>
      <c r="AP16" s="17">
        <f t="shared" si="54"/>
        <v>150901420.92750016</v>
      </c>
      <c r="AQ16" s="17">
        <f t="shared" si="54"/>
        <v>187603381.2322855</v>
      </c>
      <c r="AR16" s="17">
        <f t="shared" si="54"/>
        <v>314656738.02932715</v>
      </c>
      <c r="AS16" s="17">
        <f t="shared" si="54"/>
        <v>2376578246.2574244</v>
      </c>
      <c r="AT16" s="17">
        <f t="shared" si="54"/>
        <v>4513331330.140976</v>
      </c>
      <c r="AU16" s="70"/>
      <c r="AV16" s="70"/>
      <c r="AW16" s="17">
        <f t="shared" ref="AW16:BF16" si="55">AW14+AW15</f>
        <v>1425680344.6850672</v>
      </c>
      <c r="AX16" s="17">
        <f t="shared" si="55"/>
        <v>1245261010.169373</v>
      </c>
      <c r="AY16" s="17">
        <f t="shared" si="55"/>
        <v>7607228.5729999989</v>
      </c>
      <c r="AZ16" s="17">
        <f t="shared" si="55"/>
        <v>2100774309.2727413</v>
      </c>
      <c r="BA16" s="17">
        <f t="shared" si="55"/>
        <v>45889344.739647888</v>
      </c>
      <c r="BB16" s="17">
        <f t="shared" si="55"/>
        <v>188626776.15937519</v>
      </c>
      <c r="BC16" s="17">
        <f t="shared" si="55"/>
        <v>234504226.54035687</v>
      </c>
      <c r="BD16" s="17">
        <f t="shared" si="55"/>
        <v>393320922.53665894</v>
      </c>
      <c r="BE16" s="17">
        <f t="shared" si="55"/>
        <v>2970722807.8217797</v>
      </c>
      <c r="BF16" s="17">
        <f t="shared" si="55"/>
        <v>5641664162.6762199</v>
      </c>
      <c r="BG16" s="70"/>
      <c r="BH16" s="70"/>
      <c r="BI16" s="17">
        <f t="shared" ref="BI16:BR16" si="56">BI14+BI15</f>
        <v>1710816413.6220806</v>
      </c>
      <c r="BJ16" s="17">
        <f t="shared" si="56"/>
        <v>1494313212.2032475</v>
      </c>
      <c r="BK16" s="17">
        <f t="shared" si="56"/>
        <v>9128674.2875999995</v>
      </c>
      <c r="BL16" s="17">
        <f t="shared" si="56"/>
        <v>2520929171.1272898</v>
      </c>
      <c r="BM16" s="17">
        <f t="shared" si="56"/>
        <v>55067213.687577464</v>
      </c>
      <c r="BN16" s="17">
        <f t="shared" si="56"/>
        <v>226352131.39125022</v>
      </c>
      <c r="BO16" s="17">
        <f t="shared" si="56"/>
        <v>281405071.84842825</v>
      </c>
      <c r="BP16" s="17">
        <f t="shared" si="56"/>
        <v>471985107.04399073</v>
      </c>
      <c r="BQ16" s="17">
        <f t="shared" si="56"/>
        <v>3564867369.3861361</v>
      </c>
      <c r="BR16" s="17">
        <f t="shared" si="56"/>
        <v>6769996995.2114639</v>
      </c>
      <c r="BS16" s="70"/>
      <c r="BT16" s="70"/>
      <c r="BU16" s="17">
        <f t="shared" ref="BU16:CD16" si="57">BU14+BU15</f>
        <v>1995952482.559094</v>
      </c>
      <c r="BV16" s="17">
        <f t="shared" si="57"/>
        <v>1743365414.2371221</v>
      </c>
      <c r="BW16" s="17">
        <f t="shared" si="57"/>
        <v>10650120.0022</v>
      </c>
      <c r="BX16" s="17">
        <f t="shared" si="57"/>
        <v>2941084032.9818382</v>
      </c>
      <c r="BY16" s="17">
        <f t="shared" si="57"/>
        <v>64245082.63550704</v>
      </c>
      <c r="BZ16" s="17">
        <f t="shared" si="57"/>
        <v>264077486.62312526</v>
      </c>
      <c r="CA16" s="17">
        <f t="shared" si="57"/>
        <v>328305917.15649962</v>
      </c>
      <c r="CB16" s="17">
        <f t="shared" si="57"/>
        <v>550649291.55132246</v>
      </c>
      <c r="CC16" s="17">
        <f t="shared" si="57"/>
        <v>4159011930.9504924</v>
      </c>
      <c r="CD16" s="17">
        <f t="shared" si="57"/>
        <v>7898329827.7467079</v>
      </c>
      <c r="CE16" s="70"/>
      <c r="CF16" s="70"/>
      <c r="CG16" s="17">
        <f t="shared" ref="CG16:CP16" si="58">CG14+CG15</f>
        <v>2281088551.4961076</v>
      </c>
      <c r="CH16" s="17">
        <f t="shared" si="58"/>
        <v>1992417616.2709966</v>
      </c>
      <c r="CI16" s="17">
        <f t="shared" si="58"/>
        <v>12171565.716800001</v>
      </c>
      <c r="CJ16" s="17">
        <f t="shared" si="58"/>
        <v>3361238894.8363867</v>
      </c>
      <c r="CK16" s="17">
        <f t="shared" si="58"/>
        <v>73422951.583436623</v>
      </c>
      <c r="CL16" s="17">
        <f t="shared" si="58"/>
        <v>301802841.85500032</v>
      </c>
      <c r="CM16" s="17">
        <f t="shared" si="58"/>
        <v>375206762.464571</v>
      </c>
      <c r="CN16" s="17">
        <f t="shared" si="58"/>
        <v>629313476.05865431</v>
      </c>
      <c r="CO16" s="17">
        <f t="shared" si="58"/>
        <v>4753156492.5148487</v>
      </c>
      <c r="CP16" s="17">
        <f t="shared" si="58"/>
        <v>9026662660.2819519</v>
      </c>
      <c r="CQ16" s="70"/>
      <c r="CR16" s="70"/>
      <c r="CS16" s="17">
        <f t="shared" ref="CS16:DB16" si="59">CS14+CS15</f>
        <v>2566224620.4331212</v>
      </c>
      <c r="CT16" s="17">
        <f t="shared" si="59"/>
        <v>2241469818.3048711</v>
      </c>
      <c r="CU16" s="17">
        <f t="shared" si="59"/>
        <v>13693011.431400001</v>
      </c>
      <c r="CV16" s="17">
        <f t="shared" si="59"/>
        <v>3781393756.6909351</v>
      </c>
      <c r="CW16" s="17">
        <f t="shared" si="59"/>
        <v>82600820.531366199</v>
      </c>
      <c r="CX16" s="17">
        <f t="shared" si="59"/>
        <v>339528197.08687538</v>
      </c>
      <c r="CY16" s="17">
        <f t="shared" si="59"/>
        <v>422107607.77264237</v>
      </c>
      <c r="CZ16" s="17">
        <f t="shared" si="59"/>
        <v>707977660.56598616</v>
      </c>
      <c r="DA16" s="17">
        <f t="shared" si="59"/>
        <v>5347301054.0792046</v>
      </c>
      <c r="DB16" s="17">
        <f t="shared" si="59"/>
        <v>10154995492.817196</v>
      </c>
      <c r="DC16" s="70"/>
      <c r="DD16" s="70"/>
      <c r="DE16" s="17">
        <f t="shared" ref="DE16:DN16" si="60">DE14+DE15</f>
        <v>2851360689.3701348</v>
      </c>
      <c r="DF16" s="17">
        <f t="shared" si="60"/>
        <v>2490522020.3387456</v>
      </c>
      <c r="DG16" s="17">
        <f t="shared" si="60"/>
        <v>15214457.146000002</v>
      </c>
      <c r="DH16" s="17">
        <f t="shared" si="60"/>
        <v>4201548618.5454836</v>
      </c>
      <c r="DI16" s="17">
        <f t="shared" si="60"/>
        <v>91778689.479295775</v>
      </c>
      <c r="DJ16" s="17">
        <f t="shared" si="60"/>
        <v>377253552.31875044</v>
      </c>
      <c r="DK16" s="17">
        <f t="shared" si="60"/>
        <v>469008453.08071375</v>
      </c>
      <c r="DL16" s="17">
        <f t="shared" si="60"/>
        <v>786641845.073318</v>
      </c>
      <c r="DM16" s="17">
        <f t="shared" si="60"/>
        <v>6.0335353501151867E+18</v>
      </c>
      <c r="DN16" s="17">
        <f t="shared" si="60"/>
        <v>6.0335353554570691E+18</v>
      </c>
      <c r="DO16" s="70"/>
      <c r="DP16" s="70"/>
      <c r="DQ16" s="17">
        <f t="shared" ref="DQ16:DZ16" si="61">DQ14+DQ15</f>
        <v>3136496758.3071485</v>
      </c>
      <c r="DR16" s="17">
        <f t="shared" si="61"/>
        <v>2739574222.3726201</v>
      </c>
      <c r="DS16" s="17">
        <f t="shared" si="61"/>
        <v>16735902.860600002</v>
      </c>
      <c r="DT16" s="17">
        <f t="shared" si="61"/>
        <v>4621703480.400032</v>
      </c>
      <c r="DU16" s="17">
        <f t="shared" si="61"/>
        <v>100956558.42722535</v>
      </c>
      <c r="DV16" s="17">
        <f t="shared" si="61"/>
        <v>414978907.5506255</v>
      </c>
      <c r="DW16" s="17">
        <f t="shared" si="61"/>
        <v>515909298.38878512</v>
      </c>
      <c r="DX16" s="17">
        <f t="shared" si="61"/>
        <v>865306029.58064985</v>
      </c>
      <c r="DY16" s="17">
        <f t="shared" si="61"/>
        <v>6535590177.2079182</v>
      </c>
      <c r="DZ16" s="17">
        <f t="shared" si="61"/>
        <v>12411661157.887688</v>
      </c>
      <c r="EA16" s="70"/>
      <c r="EB16" s="70"/>
      <c r="EC16" s="17">
        <f t="shared" ref="EC16:EL16" si="62">EC14+EC15</f>
        <v>3421632827.2441621</v>
      </c>
      <c r="ED16" s="17">
        <f t="shared" si="62"/>
        <v>2988626424.4064946</v>
      </c>
      <c r="EE16" s="17">
        <f t="shared" si="62"/>
        <v>18257348.575200003</v>
      </c>
      <c r="EF16" s="17">
        <f t="shared" si="62"/>
        <v>5041858342.2545805</v>
      </c>
      <c r="EG16" s="17">
        <f t="shared" si="62"/>
        <v>110134427.37515493</v>
      </c>
      <c r="EH16" s="17">
        <f t="shared" si="62"/>
        <v>452704262.78250057</v>
      </c>
      <c r="EI16" s="17">
        <f t="shared" si="62"/>
        <v>562810143.6968565</v>
      </c>
      <c r="EJ16" s="17">
        <f t="shared" si="62"/>
        <v>943970214.0879817</v>
      </c>
      <c r="EK16" s="17">
        <f t="shared" si="62"/>
        <v>7129734738.772274</v>
      </c>
      <c r="EL16" s="17">
        <f t="shared" si="62"/>
        <v>13539993990.422932</v>
      </c>
      <c r="EM16" s="70"/>
      <c r="EN16" s="70"/>
    </row>
    <row r="17" spans="1:144" ht="6" customHeight="1" x14ac:dyDescent="0.2">
      <c r="A17" s="83"/>
      <c r="B17" s="82"/>
      <c r="C17" s="82"/>
      <c r="D17" s="82"/>
      <c r="E17" s="82"/>
      <c r="F17" s="82"/>
      <c r="G17" s="82"/>
      <c r="H17" s="82"/>
      <c r="I17" s="82"/>
      <c r="J17" s="82"/>
      <c r="K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3"/>
      <c r="AJ17" s="3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3"/>
      <c r="AV17" s="3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3"/>
      <c r="BH17" s="3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3"/>
      <c r="BT17" s="3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3"/>
      <c r="CF17" s="3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3"/>
      <c r="CR17" s="3"/>
      <c r="CS17" s="82"/>
      <c r="CT17" s="82"/>
      <c r="CU17" s="82"/>
      <c r="CV17" s="82"/>
      <c r="CW17" s="82"/>
      <c r="CX17" s="82"/>
      <c r="CY17" s="82"/>
      <c r="CZ17" s="82"/>
      <c r="DA17" s="82"/>
      <c r="DB17" s="82"/>
      <c r="DC17" s="3"/>
      <c r="DD17" s="3"/>
      <c r="DE17" s="82"/>
      <c r="DF17" s="82"/>
      <c r="DG17" s="82"/>
      <c r="DH17" s="82"/>
      <c r="DI17" s="82"/>
      <c r="DJ17" s="82"/>
      <c r="DK17" s="82"/>
      <c r="DL17" s="82"/>
      <c r="DM17" s="82"/>
      <c r="DN17" s="82"/>
      <c r="DO17" s="3"/>
      <c r="DP17" s="3"/>
      <c r="DQ17" s="82"/>
      <c r="DR17" s="82"/>
      <c r="DS17" s="82"/>
      <c r="DT17" s="82"/>
      <c r="DU17" s="82"/>
      <c r="DV17" s="82"/>
      <c r="DW17" s="82"/>
      <c r="DX17" s="82"/>
      <c r="DY17" s="82"/>
      <c r="DZ17" s="82"/>
      <c r="EA17" s="3"/>
      <c r="EB17" s="3"/>
      <c r="EC17" s="82"/>
      <c r="ED17" s="82"/>
      <c r="EE17" s="82"/>
      <c r="EF17" s="82"/>
      <c r="EG17" s="82"/>
      <c r="EH17" s="82"/>
      <c r="EI17" s="82"/>
      <c r="EJ17" s="82"/>
      <c r="EK17" s="82"/>
      <c r="EL17" s="82"/>
      <c r="EM17" s="3"/>
      <c r="EN17" s="3"/>
    </row>
    <row r="18" spans="1:144" x14ac:dyDescent="0.2">
      <c r="A18" s="92" t="s">
        <v>282</v>
      </c>
      <c r="B18" s="17">
        <f>B7*'Hyp 2027'!B206</f>
        <v>289335990.42089534</v>
      </c>
      <c r="C18" s="17">
        <f>C7*'Hyp 2027'!C206</f>
        <v>262892252.34743121</v>
      </c>
      <c r="D18" s="17">
        <f>D7*'Hyp 2027'!D206</f>
        <v>2284409.8486046623</v>
      </c>
      <c r="E18" s="17">
        <f>E7*'Hyp 2027'!E206</f>
        <v>131648690.77809873</v>
      </c>
      <c r="F18" s="17">
        <f>F7*'Hyp 2027'!F206</f>
        <v>14407617.074062238</v>
      </c>
      <c r="G18" s="17">
        <f>G7*'Hyp 2027'!G206</f>
        <v>5478482.5573560353</v>
      </c>
      <c r="H18" s="17">
        <f>H7*'Hyp 2027'!H206</f>
        <v>86839860.748927459</v>
      </c>
      <c r="I18" s="17">
        <f>I7*'Hyp 2027'!I206</f>
        <v>3831707.1089170659</v>
      </c>
      <c r="J18" s="17">
        <f>SUM(D18:I18)</f>
        <v>244490768.1159662</v>
      </c>
      <c r="K18" s="17">
        <f>B18+C18+J18</f>
        <v>796719010.88429272</v>
      </c>
      <c r="L18" s="3" t="s">
        <v>257</v>
      </c>
      <c r="M18" s="17">
        <f>M7*'Hyp 2027'!B207</f>
        <v>305867899.29321998</v>
      </c>
      <c r="N18" s="17">
        <f>N7*'Hyp 2027'!C207</f>
        <v>285419471.36312401</v>
      </c>
      <c r="O18" s="17">
        <f>O7*'Hyp 2027'!D207</f>
        <v>6654772.0336795384</v>
      </c>
      <c r="P18" s="17">
        <f>P7*'Hyp 2027'!E207</f>
        <v>525863420.98804206</v>
      </c>
      <c r="Q18" s="17">
        <f>Q7*'Hyp 2027'!F207</f>
        <v>58567753.569944292</v>
      </c>
      <c r="R18" s="17">
        <f>R7*'Hyp 2027'!G207</f>
        <v>29043706.349671666</v>
      </c>
      <c r="S18" s="17">
        <f>S7*'Hyp 2027'!H207</f>
        <v>176281450.71213806</v>
      </c>
      <c r="T18" s="17">
        <f>T7*'Hyp 2027'!I207</f>
        <v>199710787.79235643</v>
      </c>
      <c r="U18" s="17">
        <f>SUM(O18:T18)</f>
        <v>996121891.44583201</v>
      </c>
      <c r="V18" s="17">
        <f>M18+N18+U18</f>
        <v>1587409262.102176</v>
      </c>
      <c r="Y18" s="17">
        <f>Y7*'Hyp 2027'!B208</f>
        <v>455009191.06185716</v>
      </c>
      <c r="Z18" s="17">
        <f>Z7*'Hyp 2027'!C208</f>
        <v>356337898.98563433</v>
      </c>
      <c r="AA18" s="17">
        <f>AA7*'Hyp 2027'!D208</f>
        <v>6845621.434235964</v>
      </c>
      <c r="AB18" s="17">
        <f>AB7*'Hyp 2027'!E208</f>
        <v>686810661.58970499</v>
      </c>
      <c r="AC18" s="17">
        <f>AC7*'Hyp 2027'!F208</f>
        <v>85425128.528088167</v>
      </c>
      <c r="AD18" s="17">
        <f>AD7*'Hyp 2027'!G208</f>
        <v>33053886.30667058</v>
      </c>
      <c r="AE18" s="17">
        <f>AE7*'Hyp 2027'!H208</f>
        <v>239691502.64578199</v>
      </c>
      <c r="AF18" s="17">
        <f>AF7*'Hyp 2027'!I208</f>
        <v>258177224.87675655</v>
      </c>
      <c r="AG18" s="17">
        <f>SUM(AA18:AF18)</f>
        <v>1310004025.3812382</v>
      </c>
      <c r="AH18" s="17">
        <f>Y18+Z18+AG18</f>
        <v>2121351115.4287298</v>
      </c>
      <c r="AI18" s="70"/>
      <c r="AJ18" s="70"/>
      <c r="AK18" s="17">
        <f>'Hyp 2027'!B209*AK7</f>
        <v>489014832.78184795</v>
      </c>
      <c r="AL18" s="17">
        <f>'Hyp 2027'!C209*AL7</f>
        <v>385684693.50104028</v>
      </c>
      <c r="AM18" s="17">
        <f>'Hyp 2027'!D209*AM7</f>
        <v>9480095.8061054833</v>
      </c>
      <c r="AN18" s="17">
        <f>'Hyp 2027'!E209*AN7</f>
        <v>907632373.32267654</v>
      </c>
      <c r="AO18" s="17">
        <f>'Hyp 2027'!F209*AO7</f>
        <v>105532620.56347637</v>
      </c>
      <c r="AP18" s="17">
        <f>'Hyp 2027'!G209*AP7</f>
        <v>96840589.626687199</v>
      </c>
      <c r="AQ18" s="17">
        <f>'Hyp 2027'!H209*AQ7</f>
        <v>275742752.40034187</v>
      </c>
      <c r="AR18" s="17">
        <f>'Hyp 2027'!I209*AR7</f>
        <v>261347728.13959026</v>
      </c>
      <c r="AS18" s="17">
        <f>SUM(AM18:AR18)</f>
        <v>1656576159.8588777</v>
      </c>
      <c r="AT18" s="17">
        <f>AK18+AL18+AS18</f>
        <v>2531275686.1417656</v>
      </c>
      <c r="AU18" s="70"/>
      <c r="AV18" s="70"/>
      <c r="AW18" s="17">
        <f>AW7*'Hyp 2027'!B210</f>
        <v>612861277.57854259</v>
      </c>
      <c r="AX18" s="17">
        <f>AX7*'Hyp 2027'!C210</f>
        <v>445339928.87029642</v>
      </c>
      <c r="AY18" s="17">
        <f>AY7*'Hyp 2027'!D210</f>
        <v>12899707.925336139</v>
      </c>
      <c r="AZ18" s="17">
        <f>AZ7*'Hyp 2027'!E210</f>
        <v>964736610.11117661</v>
      </c>
      <c r="BA18" s="17">
        <f>BA7*'Hyp 2027'!F210</f>
        <v>130473915.2553062</v>
      </c>
      <c r="BB18" s="17">
        <f>BB7*'Hyp 2027'!G210</f>
        <v>114470439.26226206</v>
      </c>
      <c r="BC18" s="17">
        <f>BC7*'Hyp 2027'!H210</f>
        <v>196351785.05719003</v>
      </c>
      <c r="BD18" s="17">
        <f>BD7*'Hyp 2027'!I210</f>
        <v>353516808.55981344</v>
      </c>
      <c r="BE18" s="17">
        <f>'Hyp 2027'!J82*'Hyp 2027'!J166</f>
        <v>0</v>
      </c>
      <c r="BF18" s="17">
        <f>AW18+AX18+BE18</f>
        <v>1058201206.4488389</v>
      </c>
      <c r="BG18" s="70"/>
      <c r="BH18" s="70"/>
      <c r="BI18" s="17">
        <f>BI7*'Hyp 2027'!B211</f>
        <v>661507259.27246273</v>
      </c>
      <c r="BJ18" s="17">
        <f>BJ7*'Hyp 2027'!C211</f>
        <v>463761774.98687118</v>
      </c>
      <c r="BK18" s="17">
        <f>BK7*'Hyp 2027'!D211</f>
        <v>16147775.007973624</v>
      </c>
      <c r="BL18" s="17">
        <f>BL7*'Hyp 2027'!E211</f>
        <v>1111012261.4583645</v>
      </c>
      <c r="BM18" s="17">
        <f>BM7*'Hyp 2027'!F211</f>
        <v>132879968.35855313</v>
      </c>
      <c r="BN18" s="17">
        <f>BN7*'Hyp 2027'!G211</f>
        <v>121415523.19471481</v>
      </c>
      <c r="BO18" s="17">
        <f>BO7*'Hyp 2027'!H211</f>
        <v>206213194.87222731</v>
      </c>
      <c r="BP18" s="17">
        <f>BP7*'Hyp 2027'!I211</f>
        <v>376084093.02955371</v>
      </c>
      <c r="BQ18" s="17">
        <f>SUM(BK18:BP18)</f>
        <v>1963752815.921387</v>
      </c>
      <c r="BR18" s="17">
        <f>BI18+BJ18+BQ18</f>
        <v>3089021850.1807208</v>
      </c>
      <c r="BS18" s="70"/>
      <c r="BT18" s="70"/>
      <c r="BU18" s="17">
        <f>BU7*'Hyp 2027'!B212</f>
        <v>705975118.55121183</v>
      </c>
      <c r="BV18" s="17">
        <f>BV7*'Hyp 2027'!C212</f>
        <v>491027743.38889247</v>
      </c>
      <c r="BW18" s="17">
        <f>BW7*'Hyp 2027'!D212</f>
        <v>17208803.818990123</v>
      </c>
      <c r="BX18" s="17">
        <f>BX7*'Hyp 2027'!E212</f>
        <v>1127948030.0170698</v>
      </c>
      <c r="BY18" s="17">
        <f>BY7*'Hyp 2027'!F212</f>
        <v>140978701.82473117</v>
      </c>
      <c r="BZ18" s="17">
        <f>BZ7*'Hyp 2027'!G212</f>
        <v>127482562.69104233</v>
      </c>
      <c r="CA18" s="17">
        <f>CA7*'Hyp 2027'!H212</f>
        <v>215142436.95782995</v>
      </c>
      <c r="CB18" s="17">
        <f>CB7*'Hyp 2027'!I212</f>
        <v>399881290.7634629</v>
      </c>
      <c r="CC18" s="17">
        <f>SUM(BW18:CB18)</f>
        <v>2028641826.0731263</v>
      </c>
      <c r="CD18" s="17">
        <f>BU18+BV18+CC18</f>
        <v>3225644688.0132303</v>
      </c>
      <c r="CE18" s="70"/>
      <c r="CF18" s="70"/>
      <c r="CG18" s="17">
        <f>CG7*'Hyp 2027'!B169</f>
        <v>1063375598.3293205</v>
      </c>
      <c r="CH18" s="17">
        <f>CH7*'Hyp 2027'!C169</f>
        <v>537659665.66058505</v>
      </c>
      <c r="CI18" s="17">
        <f>CI7*'Hyp 2027'!D169</f>
        <v>17677518.820592433</v>
      </c>
      <c r="CJ18" s="17">
        <f>CJ7*'Hyp 2027'!E169</f>
        <v>1047297259.3083895</v>
      </c>
      <c r="CK18" s="17">
        <f>CK7*'Hyp 2027'!F169</f>
        <v>107920264.5998995</v>
      </c>
      <c r="CL18" s="17">
        <f>CL7*'Hyp 2027'!G169</f>
        <v>219810406.97624725</v>
      </c>
      <c r="CM18" s="17">
        <f>CM7*'Hyp 2027'!H169</f>
        <v>265465569.56048566</v>
      </c>
      <c r="CN18" s="17">
        <f>CN7*'Hyp 2027'!I169</f>
        <v>411049245.66425514</v>
      </c>
      <c r="CO18" s="17">
        <f>SUM(CI18:CN18)</f>
        <v>2069220264.9298694</v>
      </c>
      <c r="CP18" s="17">
        <f>CG18+CH18+CO18</f>
        <v>3670255528.919775</v>
      </c>
      <c r="CQ18" s="70"/>
      <c r="CR18" s="70"/>
      <c r="CS18" s="17">
        <f>CS7*'Hyp 2027'!B169</f>
        <v>1127958009.2835233</v>
      </c>
      <c r="CT18" s="17">
        <f>CT7*'Hyp 2027'!C169</f>
        <v>562593745.41242623</v>
      </c>
      <c r="CU18" s="17">
        <f>CU7*'Hyp 2027'!D169</f>
        <v>18122446.313818548</v>
      </c>
      <c r="CV18" s="17">
        <f>CV7*'Hyp 2027'!E169</f>
        <v>1110750127.6159365</v>
      </c>
      <c r="CW18" s="17">
        <f>CW7*'Hyp 2027'!F169</f>
        <v>108498035.58569242</v>
      </c>
      <c r="CX18" s="17">
        <f>CX7*'Hyp 2027'!G169</f>
        <v>261838527.90051213</v>
      </c>
      <c r="CY18" s="17">
        <f>CY7*'Hyp 2027'!H169</f>
        <v>273282252.93957347</v>
      </c>
      <c r="CZ18" s="17">
        <f>CZ7*'Hyp 2027'!I169</f>
        <v>441488981.01561946</v>
      </c>
      <c r="DA18" s="17">
        <f>SUM(CU18:CZ18)</f>
        <v>2213980371.3711524</v>
      </c>
      <c r="DB18" s="17">
        <f>CS18+CT18+DA18</f>
        <v>3904532126.067102</v>
      </c>
      <c r="DC18" s="70"/>
      <c r="DD18" s="70"/>
      <c r="DE18" s="17">
        <f>DE7*'Hyp 2027'!B169</f>
        <v>1206781057.9469154</v>
      </c>
      <c r="DF18" s="17">
        <f>DF7*'Hyp 2027'!C169</f>
        <v>602011753.11244905</v>
      </c>
      <c r="DG18" s="17">
        <f>DG7*'Hyp 2027'!D169</f>
        <v>18990149.406201139</v>
      </c>
      <c r="DH18" s="17">
        <f>DH7*'Hyp 2027'!E169</f>
        <v>1157913998.034966</v>
      </c>
      <c r="DI18" s="17">
        <f>DI7*'Hyp 2027'!F169</f>
        <v>109975528.844321</v>
      </c>
      <c r="DJ18" s="17">
        <f>DJ7*'Hyp 2027'!G169</f>
        <v>266466663.5139575</v>
      </c>
      <c r="DK18" s="17">
        <f>DK7*'Hyp 2027'!H169</f>
        <v>293458895.35734719</v>
      </c>
      <c r="DL18" s="17">
        <f>DL7*'Hyp 2027'!I169</f>
        <v>472580888.72786307</v>
      </c>
      <c r="DM18" s="17">
        <f>SUM(DG18:DL18)</f>
        <v>2319386123.884656</v>
      </c>
      <c r="DN18" s="17">
        <f>DE18+DF18+DM18</f>
        <v>4128178934.9440203</v>
      </c>
      <c r="DO18" s="70"/>
      <c r="DP18" s="70"/>
      <c r="DQ18" s="17">
        <f>DQ7*'Hyp 2027'!B169</f>
        <v>1283491876.145128</v>
      </c>
      <c r="DR18" s="17">
        <f>DR7*'Hyp 2027'!C169</f>
        <v>630194916.00451159</v>
      </c>
      <c r="DS18" s="17">
        <f>DS7*'Hyp 2027'!D169</f>
        <v>19705428.143409271</v>
      </c>
      <c r="DT18" s="17">
        <f>DT7*'Hyp 2027'!E169</f>
        <v>1176951041.3332541</v>
      </c>
      <c r="DU18" s="17">
        <f>DU7*'Hyp 2027'!F169</f>
        <v>115982990.3492175</v>
      </c>
      <c r="DV18" s="17">
        <f>DV7*'Hyp 2027'!G169</f>
        <v>276475939.13256723</v>
      </c>
      <c r="DW18" s="17">
        <f>DW7*'Hyp 2027'!H169</f>
        <v>344235987.38978821</v>
      </c>
      <c r="DX18" s="17">
        <f>DX7*'Hyp 2027'!I169</f>
        <v>515797318.54298723</v>
      </c>
      <c r="DY18" s="17">
        <f>SUM(DS18:DX18)</f>
        <v>2449148704.8912234</v>
      </c>
      <c r="DZ18" s="17">
        <f>DQ18+DR18+DY18</f>
        <v>4362835497.040863</v>
      </c>
      <c r="EA18" s="70"/>
      <c r="EB18" s="70"/>
      <c r="EC18" s="17">
        <f>'Hyp 2027'!B169*'Direct Local'!EC7</f>
        <v>1342417666.1101899</v>
      </c>
      <c r="ED18" s="17">
        <f>'Hyp 2027'!C169*'Direct Local'!ED7</f>
        <v>638104943.77188301</v>
      </c>
      <c r="EE18" s="17">
        <f>'Hyp 2027'!D169*'Direct Local'!EE7</f>
        <v>21104246.475639801</v>
      </c>
      <c r="EF18" s="17">
        <f>'Hyp 2027'!E169*'Direct Local'!EF7</f>
        <v>1206407204.7218299</v>
      </c>
      <c r="EG18" s="17">
        <f>'Hyp 2027'!F169*'Direct Local'!EG7</f>
        <v>124251747.17647499</v>
      </c>
      <c r="EH18" s="17">
        <f>'Hyp 2027'!G169*'Direct Local'!EH7</f>
        <v>282004319.67505401</v>
      </c>
      <c r="EI18" s="17">
        <f>'Hyp 2027'!H169*'Direct Local'!EI7</f>
        <v>355429210.94691998</v>
      </c>
      <c r="EJ18" s="17">
        <f>'Hyp 2027'!I169*'Direct Local'!EJ7</f>
        <v>533342013.43316197</v>
      </c>
      <c r="EK18" s="17">
        <f>SUM(EE18:EJ18)</f>
        <v>2522538742.429081</v>
      </c>
      <c r="EL18" s="17">
        <f>EC18+ED18+EK18</f>
        <v>4503061352.3111534</v>
      </c>
      <c r="EM18" s="70"/>
      <c r="EN18" s="70"/>
    </row>
    <row r="19" spans="1:144" ht="6" customHeight="1" x14ac:dyDescent="0.2">
      <c r="A19" s="83"/>
      <c r="B19" s="82"/>
      <c r="C19" s="82"/>
      <c r="D19" s="82"/>
      <c r="E19" s="82"/>
      <c r="F19" s="82"/>
      <c r="G19" s="82"/>
      <c r="H19" s="82"/>
      <c r="I19" s="82"/>
      <c r="J19" s="82"/>
      <c r="K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3"/>
      <c r="AJ19" s="3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3"/>
      <c r="AV19" s="3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3"/>
      <c r="BH19" s="3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3"/>
      <c r="BT19" s="3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3"/>
      <c r="CF19" s="3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3"/>
      <c r="CR19" s="3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3"/>
      <c r="DD19" s="3"/>
      <c r="DE19" s="82"/>
      <c r="DF19" s="82"/>
      <c r="DG19" s="82"/>
      <c r="DH19" s="82"/>
      <c r="DI19" s="82"/>
      <c r="DJ19" s="82"/>
      <c r="DK19" s="82"/>
      <c r="DL19" s="82"/>
      <c r="DM19" s="82"/>
      <c r="DN19" s="82"/>
      <c r="DO19" s="3"/>
      <c r="DP19" s="3"/>
      <c r="DQ19" s="82"/>
      <c r="DR19" s="82"/>
      <c r="DS19" s="82"/>
      <c r="DT19" s="82"/>
      <c r="DU19" s="82"/>
      <c r="DV19" s="82"/>
      <c r="DW19" s="82"/>
      <c r="DX19" s="82"/>
      <c r="DY19" s="82"/>
      <c r="DZ19" s="82"/>
      <c r="EA19" s="3"/>
      <c r="EB19" s="3"/>
      <c r="EC19" s="82"/>
      <c r="ED19" s="82"/>
      <c r="EE19" s="82"/>
      <c r="EF19" s="82"/>
      <c r="EG19" s="82"/>
      <c r="EH19" s="82"/>
      <c r="EI19" s="82"/>
      <c r="EJ19" s="82"/>
      <c r="EK19" s="82"/>
      <c r="EL19" s="82"/>
      <c r="EM19" s="3"/>
      <c r="EN19" s="3"/>
    </row>
    <row r="20" spans="1:144" x14ac:dyDescent="0.2">
      <c r="A20" s="1" t="s">
        <v>229</v>
      </c>
      <c r="B20" s="100">
        <f>'Hyp 2027'!B$177</f>
        <v>1561398332.154345</v>
      </c>
      <c r="C20" s="3">
        <f>'Hyp 2027'!C$177</f>
        <v>661628820.17671645</v>
      </c>
      <c r="D20" s="3">
        <f>'Hyp 2027'!D$177</f>
        <v>6179130.3576284796</v>
      </c>
      <c r="E20" s="3">
        <f>'Hyp 2027'!E$177</f>
        <v>36234141.275260001</v>
      </c>
      <c r="F20" s="3">
        <f>'Hyp 2027'!F$177</f>
        <v>113431047.3441142</v>
      </c>
      <c r="G20" s="3">
        <f>'Hyp 2027'!G$177</f>
        <v>88631742.122280598</v>
      </c>
      <c r="H20" s="3">
        <f>'Hyp 2027'!H$177</f>
        <v>-24009430.632585701</v>
      </c>
      <c r="I20" s="3">
        <f>'Hyp 2027'!I$177</f>
        <v>64790566.863402776</v>
      </c>
      <c r="J20" s="3">
        <f>SUM(D20:I20)</f>
        <v>285257197.33010036</v>
      </c>
      <c r="K20" s="3">
        <f>B20+C20+J20</f>
        <v>2508284349.6611619</v>
      </c>
      <c r="L20" s="1" t="s">
        <v>257</v>
      </c>
      <c r="M20" s="3">
        <f t="shared" ref="M20:T20" si="63">B20</f>
        <v>1561398332.154345</v>
      </c>
      <c r="N20" s="3">
        <f t="shared" si="63"/>
        <v>661628820.17671645</v>
      </c>
      <c r="O20" s="3">
        <f t="shared" si="63"/>
        <v>6179130.3576284796</v>
      </c>
      <c r="P20" s="3">
        <f t="shared" si="63"/>
        <v>36234141.275260001</v>
      </c>
      <c r="Q20" s="3">
        <f t="shared" si="63"/>
        <v>113431047.3441142</v>
      </c>
      <c r="R20" s="3">
        <f t="shared" si="63"/>
        <v>88631742.122280598</v>
      </c>
      <c r="S20" s="3">
        <f t="shared" si="63"/>
        <v>-24009430.632585701</v>
      </c>
      <c r="T20" s="3">
        <f t="shared" si="63"/>
        <v>64790566.863402776</v>
      </c>
      <c r="U20" s="3">
        <f>SUM(O20:T20)</f>
        <v>285257197.33010036</v>
      </c>
      <c r="V20" s="3">
        <f>M20+N20+U20</f>
        <v>2508284349.6611619</v>
      </c>
      <c r="W20" s="1" t="b">
        <f>V20=K20</f>
        <v>1</v>
      </c>
      <c r="Y20" s="3">
        <f t="shared" ref="Y20:AF20" si="64">M20</f>
        <v>1561398332.154345</v>
      </c>
      <c r="Z20" s="3">
        <f t="shared" si="64"/>
        <v>661628820.17671645</v>
      </c>
      <c r="AA20" s="3">
        <f t="shared" si="64"/>
        <v>6179130.3576284796</v>
      </c>
      <c r="AB20" s="3">
        <f t="shared" si="64"/>
        <v>36234141.275260001</v>
      </c>
      <c r="AC20" s="3">
        <f t="shared" si="64"/>
        <v>113431047.3441142</v>
      </c>
      <c r="AD20" s="3">
        <f t="shared" si="64"/>
        <v>88631742.122280598</v>
      </c>
      <c r="AE20" s="3">
        <f t="shared" si="64"/>
        <v>-24009430.632585701</v>
      </c>
      <c r="AF20" s="3">
        <f t="shared" si="64"/>
        <v>64790566.863402776</v>
      </c>
      <c r="AG20" s="3">
        <f>SUM(AA20:AF20)</f>
        <v>285257197.33010036</v>
      </c>
      <c r="AH20" s="3">
        <f>Y20+Z20+AG20</f>
        <v>2508284349.6611619</v>
      </c>
      <c r="AI20" s="3" t="b">
        <f>AH20=V20</f>
        <v>1</v>
      </c>
      <c r="AJ20" s="3"/>
      <c r="AK20" s="3">
        <f>'Hyp 2027'!B$177</f>
        <v>1561398332.154345</v>
      </c>
      <c r="AL20" s="3">
        <f>'Hyp 2027'!C$177</f>
        <v>661628820.17671645</v>
      </c>
      <c r="AM20" s="3">
        <f>'Hyp 2027'!D$177</f>
        <v>6179130.3576284796</v>
      </c>
      <c r="AN20" s="3">
        <f>'Hyp 2027'!E$177</f>
        <v>36234141.275260001</v>
      </c>
      <c r="AO20" s="3">
        <f>'Hyp 2027'!F$177</f>
        <v>113431047.3441142</v>
      </c>
      <c r="AP20" s="3">
        <f>'Hyp 2027'!G$177</f>
        <v>88631742.122280598</v>
      </c>
      <c r="AQ20" s="3">
        <f>'Hyp 2027'!H$177</f>
        <v>-24009430.632585701</v>
      </c>
      <c r="AR20" s="3">
        <f>'Hyp 2027'!I$177</f>
        <v>64790566.863402776</v>
      </c>
      <c r="AS20" s="3">
        <f>SUM(AM20:AR20)</f>
        <v>285257197.33010036</v>
      </c>
      <c r="AT20" s="3">
        <f>AK20+AL20+AS20</f>
        <v>2508284349.6611619</v>
      </c>
      <c r="AU20" s="3" t="b">
        <f>AT20=AH20</f>
        <v>1</v>
      </c>
      <c r="AV20" s="3"/>
      <c r="AW20" s="3">
        <f>'Hyp 2027'!B$177</f>
        <v>1561398332.154345</v>
      </c>
      <c r="AX20" s="3">
        <f>'Hyp 2027'!C$177</f>
        <v>661628820.17671645</v>
      </c>
      <c r="AY20" s="3">
        <f>'Hyp 2027'!D$177</f>
        <v>6179130.3576284796</v>
      </c>
      <c r="AZ20" s="3">
        <f>'Hyp 2027'!E$177</f>
        <v>36234141.275260001</v>
      </c>
      <c r="BA20" s="3">
        <f>'Hyp 2027'!F$177</f>
        <v>113431047.3441142</v>
      </c>
      <c r="BB20" s="3">
        <f>'Hyp 2027'!G$177</f>
        <v>88631742.122280598</v>
      </c>
      <c r="BC20" s="3">
        <f>'Hyp 2027'!H$177</f>
        <v>-24009430.632585701</v>
      </c>
      <c r="BD20" s="3">
        <f>'Hyp 2027'!I$177</f>
        <v>64790566.863402776</v>
      </c>
      <c r="BE20" s="3">
        <f>SUM(AY20:BD20)</f>
        <v>285257197.33010036</v>
      </c>
      <c r="BF20" s="3">
        <f>AW20+AX20+BE20</f>
        <v>2508284349.6611619</v>
      </c>
      <c r="BG20" s="3" t="b">
        <f>BF20=AT20</f>
        <v>1</v>
      </c>
      <c r="BH20" s="3"/>
      <c r="BI20" s="3">
        <f>'Hyp 2027'!B$177</f>
        <v>1561398332.154345</v>
      </c>
      <c r="BJ20" s="3">
        <f>'Hyp 2027'!C$177</f>
        <v>661628820.17671645</v>
      </c>
      <c r="BK20" s="3">
        <f>'Hyp 2027'!D$177</f>
        <v>6179130.3576284796</v>
      </c>
      <c r="BL20" s="3">
        <f>'Hyp 2027'!E$177</f>
        <v>36234141.275260001</v>
      </c>
      <c r="BM20" s="3">
        <f>'Hyp 2027'!F$177</f>
        <v>113431047.3441142</v>
      </c>
      <c r="BN20" s="3">
        <f>'Hyp 2027'!G$177</f>
        <v>88631742.122280598</v>
      </c>
      <c r="BO20" s="3">
        <f>'Hyp 2027'!H$177</f>
        <v>-24009430.632585701</v>
      </c>
      <c r="BP20" s="3">
        <f>'Hyp 2027'!I$177</f>
        <v>64790566.863402776</v>
      </c>
      <c r="BQ20" s="3">
        <f>SUM(BK20:BP20)</f>
        <v>285257197.33010036</v>
      </c>
      <c r="BR20" s="3">
        <f>BI20+BJ20+BQ20</f>
        <v>2508284349.6611619</v>
      </c>
      <c r="BS20" s="3"/>
      <c r="BT20" s="3"/>
      <c r="BU20" s="3">
        <f t="shared" ref="BU20:CB20" si="65">BI20</f>
        <v>1561398332.154345</v>
      </c>
      <c r="BV20" s="3">
        <f t="shared" si="65"/>
        <v>661628820.17671645</v>
      </c>
      <c r="BW20" s="3">
        <f t="shared" si="65"/>
        <v>6179130.3576284796</v>
      </c>
      <c r="BX20" s="3">
        <f t="shared" si="65"/>
        <v>36234141.275260001</v>
      </c>
      <c r="BY20" s="3">
        <f t="shared" si="65"/>
        <v>113431047.3441142</v>
      </c>
      <c r="BZ20" s="3">
        <f t="shared" si="65"/>
        <v>88631742.122280598</v>
      </c>
      <c r="CA20" s="3">
        <f t="shared" si="65"/>
        <v>-24009430.632585701</v>
      </c>
      <c r="CB20" s="3">
        <f t="shared" si="65"/>
        <v>64790566.863402776</v>
      </c>
      <c r="CC20" s="3">
        <f>SUM(BW20:CB20)</f>
        <v>285257197.33010036</v>
      </c>
      <c r="CD20" s="3">
        <f>BU20+BV20+CC20</f>
        <v>2508284349.6611619</v>
      </c>
      <c r="CE20" s="3" t="b">
        <f>CD20=BR20</f>
        <v>1</v>
      </c>
      <c r="CF20" s="3"/>
      <c r="CG20" s="3">
        <f t="shared" ref="CG20:CN20" si="66">BU20</f>
        <v>1561398332.154345</v>
      </c>
      <c r="CH20" s="3">
        <f t="shared" si="66"/>
        <v>661628820.17671645</v>
      </c>
      <c r="CI20" s="3">
        <f t="shared" si="66"/>
        <v>6179130.3576284796</v>
      </c>
      <c r="CJ20" s="3">
        <f t="shared" si="66"/>
        <v>36234141.275260001</v>
      </c>
      <c r="CK20" s="3">
        <f t="shared" si="66"/>
        <v>113431047.3441142</v>
      </c>
      <c r="CL20" s="3">
        <f t="shared" si="66"/>
        <v>88631742.122280598</v>
      </c>
      <c r="CM20" s="3">
        <f t="shared" si="66"/>
        <v>-24009430.632585701</v>
      </c>
      <c r="CN20" s="3">
        <f t="shared" si="66"/>
        <v>64790566.863402776</v>
      </c>
      <c r="CO20" s="3">
        <f>SUM(CI20:CN20)</f>
        <v>285257197.33010036</v>
      </c>
      <c r="CP20" s="3">
        <f>CG20+CH20+CO20</f>
        <v>2508284349.6611619</v>
      </c>
      <c r="CQ20" s="3"/>
      <c r="CR20" s="3"/>
      <c r="CS20" s="3">
        <f t="shared" ref="CS20:CZ20" si="67">CG20</f>
        <v>1561398332.154345</v>
      </c>
      <c r="CT20" s="3">
        <f t="shared" si="67"/>
        <v>661628820.17671645</v>
      </c>
      <c r="CU20" s="3">
        <f t="shared" si="67"/>
        <v>6179130.3576284796</v>
      </c>
      <c r="CV20" s="3">
        <f t="shared" si="67"/>
        <v>36234141.275260001</v>
      </c>
      <c r="CW20" s="3">
        <f t="shared" si="67"/>
        <v>113431047.3441142</v>
      </c>
      <c r="CX20" s="3">
        <f t="shared" si="67"/>
        <v>88631742.122280598</v>
      </c>
      <c r="CY20" s="3">
        <f t="shared" si="67"/>
        <v>-24009430.632585701</v>
      </c>
      <c r="CZ20" s="3">
        <f t="shared" si="67"/>
        <v>64790566.863402776</v>
      </c>
      <c r="DA20" s="3">
        <f>SUM(CU20:CZ20)</f>
        <v>285257197.33010036</v>
      </c>
      <c r="DB20" s="3">
        <f>CS20+CT20+DA20</f>
        <v>2508284349.6611619</v>
      </c>
      <c r="DC20" s="3"/>
      <c r="DD20" s="3"/>
      <c r="DE20" s="3">
        <f t="shared" ref="DE20:DL20" si="68">CS20</f>
        <v>1561398332.154345</v>
      </c>
      <c r="DF20" s="3">
        <f t="shared" si="68"/>
        <v>661628820.17671645</v>
      </c>
      <c r="DG20" s="3">
        <f t="shared" si="68"/>
        <v>6179130.3576284796</v>
      </c>
      <c r="DH20" s="3">
        <f t="shared" si="68"/>
        <v>36234141.275260001</v>
      </c>
      <c r="DI20" s="3">
        <f t="shared" si="68"/>
        <v>113431047.3441142</v>
      </c>
      <c r="DJ20" s="3">
        <f t="shared" si="68"/>
        <v>88631742.122280598</v>
      </c>
      <c r="DK20" s="3">
        <f t="shared" si="68"/>
        <v>-24009430.632585701</v>
      </c>
      <c r="DL20" s="3">
        <f t="shared" si="68"/>
        <v>64790566.863402776</v>
      </c>
      <c r="DM20" s="3">
        <f>SUM(DG20:DL20)</f>
        <v>285257197.33010036</v>
      </c>
      <c r="DN20" s="3">
        <f>DE20+DF20+DM20</f>
        <v>2508284349.6611619</v>
      </c>
      <c r="DO20" s="3"/>
      <c r="DP20" s="3"/>
      <c r="DQ20" s="3">
        <f t="shared" ref="DQ20:DX20" si="69">DE20</f>
        <v>1561398332.154345</v>
      </c>
      <c r="DR20" s="3">
        <f t="shared" si="69"/>
        <v>661628820.17671645</v>
      </c>
      <c r="DS20" s="3">
        <f t="shared" si="69"/>
        <v>6179130.3576284796</v>
      </c>
      <c r="DT20" s="3">
        <f t="shared" si="69"/>
        <v>36234141.275260001</v>
      </c>
      <c r="DU20" s="3">
        <f t="shared" si="69"/>
        <v>113431047.3441142</v>
      </c>
      <c r="DV20" s="3">
        <f t="shared" si="69"/>
        <v>88631742.122280598</v>
      </c>
      <c r="DW20" s="3">
        <f t="shared" si="69"/>
        <v>-24009430.632585701</v>
      </c>
      <c r="DX20" s="3">
        <f t="shared" si="69"/>
        <v>64790566.863402776</v>
      </c>
      <c r="DY20" s="3">
        <f>SUM(DS20:DX20)</f>
        <v>285257197.33010036</v>
      </c>
      <c r="DZ20" s="3">
        <f>DQ20+DR20+DY20</f>
        <v>2508284349.6611619</v>
      </c>
      <c r="EA20" s="3"/>
      <c r="EB20" s="3"/>
      <c r="EC20" s="3">
        <f t="shared" ref="EC20:EK20" si="70">DQ20</f>
        <v>1561398332.154345</v>
      </c>
      <c r="ED20" s="3">
        <f t="shared" si="70"/>
        <v>661628820.17671645</v>
      </c>
      <c r="EE20" s="3">
        <f t="shared" si="70"/>
        <v>6179130.3576284796</v>
      </c>
      <c r="EF20" s="3">
        <f t="shared" si="70"/>
        <v>36234141.275260001</v>
      </c>
      <c r="EG20" s="3">
        <f t="shared" si="70"/>
        <v>113431047.3441142</v>
      </c>
      <c r="EH20" s="3">
        <f t="shared" si="70"/>
        <v>88631742.122280598</v>
      </c>
      <c r="EI20" s="3">
        <f t="shared" si="70"/>
        <v>-24009430.632585701</v>
      </c>
      <c r="EJ20" s="3">
        <f t="shared" si="70"/>
        <v>64790566.863402776</v>
      </c>
      <c r="EK20" s="3">
        <f t="shared" si="70"/>
        <v>285257197.33010036</v>
      </c>
      <c r="EL20" s="3">
        <f>EC20+ED20+EK20</f>
        <v>2508284349.6611619</v>
      </c>
      <c r="EM20" s="3"/>
      <c r="EN20" s="3"/>
    </row>
    <row r="21" spans="1:144" x14ac:dyDescent="0.2">
      <c r="A21" s="1" t="s">
        <v>228</v>
      </c>
      <c r="B21" s="3">
        <f>B7*'Hyp 2027'!B315</f>
        <v>2171010730.996624</v>
      </c>
      <c r="C21" s="3">
        <f>C7*'Hyp 2027'!C315</f>
        <v>1639334144.8496382</v>
      </c>
      <c r="D21" s="3">
        <f>D7*'Hyp 2027'!D315</f>
        <v>13611704.817000467</v>
      </c>
      <c r="E21" s="3">
        <f>E7*'Hyp 2027'!E315</f>
        <v>494209163.63726157</v>
      </c>
      <c r="F21" s="3">
        <f>F7*'Hyp 2027'!F315</f>
        <v>56119663.230425231</v>
      </c>
      <c r="G21" s="3">
        <f>G7*'Hyp 2027'!G315</f>
        <v>46087731.736700922</v>
      </c>
      <c r="H21" s="3">
        <f>H7*'Hyp 2027'!H315</f>
        <v>867220879.91255701</v>
      </c>
      <c r="I21" s="3">
        <f>I7*'Hyp 2027'!I315</f>
        <v>54105978.556620069</v>
      </c>
      <c r="J21" s="3">
        <f>J20+'Hyp 2027'!J65*'Hyp 2027'!J166</f>
        <v>285257197.33010036</v>
      </c>
      <c r="K21" s="3">
        <f>B21+C21+J21</f>
        <v>4095602073.1763625</v>
      </c>
      <c r="L21" s="3"/>
      <c r="M21" s="3">
        <f>M7*'Hyp 2027'!B316</f>
        <v>2829097673.2326236</v>
      </c>
      <c r="N21" s="3">
        <f>N7*'Hyp 2027'!C316</f>
        <v>1575750464.6237636</v>
      </c>
      <c r="O21" s="3">
        <f>O7*'Hyp 2027'!D316</f>
        <v>22937550.520961531</v>
      </c>
      <c r="P21" s="3">
        <f>P7*'Hyp 2027'!E316</f>
        <v>788408213.8862741</v>
      </c>
      <c r="Q21" s="3">
        <f>Q7*'Hyp 2027'!F316</f>
        <v>312634364.44022673</v>
      </c>
      <c r="R21" s="3">
        <f>R7*'Hyp 2027'!G316</f>
        <v>48469451.782503203</v>
      </c>
      <c r="S21" s="3">
        <f>S7*'Hyp 2027'!H316</f>
        <v>223615551.76778999</v>
      </c>
      <c r="T21" s="3">
        <f>T7*'Hyp 2027'!I316</f>
        <v>692782779.55140638</v>
      </c>
      <c r="U21" s="3">
        <f>SUM(O21:T21)</f>
        <v>2088847911.949162</v>
      </c>
      <c r="V21" s="3">
        <f>M21+N21+U21</f>
        <v>6493696049.8055496</v>
      </c>
      <c r="W21" s="99"/>
      <c r="Y21" s="3">
        <f>Y7*'Hyp 2027'!B317</f>
        <v>2390370586.6944418</v>
      </c>
      <c r="Z21" s="3">
        <f>Z7*'Hyp 2027'!C317</f>
        <v>1480635249.4805169</v>
      </c>
      <c r="AA21" s="3">
        <f>AA7*'Hyp 2027'!D317</f>
        <v>20111403.45388842</v>
      </c>
      <c r="AB21" s="3">
        <f>AB7*'Hyp 2027'!E317</f>
        <v>1217201236.3779097</v>
      </c>
      <c r="AC21" s="3">
        <f>AC7*'Hyp 2027'!F317</f>
        <v>98165145.983530834</v>
      </c>
      <c r="AD21" s="3">
        <f>AD7*'Hyp 2027'!G317</f>
        <v>86735082.108681843</v>
      </c>
      <c r="AE21" s="3">
        <f>AE7*'Hyp 2027'!H317</f>
        <v>159406328.46872345</v>
      </c>
      <c r="AF21" s="3">
        <f>AF7*'Hyp 2027'!I317</f>
        <v>262804361.67978728</v>
      </c>
      <c r="AG21" s="3">
        <f>SUM(AA21:AF21)</f>
        <v>1844423558.0725217</v>
      </c>
      <c r="AH21" s="3">
        <f>Y21+Z21+AG21</f>
        <v>5715429394.2474804</v>
      </c>
      <c r="AI21" s="3"/>
      <c r="AJ21" s="3"/>
      <c r="AK21" s="3">
        <f>'Hyp 2027'!B318*AK7</f>
        <v>2463106120.4203696</v>
      </c>
      <c r="AL21" s="3">
        <f>'Hyp 2027'!C318*AL7</f>
        <v>1350985882.3382437</v>
      </c>
      <c r="AM21" s="3">
        <f>'Hyp 2027'!D318*AM7</f>
        <v>23634524.304637857</v>
      </c>
      <c r="AN21" s="3">
        <f>'Hyp 2027'!E318*AN7</f>
        <v>734918192.289415</v>
      </c>
      <c r="AO21" s="3">
        <f>'Hyp 2027'!F318*AO7</f>
        <v>138216761.63061953</v>
      </c>
      <c r="AP21" s="3">
        <f>'Hyp 2027'!G318*AP7</f>
        <v>113456852.39399064</v>
      </c>
      <c r="AQ21" s="3">
        <f>'Hyp 2027'!H318*AQ7</f>
        <v>206807064.30025637</v>
      </c>
      <c r="AR21" s="3">
        <f>'Hyp 2027'!I318*AR7</f>
        <v>253760471.54377016</v>
      </c>
      <c r="AS21" s="3">
        <f>SUM(AM21:AR21)</f>
        <v>1470793866.4626896</v>
      </c>
      <c r="AT21" s="3">
        <f>AK21+AL21+AS21</f>
        <v>5284885869.221303</v>
      </c>
      <c r="AU21" s="3"/>
      <c r="AV21" s="3"/>
      <c r="AW21" s="3">
        <f>AW7*'Hyp 2027'!B319</f>
        <v>2797137823.7295499</v>
      </c>
      <c r="AX21" s="3">
        <f>AX7*'Hyp 2027'!C319</f>
        <v>1321506833.0872149</v>
      </c>
      <c r="AY21" s="3">
        <f>AY7*'Hyp 2027'!D319</f>
        <v>25212992.297901612</v>
      </c>
      <c r="AZ21" s="3">
        <f>AZ7*'Hyp 2027'!E319</f>
        <v>913607837.11795139</v>
      </c>
      <c r="BA21" s="3">
        <f>BA7*'Hyp 2027'!F319</f>
        <v>138790167.9788354</v>
      </c>
      <c r="BB21" s="3">
        <f>BB7*'Hyp 2027'!G319</f>
        <v>123718248.96525156</v>
      </c>
      <c r="BC21" s="3">
        <f>BC7*'Hyp 2027'!H319</f>
        <v>329122115.21999002</v>
      </c>
      <c r="BD21" s="3">
        <f>BD7*'Hyp 2027'!I319</f>
        <v>388466613.81905556</v>
      </c>
      <c r="BE21" s="3">
        <f>SUM(AY21:BD21)</f>
        <v>1918917975.3989856</v>
      </c>
      <c r="BF21" s="3">
        <f>AW21+AX21+BE21</f>
        <v>6037562632.2157507</v>
      </c>
      <c r="BG21" s="3"/>
      <c r="BH21" s="3"/>
      <c r="BI21" s="3">
        <f>BI7*'Hyp 2027'!B320</f>
        <v>2615407225.0387602</v>
      </c>
      <c r="BJ21" s="3">
        <f>BJ7*'Hyp 2027'!C320</f>
        <v>1140218871.3662553</v>
      </c>
      <c r="BK21" s="3">
        <f>BK7*'Hyp 2027'!D320</f>
        <v>27394916.30325418</v>
      </c>
      <c r="BL21" s="3">
        <f>BL7*'Hyp 2027'!E320</f>
        <v>871801143.78613603</v>
      </c>
      <c r="BM21" s="3">
        <f>BM7*'Hyp 2027'!F320</f>
        <v>161128457.776023</v>
      </c>
      <c r="BN21" s="3">
        <f>BN7*'Hyp 2027'!G320</f>
        <v>120208419.70401323</v>
      </c>
      <c r="BO21" s="3">
        <f>BO7*'Hyp 2027'!H320</f>
        <v>347260398.38847107</v>
      </c>
      <c r="BP21" s="3">
        <f>BP7*'Hyp 2027'!I320</f>
        <v>649952474.78071499</v>
      </c>
      <c r="BQ21" s="3">
        <f>SUM(BK21:BP21)</f>
        <v>2177745810.7386127</v>
      </c>
      <c r="BR21" s="3">
        <f>BI21+BJ21+BQ21</f>
        <v>5933371907.1436281</v>
      </c>
      <c r="BS21" s="3"/>
      <c r="BT21" s="3"/>
      <c r="BU21" s="3">
        <f>BU7*'Hyp 2027'!B321</f>
        <v>2414213617.1216898</v>
      </c>
      <c r="BV21" s="3">
        <f>BV7*'Hyp 2027'!C321</f>
        <v>949075474.33387101</v>
      </c>
      <c r="BW21" s="3">
        <f>BW7*'Hyp 2027'!D321</f>
        <v>24451059.93759536</v>
      </c>
      <c r="BX21" s="3">
        <f>BX7*'Hyp 2027'!E321</f>
        <v>836180473.93372583</v>
      </c>
      <c r="BY21" s="3">
        <f>BY7*'Hyp 2027'!F321</f>
        <v>166781627.48696369</v>
      </c>
      <c r="BZ21" s="3">
        <f>BZ7*'Hyp 2027'!G321</f>
        <v>120974430.04773393</v>
      </c>
      <c r="CA21" s="3">
        <f>CA7*'Hyp 2027'!H321</f>
        <v>340259482.42630708</v>
      </c>
      <c r="CB21" s="3">
        <f>'Hyp 2027'!I275*5/12+'Hyp 2027'!I276*6/12+'Hyp 2027'!I277*7/12+'Hyp 2027'!I278*8/12+'Hyp 2027'!I279*9/12+'Hyp 2027'!I280*10/12+'Hyp 2027'!I281*11/12</f>
        <v>1266864831.5279574</v>
      </c>
      <c r="CC21" s="3">
        <f>SUM(BW21:CB21)</f>
        <v>2755511905.3602834</v>
      </c>
      <c r="CD21" s="3">
        <f>BU21+BV21+CC21</f>
        <v>6118800996.8158436</v>
      </c>
      <c r="CE21" s="3"/>
      <c r="CF21" s="3"/>
      <c r="CG21" s="3">
        <f>CG7*'Hyp 2027'!B322</f>
        <v>2494158525.234292</v>
      </c>
      <c r="CH21" s="3">
        <f>CH7*'Hyp 2027'!C322</f>
        <v>915652375.96464121</v>
      </c>
      <c r="CI21" s="3">
        <f>CI7*'Hyp 2027'!D322</f>
        <v>21025392.353000589</v>
      </c>
      <c r="CJ21" s="3">
        <f>CJ7*'Hyp 2027'!E322</f>
        <v>688182816.01169527</v>
      </c>
      <c r="CK21" s="3">
        <f>CK7*'Hyp 2027'!F322</f>
        <v>178737358.55134407</v>
      </c>
      <c r="CL21" s="3">
        <f>CL7*'Hyp 2027'!G322</f>
        <v>277358978.93897295</v>
      </c>
      <c r="CM21" s="3">
        <f>CM7*'Hyp 2027'!H322</f>
        <v>277527720.31299555</v>
      </c>
      <c r="CN21" s="3">
        <f>CN7*'Hyp 2027'!I322</f>
        <v>510752949.63102114</v>
      </c>
      <c r="CO21" s="3">
        <f>SUM(CI21:CN21)</f>
        <v>1953585215.7990294</v>
      </c>
      <c r="CP21" s="3">
        <f>CG21+CH21+CO21</f>
        <v>5363396116.997963</v>
      </c>
      <c r="CQ21" s="3"/>
      <c r="CR21" s="3"/>
      <c r="CS21" s="3">
        <f>CS7*'Hyp 2027'!B323</f>
        <v>2329303602.2078252</v>
      </c>
      <c r="CT21" s="3">
        <f>CT7*'Hyp 2027'!C323</f>
        <v>872017764.29558492</v>
      </c>
      <c r="CU21" s="3">
        <f>CU7*'Hyp 2027'!D323</f>
        <v>17893195.588358242</v>
      </c>
      <c r="CV21" s="3">
        <f>CV7*'Hyp 2027'!E323</f>
        <v>558268283.71057498</v>
      </c>
      <c r="CW21" s="3">
        <f>CW7*'Hyp 2027'!F323</f>
        <v>167013612.1700812</v>
      </c>
      <c r="CX21" s="3">
        <f>CX7*'Hyp 2027'!G323</f>
        <v>278696155.91957974</v>
      </c>
      <c r="CY21" s="3">
        <f>CY7*'Hyp 2027'!H323</f>
        <v>208265391.90208107</v>
      </c>
      <c r="CZ21" s="3">
        <f>CZ7*'Hyp 2027'!I323</f>
        <v>428890665.32993871</v>
      </c>
      <c r="DA21" s="3">
        <f>SUM(CU21:CZ21)</f>
        <v>1659027304.6206138</v>
      </c>
      <c r="DB21" s="3">
        <f>CS21+CT21+DA21</f>
        <v>4860348671.1240244</v>
      </c>
      <c r="DC21" s="3"/>
      <c r="DD21" s="3"/>
      <c r="DE21" s="3">
        <f>'Hyp 2027'!B324*DE7</f>
        <v>2153638700.2955894</v>
      </c>
      <c r="DF21" s="3">
        <f>'Hyp 2027'!C324*DF7</f>
        <v>840984865.22492337</v>
      </c>
      <c r="DG21" s="3">
        <f>'Hyp 2027'!D324*DG7</f>
        <v>14913227.585875709</v>
      </c>
      <c r="DH21" s="3">
        <f>'Hyp 2027'!E324*DH7</f>
        <v>403076662.46400249</v>
      </c>
      <c r="DI21" s="3">
        <f>'Hyp 2027'!F324*DI7</f>
        <v>156434621.82179016</v>
      </c>
      <c r="DJ21" s="3">
        <f>'Hyp 2027'!G324*DJ7</f>
        <v>231014206.21872374</v>
      </c>
      <c r="DK21" s="3">
        <f>'Hyp 2027'!H324*DK7</f>
        <v>140490578.19820613</v>
      </c>
      <c r="DL21" s="3">
        <f>'Hyp 2027'!I324*DL7</f>
        <v>330981022.68233788</v>
      </c>
      <c r="DM21" s="3">
        <f>SUM(DG21:DL21)</f>
        <v>1276910318.9709363</v>
      </c>
      <c r="DN21" s="3">
        <f>DE21+DF21+DM21</f>
        <v>4271533884.4914489</v>
      </c>
      <c r="DO21" s="3"/>
      <c r="DP21" s="3"/>
      <c r="DQ21" s="3">
        <f>DQ7*'Hyp 2027'!B325</f>
        <v>1930585109.9528599</v>
      </c>
      <c r="DR21" s="3">
        <f>DR7*'Hyp 2027'!C325</f>
        <v>783911821.58667088</v>
      </c>
      <c r="DS21" s="3">
        <f>DS7*'Hyp 2027'!D325</f>
        <v>11493739.245624777</v>
      </c>
      <c r="DT21" s="3">
        <f>DT7*'Hyp 2027'!E325</f>
        <v>227865961.04669863</v>
      </c>
      <c r="DU21" s="3">
        <f>DU7*'Hyp 2027'!F325</f>
        <v>151424481.88308239</v>
      </c>
      <c r="DV21" s="3">
        <f>DV7*'Hyp 2027'!G325</f>
        <v>185107615.86861593</v>
      </c>
      <c r="DW21" s="3">
        <f>DW7*'Hyp 2027'!H325</f>
        <v>67260778.906369478</v>
      </c>
      <c r="DX21" s="3">
        <f>DX7*'Hyp 2027'!I325</f>
        <v>221418401.69106728</v>
      </c>
      <c r="DY21" s="3">
        <f>SUM(DS21:DX21)</f>
        <v>864570978.64145851</v>
      </c>
      <c r="DZ21" s="3">
        <f>DQ21+DR21+DY21</f>
        <v>3579067910.1809893</v>
      </c>
      <c r="EA21" s="3"/>
      <c r="EB21" s="3"/>
      <c r="EC21" s="3">
        <f>EC7*'Hyp 2027'!B326</f>
        <v>1642740856.9905601</v>
      </c>
      <c r="ED21" s="3">
        <f>ED7*'Hyp 2027'!C326</f>
        <v>696097000.15954208</v>
      </c>
      <c r="EE21" s="3">
        <f>EE7*'Hyp 2027'!D326</f>
        <v>8045820.5949630411</v>
      </c>
      <c r="EF21" s="3">
        <f>EF7*'Hyp 2027'!E326</f>
        <v>47180328.499361619</v>
      </c>
      <c r="EG21" s="3">
        <f>EG7*'Hyp 2027'!F326</f>
        <v>147698107.016433</v>
      </c>
      <c r="EH21" s="3">
        <f>EH7*'Hyp 2027'!G326</f>
        <v>133133380.621878</v>
      </c>
      <c r="EI21" s="3">
        <f>EI7*'Hyp 2027'!H326</f>
        <v>-31262582.317673296</v>
      </c>
      <c r="EJ21" s="3">
        <f>EJ7*'Hyp 2027'!I326</f>
        <v>84363534.51992321</v>
      </c>
      <c r="EK21" s="3">
        <f>SUM(EE21:EJ21)</f>
        <v>389158588.9348855</v>
      </c>
      <c r="EL21" s="3">
        <f>EC21+ED21+EK21</f>
        <v>2727996446.0849876</v>
      </c>
      <c r="EM21" s="3"/>
      <c r="EN21" s="3"/>
    </row>
    <row r="22" spans="1:144" x14ac:dyDescent="0.2">
      <c r="A22" s="92" t="s">
        <v>281</v>
      </c>
      <c r="B22" s="17">
        <f t="shared" ref="B22:K22" si="71">B21-B20</f>
        <v>609612398.84227896</v>
      </c>
      <c r="C22" s="17">
        <f t="shared" si="71"/>
        <v>977705324.67292178</v>
      </c>
      <c r="D22" s="17">
        <f t="shared" si="71"/>
        <v>7432574.4593719877</v>
      </c>
      <c r="E22" s="17">
        <f t="shared" si="71"/>
        <v>457975022.36200154</v>
      </c>
      <c r="F22" s="17">
        <f t="shared" si="71"/>
        <v>-57311384.113688968</v>
      </c>
      <c r="G22" s="17">
        <f t="shared" si="71"/>
        <v>-42544010.385579675</v>
      </c>
      <c r="H22" s="17">
        <f t="shared" si="71"/>
        <v>891230310.54514265</v>
      </c>
      <c r="I22" s="17">
        <f t="shared" si="71"/>
        <v>-10684588.306782708</v>
      </c>
      <c r="J22" s="17">
        <f t="shared" si="71"/>
        <v>0</v>
      </c>
      <c r="K22" s="17">
        <f t="shared" si="71"/>
        <v>1587317723.5152006</v>
      </c>
      <c r="L22" s="3"/>
      <c r="M22" s="17">
        <f t="shared" ref="M22:V22" si="72">M21-M20</f>
        <v>1267699341.0782785</v>
      </c>
      <c r="N22" s="17">
        <f t="shared" si="72"/>
        <v>914121644.44704711</v>
      </c>
      <c r="O22" s="17">
        <f t="shared" si="72"/>
        <v>16758420.163333051</v>
      </c>
      <c r="P22" s="17">
        <f t="shared" si="72"/>
        <v>752174072.61101413</v>
      </c>
      <c r="Q22" s="17">
        <f t="shared" si="72"/>
        <v>199203317.09611255</v>
      </c>
      <c r="R22" s="17">
        <f t="shared" si="72"/>
        <v>-40162290.339777395</v>
      </c>
      <c r="S22" s="17">
        <f t="shared" si="72"/>
        <v>247624982.40037569</v>
      </c>
      <c r="T22" s="17">
        <f t="shared" si="72"/>
        <v>627992212.68800366</v>
      </c>
      <c r="U22" s="17">
        <f t="shared" si="72"/>
        <v>1803590714.6190617</v>
      </c>
      <c r="V22" s="17">
        <f t="shared" si="72"/>
        <v>3985411700.1443877</v>
      </c>
      <c r="Y22" s="17">
        <f t="shared" ref="Y22:AH22" si="73">Y21-Y20</f>
        <v>828972254.54009676</v>
      </c>
      <c r="Z22" s="17">
        <f t="shared" si="73"/>
        <v>819006429.30380046</v>
      </c>
      <c r="AA22" s="17">
        <f t="shared" si="73"/>
        <v>13932273.09625994</v>
      </c>
      <c r="AB22" s="17">
        <f t="shared" si="73"/>
        <v>1180967095.1026497</v>
      </c>
      <c r="AC22" s="17">
        <f t="shared" si="73"/>
        <v>-15265901.360583365</v>
      </c>
      <c r="AD22" s="17">
        <f t="shared" si="73"/>
        <v>-1896660.013598755</v>
      </c>
      <c r="AE22" s="17">
        <f t="shared" si="73"/>
        <v>183415759.10130915</v>
      </c>
      <c r="AF22" s="17">
        <f t="shared" si="73"/>
        <v>198013794.81638449</v>
      </c>
      <c r="AG22" s="17">
        <f t="shared" si="73"/>
        <v>1559166360.7424214</v>
      </c>
      <c r="AH22" s="17">
        <f t="shared" si="73"/>
        <v>3207145044.5863185</v>
      </c>
      <c r="AI22" s="70"/>
      <c r="AJ22" s="70"/>
      <c r="AK22" s="17">
        <f t="shared" ref="AK22:AT22" si="74">AK21-AK20</f>
        <v>901707788.26602459</v>
      </c>
      <c r="AL22" s="17">
        <f t="shared" si="74"/>
        <v>689357062.16152728</v>
      </c>
      <c r="AM22" s="17">
        <f t="shared" si="74"/>
        <v>17455393.947009377</v>
      </c>
      <c r="AN22" s="17">
        <f t="shared" si="74"/>
        <v>698684051.01415503</v>
      </c>
      <c r="AO22" s="17">
        <f t="shared" si="74"/>
        <v>24785714.286505327</v>
      </c>
      <c r="AP22" s="17">
        <f t="shared" si="74"/>
        <v>24825110.271710038</v>
      </c>
      <c r="AQ22" s="17">
        <f t="shared" si="74"/>
        <v>230816494.93284208</v>
      </c>
      <c r="AR22" s="17">
        <f t="shared" si="74"/>
        <v>188969904.68036738</v>
      </c>
      <c r="AS22" s="17">
        <f t="shared" si="74"/>
        <v>1185536669.1325893</v>
      </c>
      <c r="AT22" s="17">
        <f t="shared" si="74"/>
        <v>2776601519.5601411</v>
      </c>
      <c r="AU22" s="70"/>
      <c r="AV22" s="70"/>
      <c r="AW22" s="17">
        <f t="shared" ref="AW22:BF22" si="75">AW21-AW20</f>
        <v>1235739491.5752048</v>
      </c>
      <c r="AX22" s="17">
        <f t="shared" si="75"/>
        <v>659878012.9104985</v>
      </c>
      <c r="AY22" s="17">
        <f t="shared" si="75"/>
        <v>19033861.940273132</v>
      </c>
      <c r="AZ22" s="17">
        <f t="shared" si="75"/>
        <v>877373695.84269142</v>
      </c>
      <c r="BA22" s="17">
        <f t="shared" si="75"/>
        <v>25359120.634721205</v>
      </c>
      <c r="BB22" s="17">
        <f t="shared" si="75"/>
        <v>35086506.842970967</v>
      </c>
      <c r="BC22" s="17">
        <f t="shared" si="75"/>
        <v>353131545.85257572</v>
      </c>
      <c r="BD22" s="17">
        <f t="shared" si="75"/>
        <v>323676046.95565277</v>
      </c>
      <c r="BE22" s="17">
        <f t="shared" si="75"/>
        <v>1633660778.0688853</v>
      </c>
      <c r="BF22" s="17">
        <f t="shared" si="75"/>
        <v>3529278282.5545888</v>
      </c>
      <c r="BG22" s="70"/>
      <c r="BH22" s="70"/>
      <c r="BI22" s="17">
        <f t="shared" ref="BI22:BR22" si="76">BI21-BI20</f>
        <v>1054008892.8844151</v>
      </c>
      <c r="BJ22" s="17">
        <f t="shared" si="76"/>
        <v>478590051.18953884</v>
      </c>
      <c r="BK22" s="17">
        <f t="shared" si="76"/>
        <v>21215785.9456257</v>
      </c>
      <c r="BL22" s="17">
        <f t="shared" si="76"/>
        <v>835567002.51087606</v>
      </c>
      <c r="BM22" s="17">
        <f t="shared" si="76"/>
        <v>47697410.431908801</v>
      </c>
      <c r="BN22" s="17">
        <f t="shared" si="76"/>
        <v>31576677.581732631</v>
      </c>
      <c r="BO22" s="17">
        <f t="shared" si="76"/>
        <v>371269829.02105677</v>
      </c>
      <c r="BP22" s="17">
        <f t="shared" si="76"/>
        <v>585161907.91731226</v>
      </c>
      <c r="BQ22" s="17">
        <f t="shared" si="76"/>
        <v>1892488613.4085124</v>
      </c>
      <c r="BR22" s="17">
        <f t="shared" si="76"/>
        <v>3425087557.4824662</v>
      </c>
      <c r="BS22" s="70"/>
      <c r="BT22" s="70"/>
      <c r="BU22" s="17">
        <f t="shared" ref="BU22:CD22" si="77">BU21-BU20</f>
        <v>852815284.96734476</v>
      </c>
      <c r="BV22" s="17">
        <f t="shared" si="77"/>
        <v>287446654.15715456</v>
      </c>
      <c r="BW22" s="17">
        <f t="shared" si="77"/>
        <v>18271929.57996688</v>
      </c>
      <c r="BX22" s="17">
        <f t="shared" si="77"/>
        <v>799946332.65846586</v>
      </c>
      <c r="BY22" s="17">
        <f t="shared" si="77"/>
        <v>53350580.14284949</v>
      </c>
      <c r="BZ22" s="17">
        <f t="shared" si="77"/>
        <v>32342687.925453335</v>
      </c>
      <c r="CA22" s="17">
        <f t="shared" si="77"/>
        <v>364268913.05889279</v>
      </c>
      <c r="CB22" s="17">
        <f t="shared" si="77"/>
        <v>1202074264.6645546</v>
      </c>
      <c r="CC22" s="17">
        <f t="shared" si="77"/>
        <v>2470254708.0301828</v>
      </c>
      <c r="CD22" s="17">
        <f t="shared" si="77"/>
        <v>3610516647.1546817</v>
      </c>
      <c r="CE22" s="70"/>
      <c r="CF22" s="70"/>
      <c r="CG22" s="17">
        <f t="shared" ref="CG22:CP22" si="78">CG21-CG20</f>
        <v>932760193.07994699</v>
      </c>
      <c r="CH22" s="17">
        <f t="shared" si="78"/>
        <v>254023555.78792477</v>
      </c>
      <c r="CI22" s="17">
        <f t="shared" si="78"/>
        <v>14846261.995372109</v>
      </c>
      <c r="CJ22" s="17">
        <f t="shared" si="78"/>
        <v>651948674.73643529</v>
      </c>
      <c r="CK22" s="17">
        <f t="shared" si="78"/>
        <v>65306311.207229868</v>
      </c>
      <c r="CL22" s="17">
        <f t="shared" si="78"/>
        <v>188727236.81669235</v>
      </c>
      <c r="CM22" s="17">
        <f t="shared" si="78"/>
        <v>301537150.94558126</v>
      </c>
      <c r="CN22" s="17">
        <f t="shared" si="78"/>
        <v>445962382.76761836</v>
      </c>
      <c r="CO22" s="17">
        <f t="shared" si="78"/>
        <v>1668328018.4689291</v>
      </c>
      <c r="CP22" s="17">
        <f t="shared" si="78"/>
        <v>2855111767.3368011</v>
      </c>
      <c r="CQ22" s="70"/>
      <c r="CR22" s="70"/>
      <c r="CS22" s="17">
        <f t="shared" ref="CS22:DB22" si="79">CS21-CS20</f>
        <v>767905270.05348015</v>
      </c>
      <c r="CT22" s="17">
        <f t="shared" si="79"/>
        <v>210388944.11886847</v>
      </c>
      <c r="CU22" s="17">
        <f t="shared" si="79"/>
        <v>11714065.230729762</v>
      </c>
      <c r="CV22" s="17">
        <f t="shared" si="79"/>
        <v>522034142.43531501</v>
      </c>
      <c r="CW22" s="17">
        <f t="shared" si="79"/>
        <v>53582564.825966999</v>
      </c>
      <c r="CX22" s="17">
        <f t="shared" si="79"/>
        <v>190064413.79729915</v>
      </c>
      <c r="CY22" s="17">
        <f t="shared" si="79"/>
        <v>232274822.53466678</v>
      </c>
      <c r="CZ22" s="17">
        <f t="shared" si="79"/>
        <v>364100098.46653593</v>
      </c>
      <c r="DA22" s="17">
        <f t="shared" si="79"/>
        <v>1373770107.2905135</v>
      </c>
      <c r="DB22" s="17">
        <f t="shared" si="79"/>
        <v>2352064321.4628625</v>
      </c>
      <c r="DC22" s="70"/>
      <c r="DD22" s="70"/>
      <c r="DE22" s="17">
        <f t="shared" ref="DE22:DN22" si="80">DE21-DE20</f>
        <v>592240368.14124441</v>
      </c>
      <c r="DF22" s="17">
        <f t="shared" si="80"/>
        <v>179356045.04820693</v>
      </c>
      <c r="DG22" s="17">
        <f t="shared" si="80"/>
        <v>8734097.228247229</v>
      </c>
      <c r="DH22" s="17">
        <f t="shared" si="80"/>
        <v>366842521.18874252</v>
      </c>
      <c r="DI22" s="17">
        <f t="shared" si="80"/>
        <v>43003574.477675959</v>
      </c>
      <c r="DJ22" s="17">
        <f t="shared" si="80"/>
        <v>142382464.09644315</v>
      </c>
      <c r="DK22" s="17">
        <f t="shared" si="80"/>
        <v>164500008.83079183</v>
      </c>
      <c r="DL22" s="17">
        <f t="shared" si="80"/>
        <v>266190455.8189351</v>
      </c>
      <c r="DM22" s="17">
        <f t="shared" si="80"/>
        <v>991653121.640836</v>
      </c>
      <c r="DN22" s="17">
        <f t="shared" si="80"/>
        <v>1763249534.830287</v>
      </c>
      <c r="DO22" s="70"/>
      <c r="DP22" s="70"/>
      <c r="DQ22" s="17">
        <f t="shared" ref="DQ22:DZ22" si="81">DQ21-DQ20</f>
        <v>369186777.79851484</v>
      </c>
      <c r="DR22" s="17">
        <f t="shared" si="81"/>
        <v>122283001.40995443</v>
      </c>
      <c r="DS22" s="17">
        <f t="shared" si="81"/>
        <v>5314608.8879962973</v>
      </c>
      <c r="DT22" s="17">
        <f t="shared" si="81"/>
        <v>191631819.77143863</v>
      </c>
      <c r="DU22" s="17">
        <f t="shared" si="81"/>
        <v>37993434.538968191</v>
      </c>
      <c r="DV22" s="17">
        <f t="shared" si="81"/>
        <v>96475873.746335328</v>
      </c>
      <c r="DW22" s="17">
        <f t="shared" si="81"/>
        <v>91270209.538955182</v>
      </c>
      <c r="DX22" s="17">
        <f t="shared" si="81"/>
        <v>156627834.82766449</v>
      </c>
      <c r="DY22" s="17">
        <f t="shared" si="81"/>
        <v>579313781.31135821</v>
      </c>
      <c r="DZ22" s="17">
        <f t="shared" si="81"/>
        <v>1070783560.5198274</v>
      </c>
      <c r="EA22" s="70"/>
      <c r="EB22" s="70"/>
      <c r="EC22" s="17">
        <f t="shared" ref="EC22:EL22" si="82">EC21-EC20</f>
        <v>81342524.836215019</v>
      </c>
      <c r="ED22" s="17">
        <f t="shared" si="82"/>
        <v>34468179.982825637</v>
      </c>
      <c r="EE22" s="17">
        <f t="shared" si="82"/>
        <v>1866690.2373345615</v>
      </c>
      <c r="EF22" s="17">
        <f t="shared" si="82"/>
        <v>10946187.224101618</v>
      </c>
      <c r="EG22" s="17">
        <f t="shared" si="82"/>
        <v>34267059.672318801</v>
      </c>
      <c r="EH22" s="17">
        <f t="shared" si="82"/>
        <v>44501638.4995974</v>
      </c>
      <c r="EI22" s="17">
        <f t="shared" si="82"/>
        <v>-7253151.6850875951</v>
      </c>
      <c r="EJ22" s="17">
        <f t="shared" si="82"/>
        <v>19572967.656520434</v>
      </c>
      <c r="EK22" s="17">
        <f t="shared" si="82"/>
        <v>103901391.60478514</v>
      </c>
      <c r="EL22" s="17">
        <f t="shared" si="82"/>
        <v>219712096.42382574</v>
      </c>
      <c r="EM22" s="70"/>
      <c r="EN22" s="70"/>
    </row>
    <row r="23" spans="1:144" ht="6" customHeight="1" x14ac:dyDescent="0.2">
      <c r="A23" s="83"/>
      <c r="B23" s="82"/>
      <c r="C23" s="82"/>
      <c r="D23" s="82"/>
      <c r="E23" s="82"/>
      <c r="F23" s="82"/>
      <c r="G23" s="82"/>
      <c r="H23" s="82"/>
      <c r="I23" s="82"/>
      <c r="J23" s="82"/>
      <c r="K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3"/>
      <c r="AJ23" s="3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3"/>
      <c r="AV23" s="3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3"/>
      <c r="BH23" s="3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3"/>
      <c r="BT23" s="3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3"/>
      <c r="CF23" s="3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3"/>
      <c r="CR23" s="3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3"/>
      <c r="DD23" s="3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3"/>
      <c r="DP23" s="3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3"/>
      <c r="EB23" s="3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M23" s="3"/>
      <c r="EN23" s="3"/>
    </row>
    <row r="24" spans="1:144" x14ac:dyDescent="0.2">
      <c r="A24" s="1" t="s">
        <v>229</v>
      </c>
      <c r="B24" s="3">
        <f t="shared" ref="B24:I25" si="83">B20/0.72</f>
        <v>2168608794.6588125</v>
      </c>
      <c r="C24" s="3">
        <f t="shared" si="83"/>
        <v>918928916.91210616</v>
      </c>
      <c r="D24" s="3">
        <f t="shared" si="83"/>
        <v>8582125.4967062213</v>
      </c>
      <c r="E24" s="3">
        <f t="shared" si="83"/>
        <v>50325196.215638891</v>
      </c>
      <c r="F24" s="3">
        <f t="shared" si="83"/>
        <v>157543121.31126973</v>
      </c>
      <c r="G24" s="70">
        <f t="shared" si="83"/>
        <v>123099641.83650084</v>
      </c>
      <c r="H24" s="3">
        <f t="shared" si="83"/>
        <v>-33346431.434146807</v>
      </c>
      <c r="I24" s="3">
        <f t="shared" si="83"/>
        <v>89986898.421392754</v>
      </c>
      <c r="J24" s="3">
        <f>SUM(D24:I24)</f>
        <v>396190551.84736156</v>
      </c>
      <c r="K24" s="3">
        <f>B24+C24+J24</f>
        <v>3483728263.4182801</v>
      </c>
      <c r="L24" s="3" t="s">
        <v>257</v>
      </c>
      <c r="M24" s="3">
        <f t="shared" ref="M24:T25" si="84">M20/0.72</f>
        <v>2168608794.6588125</v>
      </c>
      <c r="N24" s="3">
        <f t="shared" si="84"/>
        <v>918928916.91210616</v>
      </c>
      <c r="O24" s="3">
        <f t="shared" si="84"/>
        <v>8582125.4967062213</v>
      </c>
      <c r="P24" s="3">
        <f t="shared" si="84"/>
        <v>50325196.215638891</v>
      </c>
      <c r="Q24" s="3">
        <f t="shared" si="84"/>
        <v>157543121.31126973</v>
      </c>
      <c r="R24" s="3">
        <f t="shared" si="84"/>
        <v>123099641.83650084</v>
      </c>
      <c r="S24" s="3">
        <f t="shared" si="84"/>
        <v>-33346431.434146807</v>
      </c>
      <c r="T24" s="3">
        <f t="shared" si="84"/>
        <v>89986898.421392754</v>
      </c>
      <c r="U24" s="3">
        <f>SUM(O24:T24)</f>
        <v>396190551.84736156</v>
      </c>
      <c r="V24" s="3">
        <f>M24+N24+U24</f>
        <v>3483728263.4182801</v>
      </c>
      <c r="W24" s="1" t="b">
        <f>V24=K24</f>
        <v>1</v>
      </c>
      <c r="Y24" s="3">
        <f t="shared" ref="Y24:AF25" si="85">Y20/0.72</f>
        <v>2168608794.6588125</v>
      </c>
      <c r="Z24" s="3">
        <f t="shared" si="85"/>
        <v>918928916.91210616</v>
      </c>
      <c r="AA24" s="3">
        <f t="shared" si="85"/>
        <v>8582125.4967062213</v>
      </c>
      <c r="AB24" s="3">
        <f t="shared" si="85"/>
        <v>50325196.215638891</v>
      </c>
      <c r="AC24" s="3">
        <f t="shared" si="85"/>
        <v>157543121.31126973</v>
      </c>
      <c r="AD24" s="3">
        <f t="shared" si="85"/>
        <v>123099641.83650084</v>
      </c>
      <c r="AE24" s="3">
        <f t="shared" si="85"/>
        <v>-33346431.434146807</v>
      </c>
      <c r="AF24" s="3">
        <f t="shared" si="85"/>
        <v>89986898.421392754</v>
      </c>
      <c r="AG24" s="3">
        <f>SUM(AA24:AF24)</f>
        <v>396190551.84736156</v>
      </c>
      <c r="AH24" s="3">
        <f>Y24+Z24+AG24</f>
        <v>3483728263.4182801</v>
      </c>
      <c r="AI24" s="3" t="b">
        <f>AH24=V24</f>
        <v>1</v>
      </c>
      <c r="AJ24" s="3"/>
      <c r="AK24" s="3">
        <f t="shared" ref="AK24:AR25" si="86">AK20/0.72</f>
        <v>2168608794.6588125</v>
      </c>
      <c r="AL24" s="3">
        <f t="shared" si="86"/>
        <v>918928916.91210616</v>
      </c>
      <c r="AM24" s="3">
        <f t="shared" si="86"/>
        <v>8582125.4967062213</v>
      </c>
      <c r="AN24" s="3">
        <f t="shared" si="86"/>
        <v>50325196.215638891</v>
      </c>
      <c r="AO24" s="3">
        <f t="shared" si="86"/>
        <v>157543121.31126973</v>
      </c>
      <c r="AP24" s="3">
        <f t="shared" si="86"/>
        <v>123099641.83650084</v>
      </c>
      <c r="AQ24" s="3">
        <f t="shared" si="86"/>
        <v>-33346431.434146807</v>
      </c>
      <c r="AR24" s="3">
        <f t="shared" si="86"/>
        <v>89986898.421392754</v>
      </c>
      <c r="AS24" s="3">
        <f>SUM(AM24:AR24)</f>
        <v>396190551.84736156</v>
      </c>
      <c r="AT24" s="3">
        <f>AK24+AL24+AS24</f>
        <v>3483728263.4182801</v>
      </c>
      <c r="AU24" s="3" t="b">
        <f>AT24=AH24</f>
        <v>1</v>
      </c>
      <c r="AV24" s="3"/>
      <c r="AW24" s="3">
        <f t="shared" ref="AW24:BD25" si="87">AW20/0.72</f>
        <v>2168608794.6588125</v>
      </c>
      <c r="AX24" s="3">
        <f t="shared" si="87"/>
        <v>918928916.91210616</v>
      </c>
      <c r="AY24" s="3">
        <f t="shared" si="87"/>
        <v>8582125.4967062213</v>
      </c>
      <c r="AZ24" s="3">
        <f t="shared" si="87"/>
        <v>50325196.215638891</v>
      </c>
      <c r="BA24" s="3">
        <f t="shared" si="87"/>
        <v>157543121.31126973</v>
      </c>
      <c r="BB24" s="3">
        <f t="shared" si="87"/>
        <v>123099641.83650084</v>
      </c>
      <c r="BC24" s="3">
        <f t="shared" si="87"/>
        <v>-33346431.434146807</v>
      </c>
      <c r="BD24" s="3">
        <f t="shared" si="87"/>
        <v>89986898.421392754</v>
      </c>
      <c r="BE24" s="3">
        <f>SUM(AY24:BD24)</f>
        <v>396190551.84736156</v>
      </c>
      <c r="BF24" s="3">
        <f>AW24+AX24+BE24</f>
        <v>3483728263.4182801</v>
      </c>
      <c r="BG24" s="3" t="b">
        <f>BF24=AT24</f>
        <v>1</v>
      </c>
      <c r="BH24" s="3"/>
      <c r="BI24" s="3">
        <f t="shared" ref="BI24:BP25" si="88">BI20/0.72</f>
        <v>2168608794.6588125</v>
      </c>
      <c r="BJ24" s="3">
        <f t="shared" si="88"/>
        <v>918928916.91210616</v>
      </c>
      <c r="BK24" s="3">
        <f t="shared" si="88"/>
        <v>8582125.4967062213</v>
      </c>
      <c r="BL24" s="3">
        <f t="shared" si="88"/>
        <v>50325196.215638891</v>
      </c>
      <c r="BM24" s="3">
        <f t="shared" si="88"/>
        <v>157543121.31126973</v>
      </c>
      <c r="BN24" s="3">
        <f t="shared" si="88"/>
        <v>123099641.83650084</v>
      </c>
      <c r="BO24" s="3">
        <f t="shared" si="88"/>
        <v>-33346431.434146807</v>
      </c>
      <c r="BP24" s="3">
        <f t="shared" si="88"/>
        <v>89986898.421392754</v>
      </c>
      <c r="BQ24" s="3">
        <f>SUM(BK24:BP24)</f>
        <v>396190551.84736156</v>
      </c>
      <c r="BR24" s="3">
        <f>BI24+BJ24+BQ24</f>
        <v>3483728263.4182801</v>
      </c>
      <c r="BS24" s="3"/>
      <c r="BT24" s="3"/>
      <c r="BU24" s="3">
        <f t="shared" ref="BU24:CB25" si="89">BU20/0.72</f>
        <v>2168608794.6588125</v>
      </c>
      <c r="BV24" s="3">
        <f t="shared" si="89"/>
        <v>918928916.91210616</v>
      </c>
      <c r="BW24" s="3">
        <f t="shared" si="89"/>
        <v>8582125.4967062213</v>
      </c>
      <c r="BX24" s="3">
        <f t="shared" si="89"/>
        <v>50325196.215638891</v>
      </c>
      <c r="BY24" s="3">
        <f t="shared" si="89"/>
        <v>157543121.31126973</v>
      </c>
      <c r="BZ24" s="3">
        <f t="shared" si="89"/>
        <v>123099641.83650084</v>
      </c>
      <c r="CA24" s="3">
        <f t="shared" si="89"/>
        <v>-33346431.434146807</v>
      </c>
      <c r="CB24" s="3">
        <f t="shared" si="89"/>
        <v>89986898.421392754</v>
      </c>
      <c r="CC24" s="3">
        <f>SUM(BW24:CB24)</f>
        <v>396190551.84736156</v>
      </c>
      <c r="CD24" s="3">
        <f>BU24+BV24+CC24</f>
        <v>3483728263.4182801</v>
      </c>
      <c r="CE24" s="3" t="b">
        <f>CD24=BR24</f>
        <v>1</v>
      </c>
      <c r="CF24" s="3"/>
      <c r="CG24" s="3">
        <f t="shared" ref="CG24:CN25" si="90">CG20/0.72</f>
        <v>2168608794.6588125</v>
      </c>
      <c r="CH24" s="3">
        <f t="shared" si="90"/>
        <v>918928916.91210616</v>
      </c>
      <c r="CI24" s="3">
        <f t="shared" si="90"/>
        <v>8582125.4967062213</v>
      </c>
      <c r="CJ24" s="3">
        <f t="shared" si="90"/>
        <v>50325196.215638891</v>
      </c>
      <c r="CK24" s="3">
        <f t="shared" si="90"/>
        <v>157543121.31126973</v>
      </c>
      <c r="CL24" s="3">
        <f t="shared" si="90"/>
        <v>123099641.83650084</v>
      </c>
      <c r="CM24" s="3">
        <f t="shared" si="90"/>
        <v>-33346431.434146807</v>
      </c>
      <c r="CN24" s="3">
        <f t="shared" si="90"/>
        <v>89986898.421392754</v>
      </c>
      <c r="CO24" s="3">
        <f>SUM(CI24:CN24)</f>
        <v>396190551.84736156</v>
      </c>
      <c r="CP24" s="3">
        <f>CG24+CH24+CO24</f>
        <v>3483728263.4182801</v>
      </c>
      <c r="CQ24" s="3"/>
      <c r="CR24" s="3"/>
      <c r="CS24" s="3">
        <f t="shared" ref="CS24:CZ25" si="91">CS20/0.72</f>
        <v>2168608794.6588125</v>
      </c>
      <c r="CT24" s="3">
        <f t="shared" si="91"/>
        <v>918928916.91210616</v>
      </c>
      <c r="CU24" s="3">
        <f t="shared" si="91"/>
        <v>8582125.4967062213</v>
      </c>
      <c r="CV24" s="3">
        <f t="shared" si="91"/>
        <v>50325196.215638891</v>
      </c>
      <c r="CW24" s="3">
        <f t="shared" si="91"/>
        <v>157543121.31126973</v>
      </c>
      <c r="CX24" s="3">
        <f t="shared" si="91"/>
        <v>123099641.83650084</v>
      </c>
      <c r="CY24" s="3">
        <f t="shared" si="91"/>
        <v>-33346431.434146807</v>
      </c>
      <c r="CZ24" s="3">
        <f t="shared" si="91"/>
        <v>89986898.421392754</v>
      </c>
      <c r="DA24" s="3">
        <f>SUM(CU24:CZ24)</f>
        <v>396190551.84736156</v>
      </c>
      <c r="DB24" s="3">
        <f>CS24+CT24+DA24</f>
        <v>3483728263.4182801</v>
      </c>
      <c r="DC24" s="3"/>
      <c r="DD24" s="3"/>
      <c r="DE24" s="3">
        <f t="shared" ref="DE24:DL25" si="92">DE20/0.72</f>
        <v>2168608794.6588125</v>
      </c>
      <c r="DF24" s="3">
        <f t="shared" si="92"/>
        <v>918928916.91210616</v>
      </c>
      <c r="DG24" s="3">
        <f t="shared" si="92"/>
        <v>8582125.4967062213</v>
      </c>
      <c r="DH24" s="3">
        <f t="shared" si="92"/>
        <v>50325196.215638891</v>
      </c>
      <c r="DI24" s="3">
        <f t="shared" si="92"/>
        <v>157543121.31126973</v>
      </c>
      <c r="DJ24" s="3">
        <f t="shared" si="92"/>
        <v>123099641.83650084</v>
      </c>
      <c r="DK24" s="3">
        <f t="shared" si="92"/>
        <v>-33346431.434146807</v>
      </c>
      <c r="DL24" s="3">
        <f t="shared" si="92"/>
        <v>89986898.421392754</v>
      </c>
      <c r="DM24" s="3">
        <f>SUM(DG24:DL24)</f>
        <v>396190551.84736156</v>
      </c>
      <c r="DN24" s="3">
        <f>DE24+DF24+DM24</f>
        <v>3483728263.4182801</v>
      </c>
      <c r="DO24" s="3"/>
      <c r="DP24" s="3"/>
      <c r="DQ24" s="3">
        <f t="shared" ref="DQ24:DX25" si="93">DQ20/0.72</f>
        <v>2168608794.6588125</v>
      </c>
      <c r="DR24" s="3">
        <f t="shared" si="93"/>
        <v>918928916.91210616</v>
      </c>
      <c r="DS24" s="3">
        <f t="shared" si="93"/>
        <v>8582125.4967062213</v>
      </c>
      <c r="DT24" s="3">
        <f t="shared" si="93"/>
        <v>50325196.215638891</v>
      </c>
      <c r="DU24" s="3">
        <f t="shared" si="93"/>
        <v>157543121.31126973</v>
      </c>
      <c r="DV24" s="3">
        <f t="shared" si="93"/>
        <v>123099641.83650084</v>
      </c>
      <c r="DW24" s="3">
        <f t="shared" si="93"/>
        <v>-33346431.434146807</v>
      </c>
      <c r="DX24" s="3">
        <f t="shared" si="93"/>
        <v>89986898.421392754</v>
      </c>
      <c r="DY24" s="3">
        <f>SUM(DS24:DX24)</f>
        <v>396190551.84736156</v>
      </c>
      <c r="DZ24" s="3">
        <f>DQ24+DR24+DY24</f>
        <v>3483728263.4182801</v>
      </c>
      <c r="EA24" s="3"/>
      <c r="EB24" s="3"/>
      <c r="EC24" s="3">
        <f t="shared" ref="EC24:EJ25" si="94">EC20/0.72</f>
        <v>2168608794.6588125</v>
      </c>
      <c r="ED24" s="3">
        <f t="shared" si="94"/>
        <v>918928916.91210616</v>
      </c>
      <c r="EE24" s="3">
        <f t="shared" si="94"/>
        <v>8582125.4967062213</v>
      </c>
      <c r="EF24" s="3">
        <f t="shared" si="94"/>
        <v>50325196.215638891</v>
      </c>
      <c r="EG24" s="3">
        <f t="shared" si="94"/>
        <v>157543121.31126973</v>
      </c>
      <c r="EH24" s="3">
        <f t="shared" si="94"/>
        <v>123099641.83650084</v>
      </c>
      <c r="EI24" s="3">
        <f t="shared" si="94"/>
        <v>-33346431.434146807</v>
      </c>
      <c r="EJ24" s="3">
        <f t="shared" si="94"/>
        <v>89986898.421392754</v>
      </c>
      <c r="EK24" s="3">
        <f>SUM(EE24:EJ24)</f>
        <v>396190551.84736156</v>
      </c>
      <c r="EL24" s="3">
        <f>EC24+ED24+EK24</f>
        <v>3483728263.4182801</v>
      </c>
      <c r="EM24" s="3"/>
      <c r="EN24" s="3"/>
    </row>
    <row r="25" spans="1:144" x14ac:dyDescent="0.2">
      <c r="A25" s="1" t="s">
        <v>228</v>
      </c>
      <c r="B25" s="3">
        <f t="shared" si="83"/>
        <v>3015292681.9397554</v>
      </c>
      <c r="C25" s="3">
        <f t="shared" si="83"/>
        <v>2276852978.9578309</v>
      </c>
      <c r="D25" s="3">
        <f t="shared" si="83"/>
        <v>18905145.579167318</v>
      </c>
      <c r="E25" s="3">
        <f t="shared" si="83"/>
        <v>686401616.16286337</v>
      </c>
      <c r="F25" s="3">
        <f t="shared" si="83"/>
        <v>77943976.708923936</v>
      </c>
      <c r="G25" s="3">
        <f t="shared" si="83"/>
        <v>64010738.523195729</v>
      </c>
      <c r="H25" s="3">
        <f t="shared" si="83"/>
        <v>1204473444.3229959</v>
      </c>
      <c r="I25" s="3">
        <f t="shared" si="83"/>
        <v>75147192.439750105</v>
      </c>
      <c r="J25" s="3">
        <f>SUM(D25:I25)</f>
        <v>2126882113.7368965</v>
      </c>
      <c r="K25" s="3">
        <f>B25+C25+J25</f>
        <v>7419027774.6344833</v>
      </c>
      <c r="L25" s="3"/>
      <c r="M25" s="3">
        <f t="shared" si="84"/>
        <v>3929302323.9341993</v>
      </c>
      <c r="N25" s="3">
        <f t="shared" si="84"/>
        <v>2188542311.9774494</v>
      </c>
      <c r="O25" s="3">
        <f t="shared" si="84"/>
        <v>31857709.056891017</v>
      </c>
      <c r="P25" s="3">
        <f t="shared" si="84"/>
        <v>1095011408.1753807</v>
      </c>
      <c r="Q25" s="3">
        <f t="shared" si="84"/>
        <v>434214395.05587047</v>
      </c>
      <c r="R25" s="3">
        <f t="shared" si="84"/>
        <v>67318683.031254455</v>
      </c>
      <c r="S25" s="3">
        <f t="shared" si="84"/>
        <v>310577155.23304164</v>
      </c>
      <c r="T25" s="3">
        <f t="shared" si="84"/>
        <v>962198304.93250895</v>
      </c>
      <c r="U25" s="3">
        <f>SUM(O25:T25)</f>
        <v>2901177655.4849472</v>
      </c>
      <c r="V25" s="3">
        <f>M25+N25+U25</f>
        <v>9019022291.396595</v>
      </c>
      <c r="Y25" s="3">
        <f t="shared" si="85"/>
        <v>3319959148.1867247</v>
      </c>
      <c r="Z25" s="3">
        <f t="shared" si="85"/>
        <v>2056437846.5007181</v>
      </c>
      <c r="AA25" s="3">
        <f t="shared" si="85"/>
        <v>27932504.797067251</v>
      </c>
      <c r="AB25" s="3">
        <f t="shared" si="85"/>
        <v>1690557272.7470968</v>
      </c>
      <c r="AC25" s="3">
        <f t="shared" si="85"/>
        <v>136340480.53268173</v>
      </c>
      <c r="AD25" s="3">
        <f t="shared" si="85"/>
        <v>120465391.81761368</v>
      </c>
      <c r="AE25" s="3">
        <f t="shared" si="85"/>
        <v>221397678.42878258</v>
      </c>
      <c r="AF25" s="3">
        <f t="shared" si="85"/>
        <v>365006057.88859344</v>
      </c>
      <c r="AG25" s="3">
        <f>SUM(AA25:AF25)</f>
        <v>2561699386.2118349</v>
      </c>
      <c r="AH25" s="3">
        <f>Y25+Z25+AG25</f>
        <v>7938096380.8992777</v>
      </c>
      <c r="AI25" s="3"/>
      <c r="AJ25" s="3"/>
      <c r="AK25" s="3">
        <f t="shared" si="86"/>
        <v>3420980722.8060689</v>
      </c>
      <c r="AL25" s="3">
        <f t="shared" si="86"/>
        <v>1876369281.0253386</v>
      </c>
      <c r="AM25" s="3">
        <f t="shared" si="86"/>
        <v>32825728.200885914</v>
      </c>
      <c r="AN25" s="3">
        <f t="shared" si="86"/>
        <v>1020719711.5130764</v>
      </c>
      <c r="AO25" s="3">
        <f t="shared" si="86"/>
        <v>191967724.48697156</v>
      </c>
      <c r="AP25" s="3">
        <f t="shared" si="86"/>
        <v>157578961.65832034</v>
      </c>
      <c r="AQ25" s="3">
        <f t="shared" si="86"/>
        <v>287232033.75035608</v>
      </c>
      <c r="AR25" s="3">
        <f t="shared" si="86"/>
        <v>352445099.36634749</v>
      </c>
      <c r="AS25" s="3">
        <f>SUM(AM25:AR25)</f>
        <v>2042769258.9759581</v>
      </c>
      <c r="AT25" s="3">
        <f>AK25+AL25+AS25</f>
        <v>7340119262.8073654</v>
      </c>
      <c r="AU25" s="3"/>
      <c r="AV25" s="3"/>
      <c r="AW25" s="3">
        <f t="shared" si="87"/>
        <v>3884913644.0688195</v>
      </c>
      <c r="AX25" s="3">
        <f t="shared" si="87"/>
        <v>1835426157.0655763</v>
      </c>
      <c r="AY25" s="3">
        <f t="shared" si="87"/>
        <v>35018044.858196683</v>
      </c>
      <c r="AZ25" s="3">
        <f t="shared" si="87"/>
        <v>1268899773.7749326</v>
      </c>
      <c r="BA25" s="3">
        <f t="shared" si="87"/>
        <v>192764122.19282696</v>
      </c>
      <c r="BB25" s="3">
        <f t="shared" si="87"/>
        <v>171830901.34062719</v>
      </c>
      <c r="BC25" s="3">
        <f t="shared" si="87"/>
        <v>457114048.9166528</v>
      </c>
      <c r="BD25" s="3">
        <f t="shared" si="87"/>
        <v>539536963.63757718</v>
      </c>
      <c r="BE25" s="3">
        <f>SUM(AY25:BD25)</f>
        <v>2665163854.7208133</v>
      </c>
      <c r="BF25" s="3">
        <f>AW25+AX25+BE25</f>
        <v>8385503655.8552094</v>
      </c>
      <c r="BG25" s="3"/>
      <c r="BH25" s="3"/>
      <c r="BI25" s="3">
        <f t="shared" si="88"/>
        <v>3632510034.7760558</v>
      </c>
      <c r="BJ25" s="3">
        <f t="shared" si="88"/>
        <v>1583637321.3420212</v>
      </c>
      <c r="BK25" s="3">
        <f t="shared" si="88"/>
        <v>38048494.865630805</v>
      </c>
      <c r="BL25" s="3">
        <f t="shared" si="88"/>
        <v>1210834921.925189</v>
      </c>
      <c r="BM25" s="3">
        <f t="shared" si="88"/>
        <v>223789524.68892086</v>
      </c>
      <c r="BN25" s="3">
        <f t="shared" si="88"/>
        <v>166956138.47779617</v>
      </c>
      <c r="BO25" s="3">
        <f t="shared" si="88"/>
        <v>482306108.87287652</v>
      </c>
      <c r="BP25" s="3">
        <f t="shared" si="88"/>
        <v>902711770.5287708</v>
      </c>
      <c r="BQ25" s="3">
        <f>SUM(BK25:BP25)</f>
        <v>3024646959.3591843</v>
      </c>
      <c r="BR25" s="3">
        <f>BI25+BJ25+BQ25</f>
        <v>8240794315.4772615</v>
      </c>
      <c r="BS25" s="3"/>
      <c r="BT25" s="3"/>
      <c r="BU25" s="3">
        <f t="shared" si="89"/>
        <v>3353074468.2245693</v>
      </c>
      <c r="BV25" s="3">
        <f t="shared" si="89"/>
        <v>1318160381.0192654</v>
      </c>
      <c r="BW25" s="3">
        <f t="shared" si="89"/>
        <v>33959805.468882449</v>
      </c>
      <c r="BX25" s="3">
        <f t="shared" si="89"/>
        <v>1161361769.352397</v>
      </c>
      <c r="BY25" s="3">
        <f t="shared" si="89"/>
        <v>231641149.28744957</v>
      </c>
      <c r="BZ25" s="3">
        <f t="shared" si="89"/>
        <v>168020041.7329638</v>
      </c>
      <c r="CA25" s="3">
        <f t="shared" si="89"/>
        <v>472582614.48098207</v>
      </c>
      <c r="CB25" s="3">
        <f t="shared" si="89"/>
        <v>1759534488.2332742</v>
      </c>
      <c r="CC25" s="3">
        <f>SUM(BW25:CB25)</f>
        <v>3827099868.5559492</v>
      </c>
      <c r="CD25" s="3">
        <f>BU25+BV25+CC25</f>
        <v>8498334717.7997837</v>
      </c>
      <c r="CE25" s="3"/>
      <c r="CF25" s="3"/>
      <c r="CG25" s="3">
        <f t="shared" si="90"/>
        <v>3464109062.8254056</v>
      </c>
      <c r="CH25" s="3">
        <f t="shared" si="90"/>
        <v>1271739411.0620017</v>
      </c>
      <c r="CI25" s="3">
        <f t="shared" si="90"/>
        <v>29201933.82361193</v>
      </c>
      <c r="CJ25" s="3">
        <f t="shared" si="90"/>
        <v>955809466.68291008</v>
      </c>
      <c r="CK25" s="3">
        <f t="shared" si="90"/>
        <v>248246331.32131121</v>
      </c>
      <c r="CL25" s="3">
        <f t="shared" si="90"/>
        <v>385220804.08190691</v>
      </c>
      <c r="CM25" s="3">
        <f t="shared" si="90"/>
        <v>385455167.10138273</v>
      </c>
      <c r="CN25" s="3">
        <f t="shared" si="90"/>
        <v>709379096.70975161</v>
      </c>
      <c r="CO25" s="3">
        <f>SUM(CI25:CN25)</f>
        <v>2713312799.7208743</v>
      </c>
      <c r="CP25" s="3">
        <f>CG25+CH25+CO25</f>
        <v>7449161273.6082821</v>
      </c>
      <c r="CQ25" s="3"/>
      <c r="CR25" s="3"/>
      <c r="CS25" s="3">
        <f t="shared" si="91"/>
        <v>3235143891.9553127</v>
      </c>
      <c r="CT25" s="3">
        <f t="shared" si="91"/>
        <v>1211135783.7438679</v>
      </c>
      <c r="CU25" s="3">
        <f t="shared" si="91"/>
        <v>24851660.539386448</v>
      </c>
      <c r="CV25" s="3">
        <f t="shared" si="91"/>
        <v>775372616.26468754</v>
      </c>
      <c r="CW25" s="3">
        <f t="shared" si="91"/>
        <v>231963350.23622391</v>
      </c>
      <c r="CX25" s="3">
        <f t="shared" si="91"/>
        <v>387077994.33274966</v>
      </c>
      <c r="CY25" s="3">
        <f t="shared" si="91"/>
        <v>289257488.75289041</v>
      </c>
      <c r="CZ25" s="3">
        <f t="shared" si="91"/>
        <v>595681479.62491488</v>
      </c>
      <c r="DA25" s="3">
        <f>SUM(CU25:CZ25)</f>
        <v>2304204589.7508526</v>
      </c>
      <c r="DB25" s="3">
        <f>CS25+CT25+DA25</f>
        <v>6750484265.4500332</v>
      </c>
      <c r="DC25" s="3"/>
      <c r="DD25" s="3"/>
      <c r="DE25" s="3">
        <f t="shared" si="92"/>
        <v>2991164861.5216522</v>
      </c>
      <c r="DF25" s="3">
        <f t="shared" si="92"/>
        <v>1168034535.0346158</v>
      </c>
      <c r="DG25" s="3">
        <f t="shared" si="92"/>
        <v>20712816.091494039</v>
      </c>
      <c r="DH25" s="3">
        <f t="shared" si="92"/>
        <v>559828697.86667013</v>
      </c>
      <c r="DI25" s="3">
        <f t="shared" si="92"/>
        <v>217270308.08581966</v>
      </c>
      <c r="DJ25" s="3">
        <f t="shared" si="92"/>
        <v>320853064.1926719</v>
      </c>
      <c r="DK25" s="3">
        <f t="shared" si="92"/>
        <v>195125803.05306408</v>
      </c>
      <c r="DL25" s="3">
        <f t="shared" si="92"/>
        <v>459695864.8365804</v>
      </c>
      <c r="DM25" s="3">
        <f>SUM(DG25:DL25)</f>
        <v>1773486554.1263003</v>
      </c>
      <c r="DN25" s="3">
        <f>DE25+DF25+DM25</f>
        <v>5932685950.6825676</v>
      </c>
      <c r="DO25" s="3"/>
      <c r="DP25" s="3"/>
      <c r="DQ25" s="3">
        <f t="shared" si="93"/>
        <v>2681368208.2678609</v>
      </c>
      <c r="DR25" s="3">
        <f t="shared" si="93"/>
        <v>1088766418.8703763</v>
      </c>
      <c r="DS25" s="3">
        <f t="shared" si="93"/>
        <v>15963526.730034413</v>
      </c>
      <c r="DT25" s="3">
        <f t="shared" si="93"/>
        <v>316480501.45374811</v>
      </c>
      <c r="DU25" s="3">
        <f t="shared" si="93"/>
        <v>210311780.39317</v>
      </c>
      <c r="DV25" s="3">
        <f t="shared" si="93"/>
        <v>257093910.92863324</v>
      </c>
      <c r="DW25" s="3">
        <f t="shared" si="93"/>
        <v>93417748.481068715</v>
      </c>
      <c r="DX25" s="3">
        <f t="shared" si="93"/>
        <v>307525557.9042601</v>
      </c>
      <c r="DY25" s="3">
        <f>SUM(DS25:DX25)</f>
        <v>1200793025.8909144</v>
      </c>
      <c r="DZ25" s="3">
        <f>DQ25+DR25+DY25</f>
        <v>4970927653.0291519</v>
      </c>
      <c r="EA25" s="3"/>
      <c r="EB25" s="3"/>
      <c r="EC25" s="3">
        <f t="shared" si="94"/>
        <v>2281584523.598</v>
      </c>
      <c r="ED25" s="3">
        <f t="shared" si="94"/>
        <v>966801389.11047518</v>
      </c>
      <c r="EE25" s="3">
        <f t="shared" si="94"/>
        <v>11174750.826337557</v>
      </c>
      <c r="EF25" s="3">
        <f t="shared" si="94"/>
        <v>65528234.026891142</v>
      </c>
      <c r="EG25" s="3">
        <f t="shared" si="94"/>
        <v>205136259.74504584</v>
      </c>
      <c r="EH25" s="3">
        <f t="shared" si="94"/>
        <v>184907473.08594167</v>
      </c>
      <c r="EI25" s="3">
        <f t="shared" si="94"/>
        <v>-43420253.218990691</v>
      </c>
      <c r="EJ25" s="3">
        <f t="shared" si="94"/>
        <v>117171575.72211558</v>
      </c>
      <c r="EK25" s="3">
        <f>SUM(EE25:EJ25)</f>
        <v>540498040.18734109</v>
      </c>
      <c r="EL25" s="3">
        <f>EC25+ED25+EK25</f>
        <v>3788883952.8958163</v>
      </c>
      <c r="EM25" s="3"/>
      <c r="EN25" s="3"/>
    </row>
    <row r="26" spans="1:144" x14ac:dyDescent="0.2">
      <c r="A26" s="92" t="s">
        <v>280</v>
      </c>
      <c r="B26" s="17">
        <f t="shared" ref="B26:K26" si="95">B25-B24</f>
        <v>846683887.28094292</v>
      </c>
      <c r="C26" s="17">
        <f t="shared" si="95"/>
        <v>1357924062.0457249</v>
      </c>
      <c r="D26" s="17">
        <f t="shared" si="95"/>
        <v>10323020.082461096</v>
      </c>
      <c r="E26" s="17">
        <f t="shared" si="95"/>
        <v>636076419.9472245</v>
      </c>
      <c r="F26" s="17">
        <f t="shared" si="95"/>
        <v>-79599144.602345794</v>
      </c>
      <c r="G26" s="17">
        <f t="shared" si="95"/>
        <v>-59088903.31330511</v>
      </c>
      <c r="H26" s="17">
        <f t="shared" si="95"/>
        <v>1237819875.7571428</v>
      </c>
      <c r="I26" s="17">
        <f t="shared" si="95"/>
        <v>-14839705.981642649</v>
      </c>
      <c r="J26" s="17">
        <f t="shared" si="95"/>
        <v>1730691561.889535</v>
      </c>
      <c r="K26" s="17">
        <f t="shared" si="95"/>
        <v>3935299511.2162032</v>
      </c>
      <c r="M26" s="17">
        <f t="shared" ref="M26:V26" si="96">M25-M24</f>
        <v>1760693529.2753868</v>
      </c>
      <c r="N26" s="17">
        <f t="shared" si="96"/>
        <v>1269613395.0653434</v>
      </c>
      <c r="O26" s="17">
        <f t="shared" si="96"/>
        <v>23275583.560184795</v>
      </c>
      <c r="P26" s="17">
        <f t="shared" si="96"/>
        <v>1044686211.9597418</v>
      </c>
      <c r="Q26" s="17">
        <f t="shared" si="96"/>
        <v>276671273.74460077</v>
      </c>
      <c r="R26" s="17">
        <f t="shared" si="96"/>
        <v>-55780958.805246383</v>
      </c>
      <c r="S26" s="17">
        <f t="shared" si="96"/>
        <v>343923586.66718847</v>
      </c>
      <c r="T26" s="17">
        <f t="shared" si="96"/>
        <v>872211406.51111615</v>
      </c>
      <c r="U26" s="17">
        <f t="shared" si="96"/>
        <v>2504987103.6375856</v>
      </c>
      <c r="V26" s="17">
        <f t="shared" si="96"/>
        <v>5535294027.9783154</v>
      </c>
      <c r="Y26" s="17">
        <f t="shared" ref="Y26:AH26" si="97">Y25-Y24</f>
        <v>1151350353.5279121</v>
      </c>
      <c r="Z26" s="17">
        <f t="shared" si="97"/>
        <v>1137508929.5886121</v>
      </c>
      <c r="AA26" s="17">
        <f t="shared" si="97"/>
        <v>19350379.30036103</v>
      </c>
      <c r="AB26" s="17">
        <f t="shared" si="97"/>
        <v>1640232076.5314579</v>
      </c>
      <c r="AC26" s="17">
        <f t="shared" si="97"/>
        <v>-21202640.778587997</v>
      </c>
      <c r="AD26" s="17">
        <f t="shared" si="97"/>
        <v>-2634250.0188871622</v>
      </c>
      <c r="AE26" s="17">
        <f t="shared" si="97"/>
        <v>254744109.8629294</v>
      </c>
      <c r="AF26" s="17">
        <f t="shared" si="97"/>
        <v>275019159.4672007</v>
      </c>
      <c r="AG26" s="17">
        <f t="shared" si="97"/>
        <v>2165508834.3644733</v>
      </c>
      <c r="AH26" s="17">
        <f t="shared" si="97"/>
        <v>4454368117.4809971</v>
      </c>
      <c r="AI26" s="70"/>
      <c r="AJ26" s="70"/>
      <c r="AK26" s="17">
        <f t="shared" ref="AK26:AT26" si="98">AK25-AK24</f>
        <v>1252371928.1472564</v>
      </c>
      <c r="AL26" s="17">
        <f t="shared" si="98"/>
        <v>957440364.11323249</v>
      </c>
      <c r="AM26" s="17">
        <f t="shared" si="98"/>
        <v>24243602.704179693</v>
      </c>
      <c r="AN26" s="17">
        <f t="shared" si="98"/>
        <v>970394515.29743755</v>
      </c>
      <c r="AO26" s="17">
        <f t="shared" si="98"/>
        <v>34424603.175701827</v>
      </c>
      <c r="AP26" s="17">
        <f t="shared" si="98"/>
        <v>34479319.821819499</v>
      </c>
      <c r="AQ26" s="17">
        <f t="shared" si="98"/>
        <v>320578465.1845029</v>
      </c>
      <c r="AR26" s="17">
        <f t="shared" si="98"/>
        <v>262458200.94495475</v>
      </c>
      <c r="AS26" s="17">
        <f t="shared" si="98"/>
        <v>1646578707.1285965</v>
      </c>
      <c r="AT26" s="17">
        <f t="shared" si="98"/>
        <v>3856390999.3890853</v>
      </c>
      <c r="AU26" s="70"/>
      <c r="AV26" s="70"/>
      <c r="AW26" s="17">
        <f t="shared" ref="AW26:BF26" si="99">AW25-AW24</f>
        <v>1716304849.410007</v>
      </c>
      <c r="AX26" s="17">
        <f t="shared" si="99"/>
        <v>916497240.15347016</v>
      </c>
      <c r="AY26" s="17">
        <f t="shared" si="99"/>
        <v>26435919.361490462</v>
      </c>
      <c r="AZ26" s="17">
        <f t="shared" si="99"/>
        <v>1218574577.5592937</v>
      </c>
      <c r="BA26" s="17">
        <f t="shared" si="99"/>
        <v>35221000.881557226</v>
      </c>
      <c r="BB26" s="17">
        <f t="shared" si="99"/>
        <v>48731259.504126355</v>
      </c>
      <c r="BC26" s="17">
        <f t="shared" si="99"/>
        <v>490460480.35079962</v>
      </c>
      <c r="BD26" s="17">
        <f t="shared" si="99"/>
        <v>449550065.21618444</v>
      </c>
      <c r="BE26" s="17">
        <f t="shared" si="99"/>
        <v>2268973302.8734517</v>
      </c>
      <c r="BF26" s="17">
        <f t="shared" si="99"/>
        <v>4901775392.4369297</v>
      </c>
      <c r="BG26" s="70"/>
      <c r="BH26" s="70"/>
      <c r="BI26" s="17">
        <f t="shared" ref="BI26:BR26" si="100">BI25-BI24</f>
        <v>1463901240.1172433</v>
      </c>
      <c r="BJ26" s="17">
        <f t="shared" si="100"/>
        <v>664708404.42991507</v>
      </c>
      <c r="BK26" s="17">
        <f t="shared" si="100"/>
        <v>29466369.368924584</v>
      </c>
      <c r="BL26" s="17">
        <f t="shared" si="100"/>
        <v>1160509725.7095501</v>
      </c>
      <c r="BM26" s="17">
        <f t="shared" si="100"/>
        <v>66246403.377651125</v>
      </c>
      <c r="BN26" s="17">
        <f t="shared" si="100"/>
        <v>43856496.641295329</v>
      </c>
      <c r="BO26" s="17">
        <f t="shared" si="100"/>
        <v>515652540.30702335</v>
      </c>
      <c r="BP26" s="17">
        <f t="shared" si="100"/>
        <v>812724872.10737801</v>
      </c>
      <c r="BQ26" s="17">
        <f t="shared" si="100"/>
        <v>2628456407.5118227</v>
      </c>
      <c r="BR26" s="17">
        <f t="shared" si="100"/>
        <v>4757066052.0589809</v>
      </c>
      <c r="BS26" s="70"/>
      <c r="BT26" s="70"/>
      <c r="BU26" s="17">
        <f t="shared" ref="BU26:CD26" si="101">BU25-BU24</f>
        <v>1184465673.5657568</v>
      </c>
      <c r="BV26" s="17">
        <f t="shared" si="101"/>
        <v>399231464.10715926</v>
      </c>
      <c r="BW26" s="17">
        <f t="shared" si="101"/>
        <v>25377679.972176228</v>
      </c>
      <c r="BX26" s="17">
        <f t="shared" si="101"/>
        <v>1111036573.1367581</v>
      </c>
      <c r="BY26" s="17">
        <f t="shared" si="101"/>
        <v>74098027.976179838</v>
      </c>
      <c r="BZ26" s="17">
        <f t="shared" si="101"/>
        <v>44920399.896462962</v>
      </c>
      <c r="CA26" s="17">
        <f t="shared" si="101"/>
        <v>505929045.91512889</v>
      </c>
      <c r="CB26" s="17">
        <f t="shared" si="101"/>
        <v>1669547589.8118815</v>
      </c>
      <c r="CC26" s="17">
        <f t="shared" si="101"/>
        <v>3430909316.7085876</v>
      </c>
      <c r="CD26" s="17">
        <f t="shared" si="101"/>
        <v>5014606454.3815041</v>
      </c>
      <c r="CE26" s="70"/>
      <c r="CF26" s="70"/>
      <c r="CG26" s="17">
        <f t="shared" ref="CG26:CP26" si="102">CG25-CG24</f>
        <v>1295500268.1665931</v>
      </c>
      <c r="CH26" s="17">
        <f t="shared" si="102"/>
        <v>352810494.14989555</v>
      </c>
      <c r="CI26" s="17">
        <f t="shared" si="102"/>
        <v>20619808.326905709</v>
      </c>
      <c r="CJ26" s="17">
        <f t="shared" si="102"/>
        <v>905484270.46727121</v>
      </c>
      <c r="CK26" s="17">
        <f t="shared" si="102"/>
        <v>90703210.010041475</v>
      </c>
      <c r="CL26" s="17">
        <f t="shared" si="102"/>
        <v>262121162.24540609</v>
      </c>
      <c r="CM26" s="17">
        <f t="shared" si="102"/>
        <v>418801598.53552955</v>
      </c>
      <c r="CN26" s="17">
        <f t="shared" si="102"/>
        <v>619392198.28835881</v>
      </c>
      <c r="CO26" s="17">
        <f t="shared" si="102"/>
        <v>2317122247.8735127</v>
      </c>
      <c r="CP26" s="17">
        <f t="shared" si="102"/>
        <v>3965433010.190002</v>
      </c>
      <c r="CQ26" s="70"/>
      <c r="CR26" s="70"/>
      <c r="CS26" s="17">
        <f t="shared" ref="CS26:DB26" si="103">CS25-CS24</f>
        <v>1066535097.2965002</v>
      </c>
      <c r="CT26" s="17">
        <f t="shared" si="103"/>
        <v>292206866.83176172</v>
      </c>
      <c r="CU26" s="17">
        <f t="shared" si="103"/>
        <v>16269535.042680226</v>
      </c>
      <c r="CV26" s="17">
        <f t="shared" si="103"/>
        <v>725047420.04904866</v>
      </c>
      <c r="CW26" s="17">
        <f t="shared" si="103"/>
        <v>74420228.924954176</v>
      </c>
      <c r="CX26" s="17">
        <f t="shared" si="103"/>
        <v>263978352.49624884</v>
      </c>
      <c r="CY26" s="17">
        <f t="shared" si="103"/>
        <v>322603920.18703723</v>
      </c>
      <c r="CZ26" s="17">
        <f t="shared" si="103"/>
        <v>505694581.20352215</v>
      </c>
      <c r="DA26" s="17">
        <f t="shared" si="103"/>
        <v>1908014037.903491</v>
      </c>
      <c r="DB26" s="17">
        <f t="shared" si="103"/>
        <v>3266756002.0317531</v>
      </c>
      <c r="DC26" s="70"/>
      <c r="DD26" s="70"/>
      <c r="DE26" s="17">
        <f t="shared" ref="DE26:DN26" si="104">DE25-DE24</f>
        <v>822556066.8628397</v>
      </c>
      <c r="DF26" s="17">
        <f t="shared" si="104"/>
        <v>249105618.1225096</v>
      </c>
      <c r="DG26" s="17">
        <f t="shared" si="104"/>
        <v>12130690.594787817</v>
      </c>
      <c r="DH26" s="17">
        <f t="shared" si="104"/>
        <v>509503501.65103126</v>
      </c>
      <c r="DI26" s="17">
        <f t="shared" si="104"/>
        <v>59727186.774549931</v>
      </c>
      <c r="DJ26" s="17">
        <f t="shared" si="104"/>
        <v>197753422.35617107</v>
      </c>
      <c r="DK26" s="17">
        <f t="shared" si="104"/>
        <v>228472234.48721087</v>
      </c>
      <c r="DL26" s="17">
        <f t="shared" si="104"/>
        <v>369708966.41518766</v>
      </c>
      <c r="DM26" s="17">
        <f t="shared" si="104"/>
        <v>1377296002.2789388</v>
      </c>
      <c r="DN26" s="17">
        <f t="shared" si="104"/>
        <v>2448957687.2642875</v>
      </c>
      <c r="DO26" s="70"/>
      <c r="DP26" s="70"/>
      <c r="DQ26" s="17">
        <f t="shared" ref="DQ26:DZ26" si="105">DQ25-DQ24</f>
        <v>512759413.60904837</v>
      </c>
      <c r="DR26" s="17">
        <f t="shared" si="105"/>
        <v>169837501.95827019</v>
      </c>
      <c r="DS26" s="17">
        <f t="shared" si="105"/>
        <v>7381401.2333281916</v>
      </c>
      <c r="DT26" s="17">
        <f t="shared" si="105"/>
        <v>266155305.23810923</v>
      </c>
      <c r="DU26" s="17">
        <f t="shared" si="105"/>
        <v>52768659.081900269</v>
      </c>
      <c r="DV26" s="17">
        <f t="shared" si="105"/>
        <v>133994269.0921324</v>
      </c>
      <c r="DW26" s="17">
        <f t="shared" si="105"/>
        <v>126764179.91521552</v>
      </c>
      <c r="DX26" s="17">
        <f t="shared" si="105"/>
        <v>217538659.48286736</v>
      </c>
      <c r="DY26" s="17">
        <f t="shared" si="105"/>
        <v>804602474.04355288</v>
      </c>
      <c r="DZ26" s="17">
        <f t="shared" si="105"/>
        <v>1487199389.6108718</v>
      </c>
      <c r="EA26" s="70"/>
      <c r="EB26" s="70"/>
      <c r="EC26" s="17">
        <f t="shared" ref="EC26:EL26" si="106">EC25-EC24</f>
        <v>112975728.93918753</v>
      </c>
      <c r="ED26" s="17">
        <f t="shared" si="106"/>
        <v>47872472.198369026</v>
      </c>
      <c r="EE26" s="17">
        <f t="shared" si="106"/>
        <v>2592625.329631336</v>
      </c>
      <c r="EF26" s="17">
        <f t="shared" si="106"/>
        <v>15203037.811252251</v>
      </c>
      <c r="EG26" s="17">
        <f t="shared" si="106"/>
        <v>47593138.43377611</v>
      </c>
      <c r="EH26" s="17">
        <f t="shared" si="106"/>
        <v>61807831.249440834</v>
      </c>
      <c r="EI26" s="17">
        <f t="shared" si="106"/>
        <v>-10073821.784843884</v>
      </c>
      <c r="EJ26" s="17">
        <f t="shared" si="106"/>
        <v>27184677.300722823</v>
      </c>
      <c r="EK26" s="17">
        <f t="shared" si="106"/>
        <v>144307488.33997953</v>
      </c>
      <c r="EL26" s="17">
        <f t="shared" si="106"/>
        <v>305155689.4775362</v>
      </c>
      <c r="EM26" s="70"/>
      <c r="EN26" s="70"/>
    </row>
    <row r="27" spans="1:144" ht="6" customHeight="1" x14ac:dyDescent="0.2">
      <c r="A27" s="83"/>
      <c r="B27" s="82"/>
      <c r="C27" s="82"/>
      <c r="D27" s="82"/>
      <c r="E27" s="82"/>
      <c r="F27" s="82"/>
      <c r="G27" s="82"/>
      <c r="H27" s="82"/>
      <c r="I27" s="82"/>
      <c r="J27" s="82"/>
      <c r="K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3"/>
      <c r="AJ27" s="3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3"/>
      <c r="AV27" s="3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3"/>
      <c r="BH27" s="3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3"/>
      <c r="BT27" s="3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3"/>
      <c r="CF27" s="3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3"/>
      <c r="CR27" s="3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3"/>
      <c r="DD27" s="3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3"/>
      <c r="DP27" s="3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3"/>
      <c r="EB27" s="3"/>
      <c r="EC27" s="82"/>
      <c r="ED27" s="82"/>
      <c r="EE27" s="82"/>
      <c r="EF27" s="82"/>
      <c r="EG27" s="82"/>
      <c r="EH27" s="82"/>
      <c r="EI27" s="82"/>
      <c r="EJ27" s="82"/>
      <c r="EK27" s="82"/>
      <c r="EL27" s="82"/>
      <c r="EM27" s="3"/>
      <c r="EN27" s="3"/>
    </row>
    <row r="28" spans="1:144" x14ac:dyDescent="0.2">
      <c r="A28" s="98" t="s">
        <v>279</v>
      </c>
      <c r="B28" s="97"/>
      <c r="C28" s="97"/>
      <c r="D28" s="97"/>
      <c r="E28" s="97"/>
      <c r="F28" s="97"/>
      <c r="G28" s="97"/>
      <c r="H28" s="97"/>
      <c r="I28" s="97"/>
      <c r="J28" s="97">
        <f>SUM(D28:I28)</f>
        <v>0</v>
      </c>
      <c r="K28" s="97">
        <f>B28+C28+J28</f>
        <v>0</v>
      </c>
      <c r="L28" s="3"/>
      <c r="M28" s="97"/>
      <c r="N28" s="97"/>
      <c r="O28" s="97"/>
      <c r="P28" s="97"/>
      <c r="Q28" s="97"/>
      <c r="R28" s="97"/>
      <c r="S28" s="97"/>
      <c r="T28" s="97"/>
      <c r="U28" s="97">
        <f>SUM(O28:T28)</f>
        <v>0</v>
      </c>
      <c r="V28" s="97">
        <f>M28+N28+U28</f>
        <v>0</v>
      </c>
      <c r="Y28" s="97"/>
      <c r="Z28" s="97"/>
      <c r="AA28" s="97"/>
      <c r="AB28" s="97"/>
      <c r="AC28" s="97"/>
      <c r="AD28" s="97"/>
      <c r="AE28" s="97"/>
      <c r="AF28" s="97"/>
      <c r="AG28" s="97">
        <f>SUM(AA28:AF28)</f>
        <v>0</v>
      </c>
      <c r="AH28" s="97">
        <f>Y28+Z28+AG28</f>
        <v>0</v>
      </c>
      <c r="AI28" s="3"/>
      <c r="AJ28" s="3"/>
      <c r="AK28" s="97"/>
      <c r="AL28" s="97"/>
      <c r="AM28" s="97"/>
      <c r="AN28" s="97"/>
      <c r="AO28" s="97"/>
      <c r="AP28" s="97"/>
      <c r="AQ28" s="97"/>
      <c r="AR28" s="97"/>
      <c r="AS28" s="97">
        <f>SUM(AM28:AR28)</f>
        <v>0</v>
      </c>
      <c r="AT28" s="97">
        <f>AK28+AL28+AS28</f>
        <v>0</v>
      </c>
      <c r="AU28" s="3"/>
      <c r="AV28" s="3"/>
      <c r="AW28" s="97"/>
      <c r="AX28" s="97"/>
      <c r="AY28" s="97"/>
      <c r="AZ28" s="97"/>
      <c r="BA28" s="97"/>
      <c r="BB28" s="97"/>
      <c r="BC28" s="97"/>
      <c r="BD28" s="97"/>
      <c r="BE28" s="97">
        <f>SUM(AY28:BD28)</f>
        <v>0</v>
      </c>
      <c r="BF28" s="97">
        <f>AW28+AX28+BE28</f>
        <v>0</v>
      </c>
      <c r="BG28" s="3"/>
      <c r="BH28" s="3"/>
      <c r="BI28" s="97"/>
      <c r="BJ28" s="97"/>
      <c r="BK28" s="97"/>
      <c r="BL28" s="97"/>
      <c r="BM28" s="97"/>
      <c r="BN28" s="97"/>
      <c r="BO28" s="97"/>
      <c r="BP28" s="97"/>
      <c r="BQ28" s="97">
        <f>SUM(BK28:BP28)</f>
        <v>0</v>
      </c>
      <c r="BR28" s="97">
        <f>BI28+BJ28+BQ28</f>
        <v>0</v>
      </c>
      <c r="BS28" s="3"/>
      <c r="BT28" s="3"/>
      <c r="BU28" s="97"/>
      <c r="BV28" s="97"/>
      <c r="BW28" s="97"/>
      <c r="BX28" s="97"/>
      <c r="BY28" s="97"/>
      <c r="BZ28" s="97"/>
      <c r="CA28" s="97"/>
      <c r="CB28" s="97"/>
      <c r="CC28" s="97">
        <f>SUM(BW28:CB28)</f>
        <v>0</v>
      </c>
      <c r="CD28" s="97">
        <f>BU28+BV28+CC28</f>
        <v>0</v>
      </c>
      <c r="CE28" s="3"/>
      <c r="CF28" s="3"/>
      <c r="CG28" s="97"/>
      <c r="CH28" s="97"/>
      <c r="CI28" s="97"/>
      <c r="CJ28" s="97"/>
      <c r="CK28" s="97"/>
      <c r="CL28" s="97"/>
      <c r="CM28" s="97"/>
      <c r="CN28" s="97"/>
      <c r="CO28" s="97">
        <f>SUM(CI28:CN28)</f>
        <v>0</v>
      </c>
      <c r="CP28" s="97">
        <f>CG28+CH28+CO28</f>
        <v>0</v>
      </c>
      <c r="CQ28" s="3"/>
      <c r="CR28" s="3"/>
      <c r="CS28" s="97"/>
      <c r="CT28" s="97"/>
      <c r="CU28" s="97"/>
      <c r="CV28" s="97"/>
      <c r="CW28" s="97"/>
      <c r="CX28" s="97"/>
      <c r="CY28" s="97"/>
      <c r="CZ28" s="97"/>
      <c r="DA28" s="97">
        <f>SUM(CU28:CZ28)</f>
        <v>0</v>
      </c>
      <c r="DB28" s="97">
        <f>CS28+CT28+DA28</f>
        <v>0</v>
      </c>
      <c r="DC28" s="3"/>
      <c r="DD28" s="3"/>
      <c r="DE28" s="97"/>
      <c r="DF28" s="97"/>
      <c r="DG28" s="97"/>
      <c r="DH28" s="97"/>
      <c r="DI28" s="97"/>
      <c r="DJ28" s="97"/>
      <c r="DK28" s="97"/>
      <c r="DL28" s="97"/>
      <c r="DM28" s="97">
        <f>SUM(DG28:DL28)</f>
        <v>0</v>
      </c>
      <c r="DN28" s="97">
        <f>DE28+DF28+DM28</f>
        <v>0</v>
      </c>
      <c r="DO28" s="3"/>
      <c r="DP28" s="3"/>
      <c r="DQ28" s="97"/>
      <c r="DR28" s="97"/>
      <c r="DS28" s="97"/>
      <c r="DT28" s="97"/>
      <c r="DU28" s="97"/>
      <c r="DV28" s="97"/>
      <c r="DW28" s="97"/>
      <c r="DX28" s="97"/>
      <c r="DY28" s="97">
        <f>SUM(DS28:DX28)</f>
        <v>0</v>
      </c>
      <c r="DZ28" s="97">
        <f>DQ28+DR28+DY28</f>
        <v>0</v>
      </c>
      <c r="EA28" s="3"/>
      <c r="EB28" s="3"/>
      <c r="EC28" s="97"/>
      <c r="ED28" s="97"/>
      <c r="EE28" s="97"/>
      <c r="EF28" s="97"/>
      <c r="EG28" s="97"/>
      <c r="EH28" s="97"/>
      <c r="EI28" s="97"/>
      <c r="EJ28" s="97"/>
      <c r="EK28" s="97">
        <f>SUM(EE28:EJ28)</f>
        <v>0</v>
      </c>
      <c r="EL28" s="97">
        <f>EC28+ED28+EK28</f>
        <v>0</v>
      </c>
      <c r="EM28" s="3"/>
      <c r="EN28" s="3"/>
    </row>
    <row r="29" spans="1:144" x14ac:dyDescent="0.2">
      <c r="A29" s="98" t="s">
        <v>278</v>
      </c>
      <c r="B29" s="97"/>
      <c r="C29" s="97"/>
      <c r="D29" s="97"/>
      <c r="E29" s="97"/>
      <c r="F29" s="97"/>
      <c r="G29" s="97"/>
      <c r="H29" s="97"/>
      <c r="I29" s="97"/>
      <c r="J29" s="97">
        <f>SUM(D29:I29)</f>
        <v>0</v>
      </c>
      <c r="K29" s="97">
        <f>B29+C29+J29</f>
        <v>0</v>
      </c>
      <c r="L29" s="3"/>
      <c r="M29" s="97"/>
      <c r="N29" s="97"/>
      <c r="O29" s="97"/>
      <c r="P29" s="97"/>
      <c r="Q29" s="97"/>
      <c r="R29" s="97"/>
      <c r="S29" s="97"/>
      <c r="T29" s="97"/>
      <c r="U29" s="97">
        <f>SUM(O29:T29)</f>
        <v>0</v>
      </c>
      <c r="V29" s="97">
        <f>M29+N29+U29</f>
        <v>0</v>
      </c>
      <c r="Y29" s="97"/>
      <c r="Z29" s="97"/>
      <c r="AA29" s="97"/>
      <c r="AB29" s="97"/>
      <c r="AC29" s="97"/>
      <c r="AD29" s="97"/>
      <c r="AE29" s="97"/>
      <c r="AF29" s="97"/>
      <c r="AG29" s="97">
        <f>SUM(AA29:AF29)</f>
        <v>0</v>
      </c>
      <c r="AH29" s="97">
        <f>Y29+Z29+AG29</f>
        <v>0</v>
      </c>
      <c r="AI29" s="3"/>
      <c r="AJ29" s="3"/>
      <c r="AK29" s="97"/>
      <c r="AL29" s="97"/>
      <c r="AM29" s="97"/>
      <c r="AN29" s="97"/>
      <c r="AO29" s="97"/>
      <c r="AP29" s="97"/>
      <c r="AQ29" s="97"/>
      <c r="AR29" s="97"/>
      <c r="AS29" s="97">
        <f>SUM(AM29:AR29)</f>
        <v>0</v>
      </c>
      <c r="AT29" s="97">
        <f>AK29+AL29+AS29</f>
        <v>0</v>
      </c>
      <c r="AU29" s="3"/>
      <c r="AV29" s="3"/>
      <c r="AW29" s="97"/>
      <c r="AX29" s="97"/>
      <c r="AY29" s="97"/>
      <c r="AZ29" s="97"/>
      <c r="BA29" s="97"/>
      <c r="BB29" s="97"/>
      <c r="BC29" s="97"/>
      <c r="BD29" s="97"/>
      <c r="BE29" s="97">
        <f>SUM(AY29:BD29)</f>
        <v>0</v>
      </c>
      <c r="BF29" s="97">
        <f>AW29+AX29+BE29</f>
        <v>0</v>
      </c>
      <c r="BG29" s="3"/>
      <c r="BH29" s="3"/>
      <c r="BI29" s="97"/>
      <c r="BJ29" s="97"/>
      <c r="BK29" s="97"/>
      <c r="BL29" s="97"/>
      <c r="BM29" s="97"/>
      <c r="BN29" s="97"/>
      <c r="BO29" s="97"/>
      <c r="BP29" s="97"/>
      <c r="BQ29" s="97">
        <f>SUM(BK29:BP29)</f>
        <v>0</v>
      </c>
      <c r="BR29" s="97">
        <f>BI29+BJ29+BQ29</f>
        <v>0</v>
      </c>
      <c r="BS29" s="3"/>
      <c r="BT29" s="3"/>
      <c r="BU29" s="97"/>
      <c r="BV29" s="97"/>
      <c r="BW29" s="97"/>
      <c r="BX29" s="97"/>
      <c r="BY29" s="97"/>
      <c r="BZ29" s="97"/>
      <c r="CA29" s="97"/>
      <c r="CB29" s="97"/>
      <c r="CC29" s="97">
        <f>SUM(BW29:CB29)</f>
        <v>0</v>
      </c>
      <c r="CD29" s="97">
        <f>BU29+BV29+CC29</f>
        <v>0</v>
      </c>
      <c r="CE29" s="3"/>
      <c r="CF29" s="3"/>
      <c r="CG29" s="97"/>
      <c r="CH29" s="97"/>
      <c r="CI29" s="97"/>
      <c r="CJ29" s="97"/>
      <c r="CK29" s="97"/>
      <c r="CL29" s="97"/>
      <c r="CM29" s="97"/>
      <c r="CN29" s="97"/>
      <c r="CO29" s="97">
        <f>SUM(CI29:CN29)</f>
        <v>0</v>
      </c>
      <c r="CP29" s="97">
        <f>CG29+CH29+CO29</f>
        <v>0</v>
      </c>
      <c r="CQ29" s="3"/>
      <c r="CR29" s="3"/>
      <c r="CS29" s="97"/>
      <c r="CT29" s="97"/>
      <c r="CU29" s="97"/>
      <c r="CV29" s="97"/>
      <c r="CW29" s="97"/>
      <c r="CX29" s="97"/>
      <c r="CY29" s="97"/>
      <c r="CZ29" s="97"/>
      <c r="DA29" s="97">
        <f>SUM(CU29:CZ29)</f>
        <v>0</v>
      </c>
      <c r="DB29" s="97">
        <f>CS29+CT29+DA29</f>
        <v>0</v>
      </c>
      <c r="DC29" s="3"/>
      <c r="DD29" s="3"/>
      <c r="DE29" s="97"/>
      <c r="DF29" s="97"/>
      <c r="DG29" s="97"/>
      <c r="DH29" s="97"/>
      <c r="DI29" s="97"/>
      <c r="DJ29" s="97"/>
      <c r="DK29" s="97"/>
      <c r="DL29" s="97"/>
      <c r="DM29" s="97">
        <f>SUM(DG29:DL29)</f>
        <v>0</v>
      </c>
      <c r="DN29" s="97">
        <f>DE29+DF29+DM29</f>
        <v>0</v>
      </c>
      <c r="DO29" s="3"/>
      <c r="DP29" s="3"/>
      <c r="DQ29" s="97"/>
      <c r="DR29" s="97"/>
      <c r="DS29" s="97"/>
      <c r="DT29" s="97"/>
      <c r="DU29" s="97"/>
      <c r="DV29" s="97"/>
      <c r="DW29" s="97"/>
      <c r="DX29" s="97"/>
      <c r="DY29" s="97">
        <f>SUM(DS29:DX29)</f>
        <v>0</v>
      </c>
      <c r="DZ29" s="97">
        <f>DQ29+DR29+DY29</f>
        <v>0</v>
      </c>
      <c r="EA29" s="3"/>
      <c r="EB29" s="3"/>
      <c r="EC29" s="97"/>
      <c r="ED29" s="97"/>
      <c r="EE29" s="97"/>
      <c r="EF29" s="97"/>
      <c r="EG29" s="97"/>
      <c r="EH29" s="97"/>
      <c r="EI29" s="97"/>
      <c r="EJ29" s="97"/>
      <c r="EK29" s="97">
        <f>SUM(EE29:EJ29)</f>
        <v>0</v>
      </c>
      <c r="EL29" s="97">
        <f>EC29+ED29+EK29</f>
        <v>0</v>
      </c>
      <c r="EM29" s="3"/>
      <c r="EN29" s="3"/>
    </row>
    <row r="30" spans="1:144" x14ac:dyDescent="0.2">
      <c r="A30" s="92" t="s">
        <v>277</v>
      </c>
      <c r="B30" s="17">
        <f t="shared" ref="B30:K30" si="107">B28-B29</f>
        <v>0</v>
      </c>
      <c r="C30" s="17">
        <f t="shared" si="107"/>
        <v>0</v>
      </c>
      <c r="D30" s="17">
        <f t="shared" si="107"/>
        <v>0</v>
      </c>
      <c r="E30" s="17">
        <f t="shared" si="107"/>
        <v>0</v>
      </c>
      <c r="F30" s="17">
        <f t="shared" si="107"/>
        <v>0</v>
      </c>
      <c r="G30" s="17">
        <f t="shared" si="107"/>
        <v>0</v>
      </c>
      <c r="H30" s="17">
        <f t="shared" si="107"/>
        <v>0</v>
      </c>
      <c r="I30" s="17">
        <f t="shared" si="107"/>
        <v>0</v>
      </c>
      <c r="J30" s="17">
        <f t="shared" si="107"/>
        <v>0</v>
      </c>
      <c r="K30" s="17">
        <f t="shared" si="107"/>
        <v>0</v>
      </c>
      <c r="L30" s="3"/>
      <c r="M30" s="17">
        <f t="shared" ref="M30:V30" si="108">M28-M29</f>
        <v>0</v>
      </c>
      <c r="N30" s="17">
        <f t="shared" si="108"/>
        <v>0</v>
      </c>
      <c r="O30" s="17">
        <f t="shared" si="108"/>
        <v>0</v>
      </c>
      <c r="P30" s="17">
        <f t="shared" si="108"/>
        <v>0</v>
      </c>
      <c r="Q30" s="17">
        <f t="shared" si="108"/>
        <v>0</v>
      </c>
      <c r="R30" s="17">
        <f t="shared" si="108"/>
        <v>0</v>
      </c>
      <c r="S30" s="17">
        <f t="shared" si="108"/>
        <v>0</v>
      </c>
      <c r="T30" s="17">
        <f t="shared" si="108"/>
        <v>0</v>
      </c>
      <c r="U30" s="17">
        <f t="shared" si="108"/>
        <v>0</v>
      </c>
      <c r="V30" s="17">
        <f t="shared" si="108"/>
        <v>0</v>
      </c>
      <c r="Y30" s="17">
        <f t="shared" ref="Y30:AH30" si="109">Y28-Y29</f>
        <v>0</v>
      </c>
      <c r="Z30" s="17">
        <f t="shared" si="109"/>
        <v>0</v>
      </c>
      <c r="AA30" s="17">
        <f t="shared" si="109"/>
        <v>0</v>
      </c>
      <c r="AB30" s="17">
        <f t="shared" si="109"/>
        <v>0</v>
      </c>
      <c r="AC30" s="17">
        <f t="shared" si="109"/>
        <v>0</v>
      </c>
      <c r="AD30" s="17">
        <f t="shared" si="109"/>
        <v>0</v>
      </c>
      <c r="AE30" s="17">
        <f t="shared" si="109"/>
        <v>0</v>
      </c>
      <c r="AF30" s="17">
        <f t="shared" si="109"/>
        <v>0</v>
      </c>
      <c r="AG30" s="17">
        <f t="shared" si="109"/>
        <v>0</v>
      </c>
      <c r="AH30" s="17">
        <f t="shared" si="109"/>
        <v>0</v>
      </c>
      <c r="AI30" s="70"/>
      <c r="AJ30" s="70"/>
      <c r="AK30" s="17">
        <f t="shared" ref="AK30:AT30" si="110">AK28-AK29</f>
        <v>0</v>
      </c>
      <c r="AL30" s="17">
        <f t="shared" si="110"/>
        <v>0</v>
      </c>
      <c r="AM30" s="17">
        <f t="shared" si="110"/>
        <v>0</v>
      </c>
      <c r="AN30" s="17">
        <f t="shared" si="110"/>
        <v>0</v>
      </c>
      <c r="AO30" s="17">
        <f t="shared" si="110"/>
        <v>0</v>
      </c>
      <c r="AP30" s="17">
        <f t="shared" si="110"/>
        <v>0</v>
      </c>
      <c r="AQ30" s="17">
        <f t="shared" si="110"/>
        <v>0</v>
      </c>
      <c r="AR30" s="17">
        <f t="shared" si="110"/>
        <v>0</v>
      </c>
      <c r="AS30" s="17">
        <f t="shared" si="110"/>
        <v>0</v>
      </c>
      <c r="AT30" s="17">
        <f t="shared" si="110"/>
        <v>0</v>
      </c>
      <c r="AU30" s="70"/>
      <c r="AV30" s="70"/>
      <c r="AW30" s="17">
        <f t="shared" ref="AW30:BF30" si="111">AW28-AW29</f>
        <v>0</v>
      </c>
      <c r="AX30" s="17">
        <f t="shared" si="111"/>
        <v>0</v>
      </c>
      <c r="AY30" s="17">
        <f t="shared" si="111"/>
        <v>0</v>
      </c>
      <c r="AZ30" s="17">
        <f t="shared" si="111"/>
        <v>0</v>
      </c>
      <c r="BA30" s="17">
        <f t="shared" si="111"/>
        <v>0</v>
      </c>
      <c r="BB30" s="17">
        <f t="shared" si="111"/>
        <v>0</v>
      </c>
      <c r="BC30" s="17">
        <f t="shared" si="111"/>
        <v>0</v>
      </c>
      <c r="BD30" s="17">
        <f t="shared" si="111"/>
        <v>0</v>
      </c>
      <c r="BE30" s="17">
        <f t="shared" si="111"/>
        <v>0</v>
      </c>
      <c r="BF30" s="17">
        <f t="shared" si="111"/>
        <v>0</v>
      </c>
      <c r="BG30" s="70"/>
      <c r="BH30" s="70"/>
      <c r="BI30" s="17">
        <f t="shared" ref="BI30:BR30" si="112">BI28-BI29</f>
        <v>0</v>
      </c>
      <c r="BJ30" s="17">
        <f t="shared" si="112"/>
        <v>0</v>
      </c>
      <c r="BK30" s="17">
        <f t="shared" si="112"/>
        <v>0</v>
      </c>
      <c r="BL30" s="17">
        <f t="shared" si="112"/>
        <v>0</v>
      </c>
      <c r="BM30" s="17">
        <f t="shared" si="112"/>
        <v>0</v>
      </c>
      <c r="BN30" s="17">
        <f t="shared" si="112"/>
        <v>0</v>
      </c>
      <c r="BO30" s="17">
        <f t="shared" si="112"/>
        <v>0</v>
      </c>
      <c r="BP30" s="17">
        <f t="shared" si="112"/>
        <v>0</v>
      </c>
      <c r="BQ30" s="17">
        <f t="shared" si="112"/>
        <v>0</v>
      </c>
      <c r="BR30" s="17">
        <f t="shared" si="112"/>
        <v>0</v>
      </c>
      <c r="BS30" s="70"/>
      <c r="BT30" s="70"/>
      <c r="BU30" s="17">
        <f t="shared" ref="BU30:CD30" si="113">BU28-BU29</f>
        <v>0</v>
      </c>
      <c r="BV30" s="17">
        <f t="shared" si="113"/>
        <v>0</v>
      </c>
      <c r="BW30" s="17">
        <f t="shared" si="113"/>
        <v>0</v>
      </c>
      <c r="BX30" s="17">
        <f t="shared" si="113"/>
        <v>0</v>
      </c>
      <c r="BY30" s="17">
        <f t="shared" si="113"/>
        <v>0</v>
      </c>
      <c r="BZ30" s="17">
        <f t="shared" si="113"/>
        <v>0</v>
      </c>
      <c r="CA30" s="17">
        <f t="shared" si="113"/>
        <v>0</v>
      </c>
      <c r="CB30" s="17">
        <f t="shared" si="113"/>
        <v>0</v>
      </c>
      <c r="CC30" s="17">
        <f t="shared" si="113"/>
        <v>0</v>
      </c>
      <c r="CD30" s="17">
        <f t="shared" si="113"/>
        <v>0</v>
      </c>
      <c r="CE30" s="70"/>
      <c r="CF30" s="70"/>
      <c r="CG30" s="17">
        <f t="shared" ref="CG30:CP30" si="114">CG28-CG29</f>
        <v>0</v>
      </c>
      <c r="CH30" s="17">
        <f t="shared" si="114"/>
        <v>0</v>
      </c>
      <c r="CI30" s="17">
        <f t="shared" si="114"/>
        <v>0</v>
      </c>
      <c r="CJ30" s="17">
        <f t="shared" si="114"/>
        <v>0</v>
      </c>
      <c r="CK30" s="17">
        <f t="shared" si="114"/>
        <v>0</v>
      </c>
      <c r="CL30" s="17">
        <f t="shared" si="114"/>
        <v>0</v>
      </c>
      <c r="CM30" s="17">
        <f t="shared" si="114"/>
        <v>0</v>
      </c>
      <c r="CN30" s="17">
        <f t="shared" si="114"/>
        <v>0</v>
      </c>
      <c r="CO30" s="17">
        <f t="shared" si="114"/>
        <v>0</v>
      </c>
      <c r="CP30" s="17">
        <f t="shared" si="114"/>
        <v>0</v>
      </c>
      <c r="CQ30" s="70"/>
      <c r="CR30" s="70"/>
      <c r="CS30" s="17">
        <f t="shared" ref="CS30:DB30" si="115">CS28-CS29</f>
        <v>0</v>
      </c>
      <c r="CT30" s="17">
        <f t="shared" si="115"/>
        <v>0</v>
      </c>
      <c r="CU30" s="17">
        <f t="shared" si="115"/>
        <v>0</v>
      </c>
      <c r="CV30" s="17">
        <f t="shared" si="115"/>
        <v>0</v>
      </c>
      <c r="CW30" s="17">
        <f t="shared" si="115"/>
        <v>0</v>
      </c>
      <c r="CX30" s="17">
        <f t="shared" si="115"/>
        <v>0</v>
      </c>
      <c r="CY30" s="17">
        <f t="shared" si="115"/>
        <v>0</v>
      </c>
      <c r="CZ30" s="17">
        <f t="shared" si="115"/>
        <v>0</v>
      </c>
      <c r="DA30" s="17">
        <f t="shared" si="115"/>
        <v>0</v>
      </c>
      <c r="DB30" s="17">
        <f t="shared" si="115"/>
        <v>0</v>
      </c>
      <c r="DC30" s="70"/>
      <c r="DD30" s="70"/>
      <c r="DE30" s="17">
        <f t="shared" ref="DE30:DN30" si="116">DE28-DE29</f>
        <v>0</v>
      </c>
      <c r="DF30" s="17">
        <f t="shared" si="116"/>
        <v>0</v>
      </c>
      <c r="DG30" s="17">
        <f t="shared" si="116"/>
        <v>0</v>
      </c>
      <c r="DH30" s="17">
        <f t="shared" si="116"/>
        <v>0</v>
      </c>
      <c r="DI30" s="17">
        <f t="shared" si="116"/>
        <v>0</v>
      </c>
      <c r="DJ30" s="17">
        <f t="shared" si="116"/>
        <v>0</v>
      </c>
      <c r="DK30" s="17">
        <f t="shared" si="116"/>
        <v>0</v>
      </c>
      <c r="DL30" s="17">
        <f t="shared" si="116"/>
        <v>0</v>
      </c>
      <c r="DM30" s="17">
        <f t="shared" si="116"/>
        <v>0</v>
      </c>
      <c r="DN30" s="17">
        <f t="shared" si="116"/>
        <v>0</v>
      </c>
      <c r="DO30" s="70"/>
      <c r="DP30" s="70"/>
      <c r="DQ30" s="17">
        <f t="shared" ref="DQ30:DZ30" si="117">DQ28-DQ29</f>
        <v>0</v>
      </c>
      <c r="DR30" s="17">
        <f t="shared" si="117"/>
        <v>0</v>
      </c>
      <c r="DS30" s="17">
        <f t="shared" si="117"/>
        <v>0</v>
      </c>
      <c r="DT30" s="17">
        <f t="shared" si="117"/>
        <v>0</v>
      </c>
      <c r="DU30" s="17">
        <f t="shared" si="117"/>
        <v>0</v>
      </c>
      <c r="DV30" s="17">
        <f t="shared" si="117"/>
        <v>0</v>
      </c>
      <c r="DW30" s="17">
        <f t="shared" si="117"/>
        <v>0</v>
      </c>
      <c r="DX30" s="17">
        <f t="shared" si="117"/>
        <v>0</v>
      </c>
      <c r="DY30" s="17">
        <f t="shared" si="117"/>
        <v>0</v>
      </c>
      <c r="DZ30" s="17">
        <f t="shared" si="117"/>
        <v>0</v>
      </c>
      <c r="EA30" s="70"/>
      <c r="EB30" s="70"/>
      <c r="EC30" s="17">
        <f t="shared" ref="EC30:EL30" si="118">EC28-EC29</f>
        <v>0</v>
      </c>
      <c r="ED30" s="17">
        <f t="shared" si="118"/>
        <v>0</v>
      </c>
      <c r="EE30" s="17">
        <f t="shared" si="118"/>
        <v>0</v>
      </c>
      <c r="EF30" s="17">
        <f t="shared" si="118"/>
        <v>0</v>
      </c>
      <c r="EG30" s="17">
        <f t="shared" si="118"/>
        <v>0</v>
      </c>
      <c r="EH30" s="17">
        <f t="shared" si="118"/>
        <v>0</v>
      </c>
      <c r="EI30" s="17">
        <f t="shared" si="118"/>
        <v>0</v>
      </c>
      <c r="EJ30" s="17">
        <f t="shared" si="118"/>
        <v>0</v>
      </c>
      <c r="EK30" s="17">
        <f t="shared" si="118"/>
        <v>0</v>
      </c>
      <c r="EL30" s="17">
        <f t="shared" si="118"/>
        <v>0</v>
      </c>
      <c r="EM30" s="70"/>
      <c r="EN30" s="70"/>
    </row>
    <row r="31" spans="1:144" ht="6" customHeight="1" x14ac:dyDescent="0.2">
      <c r="A31" s="83"/>
      <c r="B31" s="82"/>
      <c r="C31" s="82"/>
      <c r="D31" s="82"/>
      <c r="E31" s="82"/>
      <c r="F31" s="82"/>
      <c r="G31" s="82"/>
      <c r="H31" s="82"/>
      <c r="I31" s="82"/>
      <c r="J31" s="82"/>
      <c r="K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3"/>
      <c r="AJ31" s="3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3"/>
      <c r="AV31" s="3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3"/>
      <c r="BH31" s="3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3"/>
      <c r="BT31" s="3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3"/>
      <c r="CF31" s="3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3"/>
      <c r="CR31" s="3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3"/>
      <c r="DD31" s="3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3"/>
      <c r="DP31" s="3"/>
      <c r="DQ31" s="82"/>
      <c r="DR31" s="82"/>
      <c r="DS31" s="82"/>
      <c r="DT31" s="82"/>
      <c r="DU31" s="82"/>
      <c r="DV31" s="82"/>
      <c r="DW31" s="82"/>
      <c r="DX31" s="82"/>
      <c r="DY31" s="82"/>
      <c r="DZ31" s="82"/>
      <c r="EA31" s="3"/>
      <c r="EB31" s="3"/>
      <c r="EC31" s="82"/>
      <c r="ED31" s="82"/>
      <c r="EE31" s="82"/>
      <c r="EF31" s="82"/>
      <c r="EG31" s="82"/>
      <c r="EH31" s="82"/>
      <c r="EI31" s="82"/>
      <c r="EJ31" s="82"/>
      <c r="EK31" s="82"/>
      <c r="EL31" s="82"/>
      <c r="EM31" s="3"/>
      <c r="EN31" s="3"/>
    </row>
    <row r="32" spans="1:144" x14ac:dyDescent="0.2">
      <c r="A32" s="1" t="s">
        <v>229</v>
      </c>
      <c r="B32" s="3">
        <f t="shared" ref="B32:I33" si="119">B24-B20</f>
        <v>607210462.50446749</v>
      </c>
      <c r="C32" s="3">
        <f t="shared" si="119"/>
        <v>257300096.73538971</v>
      </c>
      <c r="D32" s="3">
        <f t="shared" si="119"/>
        <v>2402995.1390777417</v>
      </c>
      <c r="E32" s="3">
        <f t="shared" si="119"/>
        <v>14091054.940378889</v>
      </c>
      <c r="F32" s="3">
        <f t="shared" si="119"/>
        <v>44112073.967155531</v>
      </c>
      <c r="G32" s="3">
        <f t="shared" si="119"/>
        <v>34467899.714220241</v>
      </c>
      <c r="H32" s="3">
        <f t="shared" si="119"/>
        <v>-9337000.801561106</v>
      </c>
      <c r="I32" s="3">
        <f t="shared" si="119"/>
        <v>25196331.557989977</v>
      </c>
      <c r="J32" s="3">
        <f>SUM(D32:I32)</f>
        <v>110933354.51726127</v>
      </c>
      <c r="K32" s="3">
        <f>B32+C32+J32</f>
        <v>975443913.75711846</v>
      </c>
      <c r="L32" s="3"/>
      <c r="M32" s="3">
        <f t="shared" ref="M32:T33" si="120">M24-M20</f>
        <v>607210462.50446749</v>
      </c>
      <c r="N32" s="3">
        <f t="shared" si="120"/>
        <v>257300096.73538971</v>
      </c>
      <c r="O32" s="3">
        <f t="shared" si="120"/>
        <v>2402995.1390777417</v>
      </c>
      <c r="P32" s="3">
        <f t="shared" si="120"/>
        <v>14091054.940378889</v>
      </c>
      <c r="Q32" s="3">
        <f t="shared" si="120"/>
        <v>44112073.967155531</v>
      </c>
      <c r="R32" s="3">
        <f t="shared" si="120"/>
        <v>34467899.714220241</v>
      </c>
      <c r="S32" s="3">
        <f t="shared" si="120"/>
        <v>-9337000.801561106</v>
      </c>
      <c r="T32" s="3">
        <f t="shared" si="120"/>
        <v>25196331.557989977</v>
      </c>
      <c r="U32" s="3">
        <f>SUM(O32:T32)</f>
        <v>110933354.51726127</v>
      </c>
      <c r="V32" s="3">
        <f>M32+N32+U32</f>
        <v>975443913.75711846</v>
      </c>
      <c r="Y32" s="3">
        <f t="shared" ref="Y32:AF33" si="121">Y24-Y20</f>
        <v>607210462.50446749</v>
      </c>
      <c r="Z32" s="3">
        <f t="shared" si="121"/>
        <v>257300096.73538971</v>
      </c>
      <c r="AA32" s="3">
        <f t="shared" si="121"/>
        <v>2402995.1390777417</v>
      </c>
      <c r="AB32" s="3">
        <f t="shared" si="121"/>
        <v>14091054.940378889</v>
      </c>
      <c r="AC32" s="3">
        <f t="shared" si="121"/>
        <v>44112073.967155531</v>
      </c>
      <c r="AD32" s="3">
        <f t="shared" si="121"/>
        <v>34467899.714220241</v>
      </c>
      <c r="AE32" s="3">
        <f t="shared" si="121"/>
        <v>-9337000.801561106</v>
      </c>
      <c r="AF32" s="3">
        <f t="shared" si="121"/>
        <v>25196331.557989977</v>
      </c>
      <c r="AG32" s="3">
        <f>SUM(AA32:AF32)</f>
        <v>110933354.51726127</v>
      </c>
      <c r="AH32" s="3">
        <f>Y32+Z32+AG32</f>
        <v>975443913.75711846</v>
      </c>
      <c r="AI32" s="3"/>
      <c r="AJ32" s="3"/>
      <c r="AK32" s="3">
        <f t="shared" ref="AK32:AR33" si="122">AK24-AK20</f>
        <v>607210462.50446749</v>
      </c>
      <c r="AL32" s="3">
        <f t="shared" si="122"/>
        <v>257300096.73538971</v>
      </c>
      <c r="AM32" s="3">
        <f t="shared" si="122"/>
        <v>2402995.1390777417</v>
      </c>
      <c r="AN32" s="3">
        <f t="shared" si="122"/>
        <v>14091054.940378889</v>
      </c>
      <c r="AO32" s="3">
        <f t="shared" si="122"/>
        <v>44112073.967155531</v>
      </c>
      <c r="AP32" s="3">
        <f t="shared" si="122"/>
        <v>34467899.714220241</v>
      </c>
      <c r="AQ32" s="3">
        <f t="shared" si="122"/>
        <v>-9337000.801561106</v>
      </c>
      <c r="AR32" s="3">
        <f t="shared" si="122"/>
        <v>25196331.557989977</v>
      </c>
      <c r="AS32" s="3">
        <f>SUM(AM32:AR32)</f>
        <v>110933354.51726127</v>
      </c>
      <c r="AT32" s="3">
        <f>AK32+AL32+AS32</f>
        <v>975443913.75711846</v>
      </c>
      <c r="AU32" s="3"/>
      <c r="AV32" s="3"/>
      <c r="AW32" s="3">
        <f t="shared" ref="AW32:BD33" si="123">AW24-AW20</f>
        <v>607210462.50446749</v>
      </c>
      <c r="AX32" s="3">
        <f t="shared" si="123"/>
        <v>257300096.73538971</v>
      </c>
      <c r="AY32" s="3">
        <f t="shared" si="123"/>
        <v>2402995.1390777417</v>
      </c>
      <c r="AZ32" s="3">
        <f t="shared" si="123"/>
        <v>14091054.940378889</v>
      </c>
      <c r="BA32" s="3">
        <f t="shared" si="123"/>
        <v>44112073.967155531</v>
      </c>
      <c r="BB32" s="3">
        <f t="shared" si="123"/>
        <v>34467899.714220241</v>
      </c>
      <c r="BC32" s="3">
        <f t="shared" si="123"/>
        <v>-9337000.801561106</v>
      </c>
      <c r="BD32" s="3">
        <f t="shared" si="123"/>
        <v>25196331.557989977</v>
      </c>
      <c r="BE32" s="3">
        <f>SUM(AY32:BD32)</f>
        <v>110933354.51726127</v>
      </c>
      <c r="BF32" s="3">
        <f>AW32+AX32+BE32</f>
        <v>975443913.75711846</v>
      </c>
      <c r="BG32" s="3"/>
      <c r="BH32" s="3"/>
      <c r="BI32" s="3">
        <f t="shared" ref="BI32:BP33" si="124">BI24-BI20</f>
        <v>607210462.50446749</v>
      </c>
      <c r="BJ32" s="3">
        <f t="shared" si="124"/>
        <v>257300096.73538971</v>
      </c>
      <c r="BK32" s="3">
        <f t="shared" si="124"/>
        <v>2402995.1390777417</v>
      </c>
      <c r="BL32" s="3">
        <f t="shared" si="124"/>
        <v>14091054.940378889</v>
      </c>
      <c r="BM32" s="3">
        <f t="shared" si="124"/>
        <v>44112073.967155531</v>
      </c>
      <c r="BN32" s="3">
        <f t="shared" si="124"/>
        <v>34467899.714220241</v>
      </c>
      <c r="BO32" s="3">
        <f t="shared" si="124"/>
        <v>-9337000.801561106</v>
      </c>
      <c r="BP32" s="3">
        <f t="shared" si="124"/>
        <v>25196331.557989977</v>
      </c>
      <c r="BQ32" s="3">
        <f>SUM(BK32:BP32)</f>
        <v>110933354.51726127</v>
      </c>
      <c r="BR32" s="3">
        <f>BI32+BJ32+BQ32</f>
        <v>975443913.75711846</v>
      </c>
      <c r="BS32" s="3"/>
      <c r="BT32" s="3"/>
      <c r="BU32" s="3">
        <f t="shared" ref="BU32:CB33" si="125">BU24-BU20</f>
        <v>607210462.50446749</v>
      </c>
      <c r="BV32" s="3">
        <f t="shared" si="125"/>
        <v>257300096.73538971</v>
      </c>
      <c r="BW32" s="3">
        <f t="shared" si="125"/>
        <v>2402995.1390777417</v>
      </c>
      <c r="BX32" s="3">
        <f t="shared" si="125"/>
        <v>14091054.940378889</v>
      </c>
      <c r="BY32" s="3">
        <f t="shared" si="125"/>
        <v>44112073.967155531</v>
      </c>
      <c r="BZ32" s="3">
        <f t="shared" si="125"/>
        <v>34467899.714220241</v>
      </c>
      <c r="CA32" s="3">
        <f t="shared" si="125"/>
        <v>-9337000.801561106</v>
      </c>
      <c r="CB32" s="3">
        <f t="shared" si="125"/>
        <v>25196331.557989977</v>
      </c>
      <c r="CC32" s="3">
        <f>SUM(BW32:CB32)</f>
        <v>110933354.51726127</v>
      </c>
      <c r="CD32" s="3">
        <f>BU32+BV32+CC32</f>
        <v>975443913.75711846</v>
      </c>
      <c r="CE32" s="3"/>
      <c r="CF32" s="3"/>
      <c r="CG32" s="3">
        <f t="shared" ref="CG32:CN33" si="126">CG24-CG20</f>
        <v>607210462.50446749</v>
      </c>
      <c r="CH32" s="3">
        <f t="shared" si="126"/>
        <v>257300096.73538971</v>
      </c>
      <c r="CI32" s="3">
        <f t="shared" si="126"/>
        <v>2402995.1390777417</v>
      </c>
      <c r="CJ32" s="3">
        <f t="shared" si="126"/>
        <v>14091054.940378889</v>
      </c>
      <c r="CK32" s="3">
        <f t="shared" si="126"/>
        <v>44112073.967155531</v>
      </c>
      <c r="CL32" s="3">
        <f t="shared" si="126"/>
        <v>34467899.714220241</v>
      </c>
      <c r="CM32" s="3">
        <f t="shared" si="126"/>
        <v>-9337000.801561106</v>
      </c>
      <c r="CN32" s="3">
        <f t="shared" si="126"/>
        <v>25196331.557989977</v>
      </c>
      <c r="CO32" s="3">
        <f>SUM(CI32:CN32)</f>
        <v>110933354.51726127</v>
      </c>
      <c r="CP32" s="3">
        <f>CG32+CH32+CO32</f>
        <v>975443913.75711846</v>
      </c>
      <c r="CQ32" s="3"/>
      <c r="CR32" s="3"/>
      <c r="CS32" s="3">
        <f t="shared" ref="CS32:CZ33" si="127">CS24-CS20</f>
        <v>607210462.50446749</v>
      </c>
      <c r="CT32" s="3">
        <f t="shared" si="127"/>
        <v>257300096.73538971</v>
      </c>
      <c r="CU32" s="3">
        <f t="shared" si="127"/>
        <v>2402995.1390777417</v>
      </c>
      <c r="CV32" s="3">
        <f t="shared" si="127"/>
        <v>14091054.940378889</v>
      </c>
      <c r="CW32" s="3">
        <f t="shared" si="127"/>
        <v>44112073.967155531</v>
      </c>
      <c r="CX32" s="3">
        <f t="shared" si="127"/>
        <v>34467899.714220241</v>
      </c>
      <c r="CY32" s="3">
        <f t="shared" si="127"/>
        <v>-9337000.801561106</v>
      </c>
      <c r="CZ32" s="3">
        <f t="shared" si="127"/>
        <v>25196331.557989977</v>
      </c>
      <c r="DA32" s="3">
        <f>SUM(CU32:CZ32)</f>
        <v>110933354.51726127</v>
      </c>
      <c r="DB32" s="3">
        <f>CS32+CT32+DA32</f>
        <v>975443913.75711846</v>
      </c>
      <c r="DC32" s="3"/>
      <c r="DD32" s="3"/>
      <c r="DE32" s="3">
        <f t="shared" ref="DE32:DL33" si="128">DE24-DE20</f>
        <v>607210462.50446749</v>
      </c>
      <c r="DF32" s="3">
        <f t="shared" si="128"/>
        <v>257300096.73538971</v>
      </c>
      <c r="DG32" s="3">
        <f t="shared" si="128"/>
        <v>2402995.1390777417</v>
      </c>
      <c r="DH32" s="3">
        <f t="shared" si="128"/>
        <v>14091054.940378889</v>
      </c>
      <c r="DI32" s="3">
        <f t="shared" si="128"/>
        <v>44112073.967155531</v>
      </c>
      <c r="DJ32" s="3">
        <f t="shared" si="128"/>
        <v>34467899.714220241</v>
      </c>
      <c r="DK32" s="3">
        <f t="shared" si="128"/>
        <v>-9337000.801561106</v>
      </c>
      <c r="DL32" s="3">
        <f t="shared" si="128"/>
        <v>25196331.557989977</v>
      </c>
      <c r="DM32" s="3">
        <f>SUM(DG32:DL32)</f>
        <v>110933354.51726127</v>
      </c>
      <c r="DN32" s="3">
        <f>DE32+DF32+DM32</f>
        <v>975443913.75711846</v>
      </c>
      <c r="DO32" s="3"/>
      <c r="DP32" s="3"/>
      <c r="DQ32" s="3">
        <f t="shared" ref="DQ32:DX33" si="129">DQ24-DQ20</f>
        <v>607210462.50446749</v>
      </c>
      <c r="DR32" s="3">
        <f t="shared" si="129"/>
        <v>257300096.73538971</v>
      </c>
      <c r="DS32" s="3">
        <f t="shared" si="129"/>
        <v>2402995.1390777417</v>
      </c>
      <c r="DT32" s="3">
        <f t="shared" si="129"/>
        <v>14091054.940378889</v>
      </c>
      <c r="DU32" s="3">
        <f t="shared" si="129"/>
        <v>44112073.967155531</v>
      </c>
      <c r="DV32" s="3">
        <f t="shared" si="129"/>
        <v>34467899.714220241</v>
      </c>
      <c r="DW32" s="3">
        <f t="shared" si="129"/>
        <v>-9337000.801561106</v>
      </c>
      <c r="DX32" s="3">
        <f t="shared" si="129"/>
        <v>25196331.557989977</v>
      </c>
      <c r="DY32" s="3">
        <f>SUM(DS32:DX32)</f>
        <v>110933354.51726127</v>
      </c>
      <c r="DZ32" s="3">
        <f>DQ32+DR32+DY32</f>
        <v>975443913.75711846</v>
      </c>
      <c r="EA32" s="3"/>
      <c r="EB32" s="3"/>
      <c r="EC32" s="3">
        <f t="shared" ref="EC32:EJ33" si="130">EC24-EC20</f>
        <v>607210462.50446749</v>
      </c>
      <c r="ED32" s="3">
        <f t="shared" si="130"/>
        <v>257300096.73538971</v>
      </c>
      <c r="EE32" s="3">
        <f t="shared" si="130"/>
        <v>2402995.1390777417</v>
      </c>
      <c r="EF32" s="3">
        <f t="shared" si="130"/>
        <v>14091054.940378889</v>
      </c>
      <c r="EG32" s="3">
        <f t="shared" si="130"/>
        <v>44112073.967155531</v>
      </c>
      <c r="EH32" s="3">
        <f t="shared" si="130"/>
        <v>34467899.714220241</v>
      </c>
      <c r="EI32" s="3">
        <f t="shared" si="130"/>
        <v>-9337000.801561106</v>
      </c>
      <c r="EJ32" s="3">
        <f t="shared" si="130"/>
        <v>25196331.557989977</v>
      </c>
      <c r="EK32" s="3">
        <f>SUM(EE32:EJ32)</f>
        <v>110933354.51726127</v>
      </c>
      <c r="EL32" s="3">
        <f>EC32+ED32+EK32</f>
        <v>975443913.75711846</v>
      </c>
      <c r="EM32" s="3"/>
      <c r="EN32" s="3"/>
    </row>
    <row r="33" spans="1:144" x14ac:dyDescent="0.2">
      <c r="A33" s="1" t="s">
        <v>228</v>
      </c>
      <c r="B33" s="3">
        <f t="shared" si="119"/>
        <v>844281950.94313145</v>
      </c>
      <c r="C33" s="3">
        <f t="shared" si="119"/>
        <v>637518834.10819268</v>
      </c>
      <c r="D33" s="3">
        <f t="shared" si="119"/>
        <v>5293440.7621668503</v>
      </c>
      <c r="E33" s="3">
        <f t="shared" si="119"/>
        <v>192192452.5256018</v>
      </c>
      <c r="F33" s="3">
        <f t="shared" si="119"/>
        <v>21824313.478498705</v>
      </c>
      <c r="G33" s="3">
        <f t="shared" si="119"/>
        <v>17923006.786494806</v>
      </c>
      <c r="H33" s="3">
        <f t="shared" si="119"/>
        <v>337252564.4104389</v>
      </c>
      <c r="I33" s="3">
        <f t="shared" si="119"/>
        <v>21041213.883130036</v>
      </c>
      <c r="J33" s="3">
        <f>SUM(D33:I33)</f>
        <v>595526991.84633112</v>
      </c>
      <c r="K33" s="3">
        <f>B33+C33+J33</f>
        <v>2077327776.8976552</v>
      </c>
      <c r="L33" s="3"/>
      <c r="M33" s="3">
        <f t="shared" si="120"/>
        <v>1100204650.7015758</v>
      </c>
      <c r="N33" s="3">
        <f t="shared" si="120"/>
        <v>612791847.35368586</v>
      </c>
      <c r="O33" s="3">
        <f t="shared" si="120"/>
        <v>8920158.5359294862</v>
      </c>
      <c r="P33" s="3">
        <f t="shared" si="120"/>
        <v>306603194.28910661</v>
      </c>
      <c r="Q33" s="3">
        <f t="shared" si="120"/>
        <v>121580030.61564374</v>
      </c>
      <c r="R33" s="3">
        <f t="shared" si="120"/>
        <v>18849231.248751253</v>
      </c>
      <c r="S33" s="3">
        <f t="shared" si="120"/>
        <v>86961603.465251654</v>
      </c>
      <c r="T33" s="3">
        <f t="shared" si="120"/>
        <v>269415525.38110256</v>
      </c>
      <c r="U33" s="3">
        <f>SUM(O33:T33)</f>
        <v>812329743.53578532</v>
      </c>
      <c r="V33" s="3">
        <f>M33+N33+U33</f>
        <v>2525326241.5910468</v>
      </c>
      <c r="Y33" s="3">
        <f t="shared" si="121"/>
        <v>929588561.49228287</v>
      </c>
      <c r="Z33" s="3">
        <f t="shared" si="121"/>
        <v>575802597.02020121</v>
      </c>
      <c r="AA33" s="3">
        <f t="shared" si="121"/>
        <v>7821101.343178831</v>
      </c>
      <c r="AB33" s="3">
        <f t="shared" si="121"/>
        <v>473356036.36918712</v>
      </c>
      <c r="AC33" s="3">
        <f t="shared" si="121"/>
        <v>38175334.549150899</v>
      </c>
      <c r="AD33" s="3">
        <f t="shared" si="121"/>
        <v>33730309.708931834</v>
      </c>
      <c r="AE33" s="3">
        <f t="shared" si="121"/>
        <v>61991349.960059136</v>
      </c>
      <c r="AF33" s="3">
        <f t="shared" si="121"/>
        <v>102201696.20880616</v>
      </c>
      <c r="AG33" s="3">
        <f>SUM(AA33:AF33)</f>
        <v>717275828.13931394</v>
      </c>
      <c r="AH33" s="3">
        <f>Y33+Z33+AG33</f>
        <v>2222666986.6517982</v>
      </c>
      <c r="AI33" s="3"/>
      <c r="AJ33" s="3"/>
      <c r="AK33" s="3">
        <f t="shared" si="122"/>
        <v>957874602.38569927</v>
      </c>
      <c r="AL33" s="3">
        <f t="shared" si="122"/>
        <v>525383398.68709493</v>
      </c>
      <c r="AM33" s="3">
        <f t="shared" si="122"/>
        <v>9191203.8962480575</v>
      </c>
      <c r="AN33" s="3">
        <f t="shared" si="122"/>
        <v>285801519.22366142</v>
      </c>
      <c r="AO33" s="3">
        <f t="shared" si="122"/>
        <v>53750962.856352031</v>
      </c>
      <c r="AP33" s="3">
        <f t="shared" si="122"/>
        <v>44122109.264329702</v>
      </c>
      <c r="AQ33" s="3">
        <f t="shared" si="122"/>
        <v>80424969.450099707</v>
      </c>
      <c r="AR33" s="3">
        <f t="shared" si="122"/>
        <v>98684627.822577327</v>
      </c>
      <c r="AS33" s="3">
        <f>SUM(AM33:AR33)</f>
        <v>571975392.51326823</v>
      </c>
      <c r="AT33" s="3">
        <f>AK33+AL33+AS33</f>
        <v>2055233393.5860624</v>
      </c>
      <c r="AU33" s="3"/>
      <c r="AV33" s="3"/>
      <c r="AW33" s="3">
        <f t="shared" si="123"/>
        <v>1087775820.3392696</v>
      </c>
      <c r="AX33" s="3">
        <f t="shared" si="123"/>
        <v>513919323.97836137</v>
      </c>
      <c r="AY33" s="3">
        <f t="shared" si="123"/>
        <v>9805052.5602950715</v>
      </c>
      <c r="AZ33" s="3">
        <f t="shared" si="123"/>
        <v>355291936.65698123</v>
      </c>
      <c r="BA33" s="3">
        <f t="shared" si="123"/>
        <v>53973954.213991553</v>
      </c>
      <c r="BB33" s="3">
        <f t="shared" si="123"/>
        <v>48112652.375375628</v>
      </c>
      <c r="BC33" s="3">
        <f t="shared" si="123"/>
        <v>127991933.69666278</v>
      </c>
      <c r="BD33" s="3">
        <f t="shared" si="123"/>
        <v>151070349.81852162</v>
      </c>
      <c r="BE33" s="3">
        <f>SUM(AY33:BD33)</f>
        <v>746245879.32182789</v>
      </c>
      <c r="BF33" s="3">
        <f>AW33+AX33+BE33</f>
        <v>2347941023.6394587</v>
      </c>
      <c r="BG33" s="3"/>
      <c r="BH33" s="3"/>
      <c r="BI33" s="3">
        <f t="shared" si="124"/>
        <v>1017102809.7372956</v>
      </c>
      <c r="BJ33" s="3">
        <f t="shared" si="124"/>
        <v>443418449.97576594</v>
      </c>
      <c r="BK33" s="3">
        <f t="shared" si="124"/>
        <v>10653578.562376626</v>
      </c>
      <c r="BL33" s="3">
        <f t="shared" si="124"/>
        <v>339033778.13905299</v>
      </c>
      <c r="BM33" s="3">
        <f t="shared" si="124"/>
        <v>62661066.912897855</v>
      </c>
      <c r="BN33" s="3">
        <f t="shared" si="124"/>
        <v>46747718.773782939</v>
      </c>
      <c r="BO33" s="3">
        <f t="shared" si="124"/>
        <v>135045710.48440546</v>
      </c>
      <c r="BP33" s="3">
        <f t="shared" si="124"/>
        <v>252759295.74805582</v>
      </c>
      <c r="BQ33" s="3">
        <f>SUM(BK33:BP33)</f>
        <v>846901148.62057173</v>
      </c>
      <c r="BR33" s="3">
        <f>BI33+BJ33+BQ33</f>
        <v>2307422408.3336334</v>
      </c>
      <c r="BS33" s="3"/>
      <c r="BT33" s="3"/>
      <c r="BU33" s="3">
        <f t="shared" si="125"/>
        <v>938860851.10287952</v>
      </c>
      <c r="BV33" s="3">
        <f t="shared" si="125"/>
        <v>369084906.68539441</v>
      </c>
      <c r="BW33" s="3">
        <f t="shared" si="125"/>
        <v>9508745.531287089</v>
      </c>
      <c r="BX33" s="3">
        <f t="shared" si="125"/>
        <v>325181295.41867113</v>
      </c>
      <c r="BY33" s="3">
        <f t="shared" si="125"/>
        <v>64859521.800485879</v>
      </c>
      <c r="BZ33" s="3">
        <f t="shared" si="125"/>
        <v>47045611.685229868</v>
      </c>
      <c r="CA33" s="3">
        <f t="shared" si="125"/>
        <v>132323132.05467498</v>
      </c>
      <c r="CB33" s="3">
        <f t="shared" si="125"/>
        <v>492669656.70531678</v>
      </c>
      <c r="CC33" s="3">
        <f>SUM(BW33:CB33)</f>
        <v>1071587963.1956657</v>
      </c>
      <c r="CD33" s="3">
        <f>BU33+BV33+CC33</f>
        <v>2379533720.9839396</v>
      </c>
      <c r="CE33" s="3"/>
      <c r="CF33" s="3"/>
      <c r="CG33" s="3">
        <f t="shared" si="126"/>
        <v>969950537.59111357</v>
      </c>
      <c r="CH33" s="3">
        <f t="shared" si="126"/>
        <v>356087035.09736049</v>
      </c>
      <c r="CI33" s="3">
        <f t="shared" si="126"/>
        <v>8176541.4706113413</v>
      </c>
      <c r="CJ33" s="3">
        <f t="shared" si="126"/>
        <v>267626650.67121482</v>
      </c>
      <c r="CK33" s="3">
        <f t="shared" si="126"/>
        <v>69508972.769967139</v>
      </c>
      <c r="CL33" s="3">
        <f t="shared" si="126"/>
        <v>107861825.14293396</v>
      </c>
      <c r="CM33" s="3">
        <f t="shared" si="126"/>
        <v>107927446.78838718</v>
      </c>
      <c r="CN33" s="3">
        <f t="shared" si="126"/>
        <v>198626147.07873046</v>
      </c>
      <c r="CO33" s="3">
        <f>SUM(CI33:CN33)</f>
        <v>759727583.92184484</v>
      </c>
      <c r="CP33" s="3">
        <f>CG33+CH33+CO33</f>
        <v>2085765156.6103191</v>
      </c>
      <c r="CQ33" s="3"/>
      <c r="CR33" s="3"/>
      <c r="CS33" s="3">
        <f t="shared" si="127"/>
        <v>905840289.74748755</v>
      </c>
      <c r="CT33" s="3">
        <f t="shared" si="127"/>
        <v>339118019.44828296</v>
      </c>
      <c r="CU33" s="3">
        <f t="shared" si="127"/>
        <v>6958464.9510282055</v>
      </c>
      <c r="CV33" s="3">
        <f t="shared" si="127"/>
        <v>217104332.55411255</v>
      </c>
      <c r="CW33" s="3">
        <f t="shared" si="127"/>
        <v>64949738.066142708</v>
      </c>
      <c r="CX33" s="3">
        <f t="shared" si="127"/>
        <v>108381838.41316992</v>
      </c>
      <c r="CY33" s="3">
        <f t="shared" si="127"/>
        <v>80992096.850809336</v>
      </c>
      <c r="CZ33" s="3">
        <f t="shared" si="127"/>
        <v>166790814.29497617</v>
      </c>
      <c r="DA33" s="3">
        <f>SUM(CU33:CZ33)</f>
        <v>645177285.13023889</v>
      </c>
      <c r="DB33" s="3">
        <f>CS33+CT33+DA33</f>
        <v>1890135594.3260093</v>
      </c>
      <c r="DC33" s="3"/>
      <c r="DD33" s="3"/>
      <c r="DE33" s="3">
        <f t="shared" si="128"/>
        <v>837526161.22606277</v>
      </c>
      <c r="DF33" s="3">
        <f t="shared" si="128"/>
        <v>327049669.80969238</v>
      </c>
      <c r="DG33" s="3">
        <f t="shared" si="128"/>
        <v>5799588.5056183301</v>
      </c>
      <c r="DH33" s="3">
        <f t="shared" si="128"/>
        <v>156752035.40266764</v>
      </c>
      <c r="DI33" s="3">
        <f t="shared" si="128"/>
        <v>60835686.264029503</v>
      </c>
      <c r="DJ33" s="3">
        <f t="shared" si="128"/>
        <v>89838857.973948151</v>
      </c>
      <c r="DK33" s="3">
        <f t="shared" si="128"/>
        <v>54635224.854857951</v>
      </c>
      <c r="DL33" s="3">
        <f t="shared" si="128"/>
        <v>128714842.15424252</v>
      </c>
      <c r="DM33" s="3">
        <f>SUM(DG33:DL33)</f>
        <v>496576235.15536404</v>
      </c>
      <c r="DN33" s="3">
        <f>DE33+DF33+DM33</f>
        <v>1661152066.1911192</v>
      </c>
      <c r="DO33" s="3"/>
      <c r="DP33" s="3"/>
      <c r="DQ33" s="3">
        <f t="shared" si="129"/>
        <v>750783098.31500101</v>
      </c>
      <c r="DR33" s="3">
        <f t="shared" si="129"/>
        <v>304854597.28370547</v>
      </c>
      <c r="DS33" s="3">
        <f t="shared" si="129"/>
        <v>4469787.4844096359</v>
      </c>
      <c r="DT33" s="3">
        <f t="shared" si="129"/>
        <v>88614540.407049477</v>
      </c>
      <c r="DU33" s="3">
        <f t="shared" si="129"/>
        <v>58887298.510087609</v>
      </c>
      <c r="DV33" s="3">
        <f t="shared" si="129"/>
        <v>71986295.060017318</v>
      </c>
      <c r="DW33" s="3">
        <f t="shared" si="129"/>
        <v>26156969.574699238</v>
      </c>
      <c r="DX33" s="3">
        <f t="shared" si="129"/>
        <v>86107156.213192821</v>
      </c>
      <c r="DY33" s="3">
        <f>SUM(DS33:DX33)</f>
        <v>336222047.24945611</v>
      </c>
      <c r="DZ33" s="3">
        <f>DQ33+DR33+DY33</f>
        <v>1391859742.8481627</v>
      </c>
      <c r="EA33" s="3"/>
      <c r="EB33" s="3"/>
      <c r="EC33" s="3">
        <f t="shared" si="130"/>
        <v>638843666.60743999</v>
      </c>
      <c r="ED33" s="3">
        <f t="shared" si="130"/>
        <v>270704388.9509331</v>
      </c>
      <c r="EE33" s="3">
        <f t="shared" si="130"/>
        <v>3128930.2313745162</v>
      </c>
      <c r="EF33" s="3">
        <f t="shared" si="130"/>
        <v>18347905.527529523</v>
      </c>
      <c r="EG33" s="3">
        <f t="shared" si="130"/>
        <v>57438152.72861284</v>
      </c>
      <c r="EH33" s="3">
        <f t="shared" si="130"/>
        <v>51774092.464063674</v>
      </c>
      <c r="EI33" s="3">
        <f t="shared" si="130"/>
        <v>-12157670.901317395</v>
      </c>
      <c r="EJ33" s="3">
        <f t="shared" si="130"/>
        <v>32808041.202192366</v>
      </c>
      <c r="EK33" s="3">
        <f>SUM(EE33:EJ33)</f>
        <v>151339451.25245553</v>
      </c>
      <c r="EL33" s="3">
        <f>EC33+ED33+EK33</f>
        <v>1060887506.8108287</v>
      </c>
      <c r="EM33" s="3"/>
      <c r="EN33" s="3"/>
    </row>
    <row r="34" spans="1:144" x14ac:dyDescent="0.2">
      <c r="A34" s="92" t="s">
        <v>276</v>
      </c>
      <c r="B34" s="17">
        <f t="shared" ref="B34:I34" si="131">B33-B32</f>
        <v>237071488.43866396</v>
      </c>
      <c r="C34" s="17">
        <f t="shared" si="131"/>
        <v>380218737.37280297</v>
      </c>
      <c r="D34" s="17">
        <f t="shared" si="131"/>
        <v>2890445.6230891086</v>
      </c>
      <c r="E34" s="17">
        <f t="shared" si="131"/>
        <v>178101397.5852229</v>
      </c>
      <c r="F34" s="17">
        <f t="shared" si="131"/>
        <v>-22287760.488656826</v>
      </c>
      <c r="G34" s="17">
        <f t="shared" si="131"/>
        <v>-16544892.927725434</v>
      </c>
      <c r="H34" s="17">
        <f t="shared" si="131"/>
        <v>346589565.21200001</v>
      </c>
      <c r="I34" s="17">
        <f t="shared" si="131"/>
        <v>-4155117.674859941</v>
      </c>
      <c r="J34" s="17">
        <f>SUM(D34:I34)</f>
        <v>484593637.32906979</v>
      </c>
      <c r="K34" s="17">
        <f>B34+C34+J34</f>
        <v>1101883863.1405368</v>
      </c>
      <c r="M34" s="17">
        <f t="shared" ref="M34:T34" si="132">M33-M32</f>
        <v>492994188.19710827</v>
      </c>
      <c r="N34" s="17">
        <f t="shared" si="132"/>
        <v>355491750.61829615</v>
      </c>
      <c r="O34" s="17">
        <f t="shared" si="132"/>
        <v>6517163.3968517445</v>
      </c>
      <c r="P34" s="17">
        <f t="shared" si="132"/>
        <v>292512139.3487277</v>
      </c>
      <c r="Q34" s="17">
        <f t="shared" si="132"/>
        <v>77467956.648488209</v>
      </c>
      <c r="R34" s="17">
        <f t="shared" si="132"/>
        <v>-15618668.465468988</v>
      </c>
      <c r="S34" s="17">
        <f t="shared" si="132"/>
        <v>96298604.266812757</v>
      </c>
      <c r="T34" s="17">
        <f t="shared" si="132"/>
        <v>244219193.82311258</v>
      </c>
      <c r="U34" s="17">
        <f>SUM(O34:T34)</f>
        <v>701396389.01852393</v>
      </c>
      <c r="V34" s="17">
        <f>M34+N34+U34</f>
        <v>1549882327.8339283</v>
      </c>
      <c r="Y34" s="17">
        <f t="shared" ref="Y34:AF34" si="133">Y33-Y32</f>
        <v>322378098.98781538</v>
      </c>
      <c r="Z34" s="17">
        <f t="shared" si="133"/>
        <v>318502500.2848115</v>
      </c>
      <c r="AA34" s="17">
        <f t="shared" si="133"/>
        <v>5418106.2041010894</v>
      </c>
      <c r="AB34" s="17">
        <f t="shared" si="133"/>
        <v>459264981.42880821</v>
      </c>
      <c r="AC34" s="17">
        <f t="shared" si="133"/>
        <v>-5936739.418004632</v>
      </c>
      <c r="AD34" s="17">
        <f t="shared" si="133"/>
        <v>-737590.00528840721</v>
      </c>
      <c r="AE34" s="17">
        <f t="shared" si="133"/>
        <v>71328350.761620238</v>
      </c>
      <c r="AF34" s="17">
        <f t="shared" si="133"/>
        <v>77005364.650816172</v>
      </c>
      <c r="AG34" s="17">
        <f>SUM(AA34:AF34)</f>
        <v>606342473.62205267</v>
      </c>
      <c r="AH34" s="17">
        <f>Y34+Z34+AG34</f>
        <v>1247223072.8946795</v>
      </c>
      <c r="AI34" s="70"/>
      <c r="AJ34" s="70"/>
      <c r="AK34" s="17">
        <f t="shared" ref="AK34:AR34" si="134">AK33-AK32</f>
        <v>350664139.88123178</v>
      </c>
      <c r="AL34" s="17">
        <f t="shared" si="134"/>
        <v>268083301.95170522</v>
      </c>
      <c r="AM34" s="17">
        <f t="shared" si="134"/>
        <v>6788208.7571703158</v>
      </c>
      <c r="AN34" s="17">
        <f t="shared" si="134"/>
        <v>271710464.28328252</v>
      </c>
      <c r="AO34" s="17">
        <f t="shared" si="134"/>
        <v>9638888.8891965002</v>
      </c>
      <c r="AP34" s="17">
        <f t="shared" si="134"/>
        <v>9654209.5501094609</v>
      </c>
      <c r="AQ34" s="17">
        <f t="shared" si="134"/>
        <v>89761970.251660809</v>
      </c>
      <c r="AR34" s="17">
        <f t="shared" si="134"/>
        <v>73488296.264587343</v>
      </c>
      <c r="AS34" s="17">
        <f>SUM(AM34:AR34)</f>
        <v>461042037.99600697</v>
      </c>
      <c r="AT34" s="17">
        <f>AK34+AL34+AS34</f>
        <v>1079789479.828944</v>
      </c>
      <c r="AU34" s="70"/>
      <c r="AV34" s="70"/>
      <c r="AW34" s="17">
        <f t="shared" ref="AW34:BD34" si="135">AW33-AW32</f>
        <v>480565357.83480215</v>
      </c>
      <c r="AX34" s="17">
        <f t="shared" si="135"/>
        <v>256619227.24297166</v>
      </c>
      <c r="AY34" s="17">
        <f t="shared" si="135"/>
        <v>7402057.4212173298</v>
      </c>
      <c r="AZ34" s="17">
        <f t="shared" si="135"/>
        <v>341200881.71660233</v>
      </c>
      <c r="BA34" s="17">
        <f t="shared" si="135"/>
        <v>9861880.2468360215</v>
      </c>
      <c r="BB34" s="17">
        <f t="shared" si="135"/>
        <v>13644752.661155388</v>
      </c>
      <c r="BC34" s="17">
        <f t="shared" si="135"/>
        <v>137328934.4982239</v>
      </c>
      <c r="BD34" s="17">
        <f t="shared" si="135"/>
        <v>125874018.26053163</v>
      </c>
      <c r="BE34" s="17">
        <f>SUM(AY34:BD34)</f>
        <v>635312524.80456662</v>
      </c>
      <c r="BF34" s="17">
        <f>AW34+AX34+BE34</f>
        <v>1372497109.8823404</v>
      </c>
      <c r="BG34" s="70"/>
      <c r="BH34" s="70"/>
      <c r="BI34" s="17">
        <f t="shared" ref="BI34:BP34" si="136">BI33-BI32</f>
        <v>409892347.23282814</v>
      </c>
      <c r="BJ34" s="17">
        <f t="shared" si="136"/>
        <v>186118353.24037623</v>
      </c>
      <c r="BK34" s="17">
        <f t="shared" si="136"/>
        <v>8250583.4232988842</v>
      </c>
      <c r="BL34" s="17">
        <f t="shared" si="136"/>
        <v>324942723.19867408</v>
      </c>
      <c r="BM34" s="17">
        <f t="shared" si="136"/>
        <v>18548992.945742324</v>
      </c>
      <c r="BN34" s="17">
        <f t="shared" si="136"/>
        <v>12279819.059562698</v>
      </c>
      <c r="BO34" s="17">
        <f t="shared" si="136"/>
        <v>144382711.28596658</v>
      </c>
      <c r="BP34" s="17">
        <f t="shared" si="136"/>
        <v>227562964.19006583</v>
      </c>
      <c r="BQ34" s="17">
        <f>SUM(BK34:BP34)</f>
        <v>735967794.10331035</v>
      </c>
      <c r="BR34" s="17">
        <f>BI34+BJ34+BQ34</f>
        <v>1331978494.5765147</v>
      </c>
      <c r="BS34" s="70"/>
      <c r="BT34" s="70"/>
      <c r="BU34" s="17">
        <f t="shared" ref="BU34:CB34" si="137">BU33-BU32</f>
        <v>331650388.59841204</v>
      </c>
      <c r="BV34" s="17">
        <f t="shared" si="137"/>
        <v>111784809.9500047</v>
      </c>
      <c r="BW34" s="17">
        <f t="shared" si="137"/>
        <v>7105750.3922093473</v>
      </c>
      <c r="BX34" s="17">
        <f t="shared" si="137"/>
        <v>311090240.47829223</v>
      </c>
      <c r="BY34" s="17">
        <f t="shared" si="137"/>
        <v>20747447.833330348</v>
      </c>
      <c r="BZ34" s="17">
        <f t="shared" si="137"/>
        <v>12577711.971009627</v>
      </c>
      <c r="CA34" s="17">
        <f t="shared" si="137"/>
        <v>141660132.8562361</v>
      </c>
      <c r="CB34" s="17">
        <f t="shared" si="137"/>
        <v>467473325.14732683</v>
      </c>
      <c r="CC34" s="17">
        <f>SUM(BW34:CB34)</f>
        <v>960654608.67840445</v>
      </c>
      <c r="CD34" s="17">
        <f>BU34+BV34+CC34</f>
        <v>1404089807.2268212</v>
      </c>
      <c r="CE34" s="70"/>
      <c r="CF34" s="70"/>
      <c r="CG34" s="17">
        <f t="shared" ref="CG34:CN34" si="138">CG33-CG32</f>
        <v>362740075.08664608</v>
      </c>
      <c r="CH34" s="17">
        <f t="shared" si="138"/>
        <v>98786938.361970782</v>
      </c>
      <c r="CI34" s="17">
        <f t="shared" si="138"/>
        <v>5773546.3315335996</v>
      </c>
      <c r="CJ34" s="17">
        <f t="shared" si="138"/>
        <v>253535595.73083591</v>
      </c>
      <c r="CK34" s="17">
        <f t="shared" si="138"/>
        <v>25396898.802811608</v>
      </c>
      <c r="CL34" s="17">
        <f t="shared" si="138"/>
        <v>73393925.428713724</v>
      </c>
      <c r="CM34" s="17">
        <f t="shared" si="138"/>
        <v>117264447.58994828</v>
      </c>
      <c r="CN34" s="17">
        <f t="shared" si="138"/>
        <v>173429815.52074048</v>
      </c>
      <c r="CO34" s="17">
        <f>SUM(CI34:CN34)</f>
        <v>648794229.40458369</v>
      </c>
      <c r="CP34" s="17">
        <f>CG34+CH34+CO34</f>
        <v>1110321242.8532004</v>
      </c>
      <c r="CQ34" s="70"/>
      <c r="CR34" s="70"/>
      <c r="CS34" s="17">
        <f t="shared" ref="CS34:CZ34" si="139">CS33-CS32</f>
        <v>298629827.24302006</v>
      </c>
      <c r="CT34" s="17">
        <f t="shared" si="139"/>
        <v>81817922.712893248</v>
      </c>
      <c r="CU34" s="17">
        <f t="shared" si="139"/>
        <v>4555469.8119504638</v>
      </c>
      <c r="CV34" s="17">
        <f t="shared" si="139"/>
        <v>203013277.61373365</v>
      </c>
      <c r="CW34" s="17">
        <f t="shared" si="139"/>
        <v>20837664.098987177</v>
      </c>
      <c r="CX34" s="17">
        <f t="shared" si="139"/>
        <v>73913938.69894968</v>
      </c>
      <c r="CY34" s="17">
        <f t="shared" si="139"/>
        <v>90329097.652370438</v>
      </c>
      <c r="CZ34" s="17">
        <f t="shared" si="139"/>
        <v>141594482.73698619</v>
      </c>
      <c r="DA34" s="17">
        <f>SUM(CU34:CZ34)</f>
        <v>534243930.61297762</v>
      </c>
      <c r="DB34" s="17">
        <f>CS34+CT34+DA34</f>
        <v>914691680.56889093</v>
      </c>
      <c r="DC34" s="70"/>
      <c r="DD34" s="70"/>
      <c r="DE34" s="17">
        <f t="shared" ref="DE34:DL34" si="140">DE33-DE32</f>
        <v>230315698.72159529</v>
      </c>
      <c r="DF34" s="17">
        <f t="shared" si="140"/>
        <v>69749573.074302673</v>
      </c>
      <c r="DG34" s="17">
        <f t="shared" si="140"/>
        <v>3396593.3665405884</v>
      </c>
      <c r="DH34" s="17">
        <f t="shared" si="140"/>
        <v>142660980.46228874</v>
      </c>
      <c r="DI34" s="17">
        <f t="shared" si="140"/>
        <v>16723612.296873972</v>
      </c>
      <c r="DJ34" s="17">
        <f t="shared" si="140"/>
        <v>55370958.25972791</v>
      </c>
      <c r="DK34" s="17">
        <f t="shared" si="140"/>
        <v>63972225.656419054</v>
      </c>
      <c r="DL34" s="17">
        <f t="shared" si="140"/>
        <v>103518510.59625253</v>
      </c>
      <c r="DM34" s="17">
        <f>SUM(DG34:DL34)</f>
        <v>385642880.63810277</v>
      </c>
      <c r="DN34" s="17">
        <f>DE34+DF34+DM34</f>
        <v>685708152.43400073</v>
      </c>
      <c r="DO34" s="70"/>
      <c r="DP34" s="70"/>
      <c r="DQ34" s="17">
        <f t="shared" ref="DQ34:DX34" si="141">DQ33-DQ32</f>
        <v>143572635.81053352</v>
      </c>
      <c r="DR34" s="17">
        <f t="shared" si="141"/>
        <v>47554500.548315763</v>
      </c>
      <c r="DS34" s="17">
        <f t="shared" si="141"/>
        <v>2066792.3453318942</v>
      </c>
      <c r="DT34" s="17">
        <f t="shared" si="141"/>
        <v>74523485.466670588</v>
      </c>
      <c r="DU34" s="17">
        <f t="shared" si="141"/>
        <v>14775224.542932078</v>
      </c>
      <c r="DV34" s="17">
        <f t="shared" si="141"/>
        <v>37518395.345797077</v>
      </c>
      <c r="DW34" s="17">
        <f t="shared" si="141"/>
        <v>35493970.37626034</v>
      </c>
      <c r="DX34" s="17">
        <f t="shared" si="141"/>
        <v>60910824.655202843</v>
      </c>
      <c r="DY34" s="17">
        <f>SUM(DS34:DX34)</f>
        <v>225288692.73219481</v>
      </c>
      <c r="DZ34" s="17">
        <f>DQ34+DR34+DY34</f>
        <v>416415829.09104407</v>
      </c>
      <c r="EA34" s="70"/>
      <c r="EB34" s="70"/>
      <c r="EC34" s="17">
        <f t="shared" ref="EC34:EJ34" si="142">EC33-EC32</f>
        <v>31633204.102972507</v>
      </c>
      <c r="ED34" s="17">
        <f t="shared" si="142"/>
        <v>13404292.215543389</v>
      </c>
      <c r="EE34" s="17">
        <f t="shared" si="142"/>
        <v>725935.0922967745</v>
      </c>
      <c r="EF34" s="17">
        <f t="shared" si="142"/>
        <v>4256850.5871506333</v>
      </c>
      <c r="EG34" s="17">
        <f t="shared" si="142"/>
        <v>13326078.761457309</v>
      </c>
      <c r="EH34" s="17">
        <f t="shared" si="142"/>
        <v>17306192.749843433</v>
      </c>
      <c r="EI34" s="17">
        <f t="shared" si="142"/>
        <v>-2820670.0997562893</v>
      </c>
      <c r="EJ34" s="17">
        <f t="shared" si="142"/>
        <v>7611709.6442023888</v>
      </c>
      <c r="EK34" s="17">
        <f>SUM(EE34:EJ34)</f>
        <v>40406096.735194251</v>
      </c>
      <c r="EL34" s="17">
        <f>EC34+ED34+EK34</f>
        <v>85443593.053710148</v>
      </c>
      <c r="EM34" s="70"/>
      <c r="EN34" s="70"/>
    </row>
    <row r="35" spans="1:144" ht="6" customHeight="1" x14ac:dyDescent="0.2">
      <c r="A35" s="83"/>
      <c r="B35" s="82"/>
      <c r="C35" s="82"/>
      <c r="D35" s="82"/>
      <c r="E35" s="82"/>
      <c r="F35" s="82"/>
      <c r="G35" s="82"/>
      <c r="H35" s="82"/>
      <c r="I35" s="82"/>
      <c r="J35" s="82"/>
      <c r="K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3"/>
      <c r="AJ35" s="3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3"/>
      <c r="AV35" s="3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3"/>
      <c r="BH35" s="3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3"/>
      <c r="BT35" s="3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3"/>
      <c r="CF35" s="3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3"/>
      <c r="CR35" s="3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3"/>
      <c r="DD35" s="3"/>
      <c r="DE35" s="82"/>
      <c r="DF35" s="82"/>
      <c r="DG35" s="82"/>
      <c r="DH35" s="82"/>
      <c r="DI35" s="82"/>
      <c r="DJ35" s="82"/>
      <c r="DK35" s="82"/>
      <c r="DL35" s="82"/>
      <c r="DM35" s="82"/>
      <c r="DN35" s="82"/>
      <c r="DO35" s="3"/>
      <c r="DP35" s="3"/>
      <c r="DQ35" s="82"/>
      <c r="DR35" s="82"/>
      <c r="DS35" s="82"/>
      <c r="DT35" s="82"/>
      <c r="DU35" s="82"/>
      <c r="DV35" s="82"/>
      <c r="DW35" s="82"/>
      <c r="DX35" s="82"/>
      <c r="DY35" s="82"/>
      <c r="DZ35" s="82"/>
      <c r="EA35" s="3"/>
      <c r="EB35" s="3"/>
      <c r="EC35" s="82"/>
      <c r="ED35" s="82"/>
      <c r="EE35" s="82"/>
      <c r="EF35" s="82"/>
      <c r="EG35" s="82"/>
      <c r="EH35" s="82"/>
      <c r="EI35" s="82"/>
      <c r="EJ35" s="82"/>
      <c r="EK35" s="82"/>
      <c r="EL35" s="82"/>
      <c r="EM35" s="3"/>
      <c r="EN35" s="3"/>
    </row>
    <row r="36" spans="1:144" s="78" customFormat="1" x14ac:dyDescent="0.2">
      <c r="A36" s="78" t="s">
        <v>275</v>
      </c>
      <c r="B36" s="23">
        <v>588543802.32037604</v>
      </c>
      <c r="C36" s="23">
        <v>1247652879.9749999</v>
      </c>
      <c r="D36" s="23">
        <v>11812.5</v>
      </c>
      <c r="E36" s="23">
        <v>170301273.89147449</v>
      </c>
      <c r="F36" s="23">
        <v>22345782.208333328</v>
      </c>
      <c r="G36" s="23">
        <v>37981871.004390813</v>
      </c>
      <c r="H36" s="23">
        <v>8357006.8749999981</v>
      </c>
      <c r="I36" s="23">
        <v>134417969.55408809</v>
      </c>
      <c r="J36" s="87">
        <f>SUM(D36:I36)</f>
        <v>373415716.03328669</v>
      </c>
      <c r="K36" s="87">
        <f>B36+C36+J36</f>
        <v>2209612398.3286624</v>
      </c>
      <c r="L36" s="96" t="s">
        <v>257</v>
      </c>
      <c r="M36" s="23">
        <f t="shared" ref="M36:T37" si="143">B36</f>
        <v>588543802.32037604</v>
      </c>
      <c r="N36" s="23">
        <f t="shared" si="143"/>
        <v>1247652879.9749999</v>
      </c>
      <c r="O36" s="23">
        <f t="shared" si="143"/>
        <v>11812.5</v>
      </c>
      <c r="P36" s="23">
        <f t="shared" si="143"/>
        <v>170301273.89147449</v>
      </c>
      <c r="Q36" s="23">
        <f t="shared" si="143"/>
        <v>22345782.208333328</v>
      </c>
      <c r="R36" s="23">
        <f t="shared" si="143"/>
        <v>37981871.004390813</v>
      </c>
      <c r="S36" s="23">
        <f t="shared" si="143"/>
        <v>8357006.8749999981</v>
      </c>
      <c r="T36" s="23">
        <f t="shared" si="143"/>
        <v>134417969.55408809</v>
      </c>
      <c r="U36" s="87">
        <f>SUM(O36:T36)</f>
        <v>373415716.03328669</v>
      </c>
      <c r="V36" s="87">
        <f>M36+N36+U36</f>
        <v>2209612398.3286624</v>
      </c>
      <c r="W36" s="1" t="b">
        <f>V36=K36</f>
        <v>1</v>
      </c>
      <c r="Y36" s="23">
        <f t="shared" ref="Y36:AF36" si="144">M37</f>
        <v>588543802.32037604</v>
      </c>
      <c r="Z36" s="23">
        <f t="shared" si="144"/>
        <v>1247652879.9749999</v>
      </c>
      <c r="AA36" s="23">
        <f t="shared" si="144"/>
        <v>11812.5</v>
      </c>
      <c r="AB36" s="23">
        <f t="shared" si="144"/>
        <v>170301273.89147449</v>
      </c>
      <c r="AC36" s="23">
        <f t="shared" si="144"/>
        <v>22345782.208333328</v>
      </c>
      <c r="AD36" s="23">
        <f t="shared" si="144"/>
        <v>37981871.004390813</v>
      </c>
      <c r="AE36" s="23">
        <f t="shared" si="144"/>
        <v>8357006.8749999981</v>
      </c>
      <c r="AF36" s="23">
        <f t="shared" si="144"/>
        <v>134417969.55408809</v>
      </c>
      <c r="AG36" s="87">
        <f>SUM(AA36:AF36)</f>
        <v>373415716.03328669</v>
      </c>
      <c r="AH36" s="87">
        <f>Y36+Z36+AG36</f>
        <v>2209612398.3286624</v>
      </c>
      <c r="AI36" s="87" t="b">
        <f>AH36=V36</f>
        <v>1</v>
      </c>
      <c r="AJ36" s="87"/>
      <c r="AK36" s="23">
        <f t="shared" ref="AK36:AR36" si="145">Y37</f>
        <v>588543802.32037604</v>
      </c>
      <c r="AL36" s="23">
        <f t="shared" si="145"/>
        <v>1247652879.9749999</v>
      </c>
      <c r="AM36" s="23">
        <f t="shared" si="145"/>
        <v>11812.5</v>
      </c>
      <c r="AN36" s="23">
        <f t="shared" si="145"/>
        <v>170301273.89147449</v>
      </c>
      <c r="AO36" s="23">
        <f t="shared" si="145"/>
        <v>22345782.208333328</v>
      </c>
      <c r="AP36" s="23">
        <f t="shared" si="145"/>
        <v>37981871.004390813</v>
      </c>
      <c r="AQ36" s="23">
        <f t="shared" si="145"/>
        <v>8357006.8749999981</v>
      </c>
      <c r="AR36" s="23">
        <f t="shared" si="145"/>
        <v>134417969.55408809</v>
      </c>
      <c r="AS36" s="87">
        <f>SUM(AM36:AR36)</f>
        <v>373415716.03328669</v>
      </c>
      <c r="AT36" s="87">
        <f>AK36+AL36+AS36</f>
        <v>2209612398.3286624</v>
      </c>
      <c r="AU36" s="87" t="b">
        <f>AT36=AH36</f>
        <v>1</v>
      </c>
      <c r="AV36" s="87"/>
      <c r="AW36" s="23">
        <f t="shared" ref="AW36:BD36" si="146">AK37</f>
        <v>588543802.32037604</v>
      </c>
      <c r="AX36" s="23">
        <f t="shared" si="146"/>
        <v>1247652879.9749999</v>
      </c>
      <c r="AY36" s="23">
        <f t="shared" si="146"/>
        <v>11812.5</v>
      </c>
      <c r="AZ36" s="23">
        <f t="shared" si="146"/>
        <v>170301273.89147449</v>
      </c>
      <c r="BA36" s="23">
        <f t="shared" si="146"/>
        <v>22345782.208333328</v>
      </c>
      <c r="BB36" s="23">
        <f t="shared" si="146"/>
        <v>37981871.004390813</v>
      </c>
      <c r="BC36" s="23">
        <f t="shared" si="146"/>
        <v>8357006.8749999981</v>
      </c>
      <c r="BD36" s="23">
        <f t="shared" si="146"/>
        <v>134417969.55408809</v>
      </c>
      <c r="BE36" s="87">
        <f>SUM(AY36:BD36)</f>
        <v>373415716.03328669</v>
      </c>
      <c r="BF36" s="87">
        <f>AW36+AX36+BE36</f>
        <v>2209612398.3286624</v>
      </c>
      <c r="BG36" s="87" t="b">
        <f>BF36=AT36</f>
        <v>1</v>
      </c>
      <c r="BH36" s="87"/>
      <c r="BI36" s="23">
        <f t="shared" ref="BI36:BP36" si="147">AW37</f>
        <v>588543802.32037604</v>
      </c>
      <c r="BJ36" s="23">
        <f t="shared" si="147"/>
        <v>1247652879.9749999</v>
      </c>
      <c r="BK36" s="23">
        <f t="shared" si="147"/>
        <v>11812.5</v>
      </c>
      <c r="BL36" s="23">
        <f t="shared" si="147"/>
        <v>170301273.89147449</v>
      </c>
      <c r="BM36" s="23">
        <f t="shared" si="147"/>
        <v>22345782.208333328</v>
      </c>
      <c r="BN36" s="23">
        <f t="shared" si="147"/>
        <v>37981871.004390813</v>
      </c>
      <c r="BO36" s="23">
        <f t="shared" si="147"/>
        <v>8357006.8749999981</v>
      </c>
      <c r="BP36" s="23">
        <f t="shared" si="147"/>
        <v>134417969.55408809</v>
      </c>
      <c r="BQ36" s="87">
        <f>SUM(BK36:BP36)</f>
        <v>373415716.03328669</v>
      </c>
      <c r="BR36" s="87">
        <f>BI36+BJ36+BQ36</f>
        <v>2209612398.3286624</v>
      </c>
      <c r="BS36" s="87"/>
      <c r="BT36" s="87"/>
      <c r="BU36" s="23">
        <f t="shared" ref="BU36:CB36" si="148">BI37</f>
        <v>588543802.32037604</v>
      </c>
      <c r="BV36" s="23">
        <f t="shared" si="148"/>
        <v>1247652879.9749999</v>
      </c>
      <c r="BW36" s="23">
        <f t="shared" si="148"/>
        <v>11812.5</v>
      </c>
      <c r="BX36" s="23">
        <f t="shared" si="148"/>
        <v>170301273.89147449</v>
      </c>
      <c r="BY36" s="23">
        <f t="shared" si="148"/>
        <v>22345782.208333328</v>
      </c>
      <c r="BZ36" s="23">
        <f t="shared" si="148"/>
        <v>37981871.004390813</v>
      </c>
      <c r="CA36" s="23">
        <f t="shared" si="148"/>
        <v>8357006.8749999981</v>
      </c>
      <c r="CB36" s="23">
        <f t="shared" si="148"/>
        <v>134417969.55408809</v>
      </c>
      <c r="CC36" s="87">
        <f>SUM(BW36:CB36)</f>
        <v>373415716.03328669</v>
      </c>
      <c r="CD36" s="87">
        <f>BU36+BV36+CC36</f>
        <v>2209612398.3286624</v>
      </c>
      <c r="CE36" s="87" t="b">
        <f>CD36=BR36</f>
        <v>1</v>
      </c>
      <c r="CF36" s="87"/>
      <c r="CG36" s="23">
        <f t="shared" ref="CG36:CN36" si="149">BU37</f>
        <v>588543802.32037604</v>
      </c>
      <c r="CH36" s="23">
        <f t="shared" si="149"/>
        <v>1247652879.9749999</v>
      </c>
      <c r="CI36" s="23">
        <f t="shared" si="149"/>
        <v>11812.5</v>
      </c>
      <c r="CJ36" s="23">
        <f t="shared" si="149"/>
        <v>170301273.89147449</v>
      </c>
      <c r="CK36" s="23">
        <f t="shared" si="149"/>
        <v>22345782.208333328</v>
      </c>
      <c r="CL36" s="23">
        <f t="shared" si="149"/>
        <v>37981871.004390813</v>
      </c>
      <c r="CM36" s="23">
        <f t="shared" si="149"/>
        <v>8357006.8749999981</v>
      </c>
      <c r="CN36" s="23">
        <f t="shared" si="149"/>
        <v>134417969.55408809</v>
      </c>
      <c r="CO36" s="87">
        <f>SUM(CI36:CN36)</f>
        <v>373415716.03328669</v>
      </c>
      <c r="CP36" s="87">
        <f>CG36+CH36+CO36</f>
        <v>2209612398.3286624</v>
      </c>
      <c r="CQ36" s="87"/>
      <c r="CR36" s="87"/>
      <c r="CS36" s="23">
        <f t="shared" ref="CS36:CZ36" si="150">CG37</f>
        <v>588543802.32037604</v>
      </c>
      <c r="CT36" s="23">
        <f t="shared" si="150"/>
        <v>1247652879.9749999</v>
      </c>
      <c r="CU36" s="23">
        <f t="shared" si="150"/>
        <v>11812.5</v>
      </c>
      <c r="CV36" s="23">
        <f t="shared" si="150"/>
        <v>170301273.89147449</v>
      </c>
      <c r="CW36" s="23">
        <f t="shared" si="150"/>
        <v>22345782.208333328</v>
      </c>
      <c r="CX36" s="23">
        <f t="shared" si="150"/>
        <v>37981871.004390813</v>
      </c>
      <c r="CY36" s="23">
        <f t="shared" si="150"/>
        <v>8357006.8749999981</v>
      </c>
      <c r="CZ36" s="23">
        <f t="shared" si="150"/>
        <v>134417969.55408809</v>
      </c>
      <c r="DA36" s="87">
        <f>SUM(CU36:CZ36)</f>
        <v>373415716.03328669</v>
      </c>
      <c r="DB36" s="87">
        <f>CS36+CT36+DA36</f>
        <v>2209612398.3286624</v>
      </c>
      <c r="DC36" s="87"/>
      <c r="DD36" s="87"/>
      <c r="DE36" s="23">
        <f t="shared" ref="DE36:DL36" si="151">CS37</f>
        <v>588543802.32037604</v>
      </c>
      <c r="DF36" s="23">
        <f t="shared" si="151"/>
        <v>1247652879.9749999</v>
      </c>
      <c r="DG36" s="23">
        <f t="shared" si="151"/>
        <v>11812.5</v>
      </c>
      <c r="DH36" s="23">
        <f t="shared" si="151"/>
        <v>170301273.89147449</v>
      </c>
      <c r="DI36" s="23">
        <f t="shared" si="151"/>
        <v>22345782.208333328</v>
      </c>
      <c r="DJ36" s="23">
        <f t="shared" si="151"/>
        <v>37981871.004390813</v>
      </c>
      <c r="DK36" s="23">
        <f t="shared" si="151"/>
        <v>8357006.8749999981</v>
      </c>
      <c r="DL36" s="23">
        <f t="shared" si="151"/>
        <v>134417969.55408809</v>
      </c>
      <c r="DM36" s="87">
        <f>SUM(DG36:DL36)</f>
        <v>373415716.03328669</v>
      </c>
      <c r="DN36" s="87">
        <f>DE36+DF36+DM36</f>
        <v>2209612398.3286624</v>
      </c>
      <c r="DO36" s="87"/>
      <c r="DP36" s="87"/>
      <c r="DQ36" s="23">
        <f t="shared" ref="DQ36:DX36" si="152">DE37</f>
        <v>588543802.32037604</v>
      </c>
      <c r="DR36" s="23">
        <f t="shared" si="152"/>
        <v>1247652879.9749999</v>
      </c>
      <c r="DS36" s="23">
        <f t="shared" si="152"/>
        <v>11812.5</v>
      </c>
      <c r="DT36" s="23">
        <f t="shared" si="152"/>
        <v>170301273.89147449</v>
      </c>
      <c r="DU36" s="23">
        <f t="shared" si="152"/>
        <v>22345782.208333328</v>
      </c>
      <c r="DV36" s="23">
        <f t="shared" si="152"/>
        <v>37981871.004390813</v>
      </c>
      <c r="DW36" s="23">
        <f t="shared" si="152"/>
        <v>8357006.8749999981</v>
      </c>
      <c r="DX36" s="23">
        <f t="shared" si="152"/>
        <v>134417969.55408809</v>
      </c>
      <c r="DY36" s="87">
        <f>SUM(DS36:DX36)</f>
        <v>373415716.03328669</v>
      </c>
      <c r="DZ36" s="87">
        <f>DQ36+DR36+DY36</f>
        <v>2209612398.3286624</v>
      </c>
      <c r="EA36" s="87"/>
      <c r="EB36" s="87"/>
      <c r="EC36" s="23">
        <f t="shared" ref="EC36:EJ36" si="153">DQ37</f>
        <v>588543802.32037604</v>
      </c>
      <c r="ED36" s="23">
        <f t="shared" si="153"/>
        <v>1247652879.9749999</v>
      </c>
      <c r="EE36" s="23">
        <f t="shared" si="153"/>
        <v>11812.5</v>
      </c>
      <c r="EF36" s="23">
        <f t="shared" si="153"/>
        <v>170301273.89147449</v>
      </c>
      <c r="EG36" s="23">
        <f t="shared" si="153"/>
        <v>22345782.208333328</v>
      </c>
      <c r="EH36" s="23">
        <f t="shared" si="153"/>
        <v>37981871.004390813</v>
      </c>
      <c r="EI36" s="23">
        <f t="shared" si="153"/>
        <v>8357006.8749999981</v>
      </c>
      <c r="EJ36" s="23">
        <f t="shared" si="153"/>
        <v>134417969.55408809</v>
      </c>
      <c r="EK36" s="87">
        <f>SUM(EE36:EJ36)</f>
        <v>373415716.03328669</v>
      </c>
      <c r="EL36" s="87">
        <f>EC36+ED36+EK36</f>
        <v>2209612398.3286624</v>
      </c>
      <c r="EM36" s="87"/>
      <c r="EN36" s="87"/>
    </row>
    <row r="37" spans="1:144" s="86" customFormat="1" ht="13.5" customHeight="1" x14ac:dyDescent="0.2">
      <c r="A37" s="95" t="s">
        <v>274</v>
      </c>
      <c r="B37" s="21">
        <f t="shared" ref="B37:I37" si="154">B36</f>
        <v>588543802.32037604</v>
      </c>
      <c r="C37" s="21">
        <f t="shared" si="154"/>
        <v>1247652879.9749999</v>
      </c>
      <c r="D37" s="21">
        <f t="shared" si="154"/>
        <v>11812.5</v>
      </c>
      <c r="E37" s="21">
        <f t="shared" si="154"/>
        <v>170301273.89147449</v>
      </c>
      <c r="F37" s="21">
        <f t="shared" si="154"/>
        <v>22345782.208333328</v>
      </c>
      <c r="G37" s="21">
        <f t="shared" si="154"/>
        <v>37981871.004390813</v>
      </c>
      <c r="H37" s="21">
        <f t="shared" si="154"/>
        <v>8357006.8749999981</v>
      </c>
      <c r="I37" s="21">
        <f t="shared" si="154"/>
        <v>134417969.55408809</v>
      </c>
      <c r="J37" s="22">
        <f>SUM(D37:I37)</f>
        <v>373415716.03328669</v>
      </c>
      <c r="K37" s="22">
        <f>B37+C37+J37</f>
        <v>2209612398.3286624</v>
      </c>
      <c r="L37" s="87" t="s">
        <v>257</v>
      </c>
      <c r="M37" s="21">
        <f t="shared" si="143"/>
        <v>588543802.32037604</v>
      </c>
      <c r="N37" s="21">
        <f t="shared" si="143"/>
        <v>1247652879.9749999</v>
      </c>
      <c r="O37" s="21">
        <f t="shared" si="143"/>
        <v>11812.5</v>
      </c>
      <c r="P37" s="21">
        <f t="shared" si="143"/>
        <v>170301273.89147449</v>
      </c>
      <c r="Q37" s="21">
        <f t="shared" si="143"/>
        <v>22345782.208333328</v>
      </c>
      <c r="R37" s="21">
        <f t="shared" si="143"/>
        <v>37981871.004390813</v>
      </c>
      <c r="S37" s="21">
        <f t="shared" si="143"/>
        <v>8357006.8749999981</v>
      </c>
      <c r="T37" s="21">
        <f t="shared" si="143"/>
        <v>134417969.55408809</v>
      </c>
      <c r="U37" s="22">
        <f>SUM(O37:T37)</f>
        <v>373415716.03328669</v>
      </c>
      <c r="V37" s="22">
        <f>M37+N37+U37</f>
        <v>2209612398.3286624</v>
      </c>
      <c r="W37" s="1" t="b">
        <f>V37=K37</f>
        <v>1</v>
      </c>
      <c r="Y37" s="21">
        <f t="shared" ref="Y37:AF37" si="155">Y36</f>
        <v>588543802.32037604</v>
      </c>
      <c r="Z37" s="21">
        <f t="shared" si="155"/>
        <v>1247652879.9749999</v>
      </c>
      <c r="AA37" s="21">
        <f t="shared" si="155"/>
        <v>11812.5</v>
      </c>
      <c r="AB37" s="21">
        <f t="shared" si="155"/>
        <v>170301273.89147449</v>
      </c>
      <c r="AC37" s="21">
        <f t="shared" si="155"/>
        <v>22345782.208333328</v>
      </c>
      <c r="AD37" s="21">
        <f t="shared" si="155"/>
        <v>37981871.004390813</v>
      </c>
      <c r="AE37" s="21">
        <f t="shared" si="155"/>
        <v>8357006.8749999981</v>
      </c>
      <c r="AF37" s="21">
        <f t="shared" si="155"/>
        <v>134417969.55408809</v>
      </c>
      <c r="AG37" s="22">
        <f>SUM(AA37:AF37)</f>
        <v>373415716.03328669</v>
      </c>
      <c r="AH37" s="22">
        <f>Y37+Z37+AG37</f>
        <v>2209612398.3286624</v>
      </c>
      <c r="AI37" s="87" t="b">
        <f>AH37=V37</f>
        <v>1</v>
      </c>
      <c r="AJ37" s="87"/>
      <c r="AK37" s="21">
        <f t="shared" ref="AK37:AR37" si="156">AK36</f>
        <v>588543802.32037604</v>
      </c>
      <c r="AL37" s="21">
        <f t="shared" si="156"/>
        <v>1247652879.9749999</v>
      </c>
      <c r="AM37" s="22">
        <f t="shared" si="156"/>
        <v>11812.5</v>
      </c>
      <c r="AN37" s="22">
        <f t="shared" si="156"/>
        <v>170301273.89147449</v>
      </c>
      <c r="AO37" s="22">
        <f t="shared" si="156"/>
        <v>22345782.208333328</v>
      </c>
      <c r="AP37" s="22">
        <f t="shared" si="156"/>
        <v>37981871.004390813</v>
      </c>
      <c r="AQ37" s="22">
        <f t="shared" si="156"/>
        <v>8357006.8749999981</v>
      </c>
      <c r="AR37" s="21">
        <f t="shared" si="156"/>
        <v>134417969.55408809</v>
      </c>
      <c r="AS37" s="22">
        <f>SUM(AM37:AR37)</f>
        <v>373415716.03328669</v>
      </c>
      <c r="AT37" s="22">
        <f>AK37+AL37+AS37</f>
        <v>2209612398.3286624</v>
      </c>
      <c r="AU37" s="87" t="b">
        <f>AT37=AH37</f>
        <v>1</v>
      </c>
      <c r="AV37" s="87"/>
      <c r="AW37" s="21">
        <f t="shared" ref="AW37:BD37" si="157">AW36</f>
        <v>588543802.32037604</v>
      </c>
      <c r="AX37" s="21">
        <f t="shared" si="157"/>
        <v>1247652879.9749999</v>
      </c>
      <c r="AY37" s="22">
        <f t="shared" si="157"/>
        <v>11812.5</v>
      </c>
      <c r="AZ37" s="22">
        <f t="shared" si="157"/>
        <v>170301273.89147449</v>
      </c>
      <c r="BA37" s="22">
        <f t="shared" si="157"/>
        <v>22345782.208333328</v>
      </c>
      <c r="BB37" s="22">
        <f t="shared" si="157"/>
        <v>37981871.004390813</v>
      </c>
      <c r="BC37" s="22">
        <f t="shared" si="157"/>
        <v>8357006.8749999981</v>
      </c>
      <c r="BD37" s="21">
        <f t="shared" si="157"/>
        <v>134417969.55408809</v>
      </c>
      <c r="BE37" s="22">
        <f>SUM(AY37:BD37)</f>
        <v>373415716.03328669</v>
      </c>
      <c r="BF37" s="22">
        <f>AW37+AX37+BE37</f>
        <v>2209612398.3286624</v>
      </c>
      <c r="BG37" s="87" t="b">
        <f>BF37=AT37</f>
        <v>1</v>
      </c>
      <c r="BH37" s="87"/>
      <c r="BI37" s="21">
        <f t="shared" ref="BI37:BP37" si="158">BI36</f>
        <v>588543802.32037604</v>
      </c>
      <c r="BJ37" s="21">
        <f t="shared" si="158"/>
        <v>1247652879.9749999</v>
      </c>
      <c r="BK37" s="22">
        <f t="shared" si="158"/>
        <v>11812.5</v>
      </c>
      <c r="BL37" s="22">
        <f t="shared" si="158"/>
        <v>170301273.89147449</v>
      </c>
      <c r="BM37" s="22">
        <f t="shared" si="158"/>
        <v>22345782.208333328</v>
      </c>
      <c r="BN37" s="22">
        <f t="shared" si="158"/>
        <v>37981871.004390813</v>
      </c>
      <c r="BO37" s="22">
        <f t="shared" si="158"/>
        <v>8357006.8749999981</v>
      </c>
      <c r="BP37" s="21">
        <f t="shared" si="158"/>
        <v>134417969.55408809</v>
      </c>
      <c r="BQ37" s="22">
        <f>SUM(BK37:BP37)</f>
        <v>373415716.03328669</v>
      </c>
      <c r="BR37" s="22">
        <f>BI37+BJ37+BQ37</f>
        <v>2209612398.3286624</v>
      </c>
      <c r="BS37" s="87"/>
      <c r="BT37" s="87"/>
      <c r="BU37" s="21">
        <f t="shared" ref="BU37:CB37" si="159">BU36</f>
        <v>588543802.32037604</v>
      </c>
      <c r="BV37" s="21">
        <f t="shared" si="159"/>
        <v>1247652879.9749999</v>
      </c>
      <c r="BW37" s="22">
        <f t="shared" si="159"/>
        <v>11812.5</v>
      </c>
      <c r="BX37" s="22">
        <f t="shared" si="159"/>
        <v>170301273.89147449</v>
      </c>
      <c r="BY37" s="22">
        <f t="shared" si="159"/>
        <v>22345782.208333328</v>
      </c>
      <c r="BZ37" s="22">
        <f t="shared" si="159"/>
        <v>37981871.004390813</v>
      </c>
      <c r="CA37" s="22">
        <f t="shared" si="159"/>
        <v>8357006.8749999981</v>
      </c>
      <c r="CB37" s="21">
        <f t="shared" si="159"/>
        <v>134417969.55408809</v>
      </c>
      <c r="CC37" s="22">
        <f>SUM(BW37:CB37)</f>
        <v>373415716.03328669</v>
      </c>
      <c r="CD37" s="22">
        <f>BU37+BV37+CC37</f>
        <v>2209612398.3286624</v>
      </c>
      <c r="CE37" s="87" t="b">
        <f>CD37=BR37</f>
        <v>1</v>
      </c>
      <c r="CF37" s="87"/>
      <c r="CG37" s="21">
        <f t="shared" ref="CG37:CN37" si="160">CG36</f>
        <v>588543802.32037604</v>
      </c>
      <c r="CH37" s="21">
        <f t="shared" si="160"/>
        <v>1247652879.9749999</v>
      </c>
      <c r="CI37" s="22">
        <f t="shared" si="160"/>
        <v>11812.5</v>
      </c>
      <c r="CJ37" s="22">
        <f t="shared" si="160"/>
        <v>170301273.89147449</v>
      </c>
      <c r="CK37" s="22">
        <f t="shared" si="160"/>
        <v>22345782.208333328</v>
      </c>
      <c r="CL37" s="22">
        <f t="shared" si="160"/>
        <v>37981871.004390813</v>
      </c>
      <c r="CM37" s="22">
        <f t="shared" si="160"/>
        <v>8357006.8749999981</v>
      </c>
      <c r="CN37" s="21">
        <f t="shared" si="160"/>
        <v>134417969.55408809</v>
      </c>
      <c r="CO37" s="22">
        <f>SUM(CI37:CN37)</f>
        <v>373415716.03328669</v>
      </c>
      <c r="CP37" s="22">
        <f>CG37+CH37+CO37</f>
        <v>2209612398.3286624</v>
      </c>
      <c r="CQ37" s="87"/>
      <c r="CR37" s="87"/>
      <c r="CS37" s="21">
        <f t="shared" ref="CS37:CZ37" si="161">CS36</f>
        <v>588543802.32037604</v>
      </c>
      <c r="CT37" s="21">
        <f t="shared" si="161"/>
        <v>1247652879.9749999</v>
      </c>
      <c r="CU37" s="22">
        <f t="shared" si="161"/>
        <v>11812.5</v>
      </c>
      <c r="CV37" s="22">
        <f t="shared" si="161"/>
        <v>170301273.89147449</v>
      </c>
      <c r="CW37" s="22">
        <f t="shared" si="161"/>
        <v>22345782.208333328</v>
      </c>
      <c r="CX37" s="22">
        <f t="shared" si="161"/>
        <v>37981871.004390813</v>
      </c>
      <c r="CY37" s="22">
        <f t="shared" si="161"/>
        <v>8357006.8749999981</v>
      </c>
      <c r="CZ37" s="21">
        <f t="shared" si="161"/>
        <v>134417969.55408809</v>
      </c>
      <c r="DA37" s="22">
        <f>SUM(CU37:CZ37)</f>
        <v>373415716.03328669</v>
      </c>
      <c r="DB37" s="22">
        <f>CS37+CT37+DA37</f>
        <v>2209612398.3286624</v>
      </c>
      <c r="DC37" s="87"/>
      <c r="DD37" s="87"/>
      <c r="DE37" s="21">
        <f t="shared" ref="DE37:DL37" si="162">DE36</f>
        <v>588543802.32037604</v>
      </c>
      <c r="DF37" s="21">
        <f t="shared" si="162"/>
        <v>1247652879.9749999</v>
      </c>
      <c r="DG37" s="22">
        <f t="shared" si="162"/>
        <v>11812.5</v>
      </c>
      <c r="DH37" s="22">
        <f t="shared" si="162"/>
        <v>170301273.89147449</v>
      </c>
      <c r="DI37" s="22">
        <f t="shared" si="162"/>
        <v>22345782.208333328</v>
      </c>
      <c r="DJ37" s="22">
        <f t="shared" si="162"/>
        <v>37981871.004390813</v>
      </c>
      <c r="DK37" s="22">
        <f t="shared" si="162"/>
        <v>8357006.8749999981</v>
      </c>
      <c r="DL37" s="21">
        <f t="shared" si="162"/>
        <v>134417969.55408809</v>
      </c>
      <c r="DM37" s="22">
        <f>SUM(DG37:DL37)</f>
        <v>373415716.03328669</v>
      </c>
      <c r="DN37" s="22">
        <f>DE37+DF37+DM37</f>
        <v>2209612398.3286624</v>
      </c>
      <c r="DO37" s="87"/>
      <c r="DP37" s="87"/>
      <c r="DQ37" s="21">
        <f t="shared" ref="DQ37:DX37" si="163">DQ36</f>
        <v>588543802.32037604</v>
      </c>
      <c r="DR37" s="21">
        <f t="shared" si="163"/>
        <v>1247652879.9749999</v>
      </c>
      <c r="DS37" s="22">
        <f t="shared" si="163"/>
        <v>11812.5</v>
      </c>
      <c r="DT37" s="22">
        <f t="shared" si="163"/>
        <v>170301273.89147449</v>
      </c>
      <c r="DU37" s="22">
        <f t="shared" si="163"/>
        <v>22345782.208333328</v>
      </c>
      <c r="DV37" s="22">
        <f t="shared" si="163"/>
        <v>37981871.004390813</v>
      </c>
      <c r="DW37" s="22">
        <f t="shared" si="163"/>
        <v>8357006.8749999981</v>
      </c>
      <c r="DX37" s="21">
        <f t="shared" si="163"/>
        <v>134417969.55408809</v>
      </c>
      <c r="DY37" s="22">
        <f>SUM(DS37:DX37)</f>
        <v>373415716.03328669</v>
      </c>
      <c r="DZ37" s="22">
        <f>DQ37+DR37+DY37</f>
        <v>2209612398.3286624</v>
      </c>
      <c r="EA37" s="87"/>
      <c r="EB37" s="87"/>
      <c r="EC37" s="21">
        <f t="shared" ref="EC37:EJ37" si="164">EC36</f>
        <v>588543802.32037604</v>
      </c>
      <c r="ED37" s="21">
        <f t="shared" si="164"/>
        <v>1247652879.9749999</v>
      </c>
      <c r="EE37" s="22">
        <f t="shared" si="164"/>
        <v>11812.5</v>
      </c>
      <c r="EF37" s="22">
        <f t="shared" si="164"/>
        <v>170301273.89147449</v>
      </c>
      <c r="EG37" s="22">
        <f t="shared" si="164"/>
        <v>22345782.208333328</v>
      </c>
      <c r="EH37" s="22">
        <f t="shared" si="164"/>
        <v>37981871.004390813</v>
      </c>
      <c r="EI37" s="22">
        <f t="shared" si="164"/>
        <v>8357006.8749999981</v>
      </c>
      <c r="EJ37" s="21">
        <f t="shared" si="164"/>
        <v>134417969.55408809</v>
      </c>
      <c r="EK37" s="22">
        <f>SUM(EE37:EJ37)</f>
        <v>373415716.03328669</v>
      </c>
      <c r="EL37" s="22">
        <f>EC37+ED37+EK37</f>
        <v>2209612398.3286624</v>
      </c>
      <c r="EM37" s="87"/>
      <c r="EN37" s="87"/>
    </row>
    <row r="38" spans="1:144" x14ac:dyDescent="0.2">
      <c r="A38" s="92" t="s">
        <v>273</v>
      </c>
      <c r="B38" s="17">
        <f t="shared" ref="B38:K38" si="165">B37-B36</f>
        <v>0</v>
      </c>
      <c r="C38" s="17">
        <f t="shared" si="165"/>
        <v>0</v>
      </c>
      <c r="D38" s="17">
        <f t="shared" si="165"/>
        <v>0</v>
      </c>
      <c r="E38" s="17">
        <f t="shared" si="165"/>
        <v>0</v>
      </c>
      <c r="F38" s="17">
        <f t="shared" si="165"/>
        <v>0</v>
      </c>
      <c r="G38" s="17">
        <f t="shared" si="165"/>
        <v>0</v>
      </c>
      <c r="H38" s="17">
        <f t="shared" si="165"/>
        <v>0</v>
      </c>
      <c r="I38" s="17">
        <f t="shared" si="165"/>
        <v>0</v>
      </c>
      <c r="J38" s="17">
        <f t="shared" si="165"/>
        <v>0</v>
      </c>
      <c r="K38" s="17">
        <f t="shared" si="165"/>
        <v>0</v>
      </c>
      <c r="M38" s="17">
        <f t="shared" ref="M38:V38" si="166">M37-M36</f>
        <v>0</v>
      </c>
      <c r="N38" s="17">
        <f t="shared" si="166"/>
        <v>0</v>
      </c>
      <c r="O38" s="17">
        <f t="shared" si="166"/>
        <v>0</v>
      </c>
      <c r="P38" s="17">
        <f t="shared" si="166"/>
        <v>0</v>
      </c>
      <c r="Q38" s="17">
        <f t="shared" si="166"/>
        <v>0</v>
      </c>
      <c r="R38" s="17">
        <f t="shared" si="166"/>
        <v>0</v>
      </c>
      <c r="S38" s="17">
        <f t="shared" si="166"/>
        <v>0</v>
      </c>
      <c r="T38" s="17">
        <f t="shared" si="166"/>
        <v>0</v>
      </c>
      <c r="U38" s="17">
        <f t="shared" si="166"/>
        <v>0</v>
      </c>
      <c r="V38" s="17">
        <f t="shared" si="166"/>
        <v>0</v>
      </c>
      <c r="Y38" s="17">
        <f t="shared" ref="Y38:AH38" si="167">Y37-Y36</f>
        <v>0</v>
      </c>
      <c r="Z38" s="17">
        <f t="shared" si="167"/>
        <v>0</v>
      </c>
      <c r="AA38" s="17">
        <f t="shared" si="167"/>
        <v>0</v>
      </c>
      <c r="AB38" s="17">
        <f t="shared" si="167"/>
        <v>0</v>
      </c>
      <c r="AC38" s="17">
        <f t="shared" si="167"/>
        <v>0</v>
      </c>
      <c r="AD38" s="17">
        <f t="shared" si="167"/>
        <v>0</v>
      </c>
      <c r="AE38" s="17">
        <f t="shared" si="167"/>
        <v>0</v>
      </c>
      <c r="AF38" s="17">
        <f t="shared" si="167"/>
        <v>0</v>
      </c>
      <c r="AG38" s="17">
        <f t="shared" si="167"/>
        <v>0</v>
      </c>
      <c r="AH38" s="17">
        <f t="shared" si="167"/>
        <v>0</v>
      </c>
      <c r="AI38" s="70"/>
      <c r="AJ38" s="70"/>
      <c r="AK38" s="17">
        <f t="shared" ref="AK38:AT38" si="168">AK37-AK36</f>
        <v>0</v>
      </c>
      <c r="AL38" s="17">
        <f t="shared" si="168"/>
        <v>0</v>
      </c>
      <c r="AM38" s="17">
        <f t="shared" si="168"/>
        <v>0</v>
      </c>
      <c r="AN38" s="17">
        <f t="shared" si="168"/>
        <v>0</v>
      </c>
      <c r="AO38" s="17">
        <f t="shared" si="168"/>
        <v>0</v>
      </c>
      <c r="AP38" s="17">
        <f t="shared" si="168"/>
        <v>0</v>
      </c>
      <c r="AQ38" s="17">
        <f t="shared" si="168"/>
        <v>0</v>
      </c>
      <c r="AR38" s="17">
        <f t="shared" si="168"/>
        <v>0</v>
      </c>
      <c r="AS38" s="17">
        <f t="shared" si="168"/>
        <v>0</v>
      </c>
      <c r="AT38" s="17">
        <f t="shared" si="168"/>
        <v>0</v>
      </c>
      <c r="AU38" s="70"/>
      <c r="AV38" s="70"/>
      <c r="AW38" s="17">
        <f t="shared" ref="AW38:BF38" si="169">AW37-AW36</f>
        <v>0</v>
      </c>
      <c r="AX38" s="17">
        <f t="shared" si="169"/>
        <v>0</v>
      </c>
      <c r="AY38" s="17">
        <f t="shared" si="169"/>
        <v>0</v>
      </c>
      <c r="AZ38" s="17">
        <f t="shared" si="169"/>
        <v>0</v>
      </c>
      <c r="BA38" s="17">
        <f t="shared" si="169"/>
        <v>0</v>
      </c>
      <c r="BB38" s="17">
        <f t="shared" si="169"/>
        <v>0</v>
      </c>
      <c r="BC38" s="17">
        <f t="shared" si="169"/>
        <v>0</v>
      </c>
      <c r="BD38" s="17">
        <f t="shared" si="169"/>
        <v>0</v>
      </c>
      <c r="BE38" s="17">
        <f t="shared" si="169"/>
        <v>0</v>
      </c>
      <c r="BF38" s="17">
        <f t="shared" si="169"/>
        <v>0</v>
      </c>
      <c r="BG38" s="70"/>
      <c r="BH38" s="70"/>
      <c r="BI38" s="17">
        <f t="shared" ref="BI38:BR38" si="170">BI37-BI36</f>
        <v>0</v>
      </c>
      <c r="BJ38" s="17">
        <f t="shared" si="170"/>
        <v>0</v>
      </c>
      <c r="BK38" s="17">
        <f t="shared" si="170"/>
        <v>0</v>
      </c>
      <c r="BL38" s="17">
        <f t="shared" si="170"/>
        <v>0</v>
      </c>
      <c r="BM38" s="17">
        <f t="shared" si="170"/>
        <v>0</v>
      </c>
      <c r="BN38" s="17">
        <f t="shared" si="170"/>
        <v>0</v>
      </c>
      <c r="BO38" s="17">
        <f t="shared" si="170"/>
        <v>0</v>
      </c>
      <c r="BP38" s="17">
        <f t="shared" si="170"/>
        <v>0</v>
      </c>
      <c r="BQ38" s="17">
        <f t="shared" si="170"/>
        <v>0</v>
      </c>
      <c r="BR38" s="17">
        <f t="shared" si="170"/>
        <v>0</v>
      </c>
      <c r="BS38" s="70"/>
      <c r="BT38" s="70"/>
      <c r="BU38" s="17">
        <f t="shared" ref="BU38:CD38" si="171">BU37-BU36</f>
        <v>0</v>
      </c>
      <c r="BV38" s="17">
        <f t="shared" si="171"/>
        <v>0</v>
      </c>
      <c r="BW38" s="17">
        <f t="shared" si="171"/>
        <v>0</v>
      </c>
      <c r="BX38" s="17">
        <f t="shared" si="171"/>
        <v>0</v>
      </c>
      <c r="BY38" s="17">
        <f t="shared" si="171"/>
        <v>0</v>
      </c>
      <c r="BZ38" s="17">
        <f t="shared" si="171"/>
        <v>0</v>
      </c>
      <c r="CA38" s="17">
        <f t="shared" si="171"/>
        <v>0</v>
      </c>
      <c r="CB38" s="17">
        <f t="shared" si="171"/>
        <v>0</v>
      </c>
      <c r="CC38" s="17">
        <f t="shared" si="171"/>
        <v>0</v>
      </c>
      <c r="CD38" s="17">
        <f t="shared" si="171"/>
        <v>0</v>
      </c>
      <c r="CE38" s="70"/>
      <c r="CF38" s="70"/>
      <c r="CG38" s="17">
        <f t="shared" ref="CG38:CP38" si="172">CG37-CG36</f>
        <v>0</v>
      </c>
      <c r="CH38" s="17">
        <f t="shared" si="172"/>
        <v>0</v>
      </c>
      <c r="CI38" s="17">
        <f t="shared" si="172"/>
        <v>0</v>
      </c>
      <c r="CJ38" s="17">
        <f t="shared" si="172"/>
        <v>0</v>
      </c>
      <c r="CK38" s="17">
        <f t="shared" si="172"/>
        <v>0</v>
      </c>
      <c r="CL38" s="17">
        <f t="shared" si="172"/>
        <v>0</v>
      </c>
      <c r="CM38" s="17">
        <f t="shared" si="172"/>
        <v>0</v>
      </c>
      <c r="CN38" s="17">
        <f t="shared" si="172"/>
        <v>0</v>
      </c>
      <c r="CO38" s="17">
        <f t="shared" si="172"/>
        <v>0</v>
      </c>
      <c r="CP38" s="17">
        <f t="shared" si="172"/>
        <v>0</v>
      </c>
      <c r="CQ38" s="70"/>
      <c r="CR38" s="70"/>
      <c r="CS38" s="17">
        <f t="shared" ref="CS38:DB38" si="173">CS37-CS36</f>
        <v>0</v>
      </c>
      <c r="CT38" s="17">
        <f t="shared" si="173"/>
        <v>0</v>
      </c>
      <c r="CU38" s="17">
        <f t="shared" si="173"/>
        <v>0</v>
      </c>
      <c r="CV38" s="17">
        <f t="shared" si="173"/>
        <v>0</v>
      </c>
      <c r="CW38" s="17">
        <f t="shared" si="173"/>
        <v>0</v>
      </c>
      <c r="CX38" s="17">
        <f t="shared" si="173"/>
        <v>0</v>
      </c>
      <c r="CY38" s="17">
        <f t="shared" si="173"/>
        <v>0</v>
      </c>
      <c r="CZ38" s="17">
        <f t="shared" si="173"/>
        <v>0</v>
      </c>
      <c r="DA38" s="17">
        <f t="shared" si="173"/>
        <v>0</v>
      </c>
      <c r="DB38" s="17">
        <f t="shared" si="173"/>
        <v>0</v>
      </c>
      <c r="DC38" s="70"/>
      <c r="DD38" s="70"/>
      <c r="DE38" s="17">
        <f t="shared" ref="DE38:DN38" si="174">DE37-DE36</f>
        <v>0</v>
      </c>
      <c r="DF38" s="17">
        <f t="shared" si="174"/>
        <v>0</v>
      </c>
      <c r="DG38" s="17">
        <f t="shared" si="174"/>
        <v>0</v>
      </c>
      <c r="DH38" s="17">
        <f t="shared" si="174"/>
        <v>0</v>
      </c>
      <c r="DI38" s="17">
        <f t="shared" si="174"/>
        <v>0</v>
      </c>
      <c r="DJ38" s="17">
        <f t="shared" si="174"/>
        <v>0</v>
      </c>
      <c r="DK38" s="17">
        <f t="shared" si="174"/>
        <v>0</v>
      </c>
      <c r="DL38" s="17">
        <f t="shared" si="174"/>
        <v>0</v>
      </c>
      <c r="DM38" s="17">
        <f t="shared" si="174"/>
        <v>0</v>
      </c>
      <c r="DN38" s="17">
        <f t="shared" si="174"/>
        <v>0</v>
      </c>
      <c r="DO38" s="70"/>
      <c r="DP38" s="70"/>
      <c r="DQ38" s="17">
        <f t="shared" ref="DQ38:DZ38" si="175">DQ37-DQ36</f>
        <v>0</v>
      </c>
      <c r="DR38" s="17">
        <f t="shared" si="175"/>
        <v>0</v>
      </c>
      <c r="DS38" s="17">
        <f t="shared" si="175"/>
        <v>0</v>
      </c>
      <c r="DT38" s="17">
        <f t="shared" si="175"/>
        <v>0</v>
      </c>
      <c r="DU38" s="17">
        <f t="shared" si="175"/>
        <v>0</v>
      </c>
      <c r="DV38" s="17">
        <f t="shared" si="175"/>
        <v>0</v>
      </c>
      <c r="DW38" s="17">
        <f t="shared" si="175"/>
        <v>0</v>
      </c>
      <c r="DX38" s="17">
        <f t="shared" si="175"/>
        <v>0</v>
      </c>
      <c r="DY38" s="17">
        <f t="shared" si="175"/>
        <v>0</v>
      </c>
      <c r="DZ38" s="17">
        <f t="shared" si="175"/>
        <v>0</v>
      </c>
      <c r="EA38" s="70"/>
      <c r="EB38" s="70"/>
      <c r="EC38" s="17">
        <f t="shared" ref="EC38:EL38" si="176">EC37-EC36</f>
        <v>0</v>
      </c>
      <c r="ED38" s="17">
        <f t="shared" si="176"/>
        <v>0</v>
      </c>
      <c r="EE38" s="17">
        <f t="shared" si="176"/>
        <v>0</v>
      </c>
      <c r="EF38" s="17">
        <f t="shared" si="176"/>
        <v>0</v>
      </c>
      <c r="EG38" s="17">
        <f t="shared" si="176"/>
        <v>0</v>
      </c>
      <c r="EH38" s="17">
        <f t="shared" si="176"/>
        <v>0</v>
      </c>
      <c r="EI38" s="17">
        <f t="shared" si="176"/>
        <v>0</v>
      </c>
      <c r="EJ38" s="17">
        <f t="shared" si="176"/>
        <v>0</v>
      </c>
      <c r="EK38" s="17">
        <f t="shared" si="176"/>
        <v>0</v>
      </c>
      <c r="EL38" s="17">
        <f t="shared" si="176"/>
        <v>0</v>
      </c>
      <c r="EM38" s="70"/>
      <c r="EN38" s="70"/>
    </row>
    <row r="39" spans="1:144" x14ac:dyDescent="0.2">
      <c r="A39" s="92"/>
      <c r="B39" s="17"/>
      <c r="C39" s="17"/>
      <c r="D39" s="17"/>
      <c r="E39" s="17"/>
      <c r="F39" s="17"/>
      <c r="G39" s="17"/>
      <c r="H39" s="17"/>
      <c r="I39" s="17"/>
      <c r="J39" s="17"/>
      <c r="K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70"/>
      <c r="AJ39" s="70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70"/>
      <c r="AV39" s="70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70"/>
      <c r="BH39" s="70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70"/>
      <c r="BT39" s="70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70"/>
      <c r="CF39" s="70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70"/>
      <c r="CR39" s="70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70"/>
      <c r="DD39" s="70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70"/>
      <c r="DP39" s="70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70"/>
      <c r="EB39" s="70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70"/>
      <c r="EN39" s="70"/>
    </row>
    <row r="40" spans="1:144" ht="6" customHeight="1" x14ac:dyDescent="0.2">
      <c r="A40" s="83"/>
      <c r="B40" s="82"/>
      <c r="C40" s="82"/>
      <c r="D40" s="82"/>
      <c r="E40" s="82"/>
      <c r="F40" s="82"/>
      <c r="G40" s="82"/>
      <c r="H40" s="82"/>
      <c r="I40" s="82"/>
      <c r="J40" s="82"/>
      <c r="K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3"/>
      <c r="AJ40" s="3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3"/>
      <c r="AV40" s="3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3"/>
      <c r="BH40" s="3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3"/>
      <c r="BT40" s="3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3"/>
      <c r="CF40" s="3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3"/>
      <c r="CR40" s="3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3"/>
      <c r="DD40" s="3"/>
      <c r="DE40" s="82"/>
      <c r="DF40" s="82"/>
      <c r="DG40" s="82"/>
      <c r="DH40" s="82"/>
      <c r="DI40" s="82"/>
      <c r="DJ40" s="82"/>
      <c r="DK40" s="82"/>
      <c r="DL40" s="82"/>
      <c r="DM40" s="82"/>
      <c r="DN40" s="82"/>
      <c r="DO40" s="3"/>
      <c r="DP40" s="3"/>
      <c r="DQ40" s="82"/>
      <c r="DR40" s="82"/>
      <c r="DS40" s="82"/>
      <c r="DT40" s="82"/>
      <c r="DU40" s="82"/>
      <c r="DV40" s="82"/>
      <c r="DW40" s="82"/>
      <c r="DX40" s="82"/>
      <c r="DY40" s="82"/>
      <c r="DZ40" s="82"/>
      <c r="EA40" s="3"/>
      <c r="EB40" s="3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3"/>
      <c r="EN40" s="3"/>
    </row>
    <row r="41" spans="1:144" hidden="1" x14ac:dyDescent="0.2">
      <c r="A41" s="1" t="s">
        <v>272</v>
      </c>
      <c r="B41" s="3"/>
      <c r="C41" s="3"/>
      <c r="D41" s="3"/>
      <c r="E41" s="3"/>
      <c r="F41" s="3"/>
      <c r="G41" s="3"/>
      <c r="H41" s="3"/>
      <c r="I41" s="3"/>
      <c r="J41" s="3">
        <f>SUM(D41:I41)</f>
        <v>0</v>
      </c>
      <c r="K41" s="3">
        <f>B41+C41+J41</f>
        <v>0</v>
      </c>
      <c r="M41" s="3"/>
      <c r="N41" s="3"/>
      <c r="O41" s="3"/>
      <c r="P41" s="3"/>
      <c r="Q41" s="3"/>
      <c r="R41" s="3"/>
      <c r="S41" s="3"/>
      <c r="T41" s="3"/>
      <c r="U41" s="3">
        <f>SUM(O41:T41)</f>
        <v>0</v>
      </c>
      <c r="V41" s="3">
        <f>M41+N41+U41</f>
        <v>0</v>
      </c>
      <c r="Y41" s="3"/>
      <c r="Z41" s="3"/>
      <c r="AA41" s="3"/>
      <c r="AB41" s="3"/>
      <c r="AC41" s="3"/>
      <c r="AD41" s="3"/>
      <c r="AE41" s="3"/>
      <c r="AF41" s="3"/>
      <c r="AG41" s="3">
        <f>SUM(AA41:AF41)</f>
        <v>0</v>
      </c>
      <c r="AH41" s="3">
        <f>Y41+Z41+AG41</f>
        <v>0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f>SUM(AM41:AR41)</f>
        <v>0</v>
      </c>
      <c r="AT41" s="3">
        <f>AK41+AL41+AS41</f>
        <v>0</v>
      </c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>
        <f>SUM(AY41:BD41)</f>
        <v>0</v>
      </c>
      <c r="BF41" s="3">
        <f>AW41+AX41+BE41</f>
        <v>0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>
        <f>SUM(BK41:BP41)</f>
        <v>0</v>
      </c>
      <c r="BR41" s="3">
        <f>BI41+BJ41+BQ41</f>
        <v>0</v>
      </c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>
        <f>SUM(BW41:CB41)</f>
        <v>0</v>
      </c>
      <c r="CD41" s="3">
        <f>BU41+BV41+CC41</f>
        <v>0</v>
      </c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>
        <f>SUM(CI41:CN41)</f>
        <v>0</v>
      </c>
      <c r="CP41" s="3">
        <f>CG41+CH41+CO41</f>
        <v>0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>
        <f>SUM(CU41:CZ41)</f>
        <v>0</v>
      </c>
      <c r="DB41" s="3">
        <f>CS41+CT41+DA41</f>
        <v>0</v>
      </c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>
        <f>SUM(DG41:DL41)</f>
        <v>0</v>
      </c>
      <c r="DN41" s="3">
        <f>DE41+DF41+DM41</f>
        <v>0</v>
      </c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>
        <f>SUM(DS41:DX41)</f>
        <v>0</v>
      </c>
      <c r="DZ41" s="3">
        <f>DQ41+DR41+DY41</f>
        <v>0</v>
      </c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>
        <f>SUM(EE41:EJ41)</f>
        <v>0</v>
      </c>
      <c r="EL41" s="3">
        <f>EC41+ED41+EK41</f>
        <v>0</v>
      </c>
      <c r="EM41" s="3"/>
      <c r="EN41" s="3"/>
    </row>
    <row r="42" spans="1:144" hidden="1" x14ac:dyDescent="0.2">
      <c r="A42" s="1" t="s">
        <v>271</v>
      </c>
      <c r="B42" s="3"/>
      <c r="C42" s="3"/>
      <c r="D42" s="3"/>
      <c r="E42" s="3"/>
      <c r="F42" s="3"/>
      <c r="G42" s="3"/>
      <c r="H42" s="3"/>
      <c r="I42" s="3"/>
      <c r="J42" s="3">
        <f>SUM(D42:I42)</f>
        <v>0</v>
      </c>
      <c r="K42" s="3">
        <f>B42+C42+J42</f>
        <v>0</v>
      </c>
      <c r="M42" s="3"/>
      <c r="N42" s="3"/>
      <c r="O42" s="3"/>
      <c r="P42" s="3"/>
      <c r="Q42" s="3"/>
      <c r="R42" s="3"/>
      <c r="S42" s="3"/>
      <c r="T42" s="3"/>
      <c r="U42" s="3">
        <f>SUM(O42:T42)</f>
        <v>0</v>
      </c>
      <c r="V42" s="3">
        <f>M42+N42+U42</f>
        <v>0</v>
      </c>
      <c r="Y42" s="3"/>
      <c r="Z42" s="3"/>
      <c r="AA42" s="3"/>
      <c r="AB42" s="3"/>
      <c r="AC42" s="3"/>
      <c r="AD42" s="3"/>
      <c r="AE42" s="3"/>
      <c r="AF42" s="3"/>
      <c r="AG42" s="3">
        <f>SUM(AA42:AF42)</f>
        <v>0</v>
      </c>
      <c r="AH42" s="3">
        <f>Y42+Z42+AG42</f>
        <v>0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f>SUM(AM42:AR42)</f>
        <v>0</v>
      </c>
      <c r="AT42" s="3">
        <f>AK42+AL42+AS42</f>
        <v>0</v>
      </c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>
        <f>SUM(AY42:BD42)</f>
        <v>0</v>
      </c>
      <c r="BF42" s="3">
        <f>AW42+AX42+BE42</f>
        <v>0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>
        <f>SUM(BK42:BP42)</f>
        <v>0</v>
      </c>
      <c r="BR42" s="3">
        <f>BI42+BJ42+BQ42</f>
        <v>0</v>
      </c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>
        <f>SUM(BW42:CB42)</f>
        <v>0</v>
      </c>
      <c r="CD42" s="3">
        <f>BU42+BV42+CC42</f>
        <v>0</v>
      </c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>
        <f>SUM(CI42:CN42)</f>
        <v>0</v>
      </c>
      <c r="CP42" s="3">
        <f>CG42+CH42+CO42</f>
        <v>0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>
        <f>SUM(CU42:CZ42)</f>
        <v>0</v>
      </c>
      <c r="DB42" s="3">
        <f>CS42+CT42+DA42</f>
        <v>0</v>
      </c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>
        <f>SUM(DG42:DL42)</f>
        <v>0</v>
      </c>
      <c r="DN42" s="3">
        <f>DE42+DF42+DM42</f>
        <v>0</v>
      </c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>
        <f>SUM(DS42:DX42)</f>
        <v>0</v>
      </c>
      <c r="DZ42" s="3">
        <f>DQ42+DR42+DY42</f>
        <v>0</v>
      </c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>
        <f>SUM(EE42:EJ42)</f>
        <v>0</v>
      </c>
      <c r="EL42" s="3">
        <f>EC42+ED42+EK42</f>
        <v>0</v>
      </c>
      <c r="EM42" s="3"/>
      <c r="EN42" s="3"/>
    </row>
    <row r="43" spans="1:144" hidden="1" x14ac:dyDescent="0.2">
      <c r="A43" s="92" t="s">
        <v>270</v>
      </c>
      <c r="B43" s="17">
        <f t="shared" ref="B43:K43" si="177">B42-B41</f>
        <v>0</v>
      </c>
      <c r="C43" s="17">
        <f t="shared" si="177"/>
        <v>0</v>
      </c>
      <c r="D43" s="17">
        <f t="shared" si="177"/>
        <v>0</v>
      </c>
      <c r="E43" s="17">
        <f t="shared" si="177"/>
        <v>0</v>
      </c>
      <c r="F43" s="17">
        <f t="shared" si="177"/>
        <v>0</v>
      </c>
      <c r="G43" s="17">
        <f t="shared" si="177"/>
        <v>0</v>
      </c>
      <c r="H43" s="17">
        <f t="shared" si="177"/>
        <v>0</v>
      </c>
      <c r="I43" s="17">
        <f t="shared" si="177"/>
        <v>0</v>
      </c>
      <c r="J43" s="17">
        <f t="shared" si="177"/>
        <v>0</v>
      </c>
      <c r="K43" s="17">
        <f t="shared" si="177"/>
        <v>0</v>
      </c>
      <c r="M43" s="17">
        <f t="shared" ref="M43:V43" si="178">M42-M41</f>
        <v>0</v>
      </c>
      <c r="N43" s="17">
        <f t="shared" si="178"/>
        <v>0</v>
      </c>
      <c r="O43" s="17">
        <f t="shared" si="178"/>
        <v>0</v>
      </c>
      <c r="P43" s="17">
        <f t="shared" si="178"/>
        <v>0</v>
      </c>
      <c r="Q43" s="17">
        <f t="shared" si="178"/>
        <v>0</v>
      </c>
      <c r="R43" s="17">
        <f t="shared" si="178"/>
        <v>0</v>
      </c>
      <c r="S43" s="17">
        <f t="shared" si="178"/>
        <v>0</v>
      </c>
      <c r="T43" s="17">
        <f t="shared" si="178"/>
        <v>0</v>
      </c>
      <c r="U43" s="17">
        <f t="shared" si="178"/>
        <v>0</v>
      </c>
      <c r="V43" s="17">
        <f t="shared" si="178"/>
        <v>0</v>
      </c>
      <c r="Y43" s="17">
        <f t="shared" ref="Y43:AH43" si="179">Y42-Y41</f>
        <v>0</v>
      </c>
      <c r="Z43" s="17">
        <f t="shared" si="179"/>
        <v>0</v>
      </c>
      <c r="AA43" s="17">
        <f t="shared" si="179"/>
        <v>0</v>
      </c>
      <c r="AB43" s="17">
        <f t="shared" si="179"/>
        <v>0</v>
      </c>
      <c r="AC43" s="17">
        <f t="shared" si="179"/>
        <v>0</v>
      </c>
      <c r="AD43" s="17">
        <f t="shared" si="179"/>
        <v>0</v>
      </c>
      <c r="AE43" s="17">
        <f t="shared" si="179"/>
        <v>0</v>
      </c>
      <c r="AF43" s="17">
        <f t="shared" si="179"/>
        <v>0</v>
      </c>
      <c r="AG43" s="17">
        <f t="shared" si="179"/>
        <v>0</v>
      </c>
      <c r="AH43" s="17">
        <f t="shared" si="179"/>
        <v>0</v>
      </c>
      <c r="AI43" s="70"/>
      <c r="AJ43" s="70"/>
      <c r="AK43" s="17">
        <f t="shared" ref="AK43:AT43" si="180">AK42-AK41</f>
        <v>0</v>
      </c>
      <c r="AL43" s="17">
        <f t="shared" si="180"/>
        <v>0</v>
      </c>
      <c r="AM43" s="17">
        <f t="shared" si="180"/>
        <v>0</v>
      </c>
      <c r="AN43" s="17">
        <f t="shared" si="180"/>
        <v>0</v>
      </c>
      <c r="AO43" s="17">
        <f t="shared" si="180"/>
        <v>0</v>
      </c>
      <c r="AP43" s="17">
        <f t="shared" si="180"/>
        <v>0</v>
      </c>
      <c r="AQ43" s="17">
        <f t="shared" si="180"/>
        <v>0</v>
      </c>
      <c r="AR43" s="17">
        <f t="shared" si="180"/>
        <v>0</v>
      </c>
      <c r="AS43" s="17">
        <f t="shared" si="180"/>
        <v>0</v>
      </c>
      <c r="AT43" s="17">
        <f t="shared" si="180"/>
        <v>0</v>
      </c>
      <c r="AU43" s="70"/>
      <c r="AV43" s="70"/>
      <c r="AW43" s="17">
        <f t="shared" ref="AW43:BF43" si="181">AW42-AW41</f>
        <v>0</v>
      </c>
      <c r="AX43" s="17">
        <f t="shared" si="181"/>
        <v>0</v>
      </c>
      <c r="AY43" s="17">
        <f t="shared" si="181"/>
        <v>0</v>
      </c>
      <c r="AZ43" s="17">
        <f t="shared" si="181"/>
        <v>0</v>
      </c>
      <c r="BA43" s="17">
        <f t="shared" si="181"/>
        <v>0</v>
      </c>
      <c r="BB43" s="17">
        <f t="shared" si="181"/>
        <v>0</v>
      </c>
      <c r="BC43" s="17">
        <f t="shared" si="181"/>
        <v>0</v>
      </c>
      <c r="BD43" s="17">
        <f t="shared" si="181"/>
        <v>0</v>
      </c>
      <c r="BE43" s="17">
        <f t="shared" si="181"/>
        <v>0</v>
      </c>
      <c r="BF43" s="17">
        <f t="shared" si="181"/>
        <v>0</v>
      </c>
      <c r="BG43" s="70"/>
      <c r="BH43" s="70"/>
      <c r="BI43" s="17">
        <f t="shared" ref="BI43:BR43" si="182">BI42-BI41</f>
        <v>0</v>
      </c>
      <c r="BJ43" s="17">
        <f t="shared" si="182"/>
        <v>0</v>
      </c>
      <c r="BK43" s="17">
        <f t="shared" si="182"/>
        <v>0</v>
      </c>
      <c r="BL43" s="17">
        <f t="shared" si="182"/>
        <v>0</v>
      </c>
      <c r="BM43" s="17">
        <f t="shared" si="182"/>
        <v>0</v>
      </c>
      <c r="BN43" s="17">
        <f t="shared" si="182"/>
        <v>0</v>
      </c>
      <c r="BO43" s="17">
        <f t="shared" si="182"/>
        <v>0</v>
      </c>
      <c r="BP43" s="17">
        <f t="shared" si="182"/>
        <v>0</v>
      </c>
      <c r="BQ43" s="17">
        <f t="shared" si="182"/>
        <v>0</v>
      </c>
      <c r="BR43" s="17">
        <f t="shared" si="182"/>
        <v>0</v>
      </c>
      <c r="BS43" s="70"/>
      <c r="BT43" s="70"/>
      <c r="BU43" s="17">
        <f t="shared" ref="BU43:CD43" si="183">BU42-BU41</f>
        <v>0</v>
      </c>
      <c r="BV43" s="17">
        <f t="shared" si="183"/>
        <v>0</v>
      </c>
      <c r="BW43" s="17">
        <f t="shared" si="183"/>
        <v>0</v>
      </c>
      <c r="BX43" s="17">
        <f t="shared" si="183"/>
        <v>0</v>
      </c>
      <c r="BY43" s="17">
        <f t="shared" si="183"/>
        <v>0</v>
      </c>
      <c r="BZ43" s="17">
        <f t="shared" si="183"/>
        <v>0</v>
      </c>
      <c r="CA43" s="17">
        <f t="shared" si="183"/>
        <v>0</v>
      </c>
      <c r="CB43" s="17">
        <f t="shared" si="183"/>
        <v>0</v>
      </c>
      <c r="CC43" s="17">
        <f t="shared" si="183"/>
        <v>0</v>
      </c>
      <c r="CD43" s="17">
        <f t="shared" si="183"/>
        <v>0</v>
      </c>
      <c r="CE43" s="70"/>
      <c r="CF43" s="70"/>
      <c r="CG43" s="17">
        <f t="shared" ref="CG43:CP43" si="184">CG42-CG41</f>
        <v>0</v>
      </c>
      <c r="CH43" s="17">
        <f t="shared" si="184"/>
        <v>0</v>
      </c>
      <c r="CI43" s="17">
        <f t="shared" si="184"/>
        <v>0</v>
      </c>
      <c r="CJ43" s="17">
        <f t="shared" si="184"/>
        <v>0</v>
      </c>
      <c r="CK43" s="17">
        <f t="shared" si="184"/>
        <v>0</v>
      </c>
      <c r="CL43" s="17">
        <f t="shared" si="184"/>
        <v>0</v>
      </c>
      <c r="CM43" s="17">
        <f t="shared" si="184"/>
        <v>0</v>
      </c>
      <c r="CN43" s="17">
        <f t="shared" si="184"/>
        <v>0</v>
      </c>
      <c r="CO43" s="17">
        <f t="shared" si="184"/>
        <v>0</v>
      </c>
      <c r="CP43" s="17">
        <f t="shared" si="184"/>
        <v>0</v>
      </c>
      <c r="CQ43" s="70"/>
      <c r="CR43" s="70"/>
      <c r="CS43" s="17">
        <f t="shared" ref="CS43:DB43" si="185">CS42-CS41</f>
        <v>0</v>
      </c>
      <c r="CT43" s="17">
        <f t="shared" si="185"/>
        <v>0</v>
      </c>
      <c r="CU43" s="17">
        <f t="shared" si="185"/>
        <v>0</v>
      </c>
      <c r="CV43" s="17">
        <f t="shared" si="185"/>
        <v>0</v>
      </c>
      <c r="CW43" s="17">
        <f t="shared" si="185"/>
        <v>0</v>
      </c>
      <c r="CX43" s="17">
        <f t="shared" si="185"/>
        <v>0</v>
      </c>
      <c r="CY43" s="17">
        <f t="shared" si="185"/>
        <v>0</v>
      </c>
      <c r="CZ43" s="17">
        <f t="shared" si="185"/>
        <v>0</v>
      </c>
      <c r="DA43" s="17">
        <f t="shared" si="185"/>
        <v>0</v>
      </c>
      <c r="DB43" s="17">
        <f t="shared" si="185"/>
        <v>0</v>
      </c>
      <c r="DC43" s="70"/>
      <c r="DD43" s="70"/>
      <c r="DE43" s="17">
        <f t="shared" ref="DE43:DN43" si="186">DE42-DE41</f>
        <v>0</v>
      </c>
      <c r="DF43" s="17">
        <f t="shared" si="186"/>
        <v>0</v>
      </c>
      <c r="DG43" s="17">
        <f t="shared" si="186"/>
        <v>0</v>
      </c>
      <c r="DH43" s="17">
        <f t="shared" si="186"/>
        <v>0</v>
      </c>
      <c r="DI43" s="17">
        <f t="shared" si="186"/>
        <v>0</v>
      </c>
      <c r="DJ43" s="17">
        <f t="shared" si="186"/>
        <v>0</v>
      </c>
      <c r="DK43" s="17">
        <f t="shared" si="186"/>
        <v>0</v>
      </c>
      <c r="DL43" s="17">
        <f t="shared" si="186"/>
        <v>0</v>
      </c>
      <c r="DM43" s="17">
        <f t="shared" si="186"/>
        <v>0</v>
      </c>
      <c r="DN43" s="17">
        <f t="shared" si="186"/>
        <v>0</v>
      </c>
      <c r="DO43" s="70"/>
      <c r="DP43" s="70"/>
      <c r="DQ43" s="17">
        <f t="shared" ref="DQ43:DZ43" si="187">DQ42-DQ41</f>
        <v>0</v>
      </c>
      <c r="DR43" s="17">
        <f t="shared" si="187"/>
        <v>0</v>
      </c>
      <c r="DS43" s="17">
        <f t="shared" si="187"/>
        <v>0</v>
      </c>
      <c r="DT43" s="17">
        <f t="shared" si="187"/>
        <v>0</v>
      </c>
      <c r="DU43" s="17">
        <f t="shared" si="187"/>
        <v>0</v>
      </c>
      <c r="DV43" s="17">
        <f t="shared" si="187"/>
        <v>0</v>
      </c>
      <c r="DW43" s="17">
        <f t="shared" si="187"/>
        <v>0</v>
      </c>
      <c r="DX43" s="17">
        <f t="shared" si="187"/>
        <v>0</v>
      </c>
      <c r="DY43" s="17">
        <f t="shared" si="187"/>
        <v>0</v>
      </c>
      <c r="DZ43" s="17">
        <f t="shared" si="187"/>
        <v>0</v>
      </c>
      <c r="EA43" s="70"/>
      <c r="EB43" s="70"/>
      <c r="EC43" s="17">
        <f t="shared" ref="EC43:EL43" si="188">EC42-EC41</f>
        <v>0</v>
      </c>
      <c r="ED43" s="17">
        <f t="shared" si="188"/>
        <v>0</v>
      </c>
      <c r="EE43" s="17">
        <f t="shared" si="188"/>
        <v>0</v>
      </c>
      <c r="EF43" s="17">
        <f t="shared" si="188"/>
        <v>0</v>
      </c>
      <c r="EG43" s="17">
        <f t="shared" si="188"/>
        <v>0</v>
      </c>
      <c r="EH43" s="17">
        <f t="shared" si="188"/>
        <v>0</v>
      </c>
      <c r="EI43" s="17">
        <f t="shared" si="188"/>
        <v>0</v>
      </c>
      <c r="EJ43" s="17">
        <f t="shared" si="188"/>
        <v>0</v>
      </c>
      <c r="EK43" s="17">
        <f t="shared" si="188"/>
        <v>0</v>
      </c>
      <c r="EL43" s="17">
        <f t="shared" si="188"/>
        <v>0</v>
      </c>
      <c r="EM43" s="70"/>
      <c r="EN43" s="70"/>
    </row>
    <row r="44" spans="1:144" ht="6" hidden="1" customHeight="1" x14ac:dyDescent="0.2">
      <c r="A44" s="83"/>
      <c r="B44" s="82"/>
      <c r="C44" s="82"/>
      <c r="D44" s="82"/>
      <c r="E44" s="82"/>
      <c r="F44" s="82"/>
      <c r="G44" s="82"/>
      <c r="H44" s="82"/>
      <c r="I44" s="82"/>
      <c r="J44" s="82"/>
      <c r="K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3"/>
      <c r="AJ44" s="3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3"/>
      <c r="AV44" s="3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3"/>
      <c r="BH44" s="3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3"/>
      <c r="BT44" s="3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3"/>
      <c r="CF44" s="3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3"/>
      <c r="CR44" s="3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3"/>
      <c r="DD44" s="3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3"/>
      <c r="DP44" s="3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3"/>
      <c r="EB44" s="3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M44" s="3"/>
      <c r="EN44" s="3"/>
    </row>
    <row r="45" spans="1:144" s="86" customFormat="1" x14ac:dyDescent="0.2">
      <c r="A45" s="94" t="s">
        <v>227</v>
      </c>
      <c r="B45" s="22"/>
      <c r="C45" s="22">
        <v>0</v>
      </c>
      <c r="D45" s="22">
        <v>0</v>
      </c>
      <c r="E45" s="22"/>
      <c r="F45" s="22"/>
      <c r="G45" s="22"/>
      <c r="H45" s="22"/>
      <c r="I45" s="22"/>
      <c r="J45" s="22">
        <f>SUM(D45:I45)</f>
        <v>0</v>
      </c>
      <c r="K45" s="22">
        <f>B45+C45+J45</f>
        <v>0</v>
      </c>
      <c r="L45" s="33" t="s">
        <v>257</v>
      </c>
      <c r="M45" s="22">
        <f t="shared" ref="M45:T48" si="189">B45</f>
        <v>0</v>
      </c>
      <c r="N45" s="22">
        <f t="shared" si="189"/>
        <v>0</v>
      </c>
      <c r="O45" s="22">
        <f t="shared" si="189"/>
        <v>0</v>
      </c>
      <c r="P45" s="22">
        <f t="shared" si="189"/>
        <v>0</v>
      </c>
      <c r="Q45" s="22">
        <f t="shared" si="189"/>
        <v>0</v>
      </c>
      <c r="R45" s="22">
        <f t="shared" si="189"/>
        <v>0</v>
      </c>
      <c r="S45" s="22">
        <f t="shared" si="189"/>
        <v>0</v>
      </c>
      <c r="T45" s="22">
        <f t="shared" si="189"/>
        <v>0</v>
      </c>
      <c r="U45" s="22">
        <f>SUM(O45:T45)</f>
        <v>0</v>
      </c>
      <c r="V45" s="22">
        <f>M45+N45+U45</f>
        <v>0</v>
      </c>
      <c r="Y45" s="22">
        <f t="shared" ref="Y45:AF45" si="190">M45*Y144</f>
        <v>0</v>
      </c>
      <c r="Z45" s="22">
        <f t="shared" si="190"/>
        <v>0</v>
      </c>
      <c r="AA45" s="22">
        <f t="shared" si="190"/>
        <v>0</v>
      </c>
      <c r="AB45" s="22">
        <f t="shared" si="190"/>
        <v>0</v>
      </c>
      <c r="AC45" s="22">
        <f t="shared" si="190"/>
        <v>0</v>
      </c>
      <c r="AD45" s="22">
        <f t="shared" si="190"/>
        <v>0</v>
      </c>
      <c r="AE45" s="22">
        <f t="shared" si="190"/>
        <v>0</v>
      </c>
      <c r="AF45" s="22">
        <f t="shared" si="190"/>
        <v>0</v>
      </c>
      <c r="AG45" s="22">
        <f>SUM(AA45:AF45)</f>
        <v>0</v>
      </c>
      <c r="AH45" s="22">
        <f>Y45+Z45+AG45</f>
        <v>0</v>
      </c>
      <c r="AI45" s="87"/>
      <c r="AJ45" s="87"/>
      <c r="AK45" s="22">
        <f t="shared" ref="AK45:AR48" si="191">Y45*AK144</f>
        <v>0</v>
      </c>
      <c r="AL45" s="22">
        <f t="shared" si="191"/>
        <v>0</v>
      </c>
      <c r="AM45" s="22">
        <f t="shared" si="191"/>
        <v>0</v>
      </c>
      <c r="AN45" s="22">
        <f t="shared" si="191"/>
        <v>0</v>
      </c>
      <c r="AO45" s="22">
        <f t="shared" si="191"/>
        <v>0</v>
      </c>
      <c r="AP45" s="22">
        <f t="shared" si="191"/>
        <v>0</v>
      </c>
      <c r="AQ45" s="22">
        <f t="shared" si="191"/>
        <v>0</v>
      </c>
      <c r="AR45" s="22">
        <f t="shared" si="191"/>
        <v>0</v>
      </c>
      <c r="AS45" s="22">
        <f>SUM(AM45:AR45)</f>
        <v>0</v>
      </c>
      <c r="AT45" s="22">
        <f>AK45+AL45+AS45</f>
        <v>0</v>
      </c>
      <c r="AU45" s="87"/>
      <c r="AV45" s="87"/>
      <c r="AW45" s="22">
        <f t="shared" ref="AW45:BD48" si="192">AK45*AW144</f>
        <v>0</v>
      </c>
      <c r="AX45" s="22">
        <f t="shared" si="192"/>
        <v>0</v>
      </c>
      <c r="AY45" s="22">
        <f t="shared" si="192"/>
        <v>0</v>
      </c>
      <c r="AZ45" s="22">
        <f t="shared" si="192"/>
        <v>0</v>
      </c>
      <c r="BA45" s="22">
        <f t="shared" si="192"/>
        <v>0</v>
      </c>
      <c r="BB45" s="22">
        <f t="shared" si="192"/>
        <v>0</v>
      </c>
      <c r="BC45" s="22">
        <f t="shared" si="192"/>
        <v>0</v>
      </c>
      <c r="BD45" s="22">
        <f t="shared" si="192"/>
        <v>0</v>
      </c>
      <c r="BE45" s="22">
        <f>SUM(AY45:BD45)</f>
        <v>0</v>
      </c>
      <c r="BF45" s="22">
        <f>AW45+AX45+BE45</f>
        <v>0</v>
      </c>
      <c r="BG45" s="87"/>
      <c r="BH45" s="87"/>
      <c r="BI45" s="22">
        <f t="shared" ref="BI45:BP48" si="193">AW45*BI144</f>
        <v>0</v>
      </c>
      <c r="BJ45" s="22">
        <f t="shared" si="193"/>
        <v>0</v>
      </c>
      <c r="BK45" s="22">
        <f t="shared" si="193"/>
        <v>0</v>
      </c>
      <c r="BL45" s="22">
        <f t="shared" si="193"/>
        <v>0</v>
      </c>
      <c r="BM45" s="22">
        <f t="shared" si="193"/>
        <v>0</v>
      </c>
      <c r="BN45" s="22">
        <f t="shared" si="193"/>
        <v>0</v>
      </c>
      <c r="BO45" s="22">
        <f t="shared" si="193"/>
        <v>0</v>
      </c>
      <c r="BP45" s="22">
        <f t="shared" si="193"/>
        <v>0</v>
      </c>
      <c r="BQ45" s="22">
        <f>SUM(BK45:BP45)</f>
        <v>0</v>
      </c>
      <c r="BR45" s="22">
        <f>BI45+BJ45+BQ45</f>
        <v>0</v>
      </c>
      <c r="BS45" s="87"/>
      <c r="BT45" s="87"/>
      <c r="BU45" s="22">
        <f t="shared" ref="BU45:CB48" si="194">BI45*BU144</f>
        <v>0</v>
      </c>
      <c r="BV45" s="22">
        <f t="shared" si="194"/>
        <v>0</v>
      </c>
      <c r="BW45" s="22">
        <f t="shared" si="194"/>
        <v>0</v>
      </c>
      <c r="BX45" s="22">
        <f t="shared" si="194"/>
        <v>0</v>
      </c>
      <c r="BY45" s="22">
        <f t="shared" si="194"/>
        <v>0</v>
      </c>
      <c r="BZ45" s="22">
        <f t="shared" si="194"/>
        <v>0</v>
      </c>
      <c r="CA45" s="22">
        <f t="shared" si="194"/>
        <v>0</v>
      </c>
      <c r="CB45" s="22">
        <f t="shared" si="194"/>
        <v>0</v>
      </c>
      <c r="CC45" s="22">
        <f>SUM(BW45:CB45)</f>
        <v>0</v>
      </c>
      <c r="CD45" s="22">
        <f>BU45+BV45+CC45</f>
        <v>0</v>
      </c>
      <c r="CE45" s="87"/>
      <c r="CF45" s="87"/>
      <c r="CG45" s="22">
        <f t="shared" ref="CG45:CN48" si="195">BU45*CG144</f>
        <v>0</v>
      </c>
      <c r="CH45" s="22">
        <f t="shared" si="195"/>
        <v>0</v>
      </c>
      <c r="CI45" s="22">
        <f t="shared" si="195"/>
        <v>0</v>
      </c>
      <c r="CJ45" s="22">
        <f t="shared" si="195"/>
        <v>0</v>
      </c>
      <c r="CK45" s="22">
        <f t="shared" si="195"/>
        <v>0</v>
      </c>
      <c r="CL45" s="22">
        <f t="shared" si="195"/>
        <v>0</v>
      </c>
      <c r="CM45" s="22">
        <f t="shared" si="195"/>
        <v>0</v>
      </c>
      <c r="CN45" s="22">
        <f t="shared" si="195"/>
        <v>0</v>
      </c>
      <c r="CO45" s="22">
        <f>SUM(CI45:CN45)</f>
        <v>0</v>
      </c>
      <c r="CP45" s="22">
        <f>CG45+CH45+CO45</f>
        <v>0</v>
      </c>
      <c r="CQ45" s="87"/>
      <c r="CR45" s="87"/>
      <c r="CS45" s="22">
        <f t="shared" ref="CS45:CZ48" si="196">CG45*CS144</f>
        <v>0</v>
      </c>
      <c r="CT45" s="22">
        <f t="shared" si="196"/>
        <v>0</v>
      </c>
      <c r="CU45" s="22">
        <f t="shared" si="196"/>
        <v>0</v>
      </c>
      <c r="CV45" s="22">
        <f t="shared" si="196"/>
        <v>0</v>
      </c>
      <c r="CW45" s="22">
        <f t="shared" si="196"/>
        <v>0</v>
      </c>
      <c r="CX45" s="22">
        <f t="shared" si="196"/>
        <v>0</v>
      </c>
      <c r="CY45" s="22">
        <f t="shared" si="196"/>
        <v>0</v>
      </c>
      <c r="CZ45" s="22">
        <f t="shared" si="196"/>
        <v>0</v>
      </c>
      <c r="DA45" s="22">
        <f>SUM(CU45:CZ45)</f>
        <v>0</v>
      </c>
      <c r="DB45" s="22">
        <f>CS45+CT45+DA45</f>
        <v>0</v>
      </c>
      <c r="DC45" s="87"/>
      <c r="DD45" s="87"/>
      <c r="DE45" s="22">
        <f t="shared" ref="DE45:DL48" si="197">CS45*DE144</f>
        <v>0</v>
      </c>
      <c r="DF45" s="22">
        <f t="shared" si="197"/>
        <v>0</v>
      </c>
      <c r="DG45" s="22">
        <f t="shared" si="197"/>
        <v>0</v>
      </c>
      <c r="DH45" s="22">
        <f t="shared" si="197"/>
        <v>0</v>
      </c>
      <c r="DI45" s="22">
        <f t="shared" si="197"/>
        <v>0</v>
      </c>
      <c r="DJ45" s="22">
        <f t="shared" si="197"/>
        <v>0</v>
      </c>
      <c r="DK45" s="22">
        <f t="shared" si="197"/>
        <v>0</v>
      </c>
      <c r="DL45" s="22">
        <f t="shared" si="197"/>
        <v>0</v>
      </c>
      <c r="DM45" s="22">
        <f>SUM(DG45:DL45)</f>
        <v>0</v>
      </c>
      <c r="DN45" s="22">
        <f>DE45+DF45+DM45</f>
        <v>0</v>
      </c>
      <c r="DO45" s="87"/>
      <c r="DP45" s="87"/>
      <c r="DQ45" s="22">
        <f t="shared" ref="DQ45:DX48" si="198">DE45*DQ144</f>
        <v>0</v>
      </c>
      <c r="DR45" s="22">
        <f t="shared" si="198"/>
        <v>0</v>
      </c>
      <c r="DS45" s="22">
        <f t="shared" si="198"/>
        <v>0</v>
      </c>
      <c r="DT45" s="22">
        <f t="shared" si="198"/>
        <v>0</v>
      </c>
      <c r="DU45" s="22">
        <f t="shared" si="198"/>
        <v>0</v>
      </c>
      <c r="DV45" s="22">
        <f t="shared" si="198"/>
        <v>0</v>
      </c>
      <c r="DW45" s="22">
        <f t="shared" si="198"/>
        <v>0</v>
      </c>
      <c r="DX45" s="22">
        <f t="shared" si="198"/>
        <v>0</v>
      </c>
      <c r="DY45" s="22">
        <f>SUM(DS45:DX45)</f>
        <v>0</v>
      </c>
      <c r="DZ45" s="22">
        <f>DQ45+DR45+DY45</f>
        <v>0</v>
      </c>
      <c r="EA45" s="87"/>
      <c r="EB45" s="87"/>
      <c r="EC45" s="22">
        <f t="shared" ref="EC45:EJ48" si="199">DQ45*EC144</f>
        <v>0</v>
      </c>
      <c r="ED45" s="22">
        <f t="shared" si="199"/>
        <v>0</v>
      </c>
      <c r="EE45" s="22">
        <f t="shared" si="199"/>
        <v>0</v>
      </c>
      <c r="EF45" s="22">
        <f t="shared" si="199"/>
        <v>0</v>
      </c>
      <c r="EG45" s="22">
        <f t="shared" si="199"/>
        <v>0</v>
      </c>
      <c r="EH45" s="22">
        <f t="shared" si="199"/>
        <v>0</v>
      </c>
      <c r="EI45" s="22">
        <f t="shared" si="199"/>
        <v>0</v>
      </c>
      <c r="EJ45" s="22">
        <f t="shared" si="199"/>
        <v>0</v>
      </c>
      <c r="EK45" s="22">
        <f>SUM(EE45:EJ45)</f>
        <v>0</v>
      </c>
      <c r="EL45" s="22">
        <f>EC45+ED45+EK45</f>
        <v>0</v>
      </c>
      <c r="EM45" s="87"/>
      <c r="EN45" s="87"/>
    </row>
    <row r="46" spans="1:144" x14ac:dyDescent="0.2">
      <c r="A46" s="1" t="s">
        <v>226</v>
      </c>
      <c r="B46" s="3">
        <f>7522931981.67789+2357994271.90149</f>
        <v>9880926253.57938</v>
      </c>
      <c r="C46" s="3">
        <v>0</v>
      </c>
      <c r="D46" s="3">
        <v>34843226</v>
      </c>
      <c r="E46" s="3">
        <f>1215581386.72406+1047231305.4507</f>
        <v>2262812692.1747599</v>
      </c>
      <c r="F46" s="3">
        <f>173715481.305106+186672000.406715</f>
        <v>360387481.71182102</v>
      </c>
      <c r="G46" s="3">
        <f>842520837.956772+161400138.002678</f>
        <v>1003920975.95945</v>
      </c>
      <c r="H46" s="3">
        <f>741192559.1+445374226.305127</f>
        <v>1186566785.405127</v>
      </c>
      <c r="I46" s="3">
        <f>601858505.571231+252853251.075699</f>
        <v>854711756.64692998</v>
      </c>
      <c r="J46" s="3">
        <f>SUM(D46:I46)</f>
        <v>5703242917.8980875</v>
      </c>
      <c r="K46" s="3">
        <f>B46+C46+J46</f>
        <v>15584169171.477467</v>
      </c>
      <c r="L46" s="3" t="s">
        <v>257</v>
      </c>
      <c r="M46" s="22">
        <f t="shared" si="189"/>
        <v>9880926253.57938</v>
      </c>
      <c r="N46" s="22">
        <f t="shared" si="189"/>
        <v>0</v>
      </c>
      <c r="O46" s="22">
        <f t="shared" si="189"/>
        <v>34843226</v>
      </c>
      <c r="P46" s="22">
        <f t="shared" si="189"/>
        <v>2262812692.1747599</v>
      </c>
      <c r="Q46" s="22">
        <f t="shared" si="189"/>
        <v>360387481.71182102</v>
      </c>
      <c r="R46" s="22">
        <f t="shared" si="189"/>
        <v>1003920975.95945</v>
      </c>
      <c r="S46" s="22">
        <f t="shared" si="189"/>
        <v>1186566785.405127</v>
      </c>
      <c r="T46" s="22">
        <f t="shared" si="189"/>
        <v>854711756.64692998</v>
      </c>
      <c r="U46" s="3">
        <f>SUM(O46:T46)</f>
        <v>5703242917.8980875</v>
      </c>
      <c r="V46" s="3">
        <f>M46+N46+U46</f>
        <v>15584169171.477467</v>
      </c>
      <c r="Y46" s="3">
        <f t="shared" ref="Y46:AG46" si="200">M46</f>
        <v>9880926253.57938</v>
      </c>
      <c r="Z46" s="3">
        <f t="shared" si="200"/>
        <v>0</v>
      </c>
      <c r="AA46" s="3">
        <f t="shared" si="200"/>
        <v>34843226</v>
      </c>
      <c r="AB46" s="3">
        <f t="shared" si="200"/>
        <v>2262812692.1747599</v>
      </c>
      <c r="AC46" s="3">
        <f t="shared" si="200"/>
        <v>360387481.71182102</v>
      </c>
      <c r="AD46" s="3">
        <f t="shared" si="200"/>
        <v>1003920975.95945</v>
      </c>
      <c r="AE46" s="3">
        <f t="shared" si="200"/>
        <v>1186566785.405127</v>
      </c>
      <c r="AF46" s="3">
        <f t="shared" si="200"/>
        <v>854711756.64692998</v>
      </c>
      <c r="AG46" s="3">
        <f t="shared" si="200"/>
        <v>5703242917.8980875</v>
      </c>
      <c r="AH46" s="3">
        <f>Y46+Z46+AG46</f>
        <v>15584169171.477467</v>
      </c>
      <c r="AI46" s="3"/>
      <c r="AJ46" s="3"/>
      <c r="AK46" s="3">
        <f t="shared" si="191"/>
        <v>9880926253.57938</v>
      </c>
      <c r="AL46" s="3">
        <f t="shared" si="191"/>
        <v>0</v>
      </c>
      <c r="AM46" s="3">
        <f t="shared" si="191"/>
        <v>34843226</v>
      </c>
      <c r="AN46" s="3">
        <f t="shared" si="191"/>
        <v>2262812692.1747599</v>
      </c>
      <c r="AO46" s="3">
        <f t="shared" si="191"/>
        <v>360387481.71182102</v>
      </c>
      <c r="AP46" s="3">
        <f t="shared" si="191"/>
        <v>1003920975.95945</v>
      </c>
      <c r="AQ46" s="3">
        <f t="shared" si="191"/>
        <v>1186566785.405127</v>
      </c>
      <c r="AR46" s="3">
        <f t="shared" si="191"/>
        <v>854711756.64692998</v>
      </c>
      <c r="AS46" s="3">
        <f>SUM(AM46:AR46)</f>
        <v>5703242917.8980875</v>
      </c>
      <c r="AT46" s="3">
        <f>AK46+AL46+AS46</f>
        <v>15584169171.477467</v>
      </c>
      <c r="AU46" s="3"/>
      <c r="AV46" s="3"/>
      <c r="AW46" s="3">
        <f t="shared" si="192"/>
        <v>9880926253.57938</v>
      </c>
      <c r="AX46" s="3">
        <f t="shared" si="192"/>
        <v>0</v>
      </c>
      <c r="AY46" s="3">
        <f t="shared" si="192"/>
        <v>34843226</v>
      </c>
      <c r="AZ46" s="3">
        <f t="shared" si="192"/>
        <v>2262812692.1747599</v>
      </c>
      <c r="BA46" s="3">
        <f t="shared" si="192"/>
        <v>360387481.71182102</v>
      </c>
      <c r="BB46" s="3">
        <f t="shared" si="192"/>
        <v>1003920975.95945</v>
      </c>
      <c r="BC46" s="3">
        <f t="shared" si="192"/>
        <v>1186566785.405127</v>
      </c>
      <c r="BD46" s="3">
        <f t="shared" si="192"/>
        <v>854711756.64692998</v>
      </c>
      <c r="BE46" s="3">
        <f>SUM(AY46:BD46)</f>
        <v>5703242917.8980875</v>
      </c>
      <c r="BF46" s="3">
        <f>AW46+AX46+BE46</f>
        <v>15584169171.477467</v>
      </c>
      <c r="BG46" s="3"/>
      <c r="BH46" s="3"/>
      <c r="BI46" s="3">
        <f t="shared" si="193"/>
        <v>9880926253.57938</v>
      </c>
      <c r="BJ46" s="3">
        <f t="shared" si="193"/>
        <v>0</v>
      </c>
      <c r="BK46" s="3">
        <f t="shared" si="193"/>
        <v>34843226</v>
      </c>
      <c r="BL46" s="3">
        <f t="shared" si="193"/>
        <v>2262812692.1747599</v>
      </c>
      <c r="BM46" s="3">
        <f t="shared" si="193"/>
        <v>360387481.71182102</v>
      </c>
      <c r="BN46" s="3">
        <f t="shared" si="193"/>
        <v>1003920975.95945</v>
      </c>
      <c r="BO46" s="3">
        <f t="shared" si="193"/>
        <v>1186566785.405127</v>
      </c>
      <c r="BP46" s="3">
        <f t="shared" si="193"/>
        <v>854711756.64692998</v>
      </c>
      <c r="BQ46" s="3">
        <f>SUM(BK46:BP46)</f>
        <v>5703242917.8980875</v>
      </c>
      <c r="BR46" s="3">
        <f>BI46+BJ46+BQ46</f>
        <v>15584169171.477467</v>
      </c>
      <c r="BS46" s="3"/>
      <c r="BT46" s="3"/>
      <c r="BU46" s="3">
        <f t="shared" si="194"/>
        <v>9880926253.57938</v>
      </c>
      <c r="BV46" s="3">
        <f t="shared" si="194"/>
        <v>0</v>
      </c>
      <c r="BW46" s="3">
        <f t="shared" si="194"/>
        <v>34843226</v>
      </c>
      <c r="BX46" s="3">
        <f t="shared" si="194"/>
        <v>2262812692.1747599</v>
      </c>
      <c r="BY46" s="3">
        <f t="shared" si="194"/>
        <v>360387481.71182102</v>
      </c>
      <c r="BZ46" s="3">
        <f t="shared" si="194"/>
        <v>1003920975.95945</v>
      </c>
      <c r="CA46" s="3">
        <f t="shared" si="194"/>
        <v>1186566785.405127</v>
      </c>
      <c r="CB46" s="3">
        <f t="shared" si="194"/>
        <v>854711756.64692998</v>
      </c>
      <c r="CC46" s="3">
        <f>SUM(BW46:CB46)</f>
        <v>5703242917.8980875</v>
      </c>
      <c r="CD46" s="3">
        <f>BU46+BV46+CC46</f>
        <v>15584169171.477467</v>
      </c>
      <c r="CE46" s="3"/>
      <c r="CF46" s="3"/>
      <c r="CG46" s="3">
        <f t="shared" si="195"/>
        <v>9880926253.57938</v>
      </c>
      <c r="CH46" s="3">
        <f t="shared" si="195"/>
        <v>0</v>
      </c>
      <c r="CI46" s="3">
        <f t="shared" si="195"/>
        <v>34843226</v>
      </c>
      <c r="CJ46" s="3">
        <f t="shared" si="195"/>
        <v>2262812692.1747599</v>
      </c>
      <c r="CK46" s="3">
        <f t="shared" si="195"/>
        <v>360387481.71182102</v>
      </c>
      <c r="CL46" s="3">
        <f t="shared" si="195"/>
        <v>1003920975.95945</v>
      </c>
      <c r="CM46" s="3">
        <f t="shared" si="195"/>
        <v>1186566785.405127</v>
      </c>
      <c r="CN46" s="3">
        <f t="shared" si="195"/>
        <v>854711756.64692998</v>
      </c>
      <c r="CO46" s="3">
        <f>SUM(CI46:CN46)</f>
        <v>5703242917.8980875</v>
      </c>
      <c r="CP46" s="3">
        <f>CG46+CH46+CO46</f>
        <v>15584169171.477467</v>
      </c>
      <c r="CQ46" s="3"/>
      <c r="CR46" s="3"/>
      <c r="CS46" s="3">
        <f t="shared" si="196"/>
        <v>9880926253.57938</v>
      </c>
      <c r="CT46" s="3">
        <f t="shared" si="196"/>
        <v>0</v>
      </c>
      <c r="CU46" s="3">
        <f t="shared" si="196"/>
        <v>34843226</v>
      </c>
      <c r="CV46" s="3">
        <f t="shared" si="196"/>
        <v>2262812692.1747599</v>
      </c>
      <c r="CW46" s="3">
        <f t="shared" si="196"/>
        <v>360387481.71182102</v>
      </c>
      <c r="CX46" s="3">
        <f t="shared" si="196"/>
        <v>1003920975.95945</v>
      </c>
      <c r="CY46" s="3">
        <f t="shared" si="196"/>
        <v>1186566785.405127</v>
      </c>
      <c r="CZ46" s="3">
        <f t="shared" si="196"/>
        <v>854711756.64692998</v>
      </c>
      <c r="DA46" s="3">
        <f>SUM(CU46:CZ46)</f>
        <v>5703242917.8980875</v>
      </c>
      <c r="DB46" s="3">
        <f>CS46+CT46+DA46</f>
        <v>15584169171.477467</v>
      </c>
      <c r="DC46" s="3"/>
      <c r="DD46" s="3"/>
      <c r="DE46" s="3">
        <f t="shared" si="197"/>
        <v>9880926253.57938</v>
      </c>
      <c r="DF46" s="3">
        <f t="shared" si="197"/>
        <v>0</v>
      </c>
      <c r="DG46" s="3">
        <f t="shared" si="197"/>
        <v>34843226</v>
      </c>
      <c r="DH46" s="3">
        <f t="shared" si="197"/>
        <v>2262812692.1747599</v>
      </c>
      <c r="DI46" s="3">
        <f t="shared" si="197"/>
        <v>360387481.71182102</v>
      </c>
      <c r="DJ46" s="3">
        <f t="shared" si="197"/>
        <v>1003920975.95945</v>
      </c>
      <c r="DK46" s="3">
        <f t="shared" si="197"/>
        <v>1186566785.405127</v>
      </c>
      <c r="DL46" s="3">
        <f t="shared" si="197"/>
        <v>854711756.64692998</v>
      </c>
      <c r="DM46" s="3">
        <f>SUM(DG46:DL46)</f>
        <v>5703242917.8980875</v>
      </c>
      <c r="DN46" s="3">
        <f>DE46+DF46+DM46</f>
        <v>15584169171.477467</v>
      </c>
      <c r="DO46" s="3"/>
      <c r="DP46" s="3"/>
      <c r="DQ46" s="3">
        <f t="shared" si="198"/>
        <v>9880926253.57938</v>
      </c>
      <c r="DR46" s="3">
        <f t="shared" si="198"/>
        <v>0</v>
      </c>
      <c r="DS46" s="3">
        <f t="shared" si="198"/>
        <v>34843226</v>
      </c>
      <c r="DT46" s="3">
        <f t="shared" si="198"/>
        <v>2262812692.1747599</v>
      </c>
      <c r="DU46" s="3">
        <f t="shared" si="198"/>
        <v>360387481.71182102</v>
      </c>
      <c r="DV46" s="3">
        <f t="shared" si="198"/>
        <v>1003920975.95945</v>
      </c>
      <c r="DW46" s="3">
        <f t="shared" si="198"/>
        <v>1186566785.405127</v>
      </c>
      <c r="DX46" s="3">
        <f t="shared" si="198"/>
        <v>854711756.64692998</v>
      </c>
      <c r="DY46" s="3">
        <f>SUM(DS46:DX46)</f>
        <v>5703242917.8980875</v>
      </c>
      <c r="DZ46" s="3">
        <f>DQ46+DR46+DY46</f>
        <v>15584169171.477467</v>
      </c>
      <c r="EA46" s="3"/>
      <c r="EB46" s="3"/>
      <c r="EC46" s="3">
        <f t="shared" si="199"/>
        <v>9880926253.57938</v>
      </c>
      <c r="ED46" s="3">
        <f t="shared" si="199"/>
        <v>0</v>
      </c>
      <c r="EE46" s="3">
        <f t="shared" si="199"/>
        <v>34843226</v>
      </c>
      <c r="EF46" s="3">
        <f t="shared" si="199"/>
        <v>2262812692.1747599</v>
      </c>
      <c r="EG46" s="3">
        <f t="shared" si="199"/>
        <v>360387481.71182102</v>
      </c>
      <c r="EH46" s="3">
        <f t="shared" si="199"/>
        <v>1003920975.95945</v>
      </c>
      <c r="EI46" s="3">
        <f t="shared" si="199"/>
        <v>1186566785.405127</v>
      </c>
      <c r="EJ46" s="3">
        <f t="shared" si="199"/>
        <v>854711756.64692998</v>
      </c>
      <c r="EK46" s="3">
        <f>SUM(EE46:EJ46)</f>
        <v>5703242917.8980875</v>
      </c>
      <c r="EL46" s="3">
        <f>EC46+ED46+EK46</f>
        <v>15584169171.477467</v>
      </c>
      <c r="EM46" s="3"/>
      <c r="EN46" s="3"/>
    </row>
    <row r="47" spans="1:144" s="86" customFormat="1" x14ac:dyDescent="0.2">
      <c r="A47" s="32" t="s">
        <v>225</v>
      </c>
      <c r="B47" s="88">
        <v>1403750</v>
      </c>
      <c r="C47" s="88">
        <v>0</v>
      </c>
      <c r="D47" s="88"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f>SUM(D47:I47)</f>
        <v>0</v>
      </c>
      <c r="K47" s="88">
        <f>B47+C47+J47</f>
        <v>1403750</v>
      </c>
      <c r="L47" s="93" t="s">
        <v>257</v>
      </c>
      <c r="M47" s="22">
        <f t="shared" si="189"/>
        <v>1403750</v>
      </c>
      <c r="N47" s="22">
        <f t="shared" si="189"/>
        <v>0</v>
      </c>
      <c r="O47" s="22">
        <f t="shared" si="189"/>
        <v>0</v>
      </c>
      <c r="P47" s="22">
        <f t="shared" si="189"/>
        <v>0</v>
      </c>
      <c r="Q47" s="22">
        <f t="shared" si="189"/>
        <v>0</v>
      </c>
      <c r="R47" s="22">
        <f t="shared" si="189"/>
        <v>0</v>
      </c>
      <c r="S47" s="22">
        <f t="shared" si="189"/>
        <v>0</v>
      </c>
      <c r="T47" s="22">
        <f t="shared" si="189"/>
        <v>0</v>
      </c>
      <c r="U47" s="88">
        <f>SUM(O47:T47)</f>
        <v>0</v>
      </c>
      <c r="V47" s="88">
        <f>M47+N47+U47</f>
        <v>1403750</v>
      </c>
      <c r="W47" s="1" t="b">
        <f>V47=K47</f>
        <v>1</v>
      </c>
      <c r="Y47" s="3">
        <f t="shared" ref="Y47:AF48" si="201">M47</f>
        <v>1403750</v>
      </c>
      <c r="Z47" s="3">
        <f t="shared" si="201"/>
        <v>0</v>
      </c>
      <c r="AA47" s="3">
        <f t="shared" si="201"/>
        <v>0</v>
      </c>
      <c r="AB47" s="3">
        <f t="shared" si="201"/>
        <v>0</v>
      </c>
      <c r="AC47" s="3">
        <f t="shared" si="201"/>
        <v>0</v>
      </c>
      <c r="AD47" s="3">
        <f t="shared" si="201"/>
        <v>0</v>
      </c>
      <c r="AE47" s="3">
        <f t="shared" si="201"/>
        <v>0</v>
      </c>
      <c r="AF47" s="3">
        <f t="shared" si="201"/>
        <v>0</v>
      </c>
      <c r="AG47" s="88">
        <f>SUM(AA47:AF47)</f>
        <v>0</v>
      </c>
      <c r="AH47" s="88">
        <f>Y47+Z47+AG47</f>
        <v>1403750</v>
      </c>
      <c r="AI47" s="87" t="b">
        <f>AH47=V47</f>
        <v>1</v>
      </c>
      <c r="AJ47" s="87"/>
      <c r="AK47" s="88">
        <f t="shared" si="191"/>
        <v>1403750</v>
      </c>
      <c r="AL47" s="88">
        <f t="shared" si="191"/>
        <v>0</v>
      </c>
      <c r="AM47" s="88">
        <f t="shared" si="191"/>
        <v>0</v>
      </c>
      <c r="AN47" s="88">
        <f t="shared" si="191"/>
        <v>0</v>
      </c>
      <c r="AO47" s="88">
        <f t="shared" si="191"/>
        <v>0</v>
      </c>
      <c r="AP47" s="88">
        <f t="shared" si="191"/>
        <v>0</v>
      </c>
      <c r="AQ47" s="88">
        <f t="shared" si="191"/>
        <v>0</v>
      </c>
      <c r="AR47" s="88">
        <f t="shared" si="191"/>
        <v>0</v>
      </c>
      <c r="AS47" s="88">
        <f>SUM(AM47:AR47)</f>
        <v>0</v>
      </c>
      <c r="AT47" s="88">
        <f>AK47+AL47+AS47</f>
        <v>1403750</v>
      </c>
      <c r="AU47" s="87" t="b">
        <f>AT47=AH47</f>
        <v>1</v>
      </c>
      <c r="AV47" s="87"/>
      <c r="AW47" s="88">
        <f t="shared" si="192"/>
        <v>1403750</v>
      </c>
      <c r="AX47" s="88">
        <f t="shared" si="192"/>
        <v>0</v>
      </c>
      <c r="AY47" s="88">
        <f t="shared" si="192"/>
        <v>0</v>
      </c>
      <c r="AZ47" s="88">
        <f t="shared" si="192"/>
        <v>0</v>
      </c>
      <c r="BA47" s="88">
        <f t="shared" si="192"/>
        <v>0</v>
      </c>
      <c r="BB47" s="88">
        <f t="shared" si="192"/>
        <v>0</v>
      </c>
      <c r="BC47" s="88">
        <f t="shared" si="192"/>
        <v>0</v>
      </c>
      <c r="BD47" s="88">
        <f t="shared" si="192"/>
        <v>0</v>
      </c>
      <c r="BE47" s="88">
        <f>SUM(AY47:BD47)</f>
        <v>0</v>
      </c>
      <c r="BF47" s="88">
        <f>AW47+AX47+BE47</f>
        <v>1403750</v>
      </c>
      <c r="BG47" s="87" t="b">
        <f>BF47=AT47</f>
        <v>1</v>
      </c>
      <c r="BH47" s="87"/>
      <c r="BI47" s="88">
        <f t="shared" si="193"/>
        <v>1403750</v>
      </c>
      <c r="BJ47" s="88">
        <f t="shared" si="193"/>
        <v>0</v>
      </c>
      <c r="BK47" s="88">
        <f t="shared" si="193"/>
        <v>0</v>
      </c>
      <c r="BL47" s="88">
        <f t="shared" si="193"/>
        <v>0</v>
      </c>
      <c r="BM47" s="88">
        <f t="shared" si="193"/>
        <v>0</v>
      </c>
      <c r="BN47" s="88">
        <f t="shared" si="193"/>
        <v>0</v>
      </c>
      <c r="BO47" s="88">
        <f t="shared" si="193"/>
        <v>0</v>
      </c>
      <c r="BP47" s="88">
        <f t="shared" si="193"/>
        <v>0</v>
      </c>
      <c r="BQ47" s="88">
        <f>SUM(BK47:BP47)</f>
        <v>0</v>
      </c>
      <c r="BR47" s="88">
        <f>BI47+BJ47+BQ47</f>
        <v>1403750</v>
      </c>
      <c r="BS47" s="87"/>
      <c r="BT47" s="87"/>
      <c r="BU47" s="88">
        <f t="shared" si="194"/>
        <v>1403750</v>
      </c>
      <c r="BV47" s="88">
        <f t="shared" si="194"/>
        <v>0</v>
      </c>
      <c r="BW47" s="88">
        <f t="shared" si="194"/>
        <v>0</v>
      </c>
      <c r="BX47" s="88">
        <f t="shared" si="194"/>
        <v>0</v>
      </c>
      <c r="BY47" s="88">
        <f t="shared" si="194"/>
        <v>0</v>
      </c>
      <c r="BZ47" s="88">
        <f t="shared" si="194"/>
        <v>0</v>
      </c>
      <c r="CA47" s="88">
        <f t="shared" si="194"/>
        <v>0</v>
      </c>
      <c r="CB47" s="88">
        <f t="shared" si="194"/>
        <v>0</v>
      </c>
      <c r="CC47" s="88">
        <f>SUM(BW47:CB47)</f>
        <v>0</v>
      </c>
      <c r="CD47" s="88">
        <f>BU47+BV47+CC47</f>
        <v>1403750</v>
      </c>
      <c r="CE47" s="87" t="b">
        <f>CD47=BR47</f>
        <v>1</v>
      </c>
      <c r="CF47" s="87"/>
      <c r="CG47" s="88">
        <f t="shared" si="195"/>
        <v>1403750</v>
      </c>
      <c r="CH47" s="88">
        <f t="shared" si="195"/>
        <v>0</v>
      </c>
      <c r="CI47" s="88">
        <f t="shared" si="195"/>
        <v>0</v>
      </c>
      <c r="CJ47" s="88">
        <f t="shared" si="195"/>
        <v>0</v>
      </c>
      <c r="CK47" s="88">
        <f t="shared" si="195"/>
        <v>0</v>
      </c>
      <c r="CL47" s="88">
        <f t="shared" si="195"/>
        <v>0</v>
      </c>
      <c r="CM47" s="88">
        <f t="shared" si="195"/>
        <v>0</v>
      </c>
      <c r="CN47" s="88">
        <f t="shared" si="195"/>
        <v>0</v>
      </c>
      <c r="CO47" s="88">
        <f>SUM(CI47:CN47)</f>
        <v>0</v>
      </c>
      <c r="CP47" s="88">
        <f>CG47+CH47+CO47</f>
        <v>1403750</v>
      </c>
      <c r="CQ47" s="87"/>
      <c r="CR47" s="87"/>
      <c r="CS47" s="88">
        <f t="shared" si="196"/>
        <v>1403750</v>
      </c>
      <c r="CT47" s="88">
        <f t="shared" si="196"/>
        <v>0</v>
      </c>
      <c r="CU47" s="88">
        <f t="shared" si="196"/>
        <v>0</v>
      </c>
      <c r="CV47" s="88">
        <f t="shared" si="196"/>
        <v>0</v>
      </c>
      <c r="CW47" s="88">
        <f t="shared" si="196"/>
        <v>0</v>
      </c>
      <c r="CX47" s="88">
        <f t="shared" si="196"/>
        <v>0</v>
      </c>
      <c r="CY47" s="88">
        <f t="shared" si="196"/>
        <v>0</v>
      </c>
      <c r="CZ47" s="88">
        <f t="shared" si="196"/>
        <v>0</v>
      </c>
      <c r="DA47" s="88">
        <f>SUM(CU47:CZ47)</f>
        <v>0</v>
      </c>
      <c r="DB47" s="88">
        <f>CS47+CT47+DA47</f>
        <v>1403750</v>
      </c>
      <c r="DC47" s="87"/>
      <c r="DD47" s="87"/>
      <c r="DE47" s="88">
        <f t="shared" si="197"/>
        <v>1403750</v>
      </c>
      <c r="DF47" s="88">
        <f t="shared" si="197"/>
        <v>0</v>
      </c>
      <c r="DG47" s="88">
        <f t="shared" si="197"/>
        <v>0</v>
      </c>
      <c r="DH47" s="88">
        <f t="shared" si="197"/>
        <v>0</v>
      </c>
      <c r="DI47" s="88">
        <f t="shared" si="197"/>
        <v>0</v>
      </c>
      <c r="DJ47" s="88">
        <f t="shared" si="197"/>
        <v>0</v>
      </c>
      <c r="DK47" s="88">
        <f t="shared" si="197"/>
        <v>0</v>
      </c>
      <c r="DL47" s="88">
        <f t="shared" si="197"/>
        <v>0</v>
      </c>
      <c r="DM47" s="88">
        <f>SUM(DG47:DL47)</f>
        <v>0</v>
      </c>
      <c r="DN47" s="88">
        <f>DE47+DF47+DM47</f>
        <v>1403750</v>
      </c>
      <c r="DO47" s="87"/>
      <c r="DP47" s="87"/>
      <c r="DQ47" s="88">
        <f t="shared" si="198"/>
        <v>1403750</v>
      </c>
      <c r="DR47" s="88">
        <f t="shared" si="198"/>
        <v>0</v>
      </c>
      <c r="DS47" s="88">
        <f t="shared" si="198"/>
        <v>0</v>
      </c>
      <c r="DT47" s="88">
        <f t="shared" si="198"/>
        <v>0</v>
      </c>
      <c r="DU47" s="88">
        <f t="shared" si="198"/>
        <v>0</v>
      </c>
      <c r="DV47" s="88">
        <f t="shared" si="198"/>
        <v>0</v>
      </c>
      <c r="DW47" s="88">
        <f t="shared" si="198"/>
        <v>0</v>
      </c>
      <c r="DX47" s="88">
        <f t="shared" si="198"/>
        <v>0</v>
      </c>
      <c r="DY47" s="88">
        <f>SUM(DS47:DX47)</f>
        <v>0</v>
      </c>
      <c r="DZ47" s="88">
        <f>DQ47+DR47+DY47</f>
        <v>1403750</v>
      </c>
      <c r="EA47" s="87"/>
      <c r="EB47" s="87"/>
      <c r="EC47" s="88">
        <f t="shared" si="199"/>
        <v>1403750</v>
      </c>
      <c r="ED47" s="88">
        <f t="shared" si="199"/>
        <v>0</v>
      </c>
      <c r="EE47" s="88">
        <f t="shared" si="199"/>
        <v>0</v>
      </c>
      <c r="EF47" s="88">
        <f t="shared" si="199"/>
        <v>0</v>
      </c>
      <c r="EG47" s="88">
        <f t="shared" si="199"/>
        <v>0</v>
      </c>
      <c r="EH47" s="88">
        <f t="shared" si="199"/>
        <v>0</v>
      </c>
      <c r="EI47" s="88">
        <f t="shared" si="199"/>
        <v>0</v>
      </c>
      <c r="EJ47" s="88">
        <f t="shared" si="199"/>
        <v>0</v>
      </c>
      <c r="EK47" s="88">
        <f>SUM(EE47:EJ47)</f>
        <v>0</v>
      </c>
      <c r="EL47" s="88">
        <f>EC47+ED47+EK47</f>
        <v>1403750</v>
      </c>
      <c r="EM47" s="87"/>
      <c r="EN47" s="87"/>
    </row>
    <row r="48" spans="1:144" x14ac:dyDescent="0.2">
      <c r="A48" s="1" t="s">
        <v>224</v>
      </c>
      <c r="B48" s="3">
        <v>52319871.000000007</v>
      </c>
      <c r="C48" s="3">
        <v>5602656</v>
      </c>
      <c r="D48" s="3">
        <v>2580944</v>
      </c>
      <c r="E48" s="3">
        <v>697269394</v>
      </c>
      <c r="F48" s="3">
        <v>124699446</v>
      </c>
      <c r="G48" s="3">
        <v>13662804</v>
      </c>
      <c r="H48" s="3">
        <v>0</v>
      </c>
      <c r="I48" s="3">
        <v>191987425.84</v>
      </c>
      <c r="J48" s="3">
        <f>SUM(D48:I48)</f>
        <v>1030200013.84</v>
      </c>
      <c r="K48" s="3">
        <f>B48+C48+J48</f>
        <v>1088122540.8400002</v>
      </c>
      <c r="L48" s="3" t="s">
        <v>257</v>
      </c>
      <c r="M48" s="22">
        <f t="shared" si="189"/>
        <v>52319871.000000007</v>
      </c>
      <c r="N48" s="22">
        <f t="shared" si="189"/>
        <v>5602656</v>
      </c>
      <c r="O48" s="22">
        <f t="shared" si="189"/>
        <v>2580944</v>
      </c>
      <c r="P48" s="22">
        <f t="shared" si="189"/>
        <v>697269394</v>
      </c>
      <c r="Q48" s="22">
        <f t="shared" si="189"/>
        <v>124699446</v>
      </c>
      <c r="R48" s="22">
        <f t="shared" si="189"/>
        <v>13662804</v>
      </c>
      <c r="S48" s="22">
        <f t="shared" si="189"/>
        <v>0</v>
      </c>
      <c r="T48" s="22">
        <f t="shared" si="189"/>
        <v>191987425.84</v>
      </c>
      <c r="U48" s="3">
        <f>SUM(O48:T48)</f>
        <v>1030200013.84</v>
      </c>
      <c r="V48" s="3">
        <f>M48+N48+U48</f>
        <v>1088122540.8400002</v>
      </c>
      <c r="W48" s="1" t="b">
        <f>V48=K48</f>
        <v>1</v>
      </c>
      <c r="Y48" s="3">
        <f t="shared" si="201"/>
        <v>52319871.000000007</v>
      </c>
      <c r="Z48" s="3">
        <f t="shared" si="201"/>
        <v>5602656</v>
      </c>
      <c r="AA48" s="3">
        <f t="shared" si="201"/>
        <v>2580944</v>
      </c>
      <c r="AB48" s="3">
        <f t="shared" si="201"/>
        <v>697269394</v>
      </c>
      <c r="AC48" s="3">
        <f t="shared" si="201"/>
        <v>124699446</v>
      </c>
      <c r="AD48" s="3">
        <f t="shared" si="201"/>
        <v>13662804</v>
      </c>
      <c r="AE48" s="3">
        <f t="shared" si="201"/>
        <v>0</v>
      </c>
      <c r="AF48" s="3">
        <f t="shared" si="201"/>
        <v>191987425.84</v>
      </c>
      <c r="AG48" s="3">
        <f>SUM(AA48:AF48)</f>
        <v>1030200013.84</v>
      </c>
      <c r="AH48" s="3">
        <f>Y48+Z48+AG48</f>
        <v>1088122540.8400002</v>
      </c>
      <c r="AI48" s="3" t="b">
        <f>AH48=V48</f>
        <v>1</v>
      </c>
      <c r="AJ48" s="3"/>
      <c r="AK48" s="3">
        <f t="shared" si="191"/>
        <v>52319871.000000007</v>
      </c>
      <c r="AL48" s="3">
        <f t="shared" si="191"/>
        <v>5602656</v>
      </c>
      <c r="AM48" s="3">
        <f t="shared" si="191"/>
        <v>2580944</v>
      </c>
      <c r="AN48" s="3">
        <f t="shared" si="191"/>
        <v>697269394</v>
      </c>
      <c r="AO48" s="3">
        <f t="shared" si="191"/>
        <v>124699446</v>
      </c>
      <c r="AP48" s="3">
        <f t="shared" si="191"/>
        <v>13662804</v>
      </c>
      <c r="AQ48" s="3">
        <f t="shared" si="191"/>
        <v>0</v>
      </c>
      <c r="AR48" s="3">
        <f t="shared" si="191"/>
        <v>191987425.84</v>
      </c>
      <c r="AS48" s="3">
        <f>SUM(AM48:AR48)</f>
        <v>1030200013.84</v>
      </c>
      <c r="AT48" s="3">
        <f>AK48+AL48+AS48</f>
        <v>1088122540.8400002</v>
      </c>
      <c r="AU48" s="3" t="b">
        <f>AT48=AH48</f>
        <v>1</v>
      </c>
      <c r="AV48" s="3"/>
      <c r="AW48" s="3">
        <f t="shared" si="192"/>
        <v>52319871.000000007</v>
      </c>
      <c r="AX48" s="3">
        <f t="shared" si="192"/>
        <v>5602656</v>
      </c>
      <c r="AY48" s="3">
        <f t="shared" si="192"/>
        <v>2580944</v>
      </c>
      <c r="AZ48" s="3">
        <f t="shared" si="192"/>
        <v>697269394</v>
      </c>
      <c r="BA48" s="3">
        <f t="shared" si="192"/>
        <v>124699446</v>
      </c>
      <c r="BB48" s="3">
        <f t="shared" si="192"/>
        <v>13662804</v>
      </c>
      <c r="BC48" s="3">
        <f t="shared" si="192"/>
        <v>0</v>
      </c>
      <c r="BD48" s="3">
        <f t="shared" si="192"/>
        <v>191987425.84</v>
      </c>
      <c r="BE48" s="3">
        <f>SUM(AY48:BD48)</f>
        <v>1030200013.84</v>
      </c>
      <c r="BF48" s="3">
        <f>AW48+AX48+BE48</f>
        <v>1088122540.8400002</v>
      </c>
      <c r="BG48" s="3" t="b">
        <f>BF48=AT48</f>
        <v>1</v>
      </c>
      <c r="BH48" s="3"/>
      <c r="BI48" s="3">
        <f t="shared" si="193"/>
        <v>52319871.000000007</v>
      </c>
      <c r="BJ48" s="3">
        <f t="shared" si="193"/>
        <v>5602656</v>
      </c>
      <c r="BK48" s="3">
        <f t="shared" si="193"/>
        <v>2580944</v>
      </c>
      <c r="BL48" s="3">
        <f t="shared" si="193"/>
        <v>697269394</v>
      </c>
      <c r="BM48" s="3">
        <f t="shared" si="193"/>
        <v>124699446</v>
      </c>
      <c r="BN48" s="3">
        <f t="shared" si="193"/>
        <v>13662804</v>
      </c>
      <c r="BO48" s="3">
        <f t="shared" si="193"/>
        <v>0</v>
      </c>
      <c r="BP48" s="3">
        <f t="shared" si="193"/>
        <v>191987425.84</v>
      </c>
      <c r="BQ48" s="3">
        <f>SUM(BK48:BP48)</f>
        <v>1030200013.84</v>
      </c>
      <c r="BR48" s="3">
        <f>BI48+BJ48+BQ48</f>
        <v>1088122540.8400002</v>
      </c>
      <c r="BS48" s="3"/>
      <c r="BT48" s="3"/>
      <c r="BU48" s="3">
        <f t="shared" si="194"/>
        <v>52319871.000000007</v>
      </c>
      <c r="BV48" s="3">
        <f t="shared" si="194"/>
        <v>5602656</v>
      </c>
      <c r="BW48" s="3">
        <f t="shared" si="194"/>
        <v>2580944</v>
      </c>
      <c r="BX48" s="3">
        <f t="shared" si="194"/>
        <v>697269394</v>
      </c>
      <c r="BY48" s="3">
        <f t="shared" si="194"/>
        <v>124699446</v>
      </c>
      <c r="BZ48" s="3">
        <f t="shared" si="194"/>
        <v>13662804</v>
      </c>
      <c r="CA48" s="3">
        <f t="shared" si="194"/>
        <v>0</v>
      </c>
      <c r="CB48" s="3">
        <f t="shared" si="194"/>
        <v>191987425.84</v>
      </c>
      <c r="CC48" s="3">
        <f>SUM(BW48:CB48)</f>
        <v>1030200013.84</v>
      </c>
      <c r="CD48" s="3">
        <f>BU48+BV48+CC48</f>
        <v>1088122540.8400002</v>
      </c>
      <c r="CE48" s="3" t="b">
        <f>CD48=BR48</f>
        <v>1</v>
      </c>
      <c r="CF48" s="3"/>
      <c r="CG48" s="3">
        <f t="shared" si="195"/>
        <v>52319871.000000007</v>
      </c>
      <c r="CH48" s="3">
        <f t="shared" si="195"/>
        <v>5602656</v>
      </c>
      <c r="CI48" s="3">
        <f t="shared" si="195"/>
        <v>2580944</v>
      </c>
      <c r="CJ48" s="3">
        <f t="shared" si="195"/>
        <v>697269394</v>
      </c>
      <c r="CK48" s="3">
        <f t="shared" si="195"/>
        <v>124699446</v>
      </c>
      <c r="CL48" s="3">
        <f t="shared" si="195"/>
        <v>13662804</v>
      </c>
      <c r="CM48" s="3">
        <f t="shared" si="195"/>
        <v>0</v>
      </c>
      <c r="CN48" s="3">
        <f t="shared" si="195"/>
        <v>191987425.84</v>
      </c>
      <c r="CO48" s="3">
        <f>SUM(CI48:CN48)</f>
        <v>1030200013.84</v>
      </c>
      <c r="CP48" s="3">
        <f>CG48+CH48+CO48</f>
        <v>1088122540.8400002</v>
      </c>
      <c r="CQ48" s="3"/>
      <c r="CR48" s="3"/>
      <c r="CS48" s="3">
        <f t="shared" si="196"/>
        <v>52319871.000000007</v>
      </c>
      <c r="CT48" s="3">
        <f t="shared" si="196"/>
        <v>5602656</v>
      </c>
      <c r="CU48" s="3">
        <f t="shared" si="196"/>
        <v>2580944</v>
      </c>
      <c r="CV48" s="3">
        <f t="shared" si="196"/>
        <v>697269394</v>
      </c>
      <c r="CW48" s="3">
        <f t="shared" si="196"/>
        <v>124699446</v>
      </c>
      <c r="CX48" s="3">
        <f t="shared" si="196"/>
        <v>13662804</v>
      </c>
      <c r="CY48" s="3">
        <f t="shared" si="196"/>
        <v>0</v>
      </c>
      <c r="CZ48" s="3">
        <f t="shared" si="196"/>
        <v>191987425.84</v>
      </c>
      <c r="DA48" s="3">
        <f>SUM(CU48:CZ48)</f>
        <v>1030200013.84</v>
      </c>
      <c r="DB48" s="3">
        <f>CS48+CT48+DA48</f>
        <v>1088122540.8400002</v>
      </c>
      <c r="DC48" s="3"/>
      <c r="DD48" s="3"/>
      <c r="DE48" s="3">
        <f t="shared" si="197"/>
        <v>52319871.000000007</v>
      </c>
      <c r="DF48" s="3">
        <f t="shared" si="197"/>
        <v>5602656</v>
      </c>
      <c r="DG48" s="3">
        <f t="shared" si="197"/>
        <v>2580944</v>
      </c>
      <c r="DH48" s="3">
        <f t="shared" si="197"/>
        <v>697269394</v>
      </c>
      <c r="DI48" s="3">
        <f t="shared" si="197"/>
        <v>124699446</v>
      </c>
      <c r="DJ48" s="3">
        <f t="shared" si="197"/>
        <v>13662804</v>
      </c>
      <c r="DK48" s="3">
        <f t="shared" si="197"/>
        <v>0</v>
      </c>
      <c r="DL48" s="3">
        <f t="shared" si="197"/>
        <v>191987425.84</v>
      </c>
      <c r="DM48" s="3">
        <f>SUM(DG48:DL48)</f>
        <v>1030200013.84</v>
      </c>
      <c r="DN48" s="3">
        <f>DE48+DF48+DM48</f>
        <v>1088122540.8400002</v>
      </c>
      <c r="DO48" s="3"/>
      <c r="DP48" s="3"/>
      <c r="DQ48" s="3">
        <f t="shared" si="198"/>
        <v>52319871.000000007</v>
      </c>
      <c r="DR48" s="3">
        <f t="shared" si="198"/>
        <v>5602656</v>
      </c>
      <c r="DS48" s="3">
        <f t="shared" si="198"/>
        <v>2580944</v>
      </c>
      <c r="DT48" s="3">
        <f t="shared" si="198"/>
        <v>697269394</v>
      </c>
      <c r="DU48" s="3">
        <f t="shared" si="198"/>
        <v>124699446</v>
      </c>
      <c r="DV48" s="3">
        <f t="shared" si="198"/>
        <v>13662804</v>
      </c>
      <c r="DW48" s="3">
        <f t="shared" si="198"/>
        <v>0</v>
      </c>
      <c r="DX48" s="3">
        <f t="shared" si="198"/>
        <v>191987425.84</v>
      </c>
      <c r="DY48" s="3">
        <f>SUM(DS48:DX48)</f>
        <v>1030200013.84</v>
      </c>
      <c r="DZ48" s="3">
        <f>DQ48+DR48+DY48</f>
        <v>1088122540.8400002</v>
      </c>
      <c r="EA48" s="3"/>
      <c r="EB48" s="3"/>
      <c r="EC48" s="3">
        <f t="shared" si="199"/>
        <v>52319871.000000007</v>
      </c>
      <c r="ED48" s="3">
        <f t="shared" si="199"/>
        <v>5602656</v>
      </c>
      <c r="EE48" s="3">
        <f t="shared" si="199"/>
        <v>2580944</v>
      </c>
      <c r="EF48" s="3">
        <f t="shared" si="199"/>
        <v>697269394</v>
      </c>
      <c r="EG48" s="3">
        <f t="shared" si="199"/>
        <v>124699446</v>
      </c>
      <c r="EH48" s="3">
        <f t="shared" si="199"/>
        <v>13662804</v>
      </c>
      <c r="EI48" s="3">
        <f t="shared" si="199"/>
        <v>0</v>
      </c>
      <c r="EJ48" s="3">
        <f t="shared" si="199"/>
        <v>191987425.84</v>
      </c>
      <c r="EK48" s="3">
        <f>SUM(EE48:EJ48)</f>
        <v>1030200013.84</v>
      </c>
      <c r="EL48" s="3">
        <f>EC48+ED48+EK48</f>
        <v>1088122540.8400002</v>
      </c>
      <c r="EM48" s="3"/>
      <c r="EN48" s="3"/>
    </row>
    <row r="49" spans="1:144" x14ac:dyDescent="0.2">
      <c r="A49" s="92" t="s">
        <v>269</v>
      </c>
      <c r="B49" s="17">
        <f t="shared" ref="B49:I49" si="202">(B46-B47*0)+(B45-B48*0)</f>
        <v>9880926253.57938</v>
      </c>
      <c r="C49" s="17">
        <f t="shared" si="202"/>
        <v>0</v>
      </c>
      <c r="D49" s="17">
        <f t="shared" si="202"/>
        <v>34843226</v>
      </c>
      <c r="E49" s="17">
        <f t="shared" si="202"/>
        <v>2262812692.1747599</v>
      </c>
      <c r="F49" s="17">
        <f t="shared" si="202"/>
        <v>360387481.71182102</v>
      </c>
      <c r="G49" s="17">
        <f t="shared" si="202"/>
        <v>1003920975.95945</v>
      </c>
      <c r="H49" s="17">
        <f t="shared" si="202"/>
        <v>1186566785.405127</v>
      </c>
      <c r="I49" s="17">
        <f t="shared" si="202"/>
        <v>854711756.64692998</v>
      </c>
      <c r="J49" s="17">
        <f>SUM(D49:I49)</f>
        <v>5703242917.8980875</v>
      </c>
      <c r="K49" s="17">
        <f>B49+C49+J49</f>
        <v>15584169171.477467</v>
      </c>
      <c r="L49" s="3"/>
      <c r="M49" s="17">
        <f t="shared" ref="M49:T49" si="203">(M46-M47*0)+(M45-M48*0)</f>
        <v>9880926253.57938</v>
      </c>
      <c r="N49" s="17">
        <f t="shared" si="203"/>
        <v>0</v>
      </c>
      <c r="O49" s="17">
        <f t="shared" si="203"/>
        <v>34843226</v>
      </c>
      <c r="P49" s="17">
        <f t="shared" si="203"/>
        <v>2262812692.1747599</v>
      </c>
      <c r="Q49" s="17">
        <f t="shared" si="203"/>
        <v>360387481.71182102</v>
      </c>
      <c r="R49" s="17">
        <f t="shared" si="203"/>
        <v>1003920975.95945</v>
      </c>
      <c r="S49" s="17">
        <f t="shared" si="203"/>
        <v>1186566785.405127</v>
      </c>
      <c r="T49" s="17">
        <f t="shared" si="203"/>
        <v>854711756.64692998</v>
      </c>
      <c r="U49" s="17">
        <f>SUM(O49:T49)</f>
        <v>5703242917.8980875</v>
      </c>
      <c r="V49" s="17">
        <f>M49+N49+U49</f>
        <v>15584169171.477467</v>
      </c>
      <c r="Y49" s="17">
        <f t="shared" ref="Y49:AF49" si="204">(Y46-Y47*0)+(Y45-Y48*0)</f>
        <v>9880926253.57938</v>
      </c>
      <c r="Z49" s="17">
        <f t="shared" si="204"/>
        <v>0</v>
      </c>
      <c r="AA49" s="17">
        <f t="shared" si="204"/>
        <v>34843226</v>
      </c>
      <c r="AB49" s="17">
        <f t="shared" si="204"/>
        <v>2262812692.1747599</v>
      </c>
      <c r="AC49" s="17">
        <f t="shared" si="204"/>
        <v>360387481.71182102</v>
      </c>
      <c r="AD49" s="17">
        <f t="shared" si="204"/>
        <v>1003920975.95945</v>
      </c>
      <c r="AE49" s="17">
        <f t="shared" si="204"/>
        <v>1186566785.405127</v>
      </c>
      <c r="AF49" s="17">
        <f t="shared" si="204"/>
        <v>854711756.64692998</v>
      </c>
      <c r="AG49" s="17">
        <f>SUM(AA49:AF49)</f>
        <v>5703242917.8980875</v>
      </c>
      <c r="AH49" s="17">
        <f>Y49+Z49+AG49</f>
        <v>15584169171.477467</v>
      </c>
      <c r="AI49" s="70"/>
      <c r="AJ49" s="70"/>
      <c r="AK49" s="17">
        <f t="shared" ref="AK49:AR49" si="205">(AK46-AK47*0)+(AK45-AK48*0)</f>
        <v>9880926253.57938</v>
      </c>
      <c r="AL49" s="17">
        <f t="shared" si="205"/>
        <v>0</v>
      </c>
      <c r="AM49" s="17">
        <f t="shared" si="205"/>
        <v>34843226</v>
      </c>
      <c r="AN49" s="17">
        <f t="shared" si="205"/>
        <v>2262812692.1747599</v>
      </c>
      <c r="AO49" s="17">
        <f t="shared" si="205"/>
        <v>360387481.71182102</v>
      </c>
      <c r="AP49" s="17">
        <f t="shared" si="205"/>
        <v>1003920975.95945</v>
      </c>
      <c r="AQ49" s="17">
        <f t="shared" si="205"/>
        <v>1186566785.405127</v>
      </c>
      <c r="AR49" s="17">
        <f t="shared" si="205"/>
        <v>854711756.64692998</v>
      </c>
      <c r="AS49" s="17">
        <f>SUM(AM49:AR49)</f>
        <v>5703242917.8980875</v>
      </c>
      <c r="AT49" s="17">
        <f>AK49+AL49+AS49</f>
        <v>15584169171.477467</v>
      </c>
      <c r="AU49" s="70"/>
      <c r="AV49" s="70"/>
      <c r="AW49" s="17">
        <f t="shared" ref="AW49:BD49" si="206">(AW46-AW47*0)+(AW45-AW48*0)</f>
        <v>9880926253.57938</v>
      </c>
      <c r="AX49" s="17">
        <f t="shared" si="206"/>
        <v>0</v>
      </c>
      <c r="AY49" s="17">
        <f t="shared" si="206"/>
        <v>34843226</v>
      </c>
      <c r="AZ49" s="17">
        <f t="shared" si="206"/>
        <v>2262812692.1747599</v>
      </c>
      <c r="BA49" s="17">
        <f t="shared" si="206"/>
        <v>360387481.71182102</v>
      </c>
      <c r="BB49" s="17">
        <f t="shared" si="206"/>
        <v>1003920975.95945</v>
      </c>
      <c r="BC49" s="17">
        <f t="shared" si="206"/>
        <v>1186566785.405127</v>
      </c>
      <c r="BD49" s="17">
        <f t="shared" si="206"/>
        <v>854711756.64692998</v>
      </c>
      <c r="BE49" s="17">
        <f>SUM(AY49:BD49)</f>
        <v>5703242917.8980875</v>
      </c>
      <c r="BF49" s="17">
        <f>AW49+AX49+BE49</f>
        <v>15584169171.477467</v>
      </c>
      <c r="BG49" s="70"/>
      <c r="BH49" s="70"/>
      <c r="BI49" s="17">
        <f t="shared" ref="BI49:BP49" si="207">(BI46-BI47*0)+(BI45-BI48*0)</f>
        <v>9880926253.57938</v>
      </c>
      <c r="BJ49" s="17">
        <f t="shared" si="207"/>
        <v>0</v>
      </c>
      <c r="BK49" s="17">
        <f t="shared" si="207"/>
        <v>34843226</v>
      </c>
      <c r="BL49" s="17">
        <f t="shared" si="207"/>
        <v>2262812692.1747599</v>
      </c>
      <c r="BM49" s="17">
        <f t="shared" si="207"/>
        <v>360387481.71182102</v>
      </c>
      <c r="BN49" s="17">
        <f t="shared" si="207"/>
        <v>1003920975.95945</v>
      </c>
      <c r="BO49" s="17">
        <f t="shared" si="207"/>
        <v>1186566785.405127</v>
      </c>
      <c r="BP49" s="17">
        <f t="shared" si="207"/>
        <v>854711756.64692998</v>
      </c>
      <c r="BQ49" s="17">
        <f>SUM(BK49:BP49)</f>
        <v>5703242917.8980875</v>
      </c>
      <c r="BR49" s="17">
        <f>BI49+BJ49+BQ49</f>
        <v>15584169171.477467</v>
      </c>
      <c r="BS49" s="70"/>
      <c r="BT49" s="70"/>
      <c r="BU49" s="17">
        <f t="shared" ref="BU49:CB49" si="208">(BU46-BU47*0)+(BU45-BU48*0)</f>
        <v>9880926253.57938</v>
      </c>
      <c r="BV49" s="17">
        <f t="shared" si="208"/>
        <v>0</v>
      </c>
      <c r="BW49" s="17">
        <f t="shared" si="208"/>
        <v>34843226</v>
      </c>
      <c r="BX49" s="17">
        <f t="shared" si="208"/>
        <v>2262812692.1747599</v>
      </c>
      <c r="BY49" s="17">
        <f t="shared" si="208"/>
        <v>360387481.71182102</v>
      </c>
      <c r="BZ49" s="17">
        <f t="shared" si="208"/>
        <v>1003920975.95945</v>
      </c>
      <c r="CA49" s="17">
        <f t="shared" si="208"/>
        <v>1186566785.405127</v>
      </c>
      <c r="CB49" s="17">
        <f t="shared" si="208"/>
        <v>854711756.64692998</v>
      </c>
      <c r="CC49" s="17">
        <f>SUM(BW49:CB49)</f>
        <v>5703242917.8980875</v>
      </c>
      <c r="CD49" s="17">
        <f>BU49+BV49+CC49</f>
        <v>15584169171.477467</v>
      </c>
      <c r="CE49" s="70"/>
      <c r="CF49" s="70"/>
      <c r="CG49" s="17">
        <f t="shared" ref="CG49:CN49" si="209">(CG46-CG47*0)+(CG45-CG48*0)</f>
        <v>9880926253.57938</v>
      </c>
      <c r="CH49" s="17">
        <f t="shared" si="209"/>
        <v>0</v>
      </c>
      <c r="CI49" s="17">
        <f t="shared" si="209"/>
        <v>34843226</v>
      </c>
      <c r="CJ49" s="17">
        <f t="shared" si="209"/>
        <v>2262812692.1747599</v>
      </c>
      <c r="CK49" s="17">
        <f t="shared" si="209"/>
        <v>360387481.71182102</v>
      </c>
      <c r="CL49" s="17">
        <f t="shared" si="209"/>
        <v>1003920975.95945</v>
      </c>
      <c r="CM49" s="17">
        <f t="shared" si="209"/>
        <v>1186566785.405127</v>
      </c>
      <c r="CN49" s="17">
        <f t="shared" si="209"/>
        <v>854711756.64692998</v>
      </c>
      <c r="CO49" s="17">
        <f>SUM(CI49:CN49)</f>
        <v>5703242917.8980875</v>
      </c>
      <c r="CP49" s="17">
        <f>CG49+CH49+CO49</f>
        <v>15584169171.477467</v>
      </c>
      <c r="CQ49" s="70"/>
      <c r="CR49" s="70"/>
      <c r="CS49" s="17">
        <f t="shared" ref="CS49:CZ49" si="210">(CS46-CS47*0)+(CS45-CS48*0)</f>
        <v>9880926253.57938</v>
      </c>
      <c r="CT49" s="17">
        <f t="shared" si="210"/>
        <v>0</v>
      </c>
      <c r="CU49" s="17">
        <f t="shared" si="210"/>
        <v>34843226</v>
      </c>
      <c r="CV49" s="17">
        <f t="shared" si="210"/>
        <v>2262812692.1747599</v>
      </c>
      <c r="CW49" s="17">
        <f t="shared" si="210"/>
        <v>360387481.71182102</v>
      </c>
      <c r="CX49" s="17">
        <f t="shared" si="210"/>
        <v>1003920975.95945</v>
      </c>
      <c r="CY49" s="17">
        <f t="shared" si="210"/>
        <v>1186566785.405127</v>
      </c>
      <c r="CZ49" s="17">
        <f t="shared" si="210"/>
        <v>854711756.64692998</v>
      </c>
      <c r="DA49" s="17">
        <f>SUM(CU49:CZ49)</f>
        <v>5703242917.8980875</v>
      </c>
      <c r="DB49" s="17">
        <f>CS49+CT49+DA49</f>
        <v>15584169171.477467</v>
      </c>
      <c r="DC49" s="70"/>
      <c r="DD49" s="70"/>
      <c r="DE49" s="17">
        <f t="shared" ref="DE49:DL49" si="211">(DE46-DE47*0)+(DE45-DE48*0)</f>
        <v>9880926253.57938</v>
      </c>
      <c r="DF49" s="17">
        <f t="shared" si="211"/>
        <v>0</v>
      </c>
      <c r="DG49" s="17">
        <f t="shared" si="211"/>
        <v>34843226</v>
      </c>
      <c r="DH49" s="17">
        <f t="shared" si="211"/>
        <v>2262812692.1747599</v>
      </c>
      <c r="DI49" s="17">
        <f t="shared" si="211"/>
        <v>360387481.71182102</v>
      </c>
      <c r="DJ49" s="17">
        <f t="shared" si="211"/>
        <v>1003920975.95945</v>
      </c>
      <c r="DK49" s="17">
        <f t="shared" si="211"/>
        <v>1186566785.405127</v>
      </c>
      <c r="DL49" s="17">
        <f t="shared" si="211"/>
        <v>854711756.64692998</v>
      </c>
      <c r="DM49" s="17">
        <f>SUM(DG49:DL49)</f>
        <v>5703242917.8980875</v>
      </c>
      <c r="DN49" s="17">
        <f>DE49+DF49+DM49</f>
        <v>15584169171.477467</v>
      </c>
      <c r="DO49" s="70"/>
      <c r="DP49" s="70"/>
      <c r="DQ49" s="17">
        <f t="shared" ref="DQ49:DX49" si="212">(DQ46-DQ47*0)+(DQ45-DQ48*0)</f>
        <v>9880926253.57938</v>
      </c>
      <c r="DR49" s="17">
        <f t="shared" si="212"/>
        <v>0</v>
      </c>
      <c r="DS49" s="17">
        <f t="shared" si="212"/>
        <v>34843226</v>
      </c>
      <c r="DT49" s="17">
        <f t="shared" si="212"/>
        <v>2262812692.1747599</v>
      </c>
      <c r="DU49" s="17">
        <f t="shared" si="212"/>
        <v>360387481.71182102</v>
      </c>
      <c r="DV49" s="17">
        <f t="shared" si="212"/>
        <v>1003920975.95945</v>
      </c>
      <c r="DW49" s="17">
        <f t="shared" si="212"/>
        <v>1186566785.405127</v>
      </c>
      <c r="DX49" s="17">
        <f t="shared" si="212"/>
        <v>854711756.64692998</v>
      </c>
      <c r="DY49" s="17">
        <f>SUM(DS49:DX49)</f>
        <v>5703242917.8980875</v>
      </c>
      <c r="DZ49" s="17">
        <f>DQ49+DR49+DY49</f>
        <v>15584169171.477467</v>
      </c>
      <c r="EA49" s="70"/>
      <c r="EB49" s="70"/>
      <c r="EC49" s="17">
        <f t="shared" ref="EC49:EJ49" si="213">(EC46-EC47*0)+(EC45-EC48*0)</f>
        <v>9880926253.57938</v>
      </c>
      <c r="ED49" s="17">
        <f t="shared" si="213"/>
        <v>0</v>
      </c>
      <c r="EE49" s="17">
        <f t="shared" si="213"/>
        <v>34843226</v>
      </c>
      <c r="EF49" s="17">
        <f t="shared" si="213"/>
        <v>2262812692.1747599</v>
      </c>
      <c r="EG49" s="17">
        <f t="shared" si="213"/>
        <v>360387481.71182102</v>
      </c>
      <c r="EH49" s="17">
        <f t="shared" si="213"/>
        <v>1003920975.95945</v>
      </c>
      <c r="EI49" s="17">
        <f t="shared" si="213"/>
        <v>1186566785.405127</v>
      </c>
      <c r="EJ49" s="17">
        <f t="shared" si="213"/>
        <v>854711756.64692998</v>
      </c>
      <c r="EK49" s="17">
        <f>SUM(EE49:EJ49)</f>
        <v>5703242917.8980875</v>
      </c>
      <c r="EL49" s="17">
        <f>EC49+ED49+EK49</f>
        <v>15584169171.477467</v>
      </c>
      <c r="EM49" s="70"/>
      <c r="EN49" s="70"/>
    </row>
    <row r="50" spans="1:144" ht="6" customHeight="1" x14ac:dyDescent="0.2">
      <c r="A50" s="83"/>
      <c r="B50" s="82"/>
      <c r="C50" s="82"/>
      <c r="D50" s="82"/>
      <c r="E50" s="82"/>
      <c r="F50" s="82"/>
      <c r="G50" s="82"/>
      <c r="H50" s="82"/>
      <c r="I50" s="82"/>
      <c r="J50" s="82"/>
      <c r="K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3"/>
      <c r="AJ50" s="3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3"/>
      <c r="AV50" s="3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3"/>
      <c r="BH50" s="3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3"/>
      <c r="BT50" s="3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3"/>
      <c r="CF50" s="3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3"/>
      <c r="CR50" s="3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3"/>
      <c r="DD50" s="3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3"/>
      <c r="DP50" s="3"/>
      <c r="DQ50" s="82"/>
      <c r="DR50" s="82"/>
      <c r="DS50" s="82"/>
      <c r="DT50" s="82"/>
      <c r="DU50" s="82"/>
      <c r="DV50" s="82"/>
      <c r="DW50" s="82"/>
      <c r="DX50" s="82"/>
      <c r="DY50" s="82"/>
      <c r="DZ50" s="82"/>
      <c r="EA50" s="3"/>
      <c r="EB50" s="3"/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3"/>
      <c r="EN50" s="3"/>
    </row>
    <row r="51" spans="1:144" ht="16.5" x14ac:dyDescent="0.3">
      <c r="A51" s="91" t="s">
        <v>268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</row>
    <row r="52" spans="1:144" ht="16.5" x14ac:dyDescent="0.3">
      <c r="A52" s="85" t="s">
        <v>267</v>
      </c>
      <c r="B52" s="3">
        <f t="shared" ref="B52:I53" si="214">B36*1.05-B36</f>
        <v>29427190.116018772</v>
      </c>
      <c r="C52" s="3">
        <f t="shared" si="214"/>
        <v>62382643.998749971</v>
      </c>
      <c r="D52" s="3">
        <f t="shared" si="214"/>
        <v>590.625</v>
      </c>
      <c r="E52" s="3">
        <f t="shared" si="214"/>
        <v>8515063.6945737302</v>
      </c>
      <c r="F52" s="3">
        <f t="shared" si="214"/>
        <v>1117289.1104166657</v>
      </c>
      <c r="G52" s="3">
        <f t="shared" si="214"/>
        <v>1899093.5502195433</v>
      </c>
      <c r="H52" s="3">
        <f t="shared" si="214"/>
        <v>417850.34375</v>
      </c>
      <c r="I52" s="3">
        <f t="shared" si="214"/>
        <v>6720898.4777044058</v>
      </c>
      <c r="J52" s="3">
        <f>SUM(D52:I52)</f>
        <v>18670785.801664345</v>
      </c>
      <c r="K52" s="3">
        <f>B52+C52+J52</f>
        <v>110480619.9164331</v>
      </c>
      <c r="M52" s="3">
        <f t="shared" ref="M52:T55" si="215">B52</f>
        <v>29427190.116018772</v>
      </c>
      <c r="N52" s="3">
        <f t="shared" si="215"/>
        <v>62382643.998749971</v>
      </c>
      <c r="O52" s="3">
        <f t="shared" si="215"/>
        <v>590.625</v>
      </c>
      <c r="P52" s="3">
        <f t="shared" si="215"/>
        <v>8515063.6945737302</v>
      </c>
      <c r="Q52" s="3">
        <f t="shared" si="215"/>
        <v>1117289.1104166657</v>
      </c>
      <c r="R52" s="3">
        <f t="shared" si="215"/>
        <v>1899093.5502195433</v>
      </c>
      <c r="S52" s="3">
        <f t="shared" si="215"/>
        <v>417850.34375</v>
      </c>
      <c r="T52" s="3">
        <f t="shared" si="215"/>
        <v>6720898.4777044058</v>
      </c>
      <c r="U52" s="3">
        <f>SUM(O52:T52)</f>
        <v>18670785.801664345</v>
      </c>
      <c r="V52" s="3">
        <f>M52+N52+U52</f>
        <v>110480619.9164331</v>
      </c>
      <c r="W52" s="1" t="b">
        <f>V52=K52</f>
        <v>1</v>
      </c>
      <c r="Y52" s="3">
        <f>M52</f>
        <v>29427190.116018772</v>
      </c>
      <c r="Z52" s="3">
        <f t="shared" ref="Z52:AF52" si="216">Z36*1.05-Z36</f>
        <v>62382643.998749971</v>
      </c>
      <c r="AA52" s="3">
        <f t="shared" si="216"/>
        <v>590.625</v>
      </c>
      <c r="AB52" s="3">
        <f t="shared" si="216"/>
        <v>8515063.6945737302</v>
      </c>
      <c r="AC52" s="3">
        <f t="shared" si="216"/>
        <v>1117289.1104166657</v>
      </c>
      <c r="AD52" s="3">
        <f t="shared" si="216"/>
        <v>1899093.5502195433</v>
      </c>
      <c r="AE52" s="3">
        <f t="shared" si="216"/>
        <v>417850.34375</v>
      </c>
      <c r="AF52" s="3">
        <f t="shared" si="216"/>
        <v>6720898.4777044058</v>
      </c>
      <c r="AG52" s="3">
        <f>SUM(AA52:AF52)</f>
        <v>18670785.801664345</v>
      </c>
      <c r="AH52" s="3">
        <f>Y52+Z52+AG52</f>
        <v>110480619.9164331</v>
      </c>
      <c r="AI52" s="3" t="b">
        <f>AH52=V52</f>
        <v>1</v>
      </c>
      <c r="AJ52" s="3"/>
      <c r="AK52" s="3">
        <f t="shared" ref="AK52:AR53" si="217">AK36*1.05-AK36</f>
        <v>29427190.116018772</v>
      </c>
      <c r="AL52" s="3">
        <f t="shared" si="217"/>
        <v>62382643.998749971</v>
      </c>
      <c r="AM52" s="3">
        <f t="shared" si="217"/>
        <v>590.625</v>
      </c>
      <c r="AN52" s="3">
        <f t="shared" si="217"/>
        <v>8515063.6945737302</v>
      </c>
      <c r="AO52" s="3">
        <f t="shared" si="217"/>
        <v>1117289.1104166657</v>
      </c>
      <c r="AP52" s="3">
        <f t="shared" si="217"/>
        <v>1899093.5502195433</v>
      </c>
      <c r="AQ52" s="3">
        <f t="shared" si="217"/>
        <v>417850.34375</v>
      </c>
      <c r="AR52" s="3">
        <f t="shared" si="217"/>
        <v>6720898.4777044058</v>
      </c>
      <c r="AS52" s="3">
        <f>SUM(AM52:AR52)</f>
        <v>18670785.801664345</v>
      </c>
      <c r="AT52" s="3">
        <f>AK52+AL52+AS52</f>
        <v>110480619.9164331</v>
      </c>
      <c r="AU52" s="3" t="b">
        <f>AT52=AH52</f>
        <v>1</v>
      </c>
      <c r="AV52" s="3"/>
      <c r="AW52" s="3">
        <f t="shared" ref="AW52:BD53" si="218">AW36*1.05-AW36</f>
        <v>29427190.116018772</v>
      </c>
      <c r="AX52" s="3">
        <f t="shared" si="218"/>
        <v>62382643.998749971</v>
      </c>
      <c r="AY52" s="3">
        <f t="shared" si="218"/>
        <v>590.625</v>
      </c>
      <c r="AZ52" s="3">
        <f t="shared" si="218"/>
        <v>8515063.6945737302</v>
      </c>
      <c r="BA52" s="3">
        <f t="shared" si="218"/>
        <v>1117289.1104166657</v>
      </c>
      <c r="BB52" s="3">
        <f t="shared" si="218"/>
        <v>1899093.5502195433</v>
      </c>
      <c r="BC52" s="3">
        <f t="shared" si="218"/>
        <v>417850.34375</v>
      </c>
      <c r="BD52" s="3">
        <f t="shared" si="218"/>
        <v>6720898.4777044058</v>
      </c>
      <c r="BE52" s="3">
        <f>SUM(AY52:BD52)</f>
        <v>18670785.801664345</v>
      </c>
      <c r="BF52" s="3">
        <f>AW52+AX52+BE52</f>
        <v>110480619.9164331</v>
      </c>
      <c r="BG52" s="3" t="b">
        <f>BF52=AT52</f>
        <v>1</v>
      </c>
      <c r="BH52" s="3"/>
      <c r="BI52" s="3">
        <f t="shared" ref="BI52:BP53" si="219">BI36*1.05-BI36</f>
        <v>29427190.116018772</v>
      </c>
      <c r="BJ52" s="3">
        <f t="shared" si="219"/>
        <v>62382643.998749971</v>
      </c>
      <c r="BK52" s="3">
        <f t="shared" si="219"/>
        <v>590.625</v>
      </c>
      <c r="BL52" s="3">
        <f t="shared" si="219"/>
        <v>8515063.6945737302</v>
      </c>
      <c r="BM52" s="3">
        <f t="shared" si="219"/>
        <v>1117289.1104166657</v>
      </c>
      <c r="BN52" s="3">
        <f t="shared" si="219"/>
        <v>1899093.5502195433</v>
      </c>
      <c r="BO52" s="3">
        <f t="shared" si="219"/>
        <v>417850.34375</v>
      </c>
      <c r="BP52" s="3">
        <f t="shared" si="219"/>
        <v>6720898.4777044058</v>
      </c>
      <c r="BQ52" s="3">
        <f>SUM(BK52:BP52)</f>
        <v>18670785.801664345</v>
      </c>
      <c r="BR52" s="3">
        <f>BI52+BJ52+BQ52</f>
        <v>110480619.9164331</v>
      </c>
      <c r="BS52" s="3"/>
      <c r="BT52" s="3"/>
      <c r="BU52" s="3">
        <f t="shared" ref="BU52:CB53" si="220">BU36*1.05-BU36</f>
        <v>29427190.116018772</v>
      </c>
      <c r="BV52" s="3">
        <f t="shared" si="220"/>
        <v>62382643.998749971</v>
      </c>
      <c r="BW52" s="3">
        <f t="shared" si="220"/>
        <v>590.625</v>
      </c>
      <c r="BX52" s="3">
        <f t="shared" si="220"/>
        <v>8515063.6945737302</v>
      </c>
      <c r="BY52" s="3">
        <f t="shared" si="220"/>
        <v>1117289.1104166657</v>
      </c>
      <c r="BZ52" s="3">
        <f t="shared" si="220"/>
        <v>1899093.5502195433</v>
      </c>
      <c r="CA52" s="3">
        <f t="shared" si="220"/>
        <v>417850.34375</v>
      </c>
      <c r="CB52" s="3">
        <f t="shared" si="220"/>
        <v>6720898.4777044058</v>
      </c>
      <c r="CC52" s="3">
        <f>SUM(BW52:CB52)</f>
        <v>18670785.801664345</v>
      </c>
      <c r="CD52" s="3">
        <f>BU52+BV52+CC52</f>
        <v>110480619.9164331</v>
      </c>
      <c r="CE52" s="3" t="b">
        <f>CD52=BR52</f>
        <v>1</v>
      </c>
      <c r="CF52" s="3"/>
      <c r="CG52" s="3">
        <f t="shared" ref="CG52:CN53" si="221">CG36*1.05-CG36</f>
        <v>29427190.116018772</v>
      </c>
      <c r="CH52" s="3">
        <f t="shared" si="221"/>
        <v>62382643.998749971</v>
      </c>
      <c r="CI52" s="3">
        <f t="shared" si="221"/>
        <v>590.625</v>
      </c>
      <c r="CJ52" s="3">
        <f t="shared" si="221"/>
        <v>8515063.6945737302</v>
      </c>
      <c r="CK52" s="3">
        <f t="shared" si="221"/>
        <v>1117289.1104166657</v>
      </c>
      <c r="CL52" s="3">
        <f t="shared" si="221"/>
        <v>1899093.5502195433</v>
      </c>
      <c r="CM52" s="3">
        <f t="shared" si="221"/>
        <v>417850.34375</v>
      </c>
      <c r="CN52" s="3">
        <f t="shared" si="221"/>
        <v>6720898.4777044058</v>
      </c>
      <c r="CO52" s="3">
        <f>SUM(CI52:CN52)</f>
        <v>18670785.801664345</v>
      </c>
      <c r="CP52" s="3">
        <f>CG52+CH52+CO52</f>
        <v>110480619.9164331</v>
      </c>
      <c r="CQ52" s="3"/>
      <c r="CR52" s="3"/>
      <c r="CS52" s="3">
        <f t="shared" ref="CS52:CZ53" si="222">CS36*1.05-CS36</f>
        <v>29427190.116018772</v>
      </c>
      <c r="CT52" s="3">
        <f t="shared" si="222"/>
        <v>62382643.998749971</v>
      </c>
      <c r="CU52" s="3">
        <f t="shared" si="222"/>
        <v>590.625</v>
      </c>
      <c r="CV52" s="3">
        <f t="shared" si="222"/>
        <v>8515063.6945737302</v>
      </c>
      <c r="CW52" s="3">
        <f t="shared" si="222"/>
        <v>1117289.1104166657</v>
      </c>
      <c r="CX52" s="3">
        <f t="shared" si="222"/>
        <v>1899093.5502195433</v>
      </c>
      <c r="CY52" s="3">
        <f t="shared" si="222"/>
        <v>417850.34375</v>
      </c>
      <c r="CZ52" s="3">
        <f t="shared" si="222"/>
        <v>6720898.4777044058</v>
      </c>
      <c r="DA52" s="3">
        <f>SUM(CU52:CZ52)</f>
        <v>18670785.801664345</v>
      </c>
      <c r="DB52" s="3">
        <f>CS52+CT52+DA52</f>
        <v>110480619.9164331</v>
      </c>
      <c r="DC52" s="3"/>
      <c r="DD52" s="3"/>
      <c r="DE52" s="3">
        <f t="shared" ref="DE52:DL53" si="223">DE36*1.05-DE36</f>
        <v>29427190.116018772</v>
      </c>
      <c r="DF52" s="3">
        <f t="shared" si="223"/>
        <v>62382643.998749971</v>
      </c>
      <c r="DG52" s="3">
        <f t="shared" si="223"/>
        <v>590.625</v>
      </c>
      <c r="DH52" s="3">
        <f t="shared" si="223"/>
        <v>8515063.6945737302</v>
      </c>
      <c r="DI52" s="3">
        <f t="shared" si="223"/>
        <v>1117289.1104166657</v>
      </c>
      <c r="DJ52" s="3">
        <f t="shared" si="223"/>
        <v>1899093.5502195433</v>
      </c>
      <c r="DK52" s="3">
        <f t="shared" si="223"/>
        <v>417850.34375</v>
      </c>
      <c r="DL52" s="3">
        <f t="shared" si="223"/>
        <v>6720898.4777044058</v>
      </c>
      <c r="DM52" s="3">
        <f>SUM(DG52:DL52)</f>
        <v>18670785.801664345</v>
      </c>
      <c r="DN52" s="3">
        <f>DE52+DF52+DM52</f>
        <v>110480619.9164331</v>
      </c>
      <c r="DO52" s="3"/>
      <c r="DP52" s="3"/>
      <c r="DQ52" s="3">
        <f t="shared" ref="DQ52:DX53" si="224">DQ36*1.05-DQ36</f>
        <v>29427190.116018772</v>
      </c>
      <c r="DR52" s="3">
        <f t="shared" si="224"/>
        <v>62382643.998749971</v>
      </c>
      <c r="DS52" s="3">
        <f t="shared" si="224"/>
        <v>590.625</v>
      </c>
      <c r="DT52" s="3">
        <f t="shared" si="224"/>
        <v>8515063.6945737302</v>
      </c>
      <c r="DU52" s="3">
        <f t="shared" si="224"/>
        <v>1117289.1104166657</v>
      </c>
      <c r="DV52" s="3">
        <f t="shared" si="224"/>
        <v>1899093.5502195433</v>
      </c>
      <c r="DW52" s="3">
        <f t="shared" si="224"/>
        <v>417850.34375</v>
      </c>
      <c r="DX52" s="3">
        <f t="shared" si="224"/>
        <v>6720898.4777044058</v>
      </c>
      <c r="DY52" s="3">
        <f>SUM(DS52:DX52)</f>
        <v>18670785.801664345</v>
      </c>
      <c r="DZ52" s="3">
        <f>DQ52+DR52+DY52</f>
        <v>110480619.9164331</v>
      </c>
      <c r="EA52" s="3"/>
      <c r="EB52" s="3"/>
      <c r="EC52" s="3">
        <f t="shared" ref="EC52:EJ53" si="225">EC36*1.05-EC36</f>
        <v>29427190.116018772</v>
      </c>
      <c r="ED52" s="3">
        <f t="shared" si="225"/>
        <v>62382643.998749971</v>
      </c>
      <c r="EE52" s="3">
        <f t="shared" si="225"/>
        <v>590.625</v>
      </c>
      <c r="EF52" s="3">
        <f t="shared" si="225"/>
        <v>8515063.6945737302</v>
      </c>
      <c r="EG52" s="3">
        <f t="shared" si="225"/>
        <v>1117289.1104166657</v>
      </c>
      <c r="EH52" s="3">
        <f t="shared" si="225"/>
        <v>1899093.5502195433</v>
      </c>
      <c r="EI52" s="3">
        <f t="shared" si="225"/>
        <v>417850.34375</v>
      </c>
      <c r="EJ52" s="3">
        <f t="shared" si="225"/>
        <v>6720898.4777044058</v>
      </c>
      <c r="EK52" s="3">
        <f>SUM(EE52:EJ52)</f>
        <v>18670785.801664345</v>
      </c>
      <c r="EL52" s="3">
        <f>EC52+ED52+EK52</f>
        <v>110480619.9164331</v>
      </c>
      <c r="EM52" s="3"/>
      <c r="EN52" s="3"/>
    </row>
    <row r="53" spans="1:144" ht="16.5" x14ac:dyDescent="0.3">
      <c r="A53" s="85" t="s">
        <v>266</v>
      </c>
      <c r="B53" s="3">
        <f t="shared" si="214"/>
        <v>29427190.116018772</v>
      </c>
      <c r="C53" s="90">
        <f t="shared" si="214"/>
        <v>62382643.998749971</v>
      </c>
      <c r="D53" s="3">
        <f t="shared" si="214"/>
        <v>590.625</v>
      </c>
      <c r="E53" s="3">
        <f t="shared" si="214"/>
        <v>8515063.6945737302</v>
      </c>
      <c r="F53" s="3">
        <f t="shared" si="214"/>
        <v>1117289.1104166657</v>
      </c>
      <c r="G53" s="3">
        <f t="shared" si="214"/>
        <v>1899093.5502195433</v>
      </c>
      <c r="H53" s="3">
        <f t="shared" si="214"/>
        <v>417850.34375</v>
      </c>
      <c r="I53" s="3">
        <f t="shared" si="214"/>
        <v>6720898.4777044058</v>
      </c>
      <c r="J53" s="3">
        <f>SUM(D53:I53)</f>
        <v>18670785.801664345</v>
      </c>
      <c r="K53" s="3">
        <f>B53+C53+J53</f>
        <v>110480619.9164331</v>
      </c>
      <c r="M53" s="3">
        <f t="shared" si="215"/>
        <v>29427190.116018772</v>
      </c>
      <c r="N53" s="3">
        <f t="shared" si="215"/>
        <v>62382643.998749971</v>
      </c>
      <c r="O53" s="3">
        <f t="shared" si="215"/>
        <v>590.625</v>
      </c>
      <c r="P53" s="3">
        <f t="shared" si="215"/>
        <v>8515063.6945737302</v>
      </c>
      <c r="Q53" s="3">
        <f t="shared" si="215"/>
        <v>1117289.1104166657</v>
      </c>
      <c r="R53" s="3">
        <f t="shared" si="215"/>
        <v>1899093.5502195433</v>
      </c>
      <c r="S53" s="3">
        <f t="shared" si="215"/>
        <v>417850.34375</v>
      </c>
      <c r="T53" s="3">
        <f t="shared" si="215"/>
        <v>6720898.4777044058</v>
      </c>
      <c r="U53" s="3">
        <f>SUM(O53:T53)</f>
        <v>18670785.801664345</v>
      </c>
      <c r="V53" s="3">
        <f>M53+N53+U53</f>
        <v>110480619.9164331</v>
      </c>
      <c r="W53" s="1" t="b">
        <f>V53=K53</f>
        <v>1</v>
      </c>
      <c r="Y53" s="3">
        <f>M53</f>
        <v>29427190.116018772</v>
      </c>
      <c r="Z53" s="3">
        <f t="shared" ref="Z53:AF55" si="226">N53</f>
        <v>62382643.998749971</v>
      </c>
      <c r="AA53" s="3">
        <f t="shared" si="226"/>
        <v>590.625</v>
      </c>
      <c r="AB53" s="3">
        <f t="shared" si="226"/>
        <v>8515063.6945737302</v>
      </c>
      <c r="AC53" s="3">
        <f t="shared" si="226"/>
        <v>1117289.1104166657</v>
      </c>
      <c r="AD53" s="3">
        <f t="shared" si="226"/>
        <v>1899093.5502195433</v>
      </c>
      <c r="AE53" s="3">
        <f t="shared" si="226"/>
        <v>417850.34375</v>
      </c>
      <c r="AF53" s="3">
        <f t="shared" si="226"/>
        <v>6720898.4777044058</v>
      </c>
      <c r="AG53" s="3">
        <f>SUM(AA53:AF53)</f>
        <v>18670785.801664345</v>
      </c>
      <c r="AH53" s="3">
        <f>Y53+Z53+AG53</f>
        <v>110480619.9164331</v>
      </c>
      <c r="AI53" s="3" t="b">
        <f>AH53=V53</f>
        <v>1</v>
      </c>
      <c r="AJ53" s="3"/>
      <c r="AK53" s="3">
        <f t="shared" si="217"/>
        <v>29427190.116018772</v>
      </c>
      <c r="AL53" s="90">
        <f t="shared" si="217"/>
        <v>62382643.998749971</v>
      </c>
      <c r="AM53" s="3">
        <f t="shared" si="217"/>
        <v>590.625</v>
      </c>
      <c r="AN53" s="3">
        <f t="shared" si="217"/>
        <v>8515063.6945737302</v>
      </c>
      <c r="AO53" s="3">
        <f t="shared" si="217"/>
        <v>1117289.1104166657</v>
      </c>
      <c r="AP53" s="3">
        <f t="shared" si="217"/>
        <v>1899093.5502195433</v>
      </c>
      <c r="AQ53" s="3">
        <f t="shared" si="217"/>
        <v>417850.34375</v>
      </c>
      <c r="AR53" s="3">
        <f t="shared" si="217"/>
        <v>6720898.4777044058</v>
      </c>
      <c r="AS53" s="3">
        <f>SUM(AM53:AR53)</f>
        <v>18670785.801664345</v>
      </c>
      <c r="AT53" s="3">
        <f>AK53+AL53+AS53</f>
        <v>110480619.9164331</v>
      </c>
      <c r="AU53" s="3" t="b">
        <f>AT53=AH53</f>
        <v>1</v>
      </c>
      <c r="AV53" s="3"/>
      <c r="AW53" s="3">
        <f t="shared" si="218"/>
        <v>29427190.116018772</v>
      </c>
      <c r="AX53" s="90">
        <f t="shared" si="218"/>
        <v>62382643.998749971</v>
      </c>
      <c r="AY53" s="3">
        <f t="shared" si="218"/>
        <v>590.625</v>
      </c>
      <c r="AZ53" s="3">
        <f t="shared" si="218"/>
        <v>8515063.6945737302</v>
      </c>
      <c r="BA53" s="3">
        <f t="shared" si="218"/>
        <v>1117289.1104166657</v>
      </c>
      <c r="BB53" s="3">
        <f t="shared" si="218"/>
        <v>1899093.5502195433</v>
      </c>
      <c r="BC53" s="3">
        <f t="shared" si="218"/>
        <v>417850.34375</v>
      </c>
      <c r="BD53" s="3">
        <f t="shared" si="218"/>
        <v>6720898.4777044058</v>
      </c>
      <c r="BE53" s="3">
        <f>SUM(AY53:BD53)</f>
        <v>18670785.801664345</v>
      </c>
      <c r="BF53" s="3">
        <f>AW53+AX53+BE53</f>
        <v>110480619.9164331</v>
      </c>
      <c r="BG53" s="3" t="b">
        <f>BF53=AT53</f>
        <v>1</v>
      </c>
      <c r="BH53" s="3"/>
      <c r="BI53" s="3">
        <f t="shared" si="219"/>
        <v>29427190.116018772</v>
      </c>
      <c r="BJ53" s="90">
        <f t="shared" si="219"/>
        <v>62382643.998749971</v>
      </c>
      <c r="BK53" s="3">
        <f t="shared" si="219"/>
        <v>590.625</v>
      </c>
      <c r="BL53" s="3">
        <f t="shared" si="219"/>
        <v>8515063.6945737302</v>
      </c>
      <c r="BM53" s="3">
        <f t="shared" si="219"/>
        <v>1117289.1104166657</v>
      </c>
      <c r="BN53" s="3">
        <f t="shared" si="219"/>
        <v>1899093.5502195433</v>
      </c>
      <c r="BO53" s="3">
        <f t="shared" si="219"/>
        <v>417850.34375</v>
      </c>
      <c r="BP53" s="3">
        <f t="shared" si="219"/>
        <v>6720898.4777044058</v>
      </c>
      <c r="BQ53" s="3">
        <f>SUM(BK53:BP53)</f>
        <v>18670785.801664345</v>
      </c>
      <c r="BR53" s="3">
        <f>BI53+BJ53+BQ53</f>
        <v>110480619.9164331</v>
      </c>
      <c r="BS53" s="3"/>
      <c r="BT53" s="3"/>
      <c r="BU53" s="3">
        <f t="shared" si="220"/>
        <v>29427190.116018772</v>
      </c>
      <c r="BV53" s="90">
        <f t="shared" si="220"/>
        <v>62382643.998749971</v>
      </c>
      <c r="BW53" s="3">
        <f t="shared" si="220"/>
        <v>590.625</v>
      </c>
      <c r="BX53" s="3">
        <f t="shared" si="220"/>
        <v>8515063.6945737302</v>
      </c>
      <c r="BY53" s="3">
        <f t="shared" si="220"/>
        <v>1117289.1104166657</v>
      </c>
      <c r="BZ53" s="3">
        <f t="shared" si="220"/>
        <v>1899093.5502195433</v>
      </c>
      <c r="CA53" s="3">
        <f t="shared" si="220"/>
        <v>417850.34375</v>
      </c>
      <c r="CB53" s="3">
        <f t="shared" si="220"/>
        <v>6720898.4777044058</v>
      </c>
      <c r="CC53" s="3">
        <f>SUM(BW53:CB53)</f>
        <v>18670785.801664345</v>
      </c>
      <c r="CD53" s="3">
        <f>BU53+BV53+CC53</f>
        <v>110480619.9164331</v>
      </c>
      <c r="CE53" s="3" t="b">
        <f>CD53=BR53</f>
        <v>1</v>
      </c>
      <c r="CF53" s="3"/>
      <c r="CG53" s="3">
        <f t="shared" si="221"/>
        <v>29427190.116018772</v>
      </c>
      <c r="CH53" s="90">
        <f t="shared" si="221"/>
        <v>62382643.998749971</v>
      </c>
      <c r="CI53" s="3">
        <f t="shared" si="221"/>
        <v>590.625</v>
      </c>
      <c r="CJ53" s="3">
        <f t="shared" si="221"/>
        <v>8515063.6945737302</v>
      </c>
      <c r="CK53" s="3">
        <f t="shared" si="221"/>
        <v>1117289.1104166657</v>
      </c>
      <c r="CL53" s="3">
        <f t="shared" si="221"/>
        <v>1899093.5502195433</v>
      </c>
      <c r="CM53" s="3">
        <f t="shared" si="221"/>
        <v>417850.34375</v>
      </c>
      <c r="CN53" s="3">
        <f t="shared" si="221"/>
        <v>6720898.4777044058</v>
      </c>
      <c r="CO53" s="3">
        <f>SUM(CI53:CN53)</f>
        <v>18670785.801664345</v>
      </c>
      <c r="CP53" s="3">
        <f>CG53+CH53+CO53</f>
        <v>110480619.9164331</v>
      </c>
      <c r="CQ53" s="3"/>
      <c r="CR53" s="3"/>
      <c r="CS53" s="3">
        <f t="shared" si="222"/>
        <v>29427190.116018772</v>
      </c>
      <c r="CT53" s="90">
        <f t="shared" si="222"/>
        <v>62382643.998749971</v>
      </c>
      <c r="CU53" s="3">
        <f t="shared" si="222"/>
        <v>590.625</v>
      </c>
      <c r="CV53" s="3">
        <f t="shared" si="222"/>
        <v>8515063.6945737302</v>
      </c>
      <c r="CW53" s="3">
        <f t="shared" si="222"/>
        <v>1117289.1104166657</v>
      </c>
      <c r="CX53" s="3">
        <f t="shared" si="222"/>
        <v>1899093.5502195433</v>
      </c>
      <c r="CY53" s="3">
        <f t="shared" si="222"/>
        <v>417850.34375</v>
      </c>
      <c r="CZ53" s="3">
        <f t="shared" si="222"/>
        <v>6720898.4777044058</v>
      </c>
      <c r="DA53" s="3">
        <f>SUM(CU53:CZ53)</f>
        <v>18670785.801664345</v>
      </c>
      <c r="DB53" s="3">
        <f>CS53+CT53+DA53</f>
        <v>110480619.9164331</v>
      </c>
      <c r="DC53" s="3"/>
      <c r="DD53" s="3"/>
      <c r="DE53" s="3">
        <f t="shared" si="223"/>
        <v>29427190.116018772</v>
      </c>
      <c r="DF53" s="90">
        <f t="shared" si="223"/>
        <v>62382643.998749971</v>
      </c>
      <c r="DG53" s="3">
        <f t="shared" si="223"/>
        <v>590.625</v>
      </c>
      <c r="DH53" s="3">
        <f t="shared" si="223"/>
        <v>8515063.6945737302</v>
      </c>
      <c r="DI53" s="3">
        <f t="shared" si="223"/>
        <v>1117289.1104166657</v>
      </c>
      <c r="DJ53" s="3">
        <f t="shared" si="223"/>
        <v>1899093.5502195433</v>
      </c>
      <c r="DK53" s="3">
        <f t="shared" si="223"/>
        <v>417850.34375</v>
      </c>
      <c r="DL53" s="3">
        <f t="shared" si="223"/>
        <v>6720898.4777044058</v>
      </c>
      <c r="DM53" s="3">
        <f>SUM(DG53:DL53)</f>
        <v>18670785.801664345</v>
      </c>
      <c r="DN53" s="3">
        <f>DE53+DF53+DM53</f>
        <v>110480619.9164331</v>
      </c>
      <c r="DO53" s="3"/>
      <c r="DP53" s="3"/>
      <c r="DQ53" s="3">
        <f t="shared" si="224"/>
        <v>29427190.116018772</v>
      </c>
      <c r="DR53" s="90">
        <f t="shared" si="224"/>
        <v>62382643.998749971</v>
      </c>
      <c r="DS53" s="3">
        <f t="shared" si="224"/>
        <v>590.625</v>
      </c>
      <c r="DT53" s="3">
        <f t="shared" si="224"/>
        <v>8515063.6945737302</v>
      </c>
      <c r="DU53" s="3">
        <f t="shared" si="224"/>
        <v>1117289.1104166657</v>
      </c>
      <c r="DV53" s="3">
        <f t="shared" si="224"/>
        <v>1899093.5502195433</v>
      </c>
      <c r="DW53" s="3">
        <f t="shared" si="224"/>
        <v>417850.34375</v>
      </c>
      <c r="DX53" s="3">
        <f t="shared" si="224"/>
        <v>6720898.4777044058</v>
      </c>
      <c r="DY53" s="3">
        <f>SUM(DS53:DX53)</f>
        <v>18670785.801664345</v>
      </c>
      <c r="DZ53" s="3">
        <f>DQ53+DR53+DY53</f>
        <v>110480619.9164331</v>
      </c>
      <c r="EA53" s="3"/>
      <c r="EB53" s="3"/>
      <c r="EC53" s="3">
        <f t="shared" si="225"/>
        <v>29427190.116018772</v>
      </c>
      <c r="ED53" s="90">
        <f t="shared" si="225"/>
        <v>62382643.998749971</v>
      </c>
      <c r="EE53" s="3">
        <f t="shared" si="225"/>
        <v>590.625</v>
      </c>
      <c r="EF53" s="3">
        <f t="shared" si="225"/>
        <v>8515063.6945737302</v>
      </c>
      <c r="EG53" s="3">
        <f t="shared" si="225"/>
        <v>1117289.1104166657</v>
      </c>
      <c r="EH53" s="3">
        <f t="shared" si="225"/>
        <v>1899093.5502195433</v>
      </c>
      <c r="EI53" s="3">
        <f t="shared" si="225"/>
        <v>417850.34375</v>
      </c>
      <c r="EJ53" s="3">
        <f t="shared" si="225"/>
        <v>6720898.4777044058</v>
      </c>
      <c r="EK53" s="3">
        <f>SUM(EE53:EJ53)</f>
        <v>18670785.801664345</v>
      </c>
      <c r="EL53" s="3">
        <f>EC53+ED53+EK53</f>
        <v>110480619.9164331</v>
      </c>
      <c r="EM53" s="3"/>
      <c r="EN53" s="3"/>
    </row>
    <row r="54" spans="1:144" s="86" customFormat="1" ht="16.5" x14ac:dyDescent="0.3">
      <c r="A54" s="89" t="s">
        <v>265</v>
      </c>
      <c r="B54" s="88">
        <f t="shared" ref="B54:I55" si="227">B45*0.05</f>
        <v>0</v>
      </c>
      <c r="C54" s="88">
        <f t="shared" si="227"/>
        <v>0</v>
      </c>
      <c r="D54" s="88">
        <f t="shared" si="227"/>
        <v>0</v>
      </c>
      <c r="E54" s="88">
        <f t="shared" si="227"/>
        <v>0</v>
      </c>
      <c r="F54" s="88">
        <f t="shared" si="227"/>
        <v>0</v>
      </c>
      <c r="G54" s="88">
        <f t="shared" si="227"/>
        <v>0</v>
      </c>
      <c r="H54" s="88">
        <f t="shared" si="227"/>
        <v>0</v>
      </c>
      <c r="I54" s="88">
        <f t="shared" si="227"/>
        <v>0</v>
      </c>
      <c r="J54" s="88">
        <f>SUM(D54:I54)</f>
        <v>0</v>
      </c>
      <c r="K54" s="88">
        <f>B54+C54+J54</f>
        <v>0</v>
      </c>
      <c r="M54" s="3">
        <f t="shared" si="215"/>
        <v>0</v>
      </c>
      <c r="N54" s="3">
        <f t="shared" si="215"/>
        <v>0</v>
      </c>
      <c r="O54" s="3">
        <f t="shared" si="215"/>
        <v>0</v>
      </c>
      <c r="P54" s="3">
        <f t="shared" si="215"/>
        <v>0</v>
      </c>
      <c r="Q54" s="3">
        <f t="shared" si="215"/>
        <v>0</v>
      </c>
      <c r="R54" s="3">
        <f t="shared" si="215"/>
        <v>0</v>
      </c>
      <c r="S54" s="3">
        <f t="shared" si="215"/>
        <v>0</v>
      </c>
      <c r="T54" s="3">
        <f t="shared" si="215"/>
        <v>0</v>
      </c>
      <c r="U54" s="88">
        <f>SUM(O54:T54)</f>
        <v>0</v>
      </c>
      <c r="V54" s="88">
        <f>M54+N54+U54</f>
        <v>0</v>
      </c>
      <c r="W54" s="1" t="b">
        <f>V54=K54</f>
        <v>1</v>
      </c>
      <c r="Y54" s="3">
        <f>M54</f>
        <v>0</v>
      </c>
      <c r="Z54" s="3">
        <f t="shared" si="226"/>
        <v>0</v>
      </c>
      <c r="AA54" s="3">
        <f t="shared" si="226"/>
        <v>0</v>
      </c>
      <c r="AB54" s="3">
        <f t="shared" si="226"/>
        <v>0</v>
      </c>
      <c r="AC54" s="3">
        <f t="shared" si="226"/>
        <v>0</v>
      </c>
      <c r="AD54" s="3">
        <f t="shared" si="226"/>
        <v>0</v>
      </c>
      <c r="AE54" s="3">
        <f t="shared" si="226"/>
        <v>0</v>
      </c>
      <c r="AF54" s="3">
        <f t="shared" si="226"/>
        <v>0</v>
      </c>
      <c r="AG54" s="88">
        <f>SUM(AA54:AF54)</f>
        <v>0</v>
      </c>
      <c r="AH54" s="88">
        <f>Y54+Z54+AG54</f>
        <v>0</v>
      </c>
      <c r="AI54" s="87" t="b">
        <f>AH54=V54</f>
        <v>1</v>
      </c>
      <c r="AJ54" s="87"/>
      <c r="AK54" s="88">
        <f t="shared" ref="AK54:AR55" si="228">AK45*0.05</f>
        <v>0</v>
      </c>
      <c r="AL54" s="88">
        <f t="shared" si="228"/>
        <v>0</v>
      </c>
      <c r="AM54" s="88">
        <f t="shared" si="228"/>
        <v>0</v>
      </c>
      <c r="AN54" s="88">
        <f t="shared" si="228"/>
        <v>0</v>
      </c>
      <c r="AO54" s="88">
        <f t="shared" si="228"/>
        <v>0</v>
      </c>
      <c r="AP54" s="88">
        <f t="shared" si="228"/>
        <v>0</v>
      </c>
      <c r="AQ54" s="88">
        <f t="shared" si="228"/>
        <v>0</v>
      </c>
      <c r="AR54" s="88">
        <f t="shared" si="228"/>
        <v>0</v>
      </c>
      <c r="AS54" s="88">
        <f>SUM(AM54:AR54)</f>
        <v>0</v>
      </c>
      <c r="AT54" s="88">
        <f>AK54+AL54+AS54</f>
        <v>0</v>
      </c>
      <c r="AU54" s="87" t="b">
        <f>AT54=AH54</f>
        <v>1</v>
      </c>
      <c r="AV54" s="87"/>
      <c r="AW54" s="88">
        <f t="shared" ref="AW54:BD55" si="229">AW45*0.05</f>
        <v>0</v>
      </c>
      <c r="AX54" s="88">
        <f t="shared" si="229"/>
        <v>0</v>
      </c>
      <c r="AY54" s="88">
        <f t="shared" si="229"/>
        <v>0</v>
      </c>
      <c r="AZ54" s="88">
        <f t="shared" si="229"/>
        <v>0</v>
      </c>
      <c r="BA54" s="88">
        <f t="shared" si="229"/>
        <v>0</v>
      </c>
      <c r="BB54" s="88">
        <f t="shared" si="229"/>
        <v>0</v>
      </c>
      <c r="BC54" s="88">
        <f t="shared" si="229"/>
        <v>0</v>
      </c>
      <c r="BD54" s="88">
        <f t="shared" si="229"/>
        <v>0</v>
      </c>
      <c r="BE54" s="88">
        <f>SUM(AY54:BD54)</f>
        <v>0</v>
      </c>
      <c r="BF54" s="88">
        <f>AW54+AX54+BE54</f>
        <v>0</v>
      </c>
      <c r="BG54" s="87" t="b">
        <f>BF54=AT54</f>
        <v>1</v>
      </c>
      <c r="BH54" s="87"/>
      <c r="BI54" s="88">
        <f t="shared" ref="BI54:BP55" si="230">BI45*0.05</f>
        <v>0</v>
      </c>
      <c r="BJ54" s="88">
        <f t="shared" si="230"/>
        <v>0</v>
      </c>
      <c r="BK54" s="88">
        <f t="shared" si="230"/>
        <v>0</v>
      </c>
      <c r="BL54" s="88">
        <f t="shared" si="230"/>
        <v>0</v>
      </c>
      <c r="BM54" s="88">
        <f t="shared" si="230"/>
        <v>0</v>
      </c>
      <c r="BN54" s="88">
        <f t="shared" si="230"/>
        <v>0</v>
      </c>
      <c r="BO54" s="88">
        <f t="shared" si="230"/>
        <v>0</v>
      </c>
      <c r="BP54" s="88">
        <f t="shared" si="230"/>
        <v>0</v>
      </c>
      <c r="BQ54" s="88">
        <f>SUM(BK54:BP54)</f>
        <v>0</v>
      </c>
      <c r="BR54" s="88">
        <f>BI54+BJ54+BQ54</f>
        <v>0</v>
      </c>
      <c r="BS54" s="87"/>
      <c r="BT54" s="87"/>
      <c r="BU54" s="88">
        <f t="shared" ref="BU54:CB55" si="231">BU45*0.05</f>
        <v>0</v>
      </c>
      <c r="BV54" s="88">
        <f t="shared" si="231"/>
        <v>0</v>
      </c>
      <c r="BW54" s="88">
        <f t="shared" si="231"/>
        <v>0</v>
      </c>
      <c r="BX54" s="88">
        <f t="shared" si="231"/>
        <v>0</v>
      </c>
      <c r="BY54" s="88">
        <f t="shared" si="231"/>
        <v>0</v>
      </c>
      <c r="BZ54" s="88">
        <f t="shared" si="231"/>
        <v>0</v>
      </c>
      <c r="CA54" s="88">
        <f t="shared" si="231"/>
        <v>0</v>
      </c>
      <c r="CB54" s="88">
        <f t="shared" si="231"/>
        <v>0</v>
      </c>
      <c r="CC54" s="88">
        <f>SUM(BW54:CB54)</f>
        <v>0</v>
      </c>
      <c r="CD54" s="88">
        <f>BU54+BV54+CC54</f>
        <v>0</v>
      </c>
      <c r="CE54" s="87" t="b">
        <f>CD54=BR54</f>
        <v>1</v>
      </c>
      <c r="CF54" s="87"/>
      <c r="CG54" s="88">
        <f t="shared" ref="CG54:CN55" si="232">CG45*0.05</f>
        <v>0</v>
      </c>
      <c r="CH54" s="88">
        <f t="shared" si="232"/>
        <v>0</v>
      </c>
      <c r="CI54" s="88">
        <f t="shared" si="232"/>
        <v>0</v>
      </c>
      <c r="CJ54" s="88">
        <f t="shared" si="232"/>
        <v>0</v>
      </c>
      <c r="CK54" s="88">
        <f t="shared" si="232"/>
        <v>0</v>
      </c>
      <c r="CL54" s="88">
        <f t="shared" si="232"/>
        <v>0</v>
      </c>
      <c r="CM54" s="88">
        <f t="shared" si="232"/>
        <v>0</v>
      </c>
      <c r="CN54" s="88">
        <f t="shared" si="232"/>
        <v>0</v>
      </c>
      <c r="CO54" s="88">
        <f>SUM(CI54:CN54)</f>
        <v>0</v>
      </c>
      <c r="CP54" s="88">
        <f>CG54+CH54+CO54</f>
        <v>0</v>
      </c>
      <c r="CQ54" s="87"/>
      <c r="CR54" s="87"/>
      <c r="CS54" s="88">
        <f t="shared" ref="CS54:CZ55" si="233">CS45*0.05</f>
        <v>0</v>
      </c>
      <c r="CT54" s="88">
        <f t="shared" si="233"/>
        <v>0</v>
      </c>
      <c r="CU54" s="88">
        <f t="shared" si="233"/>
        <v>0</v>
      </c>
      <c r="CV54" s="88">
        <f t="shared" si="233"/>
        <v>0</v>
      </c>
      <c r="CW54" s="88">
        <f t="shared" si="233"/>
        <v>0</v>
      </c>
      <c r="CX54" s="88">
        <f t="shared" si="233"/>
        <v>0</v>
      </c>
      <c r="CY54" s="88">
        <f t="shared" si="233"/>
        <v>0</v>
      </c>
      <c r="CZ54" s="88">
        <f t="shared" si="233"/>
        <v>0</v>
      </c>
      <c r="DA54" s="88">
        <f>SUM(CU54:CZ54)</f>
        <v>0</v>
      </c>
      <c r="DB54" s="88">
        <f>CS54+CT54+DA54</f>
        <v>0</v>
      </c>
      <c r="DC54" s="87"/>
      <c r="DD54" s="87"/>
      <c r="DE54" s="88">
        <f t="shared" ref="DE54:DL55" si="234">DE45*0.05</f>
        <v>0</v>
      </c>
      <c r="DF54" s="88">
        <f t="shared" si="234"/>
        <v>0</v>
      </c>
      <c r="DG54" s="88">
        <f t="shared" si="234"/>
        <v>0</v>
      </c>
      <c r="DH54" s="88">
        <f t="shared" si="234"/>
        <v>0</v>
      </c>
      <c r="DI54" s="88">
        <f t="shared" si="234"/>
        <v>0</v>
      </c>
      <c r="DJ54" s="88">
        <f t="shared" si="234"/>
        <v>0</v>
      </c>
      <c r="DK54" s="88">
        <f t="shared" si="234"/>
        <v>0</v>
      </c>
      <c r="DL54" s="88">
        <f t="shared" si="234"/>
        <v>0</v>
      </c>
      <c r="DM54" s="88">
        <f>SUM(DG54:DL54)</f>
        <v>0</v>
      </c>
      <c r="DN54" s="88">
        <f>DE54+DF54+DM54</f>
        <v>0</v>
      </c>
      <c r="DO54" s="87"/>
      <c r="DP54" s="87"/>
      <c r="DQ54" s="88">
        <f t="shared" ref="DQ54:DX55" si="235">DQ45*0.05</f>
        <v>0</v>
      </c>
      <c r="DR54" s="88">
        <f t="shared" si="235"/>
        <v>0</v>
      </c>
      <c r="DS54" s="88">
        <f t="shared" si="235"/>
        <v>0</v>
      </c>
      <c r="DT54" s="88">
        <f t="shared" si="235"/>
        <v>0</v>
      </c>
      <c r="DU54" s="88">
        <f t="shared" si="235"/>
        <v>0</v>
      </c>
      <c r="DV54" s="88">
        <f t="shared" si="235"/>
        <v>0</v>
      </c>
      <c r="DW54" s="88">
        <f t="shared" si="235"/>
        <v>0</v>
      </c>
      <c r="DX54" s="88">
        <f t="shared" si="235"/>
        <v>0</v>
      </c>
      <c r="DY54" s="88">
        <f>SUM(DS54:DX54)</f>
        <v>0</v>
      </c>
      <c r="DZ54" s="88">
        <f>DQ54+DR54+DY54</f>
        <v>0</v>
      </c>
      <c r="EA54" s="87"/>
      <c r="EB54" s="87"/>
      <c r="EC54" s="88">
        <f t="shared" ref="EC54:EJ55" si="236">EC45*0.05</f>
        <v>0</v>
      </c>
      <c r="ED54" s="88">
        <f t="shared" si="236"/>
        <v>0</v>
      </c>
      <c r="EE54" s="88">
        <f t="shared" si="236"/>
        <v>0</v>
      </c>
      <c r="EF54" s="88">
        <f t="shared" si="236"/>
        <v>0</v>
      </c>
      <c r="EG54" s="88">
        <f t="shared" si="236"/>
        <v>0</v>
      </c>
      <c r="EH54" s="88">
        <f t="shared" si="236"/>
        <v>0</v>
      </c>
      <c r="EI54" s="88">
        <f t="shared" si="236"/>
        <v>0</v>
      </c>
      <c r="EJ54" s="88">
        <f t="shared" si="236"/>
        <v>0</v>
      </c>
      <c r="EK54" s="88">
        <f>SUM(EE54:EJ54)</f>
        <v>0</v>
      </c>
      <c r="EL54" s="88">
        <f>EC54+ED54+EK54</f>
        <v>0</v>
      </c>
      <c r="EM54" s="87"/>
      <c r="EN54" s="87"/>
    </row>
    <row r="55" spans="1:144" ht="16.5" x14ac:dyDescent="0.3">
      <c r="A55" s="85" t="s">
        <v>264</v>
      </c>
      <c r="B55" s="3">
        <f t="shared" si="227"/>
        <v>494046312.67896903</v>
      </c>
      <c r="C55" s="3">
        <f t="shared" si="227"/>
        <v>0</v>
      </c>
      <c r="D55" s="3">
        <f t="shared" si="227"/>
        <v>1742161.3</v>
      </c>
      <c r="E55" s="3">
        <f t="shared" si="227"/>
        <v>113140634.60873801</v>
      </c>
      <c r="F55" s="3">
        <f t="shared" si="227"/>
        <v>18019374.085591052</v>
      </c>
      <c r="G55" s="3">
        <f t="shared" si="227"/>
        <v>50196048.7979725</v>
      </c>
      <c r="H55" s="3">
        <f t="shared" si="227"/>
        <v>59328339.270256355</v>
      </c>
      <c r="I55" s="3">
        <f t="shared" si="227"/>
        <v>42735587.832346499</v>
      </c>
      <c r="J55" s="3">
        <f>SUM(D55:I55)</f>
        <v>285162145.89490438</v>
      </c>
      <c r="K55" s="3">
        <f>B55+C55+J55</f>
        <v>779208458.5738734</v>
      </c>
      <c r="L55" s="3"/>
      <c r="M55" s="3">
        <f t="shared" si="215"/>
        <v>494046312.67896903</v>
      </c>
      <c r="N55" s="3">
        <f t="shared" si="215"/>
        <v>0</v>
      </c>
      <c r="O55" s="3">
        <f t="shared" si="215"/>
        <v>1742161.3</v>
      </c>
      <c r="P55" s="3">
        <f t="shared" si="215"/>
        <v>113140634.60873801</v>
      </c>
      <c r="Q55" s="3">
        <f t="shared" si="215"/>
        <v>18019374.085591052</v>
      </c>
      <c r="R55" s="3">
        <f t="shared" si="215"/>
        <v>50196048.7979725</v>
      </c>
      <c r="S55" s="3">
        <f t="shared" si="215"/>
        <v>59328339.270256355</v>
      </c>
      <c r="T55" s="3">
        <f t="shared" si="215"/>
        <v>42735587.832346499</v>
      </c>
      <c r="U55" s="3">
        <f>SUM(O55:T55)</f>
        <v>285162145.89490438</v>
      </c>
      <c r="V55" s="3">
        <f>M55+N55+U55</f>
        <v>779208458.5738734</v>
      </c>
      <c r="W55" s="1" t="b">
        <f>V55=K55</f>
        <v>1</v>
      </c>
      <c r="Y55" s="3">
        <f>M55</f>
        <v>494046312.67896903</v>
      </c>
      <c r="Z55" s="3">
        <f t="shared" si="226"/>
        <v>0</v>
      </c>
      <c r="AA55" s="3">
        <f t="shared" si="226"/>
        <v>1742161.3</v>
      </c>
      <c r="AB55" s="3">
        <f t="shared" si="226"/>
        <v>113140634.60873801</v>
      </c>
      <c r="AC55" s="3">
        <f t="shared" si="226"/>
        <v>18019374.085591052</v>
      </c>
      <c r="AD55" s="3">
        <f t="shared" si="226"/>
        <v>50196048.7979725</v>
      </c>
      <c r="AE55" s="3">
        <f t="shared" si="226"/>
        <v>59328339.270256355</v>
      </c>
      <c r="AF55" s="3">
        <f t="shared" si="226"/>
        <v>42735587.832346499</v>
      </c>
      <c r="AG55" s="3">
        <f>SUM(AA55:AF55)</f>
        <v>285162145.89490438</v>
      </c>
      <c r="AH55" s="3">
        <f>Y55+Z55+AG55</f>
        <v>779208458.5738734</v>
      </c>
      <c r="AI55" s="3" t="b">
        <f>AH55=V55</f>
        <v>1</v>
      </c>
      <c r="AJ55" s="3"/>
      <c r="AK55" s="3">
        <f t="shared" si="228"/>
        <v>494046312.67896903</v>
      </c>
      <c r="AL55" s="3">
        <f t="shared" si="228"/>
        <v>0</v>
      </c>
      <c r="AM55" s="3">
        <f t="shared" si="228"/>
        <v>1742161.3</v>
      </c>
      <c r="AN55" s="3">
        <f t="shared" si="228"/>
        <v>113140634.60873801</v>
      </c>
      <c r="AO55" s="3">
        <f t="shared" si="228"/>
        <v>18019374.085591052</v>
      </c>
      <c r="AP55" s="3">
        <f t="shared" si="228"/>
        <v>50196048.7979725</v>
      </c>
      <c r="AQ55" s="3">
        <f t="shared" si="228"/>
        <v>59328339.270256355</v>
      </c>
      <c r="AR55" s="3">
        <f t="shared" si="228"/>
        <v>42735587.832346499</v>
      </c>
      <c r="AS55" s="3">
        <f>SUM(AM55:AR55)</f>
        <v>285162145.89490438</v>
      </c>
      <c r="AT55" s="3">
        <f>AK55+AL55+AS55</f>
        <v>779208458.5738734</v>
      </c>
      <c r="AU55" s="3" t="b">
        <f>AT55=AH55</f>
        <v>1</v>
      </c>
      <c r="AV55" s="3"/>
      <c r="AW55" s="3">
        <f t="shared" si="229"/>
        <v>494046312.67896903</v>
      </c>
      <c r="AX55" s="3">
        <f t="shared" si="229"/>
        <v>0</v>
      </c>
      <c r="AY55" s="3">
        <f t="shared" si="229"/>
        <v>1742161.3</v>
      </c>
      <c r="AZ55" s="3">
        <f t="shared" si="229"/>
        <v>113140634.60873801</v>
      </c>
      <c r="BA55" s="3">
        <f t="shared" si="229"/>
        <v>18019374.085591052</v>
      </c>
      <c r="BB55" s="3">
        <f t="shared" si="229"/>
        <v>50196048.7979725</v>
      </c>
      <c r="BC55" s="3">
        <f t="shared" si="229"/>
        <v>59328339.270256355</v>
      </c>
      <c r="BD55" s="3">
        <f t="shared" si="229"/>
        <v>42735587.832346499</v>
      </c>
      <c r="BE55" s="3">
        <f>SUM(AY55:BD55)</f>
        <v>285162145.89490438</v>
      </c>
      <c r="BF55" s="3">
        <f>AW55+AX55+BE55</f>
        <v>779208458.5738734</v>
      </c>
      <c r="BG55" s="3" t="b">
        <f>BF55=AT55</f>
        <v>1</v>
      </c>
      <c r="BH55" s="3"/>
      <c r="BI55" s="3">
        <f t="shared" si="230"/>
        <v>494046312.67896903</v>
      </c>
      <c r="BJ55" s="3">
        <f t="shared" si="230"/>
        <v>0</v>
      </c>
      <c r="BK55" s="3">
        <f t="shared" si="230"/>
        <v>1742161.3</v>
      </c>
      <c r="BL55" s="3">
        <f t="shared" si="230"/>
        <v>113140634.60873801</v>
      </c>
      <c r="BM55" s="3">
        <f t="shared" si="230"/>
        <v>18019374.085591052</v>
      </c>
      <c r="BN55" s="3">
        <f t="shared" si="230"/>
        <v>50196048.7979725</v>
      </c>
      <c r="BO55" s="3">
        <f t="shared" si="230"/>
        <v>59328339.270256355</v>
      </c>
      <c r="BP55" s="3">
        <f t="shared" si="230"/>
        <v>42735587.832346499</v>
      </c>
      <c r="BQ55" s="3">
        <f>SUM(BK55:BP55)</f>
        <v>285162145.89490438</v>
      </c>
      <c r="BR55" s="3">
        <f>BI55+BJ55+BQ55</f>
        <v>779208458.5738734</v>
      </c>
      <c r="BS55" s="3"/>
      <c r="BT55" s="3"/>
      <c r="BU55" s="3">
        <f t="shared" si="231"/>
        <v>494046312.67896903</v>
      </c>
      <c r="BV55" s="3">
        <f t="shared" si="231"/>
        <v>0</v>
      </c>
      <c r="BW55" s="3">
        <f t="shared" si="231"/>
        <v>1742161.3</v>
      </c>
      <c r="BX55" s="3">
        <f t="shared" si="231"/>
        <v>113140634.60873801</v>
      </c>
      <c r="BY55" s="3">
        <f t="shared" si="231"/>
        <v>18019374.085591052</v>
      </c>
      <c r="BZ55" s="3">
        <f t="shared" si="231"/>
        <v>50196048.7979725</v>
      </c>
      <c r="CA55" s="3">
        <f t="shared" si="231"/>
        <v>59328339.270256355</v>
      </c>
      <c r="CB55" s="3">
        <f t="shared" si="231"/>
        <v>42735587.832346499</v>
      </c>
      <c r="CC55" s="3">
        <f>SUM(BW55:CB55)</f>
        <v>285162145.89490438</v>
      </c>
      <c r="CD55" s="3">
        <f>BU55+BV55+CC55</f>
        <v>779208458.5738734</v>
      </c>
      <c r="CE55" s="3" t="b">
        <f>CD55=BR55</f>
        <v>1</v>
      </c>
      <c r="CF55" s="3"/>
      <c r="CG55" s="3">
        <f t="shared" si="232"/>
        <v>494046312.67896903</v>
      </c>
      <c r="CH55" s="3">
        <f t="shared" si="232"/>
        <v>0</v>
      </c>
      <c r="CI55" s="3">
        <f t="shared" si="232"/>
        <v>1742161.3</v>
      </c>
      <c r="CJ55" s="3">
        <f t="shared" si="232"/>
        <v>113140634.60873801</v>
      </c>
      <c r="CK55" s="3">
        <f t="shared" si="232"/>
        <v>18019374.085591052</v>
      </c>
      <c r="CL55" s="3">
        <f t="shared" si="232"/>
        <v>50196048.7979725</v>
      </c>
      <c r="CM55" s="3">
        <f t="shared" si="232"/>
        <v>59328339.270256355</v>
      </c>
      <c r="CN55" s="3">
        <f t="shared" si="232"/>
        <v>42735587.832346499</v>
      </c>
      <c r="CO55" s="3">
        <f>SUM(CI55:CN55)</f>
        <v>285162145.89490438</v>
      </c>
      <c r="CP55" s="3">
        <f>CG55+CH55+CO55</f>
        <v>779208458.5738734</v>
      </c>
      <c r="CQ55" s="3"/>
      <c r="CR55" s="3"/>
      <c r="CS55" s="3">
        <f t="shared" si="233"/>
        <v>494046312.67896903</v>
      </c>
      <c r="CT55" s="3">
        <f t="shared" si="233"/>
        <v>0</v>
      </c>
      <c r="CU55" s="3">
        <f t="shared" si="233"/>
        <v>1742161.3</v>
      </c>
      <c r="CV55" s="3">
        <f t="shared" si="233"/>
        <v>113140634.60873801</v>
      </c>
      <c r="CW55" s="3">
        <f t="shared" si="233"/>
        <v>18019374.085591052</v>
      </c>
      <c r="CX55" s="3">
        <f t="shared" si="233"/>
        <v>50196048.7979725</v>
      </c>
      <c r="CY55" s="3">
        <f t="shared" si="233"/>
        <v>59328339.270256355</v>
      </c>
      <c r="CZ55" s="3">
        <f t="shared" si="233"/>
        <v>42735587.832346499</v>
      </c>
      <c r="DA55" s="3">
        <f>SUM(CU55:CZ55)</f>
        <v>285162145.89490438</v>
      </c>
      <c r="DB55" s="3">
        <f>CS55+CT55+DA55</f>
        <v>779208458.5738734</v>
      </c>
      <c r="DC55" s="3"/>
      <c r="DD55" s="3"/>
      <c r="DE55" s="3">
        <f t="shared" si="234"/>
        <v>494046312.67896903</v>
      </c>
      <c r="DF55" s="3">
        <f t="shared" si="234"/>
        <v>0</v>
      </c>
      <c r="DG55" s="3">
        <f t="shared" si="234"/>
        <v>1742161.3</v>
      </c>
      <c r="DH55" s="3">
        <f t="shared" si="234"/>
        <v>113140634.60873801</v>
      </c>
      <c r="DI55" s="3">
        <f t="shared" si="234"/>
        <v>18019374.085591052</v>
      </c>
      <c r="DJ55" s="3">
        <f t="shared" si="234"/>
        <v>50196048.7979725</v>
      </c>
      <c r="DK55" s="3">
        <f t="shared" si="234"/>
        <v>59328339.270256355</v>
      </c>
      <c r="DL55" s="3">
        <f t="shared" si="234"/>
        <v>42735587.832346499</v>
      </c>
      <c r="DM55" s="3">
        <f>SUM(DG55:DL55)</f>
        <v>285162145.89490438</v>
      </c>
      <c r="DN55" s="3">
        <f>DE55+DF55+DM55</f>
        <v>779208458.5738734</v>
      </c>
      <c r="DO55" s="3"/>
      <c r="DP55" s="3"/>
      <c r="DQ55" s="3">
        <f t="shared" si="235"/>
        <v>494046312.67896903</v>
      </c>
      <c r="DR55" s="3">
        <f t="shared" si="235"/>
        <v>0</v>
      </c>
      <c r="DS55" s="3">
        <f t="shared" si="235"/>
        <v>1742161.3</v>
      </c>
      <c r="DT55" s="3">
        <f t="shared" si="235"/>
        <v>113140634.60873801</v>
      </c>
      <c r="DU55" s="3">
        <f t="shared" si="235"/>
        <v>18019374.085591052</v>
      </c>
      <c r="DV55" s="3">
        <f t="shared" si="235"/>
        <v>50196048.7979725</v>
      </c>
      <c r="DW55" s="3">
        <f t="shared" si="235"/>
        <v>59328339.270256355</v>
      </c>
      <c r="DX55" s="3">
        <f t="shared" si="235"/>
        <v>42735587.832346499</v>
      </c>
      <c r="DY55" s="3">
        <f>SUM(DS55:DX55)</f>
        <v>285162145.89490438</v>
      </c>
      <c r="DZ55" s="3">
        <f>DQ55+DR55+DY55</f>
        <v>779208458.5738734</v>
      </c>
      <c r="EA55" s="3"/>
      <c r="EB55" s="3"/>
      <c r="EC55" s="3">
        <f t="shared" si="236"/>
        <v>494046312.67896903</v>
      </c>
      <c r="ED55" s="3">
        <f t="shared" si="236"/>
        <v>0</v>
      </c>
      <c r="EE55" s="3">
        <f t="shared" si="236"/>
        <v>1742161.3</v>
      </c>
      <c r="EF55" s="3">
        <f t="shared" si="236"/>
        <v>113140634.60873801</v>
      </c>
      <c r="EG55" s="3">
        <f t="shared" si="236"/>
        <v>18019374.085591052</v>
      </c>
      <c r="EH55" s="3">
        <f t="shared" si="236"/>
        <v>50196048.7979725</v>
      </c>
      <c r="EI55" s="3">
        <f t="shared" si="236"/>
        <v>59328339.270256355</v>
      </c>
      <c r="EJ55" s="3">
        <f t="shared" si="236"/>
        <v>42735587.832346499</v>
      </c>
      <c r="EK55" s="3">
        <f>SUM(EE55:EJ55)</f>
        <v>285162145.89490438</v>
      </c>
      <c r="EL55" s="3">
        <f>EC55+ED55+EK55</f>
        <v>779208458.5738734</v>
      </c>
      <c r="EM55" s="3"/>
      <c r="EN55" s="3"/>
    </row>
    <row r="56" spans="1:144" ht="6" hidden="1" customHeight="1" x14ac:dyDescent="0.2">
      <c r="A56" s="83"/>
      <c r="B56" s="82"/>
      <c r="C56" s="82"/>
      <c r="D56" s="82"/>
      <c r="E56" s="82"/>
      <c r="F56" s="82"/>
      <c r="G56" s="82"/>
      <c r="H56" s="82"/>
      <c r="I56" s="82"/>
      <c r="J56" s="82"/>
      <c r="K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3"/>
      <c r="AJ56" s="3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3"/>
      <c r="AV56" s="3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3"/>
      <c r="BH56" s="3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3"/>
      <c r="BT56" s="3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3"/>
      <c r="CF56" s="3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3"/>
      <c r="CR56" s="3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3"/>
      <c r="DD56" s="3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3"/>
      <c r="DP56" s="3"/>
      <c r="DQ56" s="82"/>
      <c r="DR56" s="82"/>
      <c r="DS56" s="82"/>
      <c r="DT56" s="82"/>
      <c r="DU56" s="82"/>
      <c r="DV56" s="82"/>
      <c r="DW56" s="82"/>
      <c r="DX56" s="82"/>
      <c r="DY56" s="82"/>
      <c r="DZ56" s="82"/>
      <c r="EA56" s="3"/>
      <c r="EB56" s="3"/>
      <c r="EC56" s="82"/>
      <c r="ED56" s="82"/>
      <c r="EE56" s="82"/>
      <c r="EF56" s="82"/>
      <c r="EG56" s="82"/>
      <c r="EH56" s="82"/>
      <c r="EI56" s="82"/>
      <c r="EJ56" s="82"/>
      <c r="EK56" s="82"/>
      <c r="EL56" s="82"/>
      <c r="EM56" s="3"/>
      <c r="EN56" s="3"/>
    </row>
    <row r="57" spans="1:144" hidden="1" x14ac:dyDescent="0.2">
      <c r="A57" s="77" t="s">
        <v>263</v>
      </c>
      <c r="B57" s="3"/>
      <c r="C57" s="3"/>
      <c r="D57" s="3"/>
      <c r="E57" s="3"/>
      <c r="F57" s="3"/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</row>
    <row r="58" spans="1:144" hidden="1" x14ac:dyDescent="0.2">
      <c r="A58" s="1" t="s">
        <v>255</v>
      </c>
      <c r="B58" s="76"/>
      <c r="C58" s="76"/>
      <c r="D58" s="76"/>
      <c r="E58" s="76"/>
      <c r="F58" s="76"/>
      <c r="G58" s="76"/>
      <c r="H58" s="76"/>
      <c r="I58" s="76"/>
      <c r="J58" s="76">
        <f>SUM(D58:I58)</f>
        <v>0</v>
      </c>
      <c r="K58" s="76">
        <f>B58+C58+J58</f>
        <v>0</v>
      </c>
      <c r="M58" s="76"/>
      <c r="N58" s="76"/>
      <c r="O58" s="76"/>
      <c r="P58" s="76"/>
      <c r="Q58" s="76"/>
      <c r="R58" s="76"/>
      <c r="S58" s="76"/>
      <c r="T58" s="76"/>
      <c r="U58" s="76">
        <f>SUM(O58:T58)</f>
        <v>0</v>
      </c>
      <c r="V58" s="76">
        <f>M58+N58+U58</f>
        <v>0</v>
      </c>
      <c r="Y58" s="76"/>
      <c r="Z58" s="76"/>
      <c r="AA58" s="76"/>
      <c r="AB58" s="76"/>
      <c r="AC58" s="76"/>
      <c r="AD58" s="76"/>
      <c r="AE58" s="76"/>
      <c r="AF58" s="76"/>
      <c r="AG58" s="76">
        <f>SUM(AA58:AF58)</f>
        <v>0</v>
      </c>
      <c r="AH58" s="76">
        <f>Y58+Z58+AG58</f>
        <v>0</v>
      </c>
      <c r="AI58" s="70"/>
      <c r="AJ58" s="70"/>
      <c r="AK58" s="76"/>
      <c r="AL58" s="76"/>
      <c r="AM58" s="76"/>
      <c r="AN58" s="76"/>
      <c r="AO58" s="76"/>
      <c r="AP58" s="76"/>
      <c r="AQ58" s="76"/>
      <c r="AR58" s="76"/>
      <c r="AS58" s="76">
        <f>SUM(AM58:AR58)</f>
        <v>0</v>
      </c>
      <c r="AT58" s="76">
        <f>AK58+AL58+AS58</f>
        <v>0</v>
      </c>
      <c r="AU58" s="70"/>
      <c r="AV58" s="70"/>
      <c r="AW58" s="76"/>
      <c r="AX58" s="76"/>
      <c r="AY58" s="76"/>
      <c r="AZ58" s="76"/>
      <c r="BA58" s="76"/>
      <c r="BB58" s="76"/>
      <c r="BC58" s="76"/>
      <c r="BD58" s="76"/>
      <c r="BE58" s="76">
        <f>SUM(AY58:BD58)</f>
        <v>0</v>
      </c>
      <c r="BF58" s="76">
        <f>AW58+AX58+BE58</f>
        <v>0</v>
      </c>
      <c r="BG58" s="70"/>
      <c r="BH58" s="70"/>
      <c r="BI58" s="76"/>
      <c r="BJ58" s="76"/>
      <c r="BK58" s="76"/>
      <c r="BL58" s="76"/>
      <c r="BM58" s="76"/>
      <c r="BN58" s="76"/>
      <c r="BO58" s="76"/>
      <c r="BP58" s="76"/>
      <c r="BQ58" s="76">
        <f>SUM(BK58:BP58)</f>
        <v>0</v>
      </c>
      <c r="BR58" s="76">
        <f>BI58+BJ58+BQ58</f>
        <v>0</v>
      </c>
      <c r="BS58" s="70"/>
      <c r="BT58" s="70"/>
      <c r="BU58" s="76"/>
      <c r="BV58" s="76"/>
      <c r="BW58" s="76"/>
      <c r="BX58" s="76"/>
      <c r="BY58" s="76"/>
      <c r="BZ58" s="76"/>
      <c r="CA58" s="76"/>
      <c r="CB58" s="76"/>
      <c r="CC58" s="76">
        <f>SUM(BW58:CB58)</f>
        <v>0</v>
      </c>
      <c r="CD58" s="76">
        <f>BU58+BV58+CC58</f>
        <v>0</v>
      </c>
      <c r="CE58" s="70"/>
      <c r="CF58" s="70"/>
      <c r="CG58" s="76"/>
      <c r="CH58" s="76"/>
      <c r="CI58" s="76"/>
      <c r="CJ58" s="76"/>
      <c r="CK58" s="76"/>
      <c r="CL58" s="76"/>
      <c r="CM58" s="76"/>
      <c r="CN58" s="76"/>
      <c r="CO58" s="76">
        <f>SUM(CI58:CN58)</f>
        <v>0</v>
      </c>
      <c r="CP58" s="76">
        <f>CG58+CH58+CO58</f>
        <v>0</v>
      </c>
      <c r="CQ58" s="70"/>
      <c r="CR58" s="70"/>
      <c r="CS58" s="76"/>
      <c r="CT58" s="76"/>
      <c r="CU58" s="76"/>
      <c r="CV58" s="76"/>
      <c r="CW58" s="76"/>
      <c r="CX58" s="76"/>
      <c r="CY58" s="76"/>
      <c r="CZ58" s="76"/>
      <c r="DA58" s="76">
        <f>SUM(CU58:CZ58)</f>
        <v>0</v>
      </c>
      <c r="DB58" s="76">
        <f>CS58+CT58+DA58</f>
        <v>0</v>
      </c>
      <c r="DC58" s="70"/>
      <c r="DD58" s="70"/>
      <c r="DE58" s="76"/>
      <c r="DF58" s="76"/>
      <c r="DG58" s="76"/>
      <c r="DH58" s="76"/>
      <c r="DI58" s="76"/>
      <c r="DJ58" s="76"/>
      <c r="DK58" s="76"/>
      <c r="DL58" s="76"/>
      <c r="DM58" s="76">
        <f>SUM(DG58:DL58)</f>
        <v>0</v>
      </c>
      <c r="DN58" s="76">
        <f>DE58+DF58+DM58</f>
        <v>0</v>
      </c>
      <c r="DO58" s="70"/>
      <c r="DP58" s="70"/>
      <c r="DQ58" s="76"/>
      <c r="DR58" s="76"/>
      <c r="DS58" s="76"/>
      <c r="DT58" s="76"/>
      <c r="DU58" s="76"/>
      <c r="DV58" s="76"/>
      <c r="DW58" s="76"/>
      <c r="DX58" s="76"/>
      <c r="DY58" s="76">
        <f>SUM(DS58:DX58)</f>
        <v>0</v>
      </c>
      <c r="DZ58" s="76">
        <f>DQ58+DR58+DY58</f>
        <v>0</v>
      </c>
      <c r="EA58" s="70"/>
      <c r="EB58" s="70"/>
      <c r="EC58" s="76"/>
      <c r="ED58" s="76"/>
      <c r="EE58" s="76"/>
      <c r="EF58" s="76"/>
      <c r="EG58" s="76"/>
      <c r="EH58" s="76"/>
      <c r="EI58" s="76"/>
      <c r="EJ58" s="76"/>
      <c r="EK58" s="76">
        <f>SUM(EE58:EJ58)</f>
        <v>0</v>
      </c>
      <c r="EL58" s="76">
        <f>EC58+ED58+EK58</f>
        <v>0</v>
      </c>
      <c r="EM58" s="70"/>
      <c r="EN58" s="70"/>
    </row>
    <row r="59" spans="1:144" hidden="1" x14ac:dyDescent="0.2">
      <c r="A59" s="1" t="s">
        <v>254</v>
      </c>
      <c r="B59" s="3">
        <f t="shared" ref="B59:I60" si="237">B41</f>
        <v>0</v>
      </c>
      <c r="C59" s="3">
        <f t="shared" si="237"/>
        <v>0</v>
      </c>
      <c r="D59" s="3">
        <f t="shared" si="237"/>
        <v>0</v>
      </c>
      <c r="E59" s="3">
        <f t="shared" si="237"/>
        <v>0</v>
      </c>
      <c r="F59" s="3">
        <f t="shared" si="237"/>
        <v>0</v>
      </c>
      <c r="G59" s="3">
        <f t="shared" si="237"/>
        <v>0</v>
      </c>
      <c r="H59" s="3">
        <f t="shared" si="237"/>
        <v>0</v>
      </c>
      <c r="I59" s="3">
        <f t="shared" si="237"/>
        <v>0</v>
      </c>
      <c r="J59" s="3">
        <f>SUM(D59:I59)</f>
        <v>0</v>
      </c>
      <c r="K59" s="3">
        <f>B59+C59+J59</f>
        <v>0</v>
      </c>
      <c r="L59" s="3"/>
      <c r="M59" s="3">
        <f t="shared" ref="M59:T60" si="238">M41</f>
        <v>0</v>
      </c>
      <c r="N59" s="3">
        <f t="shared" si="238"/>
        <v>0</v>
      </c>
      <c r="O59" s="3">
        <f t="shared" si="238"/>
        <v>0</v>
      </c>
      <c r="P59" s="3">
        <f t="shared" si="238"/>
        <v>0</v>
      </c>
      <c r="Q59" s="3">
        <f t="shared" si="238"/>
        <v>0</v>
      </c>
      <c r="R59" s="3">
        <f t="shared" si="238"/>
        <v>0</v>
      </c>
      <c r="S59" s="3">
        <f t="shared" si="238"/>
        <v>0</v>
      </c>
      <c r="T59" s="3">
        <f t="shared" si="238"/>
        <v>0</v>
      </c>
      <c r="U59" s="3">
        <f>SUM(O59:T59)</f>
        <v>0</v>
      </c>
      <c r="V59" s="3">
        <f>M59+N59+U59</f>
        <v>0</v>
      </c>
      <c r="Y59" s="3">
        <f t="shared" ref="Y59:AF60" si="239">Y41</f>
        <v>0</v>
      </c>
      <c r="Z59" s="3">
        <f t="shared" si="239"/>
        <v>0</v>
      </c>
      <c r="AA59" s="3">
        <f t="shared" si="239"/>
        <v>0</v>
      </c>
      <c r="AB59" s="3">
        <f t="shared" si="239"/>
        <v>0</v>
      </c>
      <c r="AC59" s="3">
        <f t="shared" si="239"/>
        <v>0</v>
      </c>
      <c r="AD59" s="3">
        <f t="shared" si="239"/>
        <v>0</v>
      </c>
      <c r="AE59" s="3">
        <f t="shared" si="239"/>
        <v>0</v>
      </c>
      <c r="AF59" s="3">
        <f t="shared" si="239"/>
        <v>0</v>
      </c>
      <c r="AG59" s="3">
        <f>SUM(AA59:AF59)</f>
        <v>0</v>
      </c>
      <c r="AH59" s="3">
        <f>Y59+Z59+AG59</f>
        <v>0</v>
      </c>
      <c r="AI59" s="3"/>
      <c r="AJ59" s="3"/>
      <c r="AK59" s="3">
        <f t="shared" ref="AK59:AR60" si="240">AK41</f>
        <v>0</v>
      </c>
      <c r="AL59" s="3">
        <f t="shared" si="240"/>
        <v>0</v>
      </c>
      <c r="AM59" s="3">
        <f t="shared" si="240"/>
        <v>0</v>
      </c>
      <c r="AN59" s="3">
        <f t="shared" si="240"/>
        <v>0</v>
      </c>
      <c r="AO59" s="3">
        <f t="shared" si="240"/>
        <v>0</v>
      </c>
      <c r="AP59" s="3">
        <f t="shared" si="240"/>
        <v>0</v>
      </c>
      <c r="AQ59" s="3">
        <f t="shared" si="240"/>
        <v>0</v>
      </c>
      <c r="AR59" s="3">
        <f t="shared" si="240"/>
        <v>0</v>
      </c>
      <c r="AS59" s="3">
        <f>SUM(AM59:AR59)</f>
        <v>0</v>
      </c>
      <c r="AT59" s="3">
        <f>AK59+AL59+AS59</f>
        <v>0</v>
      </c>
      <c r="AU59" s="3"/>
      <c r="AV59" s="3"/>
      <c r="AW59" s="3">
        <f t="shared" ref="AW59:BD60" si="241">AW41</f>
        <v>0</v>
      </c>
      <c r="AX59" s="3">
        <f t="shared" si="241"/>
        <v>0</v>
      </c>
      <c r="AY59" s="3">
        <f t="shared" si="241"/>
        <v>0</v>
      </c>
      <c r="AZ59" s="3">
        <f t="shared" si="241"/>
        <v>0</v>
      </c>
      <c r="BA59" s="3">
        <f t="shared" si="241"/>
        <v>0</v>
      </c>
      <c r="BB59" s="3">
        <f t="shared" si="241"/>
        <v>0</v>
      </c>
      <c r="BC59" s="3">
        <f t="shared" si="241"/>
        <v>0</v>
      </c>
      <c r="BD59" s="3">
        <f t="shared" si="241"/>
        <v>0</v>
      </c>
      <c r="BE59" s="3">
        <f>SUM(AY59:BD59)</f>
        <v>0</v>
      </c>
      <c r="BF59" s="3">
        <f>AW59+AX59+BE59</f>
        <v>0</v>
      </c>
      <c r="BG59" s="3"/>
      <c r="BH59" s="3"/>
      <c r="BI59" s="3">
        <f t="shared" ref="BI59:BP60" si="242">BI41</f>
        <v>0</v>
      </c>
      <c r="BJ59" s="3">
        <f t="shared" si="242"/>
        <v>0</v>
      </c>
      <c r="BK59" s="3">
        <f t="shared" si="242"/>
        <v>0</v>
      </c>
      <c r="BL59" s="3">
        <f t="shared" si="242"/>
        <v>0</v>
      </c>
      <c r="BM59" s="3">
        <f t="shared" si="242"/>
        <v>0</v>
      </c>
      <c r="BN59" s="3">
        <f t="shared" si="242"/>
        <v>0</v>
      </c>
      <c r="BO59" s="3">
        <f t="shared" si="242"/>
        <v>0</v>
      </c>
      <c r="BP59" s="3">
        <f t="shared" si="242"/>
        <v>0</v>
      </c>
      <c r="BQ59" s="3">
        <f>SUM(BK59:BP59)</f>
        <v>0</v>
      </c>
      <c r="BR59" s="3">
        <f>BI59+BJ59+BQ59</f>
        <v>0</v>
      </c>
      <c r="BS59" s="3"/>
      <c r="BT59" s="3"/>
      <c r="BU59" s="3">
        <f t="shared" ref="BU59:CB60" si="243">BU41</f>
        <v>0</v>
      </c>
      <c r="BV59" s="3">
        <f t="shared" si="243"/>
        <v>0</v>
      </c>
      <c r="BW59" s="3">
        <f t="shared" si="243"/>
        <v>0</v>
      </c>
      <c r="BX59" s="3">
        <f t="shared" si="243"/>
        <v>0</v>
      </c>
      <c r="BY59" s="3">
        <f t="shared" si="243"/>
        <v>0</v>
      </c>
      <c r="BZ59" s="3">
        <f t="shared" si="243"/>
        <v>0</v>
      </c>
      <c r="CA59" s="3">
        <f t="shared" si="243"/>
        <v>0</v>
      </c>
      <c r="CB59" s="3">
        <f t="shared" si="243"/>
        <v>0</v>
      </c>
      <c r="CC59" s="3">
        <f>SUM(BW59:CB59)</f>
        <v>0</v>
      </c>
      <c r="CD59" s="3">
        <f>BU59+BV59+CC59</f>
        <v>0</v>
      </c>
      <c r="CE59" s="3"/>
      <c r="CF59" s="3"/>
      <c r="CG59" s="3">
        <f t="shared" ref="CG59:CN60" si="244">CG41</f>
        <v>0</v>
      </c>
      <c r="CH59" s="3">
        <f t="shared" si="244"/>
        <v>0</v>
      </c>
      <c r="CI59" s="3">
        <f t="shared" si="244"/>
        <v>0</v>
      </c>
      <c r="CJ59" s="3">
        <f t="shared" si="244"/>
        <v>0</v>
      </c>
      <c r="CK59" s="3">
        <f t="shared" si="244"/>
        <v>0</v>
      </c>
      <c r="CL59" s="3">
        <f t="shared" si="244"/>
        <v>0</v>
      </c>
      <c r="CM59" s="3">
        <f t="shared" si="244"/>
        <v>0</v>
      </c>
      <c r="CN59" s="3">
        <f t="shared" si="244"/>
        <v>0</v>
      </c>
      <c r="CO59" s="3">
        <f>SUM(CI59:CN59)</f>
        <v>0</v>
      </c>
      <c r="CP59" s="3">
        <f>CG59+CH59+CO59</f>
        <v>0</v>
      </c>
      <c r="CQ59" s="3"/>
      <c r="CR59" s="3"/>
      <c r="CS59" s="3">
        <f t="shared" ref="CS59:CZ60" si="245">CS41</f>
        <v>0</v>
      </c>
      <c r="CT59" s="3">
        <f t="shared" si="245"/>
        <v>0</v>
      </c>
      <c r="CU59" s="3">
        <f t="shared" si="245"/>
        <v>0</v>
      </c>
      <c r="CV59" s="3">
        <f t="shared" si="245"/>
        <v>0</v>
      </c>
      <c r="CW59" s="3">
        <f t="shared" si="245"/>
        <v>0</v>
      </c>
      <c r="CX59" s="3">
        <f t="shared" si="245"/>
        <v>0</v>
      </c>
      <c r="CY59" s="3">
        <f t="shared" si="245"/>
        <v>0</v>
      </c>
      <c r="CZ59" s="3">
        <f t="shared" si="245"/>
        <v>0</v>
      </c>
      <c r="DA59" s="3">
        <f>SUM(CU59:CZ59)</f>
        <v>0</v>
      </c>
      <c r="DB59" s="3">
        <f>CS59+CT59+DA59</f>
        <v>0</v>
      </c>
      <c r="DC59" s="3"/>
      <c r="DD59" s="3"/>
      <c r="DE59" s="3">
        <f t="shared" ref="DE59:DL60" si="246">DE41</f>
        <v>0</v>
      </c>
      <c r="DF59" s="3">
        <f t="shared" si="246"/>
        <v>0</v>
      </c>
      <c r="DG59" s="3">
        <f t="shared" si="246"/>
        <v>0</v>
      </c>
      <c r="DH59" s="3">
        <f t="shared" si="246"/>
        <v>0</v>
      </c>
      <c r="DI59" s="3">
        <f t="shared" si="246"/>
        <v>0</v>
      </c>
      <c r="DJ59" s="3">
        <f t="shared" si="246"/>
        <v>0</v>
      </c>
      <c r="DK59" s="3">
        <f t="shared" si="246"/>
        <v>0</v>
      </c>
      <c r="DL59" s="3">
        <f t="shared" si="246"/>
        <v>0</v>
      </c>
      <c r="DM59" s="3">
        <f>SUM(DG59:DL59)</f>
        <v>0</v>
      </c>
      <c r="DN59" s="3">
        <f>DE59+DF59+DM59</f>
        <v>0</v>
      </c>
      <c r="DO59" s="3"/>
      <c r="DP59" s="3"/>
      <c r="DQ59" s="3">
        <f t="shared" ref="DQ59:DX60" si="247">DQ41</f>
        <v>0</v>
      </c>
      <c r="DR59" s="3">
        <f t="shared" si="247"/>
        <v>0</v>
      </c>
      <c r="DS59" s="3">
        <f t="shared" si="247"/>
        <v>0</v>
      </c>
      <c r="DT59" s="3">
        <f t="shared" si="247"/>
        <v>0</v>
      </c>
      <c r="DU59" s="3">
        <f t="shared" si="247"/>
        <v>0</v>
      </c>
      <c r="DV59" s="3">
        <f t="shared" si="247"/>
        <v>0</v>
      </c>
      <c r="DW59" s="3">
        <f t="shared" si="247"/>
        <v>0</v>
      </c>
      <c r="DX59" s="3">
        <f t="shared" si="247"/>
        <v>0</v>
      </c>
      <c r="DY59" s="3">
        <f>SUM(DS59:DX59)</f>
        <v>0</v>
      </c>
      <c r="DZ59" s="3">
        <f>DQ59+DR59+DY59</f>
        <v>0</v>
      </c>
      <c r="EA59" s="3"/>
      <c r="EB59" s="3"/>
      <c r="EC59" s="3">
        <f t="shared" ref="EC59:EJ60" si="248">EC41</f>
        <v>0</v>
      </c>
      <c r="ED59" s="3">
        <f t="shared" si="248"/>
        <v>0</v>
      </c>
      <c r="EE59" s="3">
        <f t="shared" si="248"/>
        <v>0</v>
      </c>
      <c r="EF59" s="3">
        <f t="shared" si="248"/>
        <v>0</v>
      </c>
      <c r="EG59" s="3">
        <f t="shared" si="248"/>
        <v>0</v>
      </c>
      <c r="EH59" s="3">
        <f t="shared" si="248"/>
        <v>0</v>
      </c>
      <c r="EI59" s="3">
        <f t="shared" si="248"/>
        <v>0</v>
      </c>
      <c r="EJ59" s="3">
        <f t="shared" si="248"/>
        <v>0</v>
      </c>
      <c r="EK59" s="3">
        <f>SUM(EE59:EJ59)</f>
        <v>0</v>
      </c>
      <c r="EL59" s="3">
        <f>EC59+ED59+EK59</f>
        <v>0</v>
      </c>
      <c r="EM59" s="3"/>
      <c r="EN59" s="3"/>
    </row>
    <row r="60" spans="1:144" hidden="1" x14ac:dyDescent="0.2">
      <c r="A60" s="1" t="s">
        <v>253</v>
      </c>
      <c r="B60" s="3">
        <f t="shared" si="237"/>
        <v>0</v>
      </c>
      <c r="C60" s="3">
        <f t="shared" si="237"/>
        <v>0</v>
      </c>
      <c r="D60" s="3">
        <f t="shared" si="237"/>
        <v>0</v>
      </c>
      <c r="E60" s="3">
        <f t="shared" si="237"/>
        <v>0</v>
      </c>
      <c r="F60" s="3">
        <f t="shared" si="237"/>
        <v>0</v>
      </c>
      <c r="G60" s="3">
        <f t="shared" si="237"/>
        <v>0</v>
      </c>
      <c r="H60" s="3">
        <f t="shared" si="237"/>
        <v>0</v>
      </c>
      <c r="I60" s="3">
        <f t="shared" si="237"/>
        <v>0</v>
      </c>
      <c r="J60" s="3">
        <f>SUM(D60:I60)</f>
        <v>0</v>
      </c>
      <c r="K60" s="3">
        <f>B60+C60+J60</f>
        <v>0</v>
      </c>
      <c r="L60" s="3"/>
      <c r="M60" s="3">
        <f t="shared" si="238"/>
        <v>0</v>
      </c>
      <c r="N60" s="3">
        <f t="shared" si="238"/>
        <v>0</v>
      </c>
      <c r="O60" s="3">
        <f t="shared" si="238"/>
        <v>0</v>
      </c>
      <c r="P60" s="3">
        <f t="shared" si="238"/>
        <v>0</v>
      </c>
      <c r="Q60" s="3">
        <f t="shared" si="238"/>
        <v>0</v>
      </c>
      <c r="R60" s="3">
        <f t="shared" si="238"/>
        <v>0</v>
      </c>
      <c r="S60" s="3">
        <f t="shared" si="238"/>
        <v>0</v>
      </c>
      <c r="T60" s="3">
        <f t="shared" si="238"/>
        <v>0</v>
      </c>
      <c r="U60" s="3">
        <f>SUM(O60:T60)</f>
        <v>0</v>
      </c>
      <c r="V60" s="3">
        <f>M60+N60+U60</f>
        <v>0</v>
      </c>
      <c r="Y60" s="3">
        <f t="shared" si="239"/>
        <v>0</v>
      </c>
      <c r="Z60" s="3">
        <f t="shared" si="239"/>
        <v>0</v>
      </c>
      <c r="AA60" s="3">
        <f t="shared" si="239"/>
        <v>0</v>
      </c>
      <c r="AB60" s="3">
        <f t="shared" si="239"/>
        <v>0</v>
      </c>
      <c r="AC60" s="3">
        <f t="shared" si="239"/>
        <v>0</v>
      </c>
      <c r="AD60" s="3">
        <f t="shared" si="239"/>
        <v>0</v>
      </c>
      <c r="AE60" s="3">
        <f t="shared" si="239"/>
        <v>0</v>
      </c>
      <c r="AF60" s="3">
        <f t="shared" si="239"/>
        <v>0</v>
      </c>
      <c r="AG60" s="3">
        <f>SUM(AA60:AF60)</f>
        <v>0</v>
      </c>
      <c r="AH60" s="3">
        <f>Y60+Z60+AG60</f>
        <v>0</v>
      </c>
      <c r="AI60" s="3"/>
      <c r="AJ60" s="3"/>
      <c r="AK60" s="3">
        <f t="shared" si="240"/>
        <v>0</v>
      </c>
      <c r="AL60" s="3">
        <f t="shared" si="240"/>
        <v>0</v>
      </c>
      <c r="AM60" s="3">
        <f t="shared" si="240"/>
        <v>0</v>
      </c>
      <c r="AN60" s="3">
        <f t="shared" si="240"/>
        <v>0</v>
      </c>
      <c r="AO60" s="3">
        <f t="shared" si="240"/>
        <v>0</v>
      </c>
      <c r="AP60" s="3">
        <f t="shared" si="240"/>
        <v>0</v>
      </c>
      <c r="AQ60" s="3">
        <f t="shared" si="240"/>
        <v>0</v>
      </c>
      <c r="AR60" s="3">
        <f t="shared" si="240"/>
        <v>0</v>
      </c>
      <c r="AS60" s="3">
        <f>SUM(AM60:AR60)</f>
        <v>0</v>
      </c>
      <c r="AT60" s="3">
        <f>AK60+AL60+AS60</f>
        <v>0</v>
      </c>
      <c r="AU60" s="3"/>
      <c r="AV60" s="3"/>
      <c r="AW60" s="3">
        <f t="shared" si="241"/>
        <v>0</v>
      </c>
      <c r="AX60" s="3">
        <f t="shared" si="241"/>
        <v>0</v>
      </c>
      <c r="AY60" s="3">
        <f t="shared" si="241"/>
        <v>0</v>
      </c>
      <c r="AZ60" s="3">
        <f t="shared" si="241"/>
        <v>0</v>
      </c>
      <c r="BA60" s="3">
        <f t="shared" si="241"/>
        <v>0</v>
      </c>
      <c r="BB60" s="3">
        <f t="shared" si="241"/>
        <v>0</v>
      </c>
      <c r="BC60" s="3">
        <f t="shared" si="241"/>
        <v>0</v>
      </c>
      <c r="BD60" s="3">
        <f t="shared" si="241"/>
        <v>0</v>
      </c>
      <c r="BE60" s="3">
        <f>SUM(AY60:BD60)</f>
        <v>0</v>
      </c>
      <c r="BF60" s="3">
        <f>AW60+AX60+BE60</f>
        <v>0</v>
      </c>
      <c r="BG60" s="3"/>
      <c r="BH60" s="3"/>
      <c r="BI60" s="3">
        <f t="shared" si="242"/>
        <v>0</v>
      </c>
      <c r="BJ60" s="3">
        <f t="shared" si="242"/>
        <v>0</v>
      </c>
      <c r="BK60" s="3">
        <f t="shared" si="242"/>
        <v>0</v>
      </c>
      <c r="BL60" s="3">
        <f t="shared" si="242"/>
        <v>0</v>
      </c>
      <c r="BM60" s="3">
        <f t="shared" si="242"/>
        <v>0</v>
      </c>
      <c r="BN60" s="3">
        <f t="shared" si="242"/>
        <v>0</v>
      </c>
      <c r="BO60" s="3">
        <f t="shared" si="242"/>
        <v>0</v>
      </c>
      <c r="BP60" s="3">
        <f t="shared" si="242"/>
        <v>0</v>
      </c>
      <c r="BQ60" s="3">
        <f>SUM(BK60:BP60)</f>
        <v>0</v>
      </c>
      <c r="BR60" s="3">
        <f>BI60+BJ60+BQ60</f>
        <v>0</v>
      </c>
      <c r="BS60" s="3"/>
      <c r="BT60" s="3"/>
      <c r="BU60" s="3">
        <f t="shared" si="243"/>
        <v>0</v>
      </c>
      <c r="BV60" s="3">
        <f t="shared" si="243"/>
        <v>0</v>
      </c>
      <c r="BW60" s="3">
        <f t="shared" si="243"/>
        <v>0</v>
      </c>
      <c r="BX60" s="3">
        <f t="shared" si="243"/>
        <v>0</v>
      </c>
      <c r="BY60" s="3">
        <f t="shared" si="243"/>
        <v>0</v>
      </c>
      <c r="BZ60" s="3">
        <f t="shared" si="243"/>
        <v>0</v>
      </c>
      <c r="CA60" s="3">
        <f t="shared" si="243"/>
        <v>0</v>
      </c>
      <c r="CB60" s="3">
        <f t="shared" si="243"/>
        <v>0</v>
      </c>
      <c r="CC60" s="3">
        <f>SUM(BW60:CB60)</f>
        <v>0</v>
      </c>
      <c r="CD60" s="3">
        <f>BU60+BV60+CC60</f>
        <v>0</v>
      </c>
      <c r="CE60" s="3"/>
      <c r="CF60" s="3"/>
      <c r="CG60" s="3">
        <f t="shared" si="244"/>
        <v>0</v>
      </c>
      <c r="CH60" s="3">
        <f t="shared" si="244"/>
        <v>0</v>
      </c>
      <c r="CI60" s="3">
        <f t="shared" si="244"/>
        <v>0</v>
      </c>
      <c r="CJ60" s="3">
        <f t="shared" si="244"/>
        <v>0</v>
      </c>
      <c r="CK60" s="3">
        <f t="shared" si="244"/>
        <v>0</v>
      </c>
      <c r="CL60" s="3">
        <f t="shared" si="244"/>
        <v>0</v>
      </c>
      <c r="CM60" s="3">
        <f t="shared" si="244"/>
        <v>0</v>
      </c>
      <c r="CN60" s="3">
        <f t="shared" si="244"/>
        <v>0</v>
      </c>
      <c r="CO60" s="3">
        <f>SUM(CI60:CN60)</f>
        <v>0</v>
      </c>
      <c r="CP60" s="3">
        <f>CG60+CH60+CO60</f>
        <v>0</v>
      </c>
      <c r="CQ60" s="3"/>
      <c r="CR60" s="3"/>
      <c r="CS60" s="3">
        <f t="shared" si="245"/>
        <v>0</v>
      </c>
      <c r="CT60" s="3">
        <f t="shared" si="245"/>
        <v>0</v>
      </c>
      <c r="CU60" s="3">
        <f t="shared" si="245"/>
        <v>0</v>
      </c>
      <c r="CV60" s="3">
        <f t="shared" si="245"/>
        <v>0</v>
      </c>
      <c r="CW60" s="3">
        <f t="shared" si="245"/>
        <v>0</v>
      </c>
      <c r="CX60" s="3">
        <f t="shared" si="245"/>
        <v>0</v>
      </c>
      <c r="CY60" s="3">
        <f t="shared" si="245"/>
        <v>0</v>
      </c>
      <c r="CZ60" s="3">
        <f t="shared" si="245"/>
        <v>0</v>
      </c>
      <c r="DA60" s="3">
        <f>SUM(CU60:CZ60)</f>
        <v>0</v>
      </c>
      <c r="DB60" s="3">
        <f>CS60+CT60+DA60</f>
        <v>0</v>
      </c>
      <c r="DC60" s="3"/>
      <c r="DD60" s="3"/>
      <c r="DE60" s="3">
        <f t="shared" si="246"/>
        <v>0</v>
      </c>
      <c r="DF60" s="3">
        <f t="shared" si="246"/>
        <v>0</v>
      </c>
      <c r="DG60" s="3">
        <f t="shared" si="246"/>
        <v>0</v>
      </c>
      <c r="DH60" s="3">
        <f t="shared" si="246"/>
        <v>0</v>
      </c>
      <c r="DI60" s="3">
        <f t="shared" si="246"/>
        <v>0</v>
      </c>
      <c r="DJ60" s="3">
        <f t="shared" si="246"/>
        <v>0</v>
      </c>
      <c r="DK60" s="3">
        <f t="shared" si="246"/>
        <v>0</v>
      </c>
      <c r="DL60" s="3">
        <f t="shared" si="246"/>
        <v>0</v>
      </c>
      <c r="DM60" s="3">
        <f>SUM(DG60:DL60)</f>
        <v>0</v>
      </c>
      <c r="DN60" s="3">
        <f>DE60+DF60+DM60</f>
        <v>0</v>
      </c>
      <c r="DO60" s="3"/>
      <c r="DP60" s="3"/>
      <c r="DQ60" s="3">
        <f t="shared" si="247"/>
        <v>0</v>
      </c>
      <c r="DR60" s="3">
        <f t="shared" si="247"/>
        <v>0</v>
      </c>
      <c r="DS60" s="3">
        <f t="shared" si="247"/>
        <v>0</v>
      </c>
      <c r="DT60" s="3">
        <f t="shared" si="247"/>
        <v>0</v>
      </c>
      <c r="DU60" s="3">
        <f t="shared" si="247"/>
        <v>0</v>
      </c>
      <c r="DV60" s="3">
        <f t="shared" si="247"/>
        <v>0</v>
      </c>
      <c r="DW60" s="3">
        <f t="shared" si="247"/>
        <v>0</v>
      </c>
      <c r="DX60" s="3">
        <f t="shared" si="247"/>
        <v>0</v>
      </c>
      <c r="DY60" s="3">
        <f>SUM(DS60:DX60)</f>
        <v>0</v>
      </c>
      <c r="DZ60" s="3">
        <f>DQ60+DR60+DY60</f>
        <v>0</v>
      </c>
      <c r="EA60" s="3"/>
      <c r="EB60" s="3"/>
      <c r="EC60" s="3">
        <f t="shared" si="248"/>
        <v>0</v>
      </c>
      <c r="ED60" s="3">
        <f t="shared" si="248"/>
        <v>0</v>
      </c>
      <c r="EE60" s="3">
        <f t="shared" si="248"/>
        <v>0</v>
      </c>
      <c r="EF60" s="3">
        <f t="shared" si="248"/>
        <v>0</v>
      </c>
      <c r="EG60" s="3">
        <f t="shared" si="248"/>
        <v>0</v>
      </c>
      <c r="EH60" s="3">
        <f t="shared" si="248"/>
        <v>0</v>
      </c>
      <c r="EI60" s="3">
        <f t="shared" si="248"/>
        <v>0</v>
      </c>
      <c r="EJ60" s="3">
        <f t="shared" si="248"/>
        <v>0</v>
      </c>
      <c r="EK60" s="3">
        <f>SUM(EE60:EJ60)</f>
        <v>0</v>
      </c>
      <c r="EL60" s="3">
        <f>EC60+ED60+EK60</f>
        <v>0</v>
      </c>
      <c r="EM60" s="3"/>
      <c r="EN60" s="3"/>
    </row>
    <row r="61" spans="1:144" hidden="1" x14ac:dyDescent="0.2">
      <c r="A61" s="74" t="s">
        <v>258</v>
      </c>
      <c r="B61" s="75">
        <f t="shared" ref="B61:I61" si="249">B59</f>
        <v>0</v>
      </c>
      <c r="C61" s="75">
        <f t="shared" si="249"/>
        <v>0</v>
      </c>
      <c r="D61" s="75">
        <f t="shared" si="249"/>
        <v>0</v>
      </c>
      <c r="E61" s="75">
        <f t="shared" si="249"/>
        <v>0</v>
      </c>
      <c r="F61" s="75">
        <f t="shared" si="249"/>
        <v>0</v>
      </c>
      <c r="G61" s="75">
        <f t="shared" si="249"/>
        <v>0</v>
      </c>
      <c r="H61" s="75">
        <f t="shared" si="249"/>
        <v>0</v>
      </c>
      <c r="I61" s="75">
        <f t="shared" si="249"/>
        <v>0</v>
      </c>
      <c r="J61" s="75">
        <f>SUM(D61:I61)</f>
        <v>0</v>
      </c>
      <c r="K61" s="75">
        <f>B61+C61+J61</f>
        <v>0</v>
      </c>
      <c r="L61" s="3"/>
      <c r="M61" s="75">
        <f t="shared" ref="M61:T61" si="250">M59</f>
        <v>0</v>
      </c>
      <c r="N61" s="75">
        <f t="shared" si="250"/>
        <v>0</v>
      </c>
      <c r="O61" s="75">
        <f t="shared" si="250"/>
        <v>0</v>
      </c>
      <c r="P61" s="75">
        <f t="shared" si="250"/>
        <v>0</v>
      </c>
      <c r="Q61" s="75">
        <f t="shared" si="250"/>
        <v>0</v>
      </c>
      <c r="R61" s="75">
        <f t="shared" si="250"/>
        <v>0</v>
      </c>
      <c r="S61" s="75">
        <f t="shared" si="250"/>
        <v>0</v>
      </c>
      <c r="T61" s="75">
        <f t="shared" si="250"/>
        <v>0</v>
      </c>
      <c r="U61" s="75">
        <f>SUM(O61:T61)</f>
        <v>0</v>
      </c>
      <c r="V61" s="75">
        <f>M61+N61+U61</f>
        <v>0</v>
      </c>
      <c r="Y61" s="75">
        <f t="shared" ref="Y61:AF61" si="251">Y59</f>
        <v>0</v>
      </c>
      <c r="Z61" s="75">
        <f t="shared" si="251"/>
        <v>0</v>
      </c>
      <c r="AA61" s="75">
        <f t="shared" si="251"/>
        <v>0</v>
      </c>
      <c r="AB61" s="75">
        <f t="shared" si="251"/>
        <v>0</v>
      </c>
      <c r="AC61" s="75">
        <f t="shared" si="251"/>
        <v>0</v>
      </c>
      <c r="AD61" s="75">
        <f t="shared" si="251"/>
        <v>0</v>
      </c>
      <c r="AE61" s="75">
        <f t="shared" si="251"/>
        <v>0</v>
      </c>
      <c r="AF61" s="75">
        <f t="shared" si="251"/>
        <v>0</v>
      </c>
      <c r="AG61" s="75">
        <f>SUM(AA61:AF61)</f>
        <v>0</v>
      </c>
      <c r="AH61" s="75">
        <f>Y61+Z61+AG61</f>
        <v>0</v>
      </c>
      <c r="AI61" s="70"/>
      <c r="AJ61" s="70"/>
      <c r="AK61" s="75">
        <f t="shared" ref="AK61:AR61" si="252">AK59</f>
        <v>0</v>
      </c>
      <c r="AL61" s="75">
        <f t="shared" si="252"/>
        <v>0</v>
      </c>
      <c r="AM61" s="75">
        <f t="shared" si="252"/>
        <v>0</v>
      </c>
      <c r="AN61" s="75">
        <f t="shared" si="252"/>
        <v>0</v>
      </c>
      <c r="AO61" s="75">
        <f t="shared" si="252"/>
        <v>0</v>
      </c>
      <c r="AP61" s="75">
        <f t="shared" si="252"/>
        <v>0</v>
      </c>
      <c r="AQ61" s="75">
        <f t="shared" si="252"/>
        <v>0</v>
      </c>
      <c r="AR61" s="75">
        <f t="shared" si="252"/>
        <v>0</v>
      </c>
      <c r="AS61" s="75">
        <f>SUM(AM61:AR61)</f>
        <v>0</v>
      </c>
      <c r="AT61" s="75">
        <f>AK61+AL61+AS61</f>
        <v>0</v>
      </c>
      <c r="AU61" s="70"/>
      <c r="AV61" s="70"/>
      <c r="AW61" s="75">
        <f t="shared" ref="AW61:BD61" si="253">AW59</f>
        <v>0</v>
      </c>
      <c r="AX61" s="75">
        <f t="shared" si="253"/>
        <v>0</v>
      </c>
      <c r="AY61" s="75">
        <f t="shared" si="253"/>
        <v>0</v>
      </c>
      <c r="AZ61" s="75">
        <f t="shared" si="253"/>
        <v>0</v>
      </c>
      <c r="BA61" s="75">
        <f t="shared" si="253"/>
        <v>0</v>
      </c>
      <c r="BB61" s="75">
        <f t="shared" si="253"/>
        <v>0</v>
      </c>
      <c r="BC61" s="75">
        <f t="shared" si="253"/>
        <v>0</v>
      </c>
      <c r="BD61" s="75">
        <f t="shared" si="253"/>
        <v>0</v>
      </c>
      <c r="BE61" s="75">
        <f>SUM(AY61:BD61)</f>
        <v>0</v>
      </c>
      <c r="BF61" s="75">
        <f>AW61+AX61+BE61</f>
        <v>0</v>
      </c>
      <c r="BG61" s="70"/>
      <c r="BH61" s="70"/>
      <c r="BI61" s="75">
        <f t="shared" ref="BI61:BP61" si="254">BI59</f>
        <v>0</v>
      </c>
      <c r="BJ61" s="75">
        <f t="shared" si="254"/>
        <v>0</v>
      </c>
      <c r="BK61" s="75">
        <f t="shared" si="254"/>
        <v>0</v>
      </c>
      <c r="BL61" s="75">
        <f t="shared" si="254"/>
        <v>0</v>
      </c>
      <c r="BM61" s="75">
        <f t="shared" si="254"/>
        <v>0</v>
      </c>
      <c r="BN61" s="75">
        <f t="shared" si="254"/>
        <v>0</v>
      </c>
      <c r="BO61" s="75">
        <f t="shared" si="254"/>
        <v>0</v>
      </c>
      <c r="BP61" s="75">
        <f t="shared" si="254"/>
        <v>0</v>
      </c>
      <c r="BQ61" s="75">
        <f>SUM(BK61:BP61)</f>
        <v>0</v>
      </c>
      <c r="BR61" s="75">
        <f>BI61+BJ61+BQ61</f>
        <v>0</v>
      </c>
      <c r="BS61" s="70"/>
      <c r="BT61" s="70"/>
      <c r="BU61" s="75">
        <f t="shared" ref="BU61:CB61" si="255">BU59</f>
        <v>0</v>
      </c>
      <c r="BV61" s="75">
        <f t="shared" si="255"/>
        <v>0</v>
      </c>
      <c r="BW61" s="75">
        <f t="shared" si="255"/>
        <v>0</v>
      </c>
      <c r="BX61" s="75">
        <f t="shared" si="255"/>
        <v>0</v>
      </c>
      <c r="BY61" s="75">
        <f t="shared" si="255"/>
        <v>0</v>
      </c>
      <c r="BZ61" s="75">
        <f t="shared" si="255"/>
        <v>0</v>
      </c>
      <c r="CA61" s="75">
        <f t="shared" si="255"/>
        <v>0</v>
      </c>
      <c r="CB61" s="75">
        <f t="shared" si="255"/>
        <v>0</v>
      </c>
      <c r="CC61" s="75">
        <f>SUM(BW61:CB61)</f>
        <v>0</v>
      </c>
      <c r="CD61" s="75">
        <f>BU61+BV61+CC61</f>
        <v>0</v>
      </c>
      <c r="CE61" s="70"/>
      <c r="CF61" s="70"/>
      <c r="CG61" s="75">
        <f t="shared" ref="CG61:CN61" si="256">CG59</f>
        <v>0</v>
      </c>
      <c r="CH61" s="75">
        <f t="shared" si="256"/>
        <v>0</v>
      </c>
      <c r="CI61" s="75">
        <f t="shared" si="256"/>
        <v>0</v>
      </c>
      <c r="CJ61" s="75">
        <f t="shared" si="256"/>
        <v>0</v>
      </c>
      <c r="CK61" s="75">
        <f t="shared" si="256"/>
        <v>0</v>
      </c>
      <c r="CL61" s="75">
        <f t="shared" si="256"/>
        <v>0</v>
      </c>
      <c r="CM61" s="75">
        <f t="shared" si="256"/>
        <v>0</v>
      </c>
      <c r="CN61" s="75">
        <f t="shared" si="256"/>
        <v>0</v>
      </c>
      <c r="CO61" s="75">
        <f>SUM(CI61:CN61)</f>
        <v>0</v>
      </c>
      <c r="CP61" s="75">
        <f>CG61+CH61+CO61</f>
        <v>0</v>
      </c>
      <c r="CQ61" s="70"/>
      <c r="CR61" s="70"/>
      <c r="CS61" s="75">
        <f t="shared" ref="CS61:CZ61" si="257">CS59</f>
        <v>0</v>
      </c>
      <c r="CT61" s="75">
        <f t="shared" si="257"/>
        <v>0</v>
      </c>
      <c r="CU61" s="75">
        <f t="shared" si="257"/>
        <v>0</v>
      </c>
      <c r="CV61" s="75">
        <f t="shared" si="257"/>
        <v>0</v>
      </c>
      <c r="CW61" s="75">
        <f t="shared" si="257"/>
        <v>0</v>
      </c>
      <c r="CX61" s="75">
        <f t="shared" si="257"/>
        <v>0</v>
      </c>
      <c r="CY61" s="75">
        <f t="shared" si="257"/>
        <v>0</v>
      </c>
      <c r="CZ61" s="75">
        <f t="shared" si="257"/>
        <v>0</v>
      </c>
      <c r="DA61" s="75">
        <f>SUM(CU61:CZ61)</f>
        <v>0</v>
      </c>
      <c r="DB61" s="75">
        <f>CS61+CT61+DA61</f>
        <v>0</v>
      </c>
      <c r="DC61" s="70"/>
      <c r="DD61" s="70"/>
      <c r="DE61" s="75">
        <f t="shared" ref="DE61:DL61" si="258">DE59</f>
        <v>0</v>
      </c>
      <c r="DF61" s="75">
        <f t="shared" si="258"/>
        <v>0</v>
      </c>
      <c r="DG61" s="75">
        <f t="shared" si="258"/>
        <v>0</v>
      </c>
      <c r="DH61" s="75">
        <f t="shared" si="258"/>
        <v>0</v>
      </c>
      <c r="DI61" s="75">
        <f t="shared" si="258"/>
        <v>0</v>
      </c>
      <c r="DJ61" s="75">
        <f t="shared" si="258"/>
        <v>0</v>
      </c>
      <c r="DK61" s="75">
        <f t="shared" si="258"/>
        <v>0</v>
      </c>
      <c r="DL61" s="75">
        <f t="shared" si="258"/>
        <v>0</v>
      </c>
      <c r="DM61" s="75">
        <f>SUM(DG61:DL61)</f>
        <v>0</v>
      </c>
      <c r="DN61" s="75">
        <f>DE61+DF61+DM61</f>
        <v>0</v>
      </c>
      <c r="DO61" s="70"/>
      <c r="DP61" s="70"/>
      <c r="DQ61" s="75">
        <f t="shared" ref="DQ61:DX61" si="259">DQ59</f>
        <v>0</v>
      </c>
      <c r="DR61" s="75">
        <f t="shared" si="259"/>
        <v>0</v>
      </c>
      <c r="DS61" s="75">
        <f t="shared" si="259"/>
        <v>0</v>
      </c>
      <c r="DT61" s="75">
        <f t="shared" si="259"/>
        <v>0</v>
      </c>
      <c r="DU61" s="75">
        <f t="shared" si="259"/>
        <v>0</v>
      </c>
      <c r="DV61" s="75">
        <f t="shared" si="259"/>
        <v>0</v>
      </c>
      <c r="DW61" s="75">
        <f t="shared" si="259"/>
        <v>0</v>
      </c>
      <c r="DX61" s="75">
        <f t="shared" si="259"/>
        <v>0</v>
      </c>
      <c r="DY61" s="75">
        <f>SUM(DS61:DX61)</f>
        <v>0</v>
      </c>
      <c r="DZ61" s="75">
        <f>DQ61+DR61+DY61</f>
        <v>0</v>
      </c>
      <c r="EA61" s="70"/>
      <c r="EB61" s="70"/>
      <c r="EC61" s="75">
        <f t="shared" ref="EC61:EJ61" si="260">EC59</f>
        <v>0</v>
      </c>
      <c r="ED61" s="75">
        <f t="shared" si="260"/>
        <v>0</v>
      </c>
      <c r="EE61" s="75">
        <f t="shared" si="260"/>
        <v>0</v>
      </c>
      <c r="EF61" s="75">
        <f t="shared" si="260"/>
        <v>0</v>
      </c>
      <c r="EG61" s="75">
        <f t="shared" si="260"/>
        <v>0</v>
      </c>
      <c r="EH61" s="75">
        <f t="shared" si="260"/>
        <v>0</v>
      </c>
      <c r="EI61" s="75">
        <f t="shared" si="260"/>
        <v>0</v>
      </c>
      <c r="EJ61" s="75">
        <f t="shared" si="260"/>
        <v>0</v>
      </c>
      <c r="EK61" s="75">
        <f>SUM(EE61:EJ61)</f>
        <v>0</v>
      </c>
      <c r="EL61" s="75">
        <f>EC61+ED61+EK61</f>
        <v>0</v>
      </c>
      <c r="EM61" s="70"/>
      <c r="EN61" s="70"/>
    </row>
    <row r="62" spans="1:144" hidden="1" x14ac:dyDescent="0.2">
      <c r="A62" s="74" t="s">
        <v>262</v>
      </c>
      <c r="B62" s="75">
        <f t="shared" ref="B62:I62" si="261">B60-B58</f>
        <v>0</v>
      </c>
      <c r="C62" s="75">
        <f t="shared" si="261"/>
        <v>0</v>
      </c>
      <c r="D62" s="75">
        <f t="shared" si="261"/>
        <v>0</v>
      </c>
      <c r="E62" s="75">
        <f t="shared" si="261"/>
        <v>0</v>
      </c>
      <c r="F62" s="75">
        <f t="shared" si="261"/>
        <v>0</v>
      </c>
      <c r="G62" s="75">
        <f t="shared" si="261"/>
        <v>0</v>
      </c>
      <c r="H62" s="75">
        <f t="shared" si="261"/>
        <v>0</v>
      </c>
      <c r="I62" s="75">
        <f t="shared" si="261"/>
        <v>0</v>
      </c>
      <c r="J62" s="75">
        <f>SUM(D62:I62)</f>
        <v>0</v>
      </c>
      <c r="K62" s="75">
        <f>B62+C62+J62</f>
        <v>0</v>
      </c>
      <c r="L62" s="3"/>
      <c r="M62" s="75">
        <f t="shared" ref="M62:T62" si="262">M60-M58</f>
        <v>0</v>
      </c>
      <c r="N62" s="75">
        <f t="shared" si="262"/>
        <v>0</v>
      </c>
      <c r="O62" s="75">
        <f t="shared" si="262"/>
        <v>0</v>
      </c>
      <c r="P62" s="75">
        <f t="shared" si="262"/>
        <v>0</v>
      </c>
      <c r="Q62" s="75">
        <f t="shared" si="262"/>
        <v>0</v>
      </c>
      <c r="R62" s="75">
        <f t="shared" si="262"/>
        <v>0</v>
      </c>
      <c r="S62" s="75">
        <f t="shared" si="262"/>
        <v>0</v>
      </c>
      <c r="T62" s="75">
        <f t="shared" si="262"/>
        <v>0</v>
      </c>
      <c r="U62" s="75">
        <f>SUM(O62:T62)</f>
        <v>0</v>
      </c>
      <c r="V62" s="75">
        <f>M62+N62+U62</f>
        <v>0</v>
      </c>
      <c r="Y62" s="75">
        <f t="shared" ref="Y62:AF62" si="263">Y60-Y58</f>
        <v>0</v>
      </c>
      <c r="Z62" s="75">
        <f t="shared" si="263"/>
        <v>0</v>
      </c>
      <c r="AA62" s="75">
        <f t="shared" si="263"/>
        <v>0</v>
      </c>
      <c r="AB62" s="75">
        <f t="shared" si="263"/>
        <v>0</v>
      </c>
      <c r="AC62" s="75">
        <f t="shared" si="263"/>
        <v>0</v>
      </c>
      <c r="AD62" s="75">
        <f t="shared" si="263"/>
        <v>0</v>
      </c>
      <c r="AE62" s="75">
        <f t="shared" si="263"/>
        <v>0</v>
      </c>
      <c r="AF62" s="75">
        <f t="shared" si="263"/>
        <v>0</v>
      </c>
      <c r="AG62" s="75">
        <f>SUM(AA62:AF62)</f>
        <v>0</v>
      </c>
      <c r="AH62" s="75">
        <f>Y62+Z62+AG62</f>
        <v>0</v>
      </c>
      <c r="AI62" s="70"/>
      <c r="AJ62" s="70"/>
      <c r="AK62" s="75">
        <f t="shared" ref="AK62:AR62" si="264">AK60-AK58</f>
        <v>0</v>
      </c>
      <c r="AL62" s="75">
        <f t="shared" si="264"/>
        <v>0</v>
      </c>
      <c r="AM62" s="75">
        <f t="shared" si="264"/>
        <v>0</v>
      </c>
      <c r="AN62" s="75">
        <f t="shared" si="264"/>
        <v>0</v>
      </c>
      <c r="AO62" s="75">
        <f t="shared" si="264"/>
        <v>0</v>
      </c>
      <c r="AP62" s="75">
        <f t="shared" si="264"/>
        <v>0</v>
      </c>
      <c r="AQ62" s="75">
        <f t="shared" si="264"/>
        <v>0</v>
      </c>
      <c r="AR62" s="75">
        <f t="shared" si="264"/>
        <v>0</v>
      </c>
      <c r="AS62" s="75">
        <f>SUM(AM62:AR62)</f>
        <v>0</v>
      </c>
      <c r="AT62" s="75">
        <f>AK62+AL62+AS62</f>
        <v>0</v>
      </c>
      <c r="AU62" s="70"/>
      <c r="AV62" s="70"/>
      <c r="AW62" s="75">
        <f t="shared" ref="AW62:BD62" si="265">AW60-AW58</f>
        <v>0</v>
      </c>
      <c r="AX62" s="75">
        <f t="shared" si="265"/>
        <v>0</v>
      </c>
      <c r="AY62" s="75">
        <f t="shared" si="265"/>
        <v>0</v>
      </c>
      <c r="AZ62" s="75">
        <f t="shared" si="265"/>
        <v>0</v>
      </c>
      <c r="BA62" s="75">
        <f t="shared" si="265"/>
        <v>0</v>
      </c>
      <c r="BB62" s="75">
        <f t="shared" si="265"/>
        <v>0</v>
      </c>
      <c r="BC62" s="75">
        <f t="shared" si="265"/>
        <v>0</v>
      </c>
      <c r="BD62" s="75">
        <f t="shared" si="265"/>
        <v>0</v>
      </c>
      <c r="BE62" s="75">
        <f>SUM(AY62:BD62)</f>
        <v>0</v>
      </c>
      <c r="BF62" s="75">
        <f>AW62+AX62+BE62</f>
        <v>0</v>
      </c>
      <c r="BG62" s="70"/>
      <c r="BH62" s="70"/>
      <c r="BI62" s="75">
        <f t="shared" ref="BI62:BP62" si="266">BI60-BI58</f>
        <v>0</v>
      </c>
      <c r="BJ62" s="75">
        <f t="shared" si="266"/>
        <v>0</v>
      </c>
      <c r="BK62" s="75">
        <f t="shared" si="266"/>
        <v>0</v>
      </c>
      <c r="BL62" s="75">
        <f t="shared" si="266"/>
        <v>0</v>
      </c>
      <c r="BM62" s="75">
        <f t="shared" si="266"/>
        <v>0</v>
      </c>
      <c r="BN62" s="75">
        <f t="shared" si="266"/>
        <v>0</v>
      </c>
      <c r="BO62" s="75">
        <f t="shared" si="266"/>
        <v>0</v>
      </c>
      <c r="BP62" s="75">
        <f t="shared" si="266"/>
        <v>0</v>
      </c>
      <c r="BQ62" s="75">
        <f>SUM(BK62:BP62)</f>
        <v>0</v>
      </c>
      <c r="BR62" s="75">
        <f>BI62+BJ62+BQ62</f>
        <v>0</v>
      </c>
      <c r="BS62" s="70"/>
      <c r="BT62" s="70"/>
      <c r="BU62" s="75">
        <f t="shared" ref="BU62:CB62" si="267">BU60-BU58</f>
        <v>0</v>
      </c>
      <c r="BV62" s="75">
        <f t="shared" si="267"/>
        <v>0</v>
      </c>
      <c r="BW62" s="75">
        <f t="shared" si="267"/>
        <v>0</v>
      </c>
      <c r="BX62" s="75">
        <f t="shared" si="267"/>
        <v>0</v>
      </c>
      <c r="BY62" s="75">
        <f t="shared" si="267"/>
        <v>0</v>
      </c>
      <c r="BZ62" s="75">
        <f t="shared" si="267"/>
        <v>0</v>
      </c>
      <c r="CA62" s="75">
        <f t="shared" si="267"/>
        <v>0</v>
      </c>
      <c r="CB62" s="75">
        <f t="shared" si="267"/>
        <v>0</v>
      </c>
      <c r="CC62" s="75">
        <f>SUM(BW62:CB62)</f>
        <v>0</v>
      </c>
      <c r="CD62" s="75">
        <f>BU62+BV62+CC62</f>
        <v>0</v>
      </c>
      <c r="CE62" s="70"/>
      <c r="CF62" s="70"/>
      <c r="CG62" s="75">
        <f t="shared" ref="CG62:CN62" si="268">CG60-CG58</f>
        <v>0</v>
      </c>
      <c r="CH62" s="75">
        <f t="shared" si="268"/>
        <v>0</v>
      </c>
      <c r="CI62" s="75">
        <f t="shared" si="268"/>
        <v>0</v>
      </c>
      <c r="CJ62" s="75">
        <f t="shared" si="268"/>
        <v>0</v>
      </c>
      <c r="CK62" s="75">
        <f t="shared" si="268"/>
        <v>0</v>
      </c>
      <c r="CL62" s="75">
        <f t="shared" si="268"/>
        <v>0</v>
      </c>
      <c r="CM62" s="75">
        <f t="shared" si="268"/>
        <v>0</v>
      </c>
      <c r="CN62" s="75">
        <f t="shared" si="268"/>
        <v>0</v>
      </c>
      <c r="CO62" s="75">
        <f>SUM(CI62:CN62)</f>
        <v>0</v>
      </c>
      <c r="CP62" s="75">
        <f>CG62+CH62+CO62</f>
        <v>0</v>
      </c>
      <c r="CQ62" s="70"/>
      <c r="CR62" s="70"/>
      <c r="CS62" s="75">
        <f t="shared" ref="CS62:CZ62" si="269">CS60-CS58</f>
        <v>0</v>
      </c>
      <c r="CT62" s="75">
        <f t="shared" si="269"/>
        <v>0</v>
      </c>
      <c r="CU62" s="75">
        <f t="shared" si="269"/>
        <v>0</v>
      </c>
      <c r="CV62" s="75">
        <f t="shared" si="269"/>
        <v>0</v>
      </c>
      <c r="CW62" s="75">
        <f t="shared" si="269"/>
        <v>0</v>
      </c>
      <c r="CX62" s="75">
        <f t="shared" si="269"/>
        <v>0</v>
      </c>
      <c r="CY62" s="75">
        <f t="shared" si="269"/>
        <v>0</v>
      </c>
      <c r="CZ62" s="75">
        <f t="shared" si="269"/>
        <v>0</v>
      </c>
      <c r="DA62" s="75">
        <f>SUM(CU62:CZ62)</f>
        <v>0</v>
      </c>
      <c r="DB62" s="75">
        <f>CS62+CT62+DA62</f>
        <v>0</v>
      </c>
      <c r="DC62" s="70"/>
      <c r="DD62" s="70"/>
      <c r="DE62" s="75">
        <f t="shared" ref="DE62:DL62" si="270">DE60-DE58</f>
        <v>0</v>
      </c>
      <c r="DF62" s="75">
        <f t="shared" si="270"/>
        <v>0</v>
      </c>
      <c r="DG62" s="75">
        <f t="shared" si="270"/>
        <v>0</v>
      </c>
      <c r="DH62" s="75">
        <f t="shared" si="270"/>
        <v>0</v>
      </c>
      <c r="DI62" s="75">
        <f t="shared" si="270"/>
        <v>0</v>
      </c>
      <c r="DJ62" s="75">
        <f t="shared" si="270"/>
        <v>0</v>
      </c>
      <c r="DK62" s="75">
        <f t="shared" si="270"/>
        <v>0</v>
      </c>
      <c r="DL62" s="75">
        <f t="shared" si="270"/>
        <v>0</v>
      </c>
      <c r="DM62" s="75">
        <f>SUM(DG62:DL62)</f>
        <v>0</v>
      </c>
      <c r="DN62" s="75">
        <f>DE62+DF62+DM62</f>
        <v>0</v>
      </c>
      <c r="DO62" s="70"/>
      <c r="DP62" s="70"/>
      <c r="DQ62" s="75">
        <f t="shared" ref="DQ62:DX62" si="271">DQ60-DQ58</f>
        <v>0</v>
      </c>
      <c r="DR62" s="75">
        <f t="shared" si="271"/>
        <v>0</v>
      </c>
      <c r="DS62" s="75">
        <f t="shared" si="271"/>
        <v>0</v>
      </c>
      <c r="DT62" s="75">
        <f t="shared" si="271"/>
        <v>0</v>
      </c>
      <c r="DU62" s="75">
        <f t="shared" si="271"/>
        <v>0</v>
      </c>
      <c r="DV62" s="75">
        <f t="shared" si="271"/>
        <v>0</v>
      </c>
      <c r="DW62" s="75">
        <f t="shared" si="271"/>
        <v>0</v>
      </c>
      <c r="DX62" s="75">
        <f t="shared" si="271"/>
        <v>0</v>
      </c>
      <c r="DY62" s="75">
        <f>SUM(DS62:DX62)</f>
        <v>0</v>
      </c>
      <c r="DZ62" s="75">
        <f>DQ62+DR62+DY62</f>
        <v>0</v>
      </c>
      <c r="EA62" s="70"/>
      <c r="EB62" s="70"/>
      <c r="EC62" s="75">
        <f t="shared" ref="EC62:EJ62" si="272">EC60-EC58</f>
        <v>0</v>
      </c>
      <c r="ED62" s="75">
        <f t="shared" si="272"/>
        <v>0</v>
      </c>
      <c r="EE62" s="75">
        <f t="shared" si="272"/>
        <v>0</v>
      </c>
      <c r="EF62" s="75">
        <f t="shared" si="272"/>
        <v>0</v>
      </c>
      <c r="EG62" s="75">
        <f t="shared" si="272"/>
        <v>0</v>
      </c>
      <c r="EH62" s="75">
        <f t="shared" si="272"/>
        <v>0</v>
      </c>
      <c r="EI62" s="75">
        <f t="shared" si="272"/>
        <v>0</v>
      </c>
      <c r="EJ62" s="75">
        <f t="shared" si="272"/>
        <v>0</v>
      </c>
      <c r="EK62" s="75">
        <f>SUM(EE62:EJ62)</f>
        <v>0</v>
      </c>
      <c r="EL62" s="75">
        <f>EC62+ED62+EK62</f>
        <v>0</v>
      </c>
      <c r="EM62" s="70"/>
      <c r="EN62" s="70"/>
    </row>
    <row r="63" spans="1:144" ht="6" customHeight="1" x14ac:dyDescent="0.2">
      <c r="A63" s="83"/>
      <c r="B63" s="82"/>
      <c r="C63" s="82"/>
      <c r="D63" s="82"/>
      <c r="E63" s="82"/>
      <c r="F63" s="82"/>
      <c r="G63" s="82"/>
      <c r="H63" s="82"/>
      <c r="I63" s="82"/>
      <c r="J63" s="82"/>
      <c r="K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3"/>
      <c r="AJ63" s="3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3"/>
      <c r="AV63" s="3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3"/>
      <c r="BH63" s="3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3"/>
      <c r="BT63" s="3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3"/>
      <c r="CF63" s="3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3"/>
      <c r="CR63" s="3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3"/>
      <c r="DD63" s="3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3"/>
      <c r="DP63" s="3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3"/>
      <c r="EB63" s="3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3"/>
      <c r="EN63" s="3"/>
    </row>
    <row r="64" spans="1:144" x14ac:dyDescent="0.2">
      <c r="A64" s="77" t="s">
        <v>261</v>
      </c>
      <c r="B64" s="3"/>
      <c r="C64" s="3"/>
      <c r="D64" s="3"/>
      <c r="E64" s="3"/>
      <c r="F64" s="3"/>
      <c r="G64" s="3"/>
      <c r="H64" s="3"/>
      <c r="I64" s="3"/>
      <c r="J64" s="3"/>
      <c r="K64" s="3"/>
      <c r="M64" s="3"/>
      <c r="N64" s="3"/>
      <c r="O64" s="3"/>
      <c r="P64" s="3"/>
      <c r="Q64" s="3"/>
      <c r="R64" s="3"/>
      <c r="S64" s="3"/>
      <c r="T64" s="3"/>
      <c r="U64" s="3"/>
      <c r="V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</row>
    <row r="65" spans="1:144" ht="15" x14ac:dyDescent="0.25">
      <c r="A65" s="1" t="s">
        <v>255</v>
      </c>
      <c r="B65" s="76">
        <v>9880926253.57938</v>
      </c>
      <c r="C65" s="76">
        <v>0</v>
      </c>
      <c r="D65" s="76">
        <v>34843226</v>
      </c>
      <c r="E65" s="76">
        <v>2262812692.1747551</v>
      </c>
      <c r="F65" s="76">
        <v>360387481.71182132</v>
      </c>
      <c r="G65" s="76">
        <v>1003920975.95945</v>
      </c>
      <c r="H65" s="76">
        <v>1186566785.405127</v>
      </c>
      <c r="I65" s="76">
        <v>854711756.64692998</v>
      </c>
      <c r="J65" s="76">
        <f>SUM(D65:I65)</f>
        <v>5703242917.8980837</v>
      </c>
      <c r="K65" s="76">
        <f>B65+C65+J65</f>
        <v>15584169171.477463</v>
      </c>
      <c r="L65" s="20" t="s">
        <v>257</v>
      </c>
      <c r="M65" s="76">
        <f t="shared" ref="M65:T65" si="273">B65</f>
        <v>9880926253.57938</v>
      </c>
      <c r="N65" s="76">
        <f t="shared" si="273"/>
        <v>0</v>
      </c>
      <c r="O65" s="76">
        <f t="shared" si="273"/>
        <v>34843226</v>
      </c>
      <c r="P65" s="76">
        <f t="shared" si="273"/>
        <v>2262812692.1747551</v>
      </c>
      <c r="Q65" s="76">
        <f t="shared" si="273"/>
        <v>360387481.71182132</v>
      </c>
      <c r="R65" s="76">
        <f t="shared" si="273"/>
        <v>1003920975.95945</v>
      </c>
      <c r="S65" s="76">
        <f t="shared" si="273"/>
        <v>1186566785.405127</v>
      </c>
      <c r="T65" s="76">
        <f t="shared" si="273"/>
        <v>854711756.64692998</v>
      </c>
      <c r="U65" s="76">
        <f>SUM(O65:T65)</f>
        <v>5703242917.8980837</v>
      </c>
      <c r="V65" s="76">
        <f>M65+N65+U65</f>
        <v>15584169171.477463</v>
      </c>
      <c r="W65" s="1" t="b">
        <f>V65=K65</f>
        <v>1</v>
      </c>
      <c r="Y65" s="76">
        <f t="shared" ref="Y65:AF67" si="274">M65</f>
        <v>9880926253.57938</v>
      </c>
      <c r="Z65" s="76">
        <f t="shared" si="274"/>
        <v>0</v>
      </c>
      <c r="AA65" s="76">
        <f t="shared" si="274"/>
        <v>34843226</v>
      </c>
      <c r="AB65" s="76">
        <f t="shared" si="274"/>
        <v>2262812692.1747551</v>
      </c>
      <c r="AC65" s="76">
        <f t="shared" si="274"/>
        <v>360387481.71182132</v>
      </c>
      <c r="AD65" s="76">
        <f t="shared" si="274"/>
        <v>1003920975.95945</v>
      </c>
      <c r="AE65" s="76">
        <f t="shared" si="274"/>
        <v>1186566785.405127</v>
      </c>
      <c r="AF65" s="76">
        <f t="shared" si="274"/>
        <v>854711756.64692998</v>
      </c>
      <c r="AG65" s="76">
        <f>SUM(AA65:AF65)</f>
        <v>5703242917.8980837</v>
      </c>
      <c r="AH65" s="76">
        <f>AG65+Y65+Z65</f>
        <v>15584169171.477463</v>
      </c>
      <c r="AI65" s="70" t="b">
        <f>AH65=V65</f>
        <v>1</v>
      </c>
      <c r="AJ65" s="70"/>
      <c r="AK65" s="76">
        <f t="shared" ref="AK65:AR65" si="275">Y65*AK148</f>
        <v>9880926253.57938</v>
      </c>
      <c r="AL65" s="76">
        <f t="shared" si="275"/>
        <v>0</v>
      </c>
      <c r="AM65" s="76">
        <f t="shared" si="275"/>
        <v>34843226</v>
      </c>
      <c r="AN65" s="76">
        <f t="shared" si="275"/>
        <v>2262812692.1747551</v>
      </c>
      <c r="AO65" s="76">
        <f t="shared" si="275"/>
        <v>360387481.71182132</v>
      </c>
      <c r="AP65" s="76">
        <f t="shared" si="275"/>
        <v>1003920975.95945</v>
      </c>
      <c r="AQ65" s="76">
        <f t="shared" si="275"/>
        <v>1186566785.405127</v>
      </c>
      <c r="AR65" s="76">
        <f t="shared" si="275"/>
        <v>854711756.64692998</v>
      </c>
      <c r="AS65" s="76">
        <f>SUM(AM65:AR65)</f>
        <v>5703242917.8980837</v>
      </c>
      <c r="AT65" s="76">
        <f>AK65+AL65+AS65</f>
        <v>15584169171.477463</v>
      </c>
      <c r="AU65" s="70" t="b">
        <f>AT65=AH65</f>
        <v>1</v>
      </c>
      <c r="AV65" s="70"/>
      <c r="AW65" s="76">
        <f t="shared" ref="AW65:BD65" si="276">AK65*AW148</f>
        <v>9880926253.57938</v>
      </c>
      <c r="AX65" s="76">
        <f t="shared" si="276"/>
        <v>0</v>
      </c>
      <c r="AY65" s="76">
        <f t="shared" si="276"/>
        <v>34843226</v>
      </c>
      <c r="AZ65" s="76">
        <f t="shared" si="276"/>
        <v>2262812692.1747551</v>
      </c>
      <c r="BA65" s="76">
        <f t="shared" si="276"/>
        <v>360387481.71182132</v>
      </c>
      <c r="BB65" s="76">
        <f t="shared" si="276"/>
        <v>1003920975.95945</v>
      </c>
      <c r="BC65" s="76">
        <f t="shared" si="276"/>
        <v>1186566785.405127</v>
      </c>
      <c r="BD65" s="76">
        <f t="shared" si="276"/>
        <v>854711756.64692998</v>
      </c>
      <c r="BE65" s="76">
        <f>SUM(AY65:BD65)</f>
        <v>5703242917.8980837</v>
      </c>
      <c r="BF65" s="76">
        <f>AW65+AX65+BE65</f>
        <v>15584169171.477463</v>
      </c>
      <c r="BG65" s="70" t="b">
        <f>BF65=AT65</f>
        <v>1</v>
      </c>
      <c r="BH65" s="70"/>
      <c r="BI65" s="76">
        <f t="shared" ref="BI65:BP65" si="277">AW65*BI148</f>
        <v>9880926253.57938</v>
      </c>
      <c r="BJ65" s="76">
        <f t="shared" si="277"/>
        <v>0</v>
      </c>
      <c r="BK65" s="76">
        <f t="shared" si="277"/>
        <v>34843226</v>
      </c>
      <c r="BL65" s="76">
        <f t="shared" si="277"/>
        <v>2262812692.1747551</v>
      </c>
      <c r="BM65" s="76">
        <f t="shared" si="277"/>
        <v>360387481.71182132</v>
      </c>
      <c r="BN65" s="76">
        <f t="shared" si="277"/>
        <v>1003920975.95945</v>
      </c>
      <c r="BO65" s="76">
        <f t="shared" si="277"/>
        <v>1186566785.405127</v>
      </c>
      <c r="BP65" s="76">
        <f t="shared" si="277"/>
        <v>854711756.64692998</v>
      </c>
      <c r="BQ65" s="76">
        <f>SUM(BK65:BP65)</f>
        <v>5703242917.8980837</v>
      </c>
      <c r="BR65" s="76">
        <f>BI65+BJ65+BQ65</f>
        <v>15584169171.477463</v>
      </c>
      <c r="BS65" s="70"/>
      <c r="BT65" s="70"/>
      <c r="BU65" s="76">
        <f t="shared" ref="BU65:CB65" si="278">BI65*BU148</f>
        <v>9880926253.57938</v>
      </c>
      <c r="BV65" s="76">
        <f t="shared" si="278"/>
        <v>0</v>
      </c>
      <c r="BW65" s="76">
        <f t="shared" si="278"/>
        <v>34843226</v>
      </c>
      <c r="BX65" s="76">
        <f t="shared" si="278"/>
        <v>2262812692.1747551</v>
      </c>
      <c r="BY65" s="76">
        <f t="shared" si="278"/>
        <v>360387481.71182132</v>
      </c>
      <c r="BZ65" s="76">
        <f t="shared" si="278"/>
        <v>1003920975.95945</v>
      </c>
      <c r="CA65" s="76">
        <f t="shared" si="278"/>
        <v>1186566785.405127</v>
      </c>
      <c r="CB65" s="76">
        <f t="shared" si="278"/>
        <v>854711756.64692998</v>
      </c>
      <c r="CC65" s="76">
        <f>SUM(BW65:CB65)</f>
        <v>5703242917.8980837</v>
      </c>
      <c r="CD65" s="76">
        <f>BU65+BV65+CC65</f>
        <v>15584169171.477463</v>
      </c>
      <c r="CE65" s="70" t="b">
        <f>CD65=BR65</f>
        <v>1</v>
      </c>
      <c r="CF65" s="70"/>
      <c r="CG65" s="76">
        <f t="shared" ref="CG65:CN65" si="279">BU65*CG148</f>
        <v>9880926253.57938</v>
      </c>
      <c r="CH65" s="76">
        <f t="shared" si="279"/>
        <v>0</v>
      </c>
      <c r="CI65" s="76">
        <f t="shared" si="279"/>
        <v>34843226</v>
      </c>
      <c r="CJ65" s="76">
        <f t="shared" si="279"/>
        <v>2262812692.1747551</v>
      </c>
      <c r="CK65" s="76">
        <f t="shared" si="279"/>
        <v>360387481.71182132</v>
      </c>
      <c r="CL65" s="76">
        <f t="shared" si="279"/>
        <v>1003920975.95945</v>
      </c>
      <c r="CM65" s="76">
        <f t="shared" si="279"/>
        <v>1186566785.405127</v>
      </c>
      <c r="CN65" s="76">
        <f t="shared" si="279"/>
        <v>854711756.64692998</v>
      </c>
      <c r="CO65" s="76">
        <f>SUM(CI65:CN65)</f>
        <v>5703242917.8980837</v>
      </c>
      <c r="CP65" s="76">
        <f>CG65+CH65+CO65</f>
        <v>15584169171.477463</v>
      </c>
      <c r="CQ65" s="70"/>
      <c r="CR65" s="70"/>
      <c r="CS65" s="76">
        <f t="shared" ref="CS65:CZ65" si="280">CG65*CS148</f>
        <v>9880926253.57938</v>
      </c>
      <c r="CT65" s="76">
        <f t="shared" si="280"/>
        <v>0</v>
      </c>
      <c r="CU65" s="76">
        <f t="shared" si="280"/>
        <v>34843226</v>
      </c>
      <c r="CV65" s="76">
        <f t="shared" si="280"/>
        <v>2262812692.1747551</v>
      </c>
      <c r="CW65" s="76">
        <f t="shared" si="280"/>
        <v>360387481.71182132</v>
      </c>
      <c r="CX65" s="76">
        <f t="shared" si="280"/>
        <v>1003920975.95945</v>
      </c>
      <c r="CY65" s="76">
        <f t="shared" si="280"/>
        <v>1186566785.405127</v>
      </c>
      <c r="CZ65" s="76">
        <f t="shared" si="280"/>
        <v>854711756.64692998</v>
      </c>
      <c r="DA65" s="76">
        <f>SUM(CU65:CZ65)</f>
        <v>5703242917.8980837</v>
      </c>
      <c r="DB65" s="76">
        <f>CS65+CT65+DA65</f>
        <v>15584169171.477463</v>
      </c>
      <c r="DC65" s="70"/>
      <c r="DD65" s="70"/>
      <c r="DE65" s="76">
        <f t="shared" ref="DE65:DL65" si="281">CS65*DE148</f>
        <v>9880926253.57938</v>
      </c>
      <c r="DF65" s="76">
        <f t="shared" si="281"/>
        <v>0</v>
      </c>
      <c r="DG65" s="76">
        <f t="shared" si="281"/>
        <v>34843226</v>
      </c>
      <c r="DH65" s="76">
        <f t="shared" si="281"/>
        <v>2262812692.1747551</v>
      </c>
      <c r="DI65" s="76">
        <f t="shared" si="281"/>
        <v>360387481.71182132</v>
      </c>
      <c r="DJ65" s="76">
        <f t="shared" si="281"/>
        <v>1003920975.95945</v>
      </c>
      <c r="DK65" s="76">
        <f t="shared" si="281"/>
        <v>1186566785.405127</v>
      </c>
      <c r="DL65" s="76">
        <f t="shared" si="281"/>
        <v>854711756.64692998</v>
      </c>
      <c r="DM65" s="76">
        <f>SUM(DG65:DL65)</f>
        <v>5703242917.8980837</v>
      </c>
      <c r="DN65" s="76">
        <f>DE65+DF65+DM65</f>
        <v>15584169171.477463</v>
      </c>
      <c r="DO65" s="70"/>
      <c r="DP65" s="70"/>
      <c r="DQ65" s="76">
        <f t="shared" ref="DQ65:DX65" si="282">DE65*DQ148</f>
        <v>9880926253.57938</v>
      </c>
      <c r="DR65" s="76">
        <f t="shared" si="282"/>
        <v>0</v>
      </c>
      <c r="DS65" s="76">
        <f t="shared" si="282"/>
        <v>34843226</v>
      </c>
      <c r="DT65" s="76">
        <f t="shared" si="282"/>
        <v>2262812692.1747551</v>
      </c>
      <c r="DU65" s="76">
        <f t="shared" si="282"/>
        <v>360387481.71182132</v>
      </c>
      <c r="DV65" s="76">
        <f t="shared" si="282"/>
        <v>1003920975.95945</v>
      </c>
      <c r="DW65" s="76">
        <f t="shared" si="282"/>
        <v>1186566785.405127</v>
      </c>
      <c r="DX65" s="76">
        <f t="shared" si="282"/>
        <v>854711756.64692998</v>
      </c>
      <c r="DY65" s="76">
        <f>SUM(DS65:DX65)</f>
        <v>5703242917.8980837</v>
      </c>
      <c r="DZ65" s="76">
        <f>DQ65+DR65+DY65</f>
        <v>15584169171.477463</v>
      </c>
      <c r="EA65" s="70"/>
      <c r="EB65" s="70"/>
      <c r="EC65" s="76">
        <f t="shared" ref="EC65:EJ65" si="283">DQ65*EC148</f>
        <v>9880926253.57938</v>
      </c>
      <c r="ED65" s="76">
        <f t="shared" si="283"/>
        <v>0</v>
      </c>
      <c r="EE65" s="76">
        <f t="shared" si="283"/>
        <v>34843226</v>
      </c>
      <c r="EF65" s="76">
        <f t="shared" si="283"/>
        <v>2262812692.1747551</v>
      </c>
      <c r="EG65" s="76">
        <f t="shared" si="283"/>
        <v>360387481.71182132</v>
      </c>
      <c r="EH65" s="76">
        <f t="shared" si="283"/>
        <v>1003920975.95945</v>
      </c>
      <c r="EI65" s="76">
        <f t="shared" si="283"/>
        <v>1186566785.405127</v>
      </c>
      <c r="EJ65" s="76">
        <f t="shared" si="283"/>
        <v>854711756.64692998</v>
      </c>
      <c r="EK65" s="76">
        <f>SUM(EE65:EJ65)</f>
        <v>5703242917.8980837</v>
      </c>
      <c r="EL65" s="76">
        <f>EC65+ED65+EK65</f>
        <v>15584169171.477463</v>
      </c>
      <c r="EM65" s="70"/>
      <c r="EN65" s="70"/>
    </row>
    <row r="66" spans="1:144" x14ac:dyDescent="0.2">
      <c r="A66" s="1" t="s">
        <v>254</v>
      </c>
      <c r="B66" s="3">
        <f t="shared" ref="B66:I67" si="284">B45-B47*0</f>
        <v>0</v>
      </c>
      <c r="C66" s="3">
        <f t="shared" si="284"/>
        <v>0</v>
      </c>
      <c r="D66" s="3">
        <f t="shared" si="284"/>
        <v>0</v>
      </c>
      <c r="E66" s="3">
        <f t="shared" si="284"/>
        <v>0</v>
      </c>
      <c r="F66" s="3">
        <f t="shared" si="284"/>
        <v>0</v>
      </c>
      <c r="G66" s="3">
        <f t="shared" si="284"/>
        <v>0</v>
      </c>
      <c r="H66" s="3">
        <f t="shared" si="284"/>
        <v>0</v>
      </c>
      <c r="I66" s="3">
        <f t="shared" si="284"/>
        <v>0</v>
      </c>
      <c r="J66" s="3">
        <f>SUM(D66:I66)</f>
        <v>0</v>
      </c>
      <c r="K66" s="3">
        <f>B66+C66+J66</f>
        <v>0</v>
      </c>
      <c r="L66" s="3"/>
      <c r="M66" s="3">
        <f t="shared" ref="M66:T67" si="285">M45-M47*0</f>
        <v>0</v>
      </c>
      <c r="N66" s="3">
        <f t="shared" si="285"/>
        <v>0</v>
      </c>
      <c r="O66" s="3">
        <f t="shared" si="285"/>
        <v>0</v>
      </c>
      <c r="P66" s="3">
        <f t="shared" si="285"/>
        <v>0</v>
      </c>
      <c r="Q66" s="3">
        <f t="shared" si="285"/>
        <v>0</v>
      </c>
      <c r="R66" s="3">
        <f t="shared" si="285"/>
        <v>0</v>
      </c>
      <c r="S66" s="3">
        <f t="shared" si="285"/>
        <v>0</v>
      </c>
      <c r="T66" s="3">
        <f t="shared" si="285"/>
        <v>0</v>
      </c>
      <c r="U66" s="3">
        <f>SUM(O66:T66)</f>
        <v>0</v>
      </c>
      <c r="V66" s="3">
        <f>M66+N66+U66</f>
        <v>0</v>
      </c>
      <c r="W66" s="1" t="b">
        <f>V66=K66</f>
        <v>1</v>
      </c>
      <c r="Y66" s="76">
        <f t="shared" si="274"/>
        <v>0</v>
      </c>
      <c r="Z66" s="76">
        <f t="shared" si="274"/>
        <v>0</v>
      </c>
      <c r="AA66" s="76">
        <f t="shared" si="274"/>
        <v>0</v>
      </c>
      <c r="AB66" s="76">
        <f t="shared" si="274"/>
        <v>0</v>
      </c>
      <c r="AC66" s="76">
        <f t="shared" si="274"/>
        <v>0</v>
      </c>
      <c r="AD66" s="76">
        <f t="shared" si="274"/>
        <v>0</v>
      </c>
      <c r="AE66" s="76">
        <f t="shared" si="274"/>
        <v>0</v>
      </c>
      <c r="AF66" s="76">
        <f t="shared" si="274"/>
        <v>0</v>
      </c>
      <c r="AG66" s="3">
        <f>SUM(AA66:AF66)</f>
        <v>0</v>
      </c>
      <c r="AH66" s="3">
        <f>Y66+Z66+AG66</f>
        <v>0</v>
      </c>
      <c r="AI66" s="3" t="b">
        <f>AH66=V66</f>
        <v>1</v>
      </c>
      <c r="AJ66" s="3"/>
      <c r="AK66" s="3">
        <f t="shared" ref="AK66:AR67" si="286">AK45-AK47*0</f>
        <v>0</v>
      </c>
      <c r="AL66" s="3">
        <f t="shared" si="286"/>
        <v>0</v>
      </c>
      <c r="AM66" s="3">
        <f t="shared" si="286"/>
        <v>0</v>
      </c>
      <c r="AN66" s="3">
        <f t="shared" si="286"/>
        <v>0</v>
      </c>
      <c r="AO66" s="3">
        <f t="shared" si="286"/>
        <v>0</v>
      </c>
      <c r="AP66" s="3">
        <f t="shared" si="286"/>
        <v>0</v>
      </c>
      <c r="AQ66" s="3">
        <f t="shared" si="286"/>
        <v>0</v>
      </c>
      <c r="AR66" s="3">
        <f t="shared" si="286"/>
        <v>0</v>
      </c>
      <c r="AS66" s="3">
        <f>SUM(AM66:AR66)</f>
        <v>0</v>
      </c>
      <c r="AT66" s="3">
        <f>AK66+AL66+AS66</f>
        <v>0</v>
      </c>
      <c r="AU66" s="3" t="b">
        <f>AT66=AH66</f>
        <v>1</v>
      </c>
      <c r="AV66" s="3"/>
      <c r="AW66" s="3">
        <f t="shared" ref="AW66:BD67" si="287">AW45-AW47*0</f>
        <v>0</v>
      </c>
      <c r="AX66" s="3">
        <f t="shared" si="287"/>
        <v>0</v>
      </c>
      <c r="AY66" s="3">
        <f t="shared" si="287"/>
        <v>0</v>
      </c>
      <c r="AZ66" s="3">
        <f t="shared" si="287"/>
        <v>0</v>
      </c>
      <c r="BA66" s="3">
        <f t="shared" si="287"/>
        <v>0</v>
      </c>
      <c r="BB66" s="3">
        <f t="shared" si="287"/>
        <v>0</v>
      </c>
      <c r="BC66" s="3">
        <f t="shared" si="287"/>
        <v>0</v>
      </c>
      <c r="BD66" s="3">
        <f t="shared" si="287"/>
        <v>0</v>
      </c>
      <c r="BE66" s="3">
        <f>SUM(AY66:BD66)</f>
        <v>0</v>
      </c>
      <c r="BF66" s="3">
        <f>AW66+AX66+BE66</f>
        <v>0</v>
      </c>
      <c r="BG66" s="3" t="b">
        <f>BF66=AT66</f>
        <v>1</v>
      </c>
      <c r="BH66" s="3"/>
      <c r="BI66" s="3">
        <f t="shared" ref="BI66:BP67" si="288">BI45-BI47*0</f>
        <v>0</v>
      </c>
      <c r="BJ66" s="3">
        <f t="shared" si="288"/>
        <v>0</v>
      </c>
      <c r="BK66" s="3">
        <f t="shared" si="288"/>
        <v>0</v>
      </c>
      <c r="BL66" s="3">
        <f t="shared" si="288"/>
        <v>0</v>
      </c>
      <c r="BM66" s="3">
        <f t="shared" si="288"/>
        <v>0</v>
      </c>
      <c r="BN66" s="3">
        <f t="shared" si="288"/>
        <v>0</v>
      </c>
      <c r="BO66" s="3">
        <f t="shared" si="288"/>
        <v>0</v>
      </c>
      <c r="BP66" s="3">
        <f t="shared" si="288"/>
        <v>0</v>
      </c>
      <c r="BQ66" s="3">
        <f>SUM(BK66:BP66)</f>
        <v>0</v>
      </c>
      <c r="BR66" s="3">
        <f>BI66+BJ66+BQ66</f>
        <v>0</v>
      </c>
      <c r="BS66" s="3"/>
      <c r="BT66" s="3"/>
      <c r="BU66" s="3">
        <f t="shared" ref="BU66:CB67" si="289">BU45-BU47*0</f>
        <v>0</v>
      </c>
      <c r="BV66" s="3">
        <f t="shared" si="289"/>
        <v>0</v>
      </c>
      <c r="BW66" s="3">
        <f t="shared" si="289"/>
        <v>0</v>
      </c>
      <c r="BX66" s="3">
        <f t="shared" si="289"/>
        <v>0</v>
      </c>
      <c r="BY66" s="3">
        <f t="shared" si="289"/>
        <v>0</v>
      </c>
      <c r="BZ66" s="3">
        <f t="shared" si="289"/>
        <v>0</v>
      </c>
      <c r="CA66" s="3">
        <f t="shared" si="289"/>
        <v>0</v>
      </c>
      <c r="CB66" s="3">
        <f t="shared" si="289"/>
        <v>0</v>
      </c>
      <c r="CC66" s="3">
        <f>SUM(BW66:CB66)</f>
        <v>0</v>
      </c>
      <c r="CD66" s="3">
        <f>BU66+BV66+CC66</f>
        <v>0</v>
      </c>
      <c r="CE66" s="3" t="b">
        <f>CD66=BR66</f>
        <v>1</v>
      </c>
      <c r="CF66" s="3"/>
      <c r="CG66" s="3">
        <f t="shared" ref="CG66:CN67" si="290">CG45-CG47*0</f>
        <v>0</v>
      </c>
      <c r="CH66" s="3">
        <f t="shared" si="290"/>
        <v>0</v>
      </c>
      <c r="CI66" s="3">
        <f t="shared" si="290"/>
        <v>0</v>
      </c>
      <c r="CJ66" s="3">
        <f t="shared" si="290"/>
        <v>0</v>
      </c>
      <c r="CK66" s="3">
        <f t="shared" si="290"/>
        <v>0</v>
      </c>
      <c r="CL66" s="3">
        <f t="shared" si="290"/>
        <v>0</v>
      </c>
      <c r="CM66" s="3">
        <f t="shared" si="290"/>
        <v>0</v>
      </c>
      <c r="CN66" s="3">
        <f t="shared" si="290"/>
        <v>0</v>
      </c>
      <c r="CO66" s="3">
        <f>SUM(CI66:CN66)</f>
        <v>0</v>
      </c>
      <c r="CP66" s="3">
        <f>CG66+CH66+CO66</f>
        <v>0</v>
      </c>
      <c r="CQ66" s="3"/>
      <c r="CR66" s="3"/>
      <c r="CS66" s="3">
        <f t="shared" ref="CS66:CZ67" si="291">CS45-CS47*0</f>
        <v>0</v>
      </c>
      <c r="CT66" s="3">
        <f t="shared" si="291"/>
        <v>0</v>
      </c>
      <c r="CU66" s="3">
        <f t="shared" si="291"/>
        <v>0</v>
      </c>
      <c r="CV66" s="3">
        <f t="shared" si="291"/>
        <v>0</v>
      </c>
      <c r="CW66" s="3">
        <f t="shared" si="291"/>
        <v>0</v>
      </c>
      <c r="CX66" s="3">
        <f t="shared" si="291"/>
        <v>0</v>
      </c>
      <c r="CY66" s="3">
        <f t="shared" si="291"/>
        <v>0</v>
      </c>
      <c r="CZ66" s="3">
        <f t="shared" si="291"/>
        <v>0</v>
      </c>
      <c r="DA66" s="3">
        <f>SUM(CU66:CZ66)</f>
        <v>0</v>
      </c>
      <c r="DB66" s="3">
        <f>CS66+CT66+DA66</f>
        <v>0</v>
      </c>
      <c r="DC66" s="3"/>
      <c r="DD66" s="3"/>
      <c r="DE66" s="3">
        <f t="shared" ref="DE66:DL67" si="292">DE45-DE47*0</f>
        <v>0</v>
      </c>
      <c r="DF66" s="3">
        <f t="shared" si="292"/>
        <v>0</v>
      </c>
      <c r="DG66" s="3">
        <f t="shared" si="292"/>
        <v>0</v>
      </c>
      <c r="DH66" s="3">
        <f t="shared" si="292"/>
        <v>0</v>
      </c>
      <c r="DI66" s="3">
        <f t="shared" si="292"/>
        <v>0</v>
      </c>
      <c r="DJ66" s="3">
        <f t="shared" si="292"/>
        <v>0</v>
      </c>
      <c r="DK66" s="3">
        <f t="shared" si="292"/>
        <v>0</v>
      </c>
      <c r="DL66" s="3">
        <f t="shared" si="292"/>
        <v>0</v>
      </c>
      <c r="DM66" s="3">
        <f>SUM(DG66:DL66)</f>
        <v>0</v>
      </c>
      <c r="DN66" s="3">
        <f>DE66+DF66+DM66</f>
        <v>0</v>
      </c>
      <c r="DO66" s="3"/>
      <c r="DP66" s="3"/>
      <c r="DQ66" s="3">
        <f t="shared" ref="DQ66:DX67" si="293">DQ45-DQ47*0</f>
        <v>0</v>
      </c>
      <c r="DR66" s="3">
        <f t="shared" si="293"/>
        <v>0</v>
      </c>
      <c r="DS66" s="3">
        <f t="shared" si="293"/>
        <v>0</v>
      </c>
      <c r="DT66" s="3">
        <f t="shared" si="293"/>
        <v>0</v>
      </c>
      <c r="DU66" s="3">
        <f t="shared" si="293"/>
        <v>0</v>
      </c>
      <c r="DV66" s="3">
        <f t="shared" si="293"/>
        <v>0</v>
      </c>
      <c r="DW66" s="3">
        <f t="shared" si="293"/>
        <v>0</v>
      </c>
      <c r="DX66" s="3">
        <f t="shared" si="293"/>
        <v>0</v>
      </c>
      <c r="DY66" s="3">
        <f>SUM(DS66:DX66)</f>
        <v>0</v>
      </c>
      <c r="DZ66" s="3">
        <f>DQ66+DR66+DY66</f>
        <v>0</v>
      </c>
      <c r="EA66" s="3"/>
      <c r="EB66" s="3"/>
      <c r="EC66" s="3">
        <f t="shared" ref="EC66:EJ67" si="294">EC45-EC47*0</f>
        <v>0</v>
      </c>
      <c r="ED66" s="3">
        <f t="shared" si="294"/>
        <v>0</v>
      </c>
      <c r="EE66" s="3">
        <f t="shared" si="294"/>
        <v>0</v>
      </c>
      <c r="EF66" s="3">
        <f t="shared" si="294"/>
        <v>0</v>
      </c>
      <c r="EG66" s="3">
        <f t="shared" si="294"/>
        <v>0</v>
      </c>
      <c r="EH66" s="3">
        <f t="shared" si="294"/>
        <v>0</v>
      </c>
      <c r="EI66" s="3">
        <f t="shared" si="294"/>
        <v>0</v>
      </c>
      <c r="EJ66" s="3">
        <f t="shared" si="294"/>
        <v>0</v>
      </c>
      <c r="EK66" s="3">
        <f>SUM(EE66:EJ66)</f>
        <v>0</v>
      </c>
      <c r="EL66" s="3">
        <f>EC66+ED66+EK66</f>
        <v>0</v>
      </c>
      <c r="EM66" s="3"/>
      <c r="EN66" s="3"/>
    </row>
    <row r="67" spans="1:144" x14ac:dyDescent="0.2">
      <c r="A67" s="1" t="s">
        <v>253</v>
      </c>
      <c r="B67" s="3">
        <f t="shared" si="284"/>
        <v>9880926253.57938</v>
      </c>
      <c r="C67" s="3">
        <f t="shared" si="284"/>
        <v>0</v>
      </c>
      <c r="D67" s="3">
        <f t="shared" si="284"/>
        <v>34843226</v>
      </c>
      <c r="E67" s="3">
        <f t="shared" si="284"/>
        <v>2262812692.1747599</v>
      </c>
      <c r="F67" s="3">
        <f t="shared" si="284"/>
        <v>360387481.71182102</v>
      </c>
      <c r="G67" s="3">
        <f t="shared" si="284"/>
        <v>1003920975.95945</v>
      </c>
      <c r="H67" s="3">
        <f t="shared" si="284"/>
        <v>1186566785.405127</v>
      </c>
      <c r="I67" s="3">
        <f t="shared" si="284"/>
        <v>854711756.64692998</v>
      </c>
      <c r="J67" s="3">
        <f>SUM(D67:I67)</f>
        <v>5703242917.8980875</v>
      </c>
      <c r="K67" s="3">
        <f>B67+C67+J67</f>
        <v>15584169171.477467</v>
      </c>
      <c r="L67" s="3"/>
      <c r="M67" s="3">
        <f t="shared" si="285"/>
        <v>9880926253.57938</v>
      </c>
      <c r="N67" s="3">
        <f t="shared" si="285"/>
        <v>0</v>
      </c>
      <c r="O67" s="3">
        <f t="shared" si="285"/>
        <v>34843226</v>
      </c>
      <c r="P67" s="3">
        <f t="shared" si="285"/>
        <v>2262812692.1747599</v>
      </c>
      <c r="Q67" s="3">
        <f t="shared" si="285"/>
        <v>360387481.71182102</v>
      </c>
      <c r="R67" s="3">
        <f t="shared" si="285"/>
        <v>1003920975.95945</v>
      </c>
      <c r="S67" s="3">
        <f t="shared" si="285"/>
        <v>1186566785.405127</v>
      </c>
      <c r="T67" s="3">
        <f t="shared" si="285"/>
        <v>854711756.64692998</v>
      </c>
      <c r="U67" s="3">
        <f>SUM(O67:T67)</f>
        <v>5703242917.8980875</v>
      </c>
      <c r="V67" s="3">
        <f>M67+N67+U67</f>
        <v>15584169171.477467</v>
      </c>
      <c r="W67" s="1" t="b">
        <f>V67=K67</f>
        <v>1</v>
      </c>
      <c r="Y67" s="76">
        <f t="shared" si="274"/>
        <v>9880926253.57938</v>
      </c>
      <c r="Z67" s="76">
        <f t="shared" si="274"/>
        <v>0</v>
      </c>
      <c r="AA67" s="76">
        <f t="shared" si="274"/>
        <v>34843226</v>
      </c>
      <c r="AB67" s="76">
        <f t="shared" si="274"/>
        <v>2262812692.1747599</v>
      </c>
      <c r="AC67" s="76">
        <f t="shared" si="274"/>
        <v>360387481.71182102</v>
      </c>
      <c r="AD67" s="76">
        <f t="shared" si="274"/>
        <v>1003920975.95945</v>
      </c>
      <c r="AE67" s="76">
        <f t="shared" si="274"/>
        <v>1186566785.405127</v>
      </c>
      <c r="AF67" s="76">
        <f t="shared" si="274"/>
        <v>854711756.64692998</v>
      </c>
      <c r="AG67" s="3">
        <f>SUM(AA67:AF67)</f>
        <v>5703242917.8980875</v>
      </c>
      <c r="AH67" s="3">
        <f>Y67+Z67+AG67</f>
        <v>15584169171.477467</v>
      </c>
      <c r="AI67" s="3" t="b">
        <f>AH67=V67</f>
        <v>1</v>
      </c>
      <c r="AJ67" s="3"/>
      <c r="AK67" s="3">
        <f t="shared" si="286"/>
        <v>9880926253.57938</v>
      </c>
      <c r="AL67" s="3">
        <f t="shared" si="286"/>
        <v>0</v>
      </c>
      <c r="AM67" s="3">
        <f t="shared" si="286"/>
        <v>34843226</v>
      </c>
      <c r="AN67" s="3">
        <f t="shared" si="286"/>
        <v>2262812692.1747599</v>
      </c>
      <c r="AO67" s="3">
        <f t="shared" si="286"/>
        <v>360387481.71182102</v>
      </c>
      <c r="AP67" s="3">
        <f t="shared" si="286"/>
        <v>1003920975.95945</v>
      </c>
      <c r="AQ67" s="3">
        <f t="shared" si="286"/>
        <v>1186566785.405127</v>
      </c>
      <c r="AR67" s="3">
        <f t="shared" si="286"/>
        <v>854711756.64692998</v>
      </c>
      <c r="AS67" s="3">
        <f>SUM(AM67:AR67)</f>
        <v>5703242917.8980875</v>
      </c>
      <c r="AT67" s="3">
        <f>AK67+AL67+AS67</f>
        <v>15584169171.477467</v>
      </c>
      <c r="AU67" s="3" t="b">
        <f>AT67=AH67</f>
        <v>1</v>
      </c>
      <c r="AV67" s="3"/>
      <c r="AW67" s="3">
        <f t="shared" si="287"/>
        <v>9880926253.57938</v>
      </c>
      <c r="AX67" s="3">
        <f t="shared" si="287"/>
        <v>0</v>
      </c>
      <c r="AY67" s="3">
        <f t="shared" si="287"/>
        <v>34843226</v>
      </c>
      <c r="AZ67" s="3">
        <f t="shared" si="287"/>
        <v>2262812692.1747599</v>
      </c>
      <c r="BA67" s="3">
        <f t="shared" si="287"/>
        <v>360387481.71182102</v>
      </c>
      <c r="BB67" s="3">
        <f t="shared" si="287"/>
        <v>1003920975.95945</v>
      </c>
      <c r="BC67" s="3">
        <f t="shared" si="287"/>
        <v>1186566785.405127</v>
      </c>
      <c r="BD67" s="3">
        <f t="shared" si="287"/>
        <v>854711756.64692998</v>
      </c>
      <c r="BE67" s="3">
        <f>SUM(AY67:BD67)</f>
        <v>5703242917.8980875</v>
      </c>
      <c r="BF67" s="3">
        <f>AW67+AX67+BE67</f>
        <v>15584169171.477467</v>
      </c>
      <c r="BG67" s="3" t="b">
        <f>BF67=AT67</f>
        <v>1</v>
      </c>
      <c r="BH67" s="3"/>
      <c r="BI67" s="3">
        <f t="shared" si="288"/>
        <v>9880926253.57938</v>
      </c>
      <c r="BJ67" s="3">
        <f t="shared" si="288"/>
        <v>0</v>
      </c>
      <c r="BK67" s="3">
        <f t="shared" si="288"/>
        <v>34843226</v>
      </c>
      <c r="BL67" s="3">
        <f t="shared" si="288"/>
        <v>2262812692.1747599</v>
      </c>
      <c r="BM67" s="3">
        <f t="shared" si="288"/>
        <v>360387481.71182102</v>
      </c>
      <c r="BN67" s="3">
        <f t="shared" si="288"/>
        <v>1003920975.95945</v>
      </c>
      <c r="BO67" s="3">
        <f t="shared" si="288"/>
        <v>1186566785.405127</v>
      </c>
      <c r="BP67" s="3">
        <f t="shared" si="288"/>
        <v>854711756.64692998</v>
      </c>
      <c r="BQ67" s="3">
        <f>SUM(BK67:BP67)</f>
        <v>5703242917.8980875</v>
      </c>
      <c r="BR67" s="3">
        <f>BI67+BJ67+BQ67</f>
        <v>15584169171.477467</v>
      </c>
      <c r="BS67" s="3"/>
      <c r="BT67" s="3"/>
      <c r="BU67" s="3">
        <f t="shared" si="289"/>
        <v>9880926253.57938</v>
      </c>
      <c r="BV67" s="3">
        <f t="shared" si="289"/>
        <v>0</v>
      </c>
      <c r="BW67" s="3">
        <f t="shared" si="289"/>
        <v>34843226</v>
      </c>
      <c r="BX67" s="3">
        <f t="shared" si="289"/>
        <v>2262812692.1747599</v>
      </c>
      <c r="BY67" s="3">
        <f t="shared" si="289"/>
        <v>360387481.71182102</v>
      </c>
      <c r="BZ67" s="3">
        <f t="shared" si="289"/>
        <v>1003920975.95945</v>
      </c>
      <c r="CA67" s="3">
        <f t="shared" si="289"/>
        <v>1186566785.405127</v>
      </c>
      <c r="CB67" s="3">
        <f t="shared" si="289"/>
        <v>854711756.64692998</v>
      </c>
      <c r="CC67" s="3">
        <f>SUM(BW67:CB67)</f>
        <v>5703242917.8980875</v>
      </c>
      <c r="CD67" s="3">
        <f>BU67+BV67+CC67</f>
        <v>15584169171.477467</v>
      </c>
      <c r="CE67" s="3" t="b">
        <f>CD67=BR67</f>
        <v>1</v>
      </c>
      <c r="CF67" s="3"/>
      <c r="CG67" s="3">
        <f t="shared" si="290"/>
        <v>9880926253.57938</v>
      </c>
      <c r="CH67" s="3">
        <f t="shared" si="290"/>
        <v>0</v>
      </c>
      <c r="CI67" s="3">
        <f t="shared" si="290"/>
        <v>34843226</v>
      </c>
      <c r="CJ67" s="3">
        <f t="shared" si="290"/>
        <v>2262812692.1747599</v>
      </c>
      <c r="CK67" s="3">
        <f t="shared" si="290"/>
        <v>360387481.71182102</v>
      </c>
      <c r="CL67" s="3">
        <f t="shared" si="290"/>
        <v>1003920975.95945</v>
      </c>
      <c r="CM67" s="3">
        <f t="shared" si="290"/>
        <v>1186566785.405127</v>
      </c>
      <c r="CN67" s="3">
        <f t="shared" si="290"/>
        <v>854711756.64692998</v>
      </c>
      <c r="CO67" s="3">
        <f>SUM(CI67:CN67)</f>
        <v>5703242917.8980875</v>
      </c>
      <c r="CP67" s="3">
        <f>CG67+CH67+CO67</f>
        <v>15584169171.477467</v>
      </c>
      <c r="CQ67" s="3"/>
      <c r="CR67" s="3"/>
      <c r="CS67" s="3">
        <f t="shared" si="291"/>
        <v>9880926253.57938</v>
      </c>
      <c r="CT67" s="3">
        <f t="shared" si="291"/>
        <v>0</v>
      </c>
      <c r="CU67" s="3">
        <f t="shared" si="291"/>
        <v>34843226</v>
      </c>
      <c r="CV67" s="3">
        <f t="shared" si="291"/>
        <v>2262812692.1747599</v>
      </c>
      <c r="CW67" s="3">
        <f t="shared" si="291"/>
        <v>360387481.71182102</v>
      </c>
      <c r="CX67" s="3">
        <f t="shared" si="291"/>
        <v>1003920975.95945</v>
      </c>
      <c r="CY67" s="3">
        <f t="shared" si="291"/>
        <v>1186566785.405127</v>
      </c>
      <c r="CZ67" s="3">
        <f t="shared" si="291"/>
        <v>854711756.64692998</v>
      </c>
      <c r="DA67" s="3">
        <f>SUM(CU67:CZ67)</f>
        <v>5703242917.8980875</v>
      </c>
      <c r="DB67" s="3">
        <f>CS67+CT67+DA67</f>
        <v>15584169171.477467</v>
      </c>
      <c r="DC67" s="3"/>
      <c r="DD67" s="3"/>
      <c r="DE67" s="3">
        <f t="shared" si="292"/>
        <v>9880926253.57938</v>
      </c>
      <c r="DF67" s="3">
        <f t="shared" si="292"/>
        <v>0</v>
      </c>
      <c r="DG67" s="3">
        <f t="shared" si="292"/>
        <v>34843226</v>
      </c>
      <c r="DH67" s="3">
        <f t="shared" si="292"/>
        <v>2262812692.1747599</v>
      </c>
      <c r="DI67" s="3">
        <f t="shared" si="292"/>
        <v>360387481.71182102</v>
      </c>
      <c r="DJ67" s="3">
        <f t="shared" si="292"/>
        <v>1003920975.95945</v>
      </c>
      <c r="DK67" s="3">
        <f t="shared" si="292"/>
        <v>1186566785.405127</v>
      </c>
      <c r="DL67" s="3">
        <f t="shared" si="292"/>
        <v>854711756.64692998</v>
      </c>
      <c r="DM67" s="3">
        <f>SUM(DG67:DL67)</f>
        <v>5703242917.8980875</v>
      </c>
      <c r="DN67" s="3">
        <f>DE67+DF67+DM67</f>
        <v>15584169171.477467</v>
      </c>
      <c r="DO67" s="3"/>
      <c r="DP67" s="3"/>
      <c r="DQ67" s="3">
        <f t="shared" si="293"/>
        <v>9880926253.57938</v>
      </c>
      <c r="DR67" s="3">
        <f t="shared" si="293"/>
        <v>0</v>
      </c>
      <c r="DS67" s="3">
        <f t="shared" si="293"/>
        <v>34843226</v>
      </c>
      <c r="DT67" s="3">
        <f t="shared" si="293"/>
        <v>2262812692.1747599</v>
      </c>
      <c r="DU67" s="3">
        <f t="shared" si="293"/>
        <v>360387481.71182102</v>
      </c>
      <c r="DV67" s="3">
        <f t="shared" si="293"/>
        <v>1003920975.95945</v>
      </c>
      <c r="DW67" s="3">
        <f t="shared" si="293"/>
        <v>1186566785.405127</v>
      </c>
      <c r="DX67" s="3">
        <f t="shared" si="293"/>
        <v>854711756.64692998</v>
      </c>
      <c r="DY67" s="3">
        <f>SUM(DS67:DX67)</f>
        <v>5703242917.8980875</v>
      </c>
      <c r="DZ67" s="3">
        <f>DQ67+DR67+DY67</f>
        <v>15584169171.477467</v>
      </c>
      <c r="EA67" s="3"/>
      <c r="EB67" s="3"/>
      <c r="EC67" s="3">
        <f t="shared" si="294"/>
        <v>9880926253.57938</v>
      </c>
      <c r="ED67" s="3">
        <f t="shared" si="294"/>
        <v>0</v>
      </c>
      <c r="EE67" s="3">
        <f t="shared" si="294"/>
        <v>34843226</v>
      </c>
      <c r="EF67" s="3">
        <f t="shared" si="294"/>
        <v>2262812692.1747599</v>
      </c>
      <c r="EG67" s="3">
        <f t="shared" si="294"/>
        <v>360387481.71182102</v>
      </c>
      <c r="EH67" s="3">
        <f t="shared" si="294"/>
        <v>1003920975.95945</v>
      </c>
      <c r="EI67" s="3">
        <f t="shared" si="294"/>
        <v>1186566785.405127</v>
      </c>
      <c r="EJ67" s="3">
        <f t="shared" si="294"/>
        <v>854711756.64692998</v>
      </c>
      <c r="EK67" s="3">
        <f>SUM(EE67:EJ67)</f>
        <v>5703242917.8980875</v>
      </c>
      <c r="EL67" s="3">
        <f>EC67+ED67+EK67</f>
        <v>15584169171.477467</v>
      </c>
      <c r="EM67" s="3"/>
      <c r="EN67" s="3"/>
    </row>
    <row r="68" spans="1:144" x14ac:dyDescent="0.2">
      <c r="A68" s="74" t="s">
        <v>258</v>
      </c>
      <c r="B68" s="75">
        <f t="shared" ref="B68:I68" si="295">B66</f>
        <v>0</v>
      </c>
      <c r="C68" s="75">
        <f t="shared" si="295"/>
        <v>0</v>
      </c>
      <c r="D68" s="75">
        <f t="shared" si="295"/>
        <v>0</v>
      </c>
      <c r="E68" s="75">
        <f t="shared" si="295"/>
        <v>0</v>
      </c>
      <c r="F68" s="75">
        <f t="shared" si="295"/>
        <v>0</v>
      </c>
      <c r="G68" s="75">
        <f t="shared" si="295"/>
        <v>0</v>
      </c>
      <c r="H68" s="75">
        <f t="shared" si="295"/>
        <v>0</v>
      </c>
      <c r="I68" s="75">
        <f t="shared" si="295"/>
        <v>0</v>
      </c>
      <c r="J68" s="75">
        <f>SUM(D68:I68)</f>
        <v>0</v>
      </c>
      <c r="K68" s="75">
        <f>B68+C68+J68</f>
        <v>0</v>
      </c>
      <c r="L68" s="3"/>
      <c r="M68" s="75">
        <f t="shared" ref="M68:T68" si="296">M66</f>
        <v>0</v>
      </c>
      <c r="N68" s="75">
        <f t="shared" si="296"/>
        <v>0</v>
      </c>
      <c r="O68" s="75">
        <f t="shared" si="296"/>
        <v>0</v>
      </c>
      <c r="P68" s="75">
        <f t="shared" si="296"/>
        <v>0</v>
      </c>
      <c r="Q68" s="75">
        <f t="shared" si="296"/>
        <v>0</v>
      </c>
      <c r="R68" s="75">
        <f t="shared" si="296"/>
        <v>0</v>
      </c>
      <c r="S68" s="75">
        <f t="shared" si="296"/>
        <v>0</v>
      </c>
      <c r="T68" s="75">
        <f t="shared" si="296"/>
        <v>0</v>
      </c>
      <c r="U68" s="75">
        <f>SUM(O68:T68)</f>
        <v>0</v>
      </c>
      <c r="V68" s="75">
        <f>M68+N68+U68</f>
        <v>0</v>
      </c>
      <c r="Y68" s="75">
        <f t="shared" ref="Y68:AF68" si="297">Y66</f>
        <v>0</v>
      </c>
      <c r="Z68" s="75">
        <f t="shared" si="297"/>
        <v>0</v>
      </c>
      <c r="AA68" s="75">
        <f t="shared" si="297"/>
        <v>0</v>
      </c>
      <c r="AB68" s="75">
        <f t="shared" si="297"/>
        <v>0</v>
      </c>
      <c r="AC68" s="75">
        <f t="shared" si="297"/>
        <v>0</v>
      </c>
      <c r="AD68" s="75">
        <f t="shared" si="297"/>
        <v>0</v>
      </c>
      <c r="AE68" s="75">
        <f t="shared" si="297"/>
        <v>0</v>
      </c>
      <c r="AF68" s="75">
        <f t="shared" si="297"/>
        <v>0</v>
      </c>
      <c r="AG68" s="75">
        <f>SUM(AA68:AF68)</f>
        <v>0</v>
      </c>
      <c r="AH68" s="75">
        <f>Y68+Z68+AG68</f>
        <v>0</v>
      </c>
      <c r="AI68" s="70"/>
      <c r="AJ68" s="70"/>
      <c r="AK68" s="75">
        <f t="shared" ref="AK68:AR68" si="298">AK66</f>
        <v>0</v>
      </c>
      <c r="AL68" s="75">
        <f t="shared" si="298"/>
        <v>0</v>
      </c>
      <c r="AM68" s="75">
        <f t="shared" si="298"/>
        <v>0</v>
      </c>
      <c r="AN68" s="75">
        <f t="shared" si="298"/>
        <v>0</v>
      </c>
      <c r="AO68" s="75">
        <f t="shared" si="298"/>
        <v>0</v>
      </c>
      <c r="AP68" s="75">
        <f t="shared" si="298"/>
        <v>0</v>
      </c>
      <c r="AQ68" s="75">
        <f t="shared" si="298"/>
        <v>0</v>
      </c>
      <c r="AR68" s="75">
        <f t="shared" si="298"/>
        <v>0</v>
      </c>
      <c r="AS68" s="75">
        <f>SUM(AM68:AR68)</f>
        <v>0</v>
      </c>
      <c r="AT68" s="75">
        <f>AK68+AL68+AS68</f>
        <v>0</v>
      </c>
      <c r="AU68" s="70"/>
      <c r="AV68" s="70"/>
      <c r="AW68" s="75">
        <f t="shared" ref="AW68:BD68" si="299">AW66</f>
        <v>0</v>
      </c>
      <c r="AX68" s="75">
        <f t="shared" si="299"/>
        <v>0</v>
      </c>
      <c r="AY68" s="75">
        <f t="shared" si="299"/>
        <v>0</v>
      </c>
      <c r="AZ68" s="75">
        <f t="shared" si="299"/>
        <v>0</v>
      </c>
      <c r="BA68" s="75">
        <f t="shared" si="299"/>
        <v>0</v>
      </c>
      <c r="BB68" s="75">
        <f t="shared" si="299"/>
        <v>0</v>
      </c>
      <c r="BC68" s="75">
        <f t="shared" si="299"/>
        <v>0</v>
      </c>
      <c r="BD68" s="75">
        <f t="shared" si="299"/>
        <v>0</v>
      </c>
      <c r="BE68" s="75">
        <f>SUM(AY68:BD68)</f>
        <v>0</v>
      </c>
      <c r="BF68" s="75">
        <f>AW68+AX68+BE68</f>
        <v>0</v>
      </c>
      <c r="BG68" s="70"/>
      <c r="BH68" s="70"/>
      <c r="BI68" s="75">
        <f t="shared" ref="BI68:BP68" si="300">BI66</f>
        <v>0</v>
      </c>
      <c r="BJ68" s="75">
        <f t="shared" si="300"/>
        <v>0</v>
      </c>
      <c r="BK68" s="75">
        <f t="shared" si="300"/>
        <v>0</v>
      </c>
      <c r="BL68" s="75">
        <f t="shared" si="300"/>
        <v>0</v>
      </c>
      <c r="BM68" s="75">
        <f t="shared" si="300"/>
        <v>0</v>
      </c>
      <c r="BN68" s="75">
        <f t="shared" si="300"/>
        <v>0</v>
      </c>
      <c r="BO68" s="75">
        <f t="shared" si="300"/>
        <v>0</v>
      </c>
      <c r="BP68" s="75">
        <f t="shared" si="300"/>
        <v>0</v>
      </c>
      <c r="BQ68" s="75">
        <f>SUM(BK68:BP68)</f>
        <v>0</v>
      </c>
      <c r="BR68" s="75">
        <f>BI68+BJ68+BQ68</f>
        <v>0</v>
      </c>
      <c r="BS68" s="70"/>
      <c r="BT68" s="70"/>
      <c r="BU68" s="75">
        <f t="shared" ref="BU68:CB68" si="301">BU66</f>
        <v>0</v>
      </c>
      <c r="BV68" s="75">
        <f t="shared" si="301"/>
        <v>0</v>
      </c>
      <c r="BW68" s="75">
        <f t="shared" si="301"/>
        <v>0</v>
      </c>
      <c r="BX68" s="75">
        <f t="shared" si="301"/>
        <v>0</v>
      </c>
      <c r="BY68" s="75">
        <f t="shared" si="301"/>
        <v>0</v>
      </c>
      <c r="BZ68" s="75">
        <f t="shared" si="301"/>
        <v>0</v>
      </c>
      <c r="CA68" s="75">
        <f t="shared" si="301"/>
        <v>0</v>
      </c>
      <c r="CB68" s="75">
        <f t="shared" si="301"/>
        <v>0</v>
      </c>
      <c r="CC68" s="75">
        <f>SUM(BW68:CB68)</f>
        <v>0</v>
      </c>
      <c r="CD68" s="75">
        <f>BU68+BV68+CC68</f>
        <v>0</v>
      </c>
      <c r="CE68" s="70"/>
      <c r="CF68" s="70"/>
      <c r="CG68" s="75">
        <f t="shared" ref="CG68:CN68" si="302">CG66</f>
        <v>0</v>
      </c>
      <c r="CH68" s="75">
        <f t="shared" si="302"/>
        <v>0</v>
      </c>
      <c r="CI68" s="75">
        <f t="shared" si="302"/>
        <v>0</v>
      </c>
      <c r="CJ68" s="75">
        <f t="shared" si="302"/>
        <v>0</v>
      </c>
      <c r="CK68" s="75">
        <f t="shared" si="302"/>
        <v>0</v>
      </c>
      <c r="CL68" s="75">
        <f t="shared" si="302"/>
        <v>0</v>
      </c>
      <c r="CM68" s="75">
        <f t="shared" si="302"/>
        <v>0</v>
      </c>
      <c r="CN68" s="75">
        <f t="shared" si="302"/>
        <v>0</v>
      </c>
      <c r="CO68" s="75">
        <f>SUM(CI68:CN68)</f>
        <v>0</v>
      </c>
      <c r="CP68" s="75">
        <f>CG68+CH68+CO68</f>
        <v>0</v>
      </c>
      <c r="CQ68" s="70"/>
      <c r="CR68" s="70"/>
      <c r="CS68" s="75">
        <f t="shared" ref="CS68:CZ68" si="303">CS66</f>
        <v>0</v>
      </c>
      <c r="CT68" s="75">
        <f t="shared" si="303"/>
        <v>0</v>
      </c>
      <c r="CU68" s="75">
        <f t="shared" si="303"/>
        <v>0</v>
      </c>
      <c r="CV68" s="75">
        <f t="shared" si="303"/>
        <v>0</v>
      </c>
      <c r="CW68" s="75">
        <f t="shared" si="303"/>
        <v>0</v>
      </c>
      <c r="CX68" s="75">
        <f t="shared" si="303"/>
        <v>0</v>
      </c>
      <c r="CY68" s="75">
        <f t="shared" si="303"/>
        <v>0</v>
      </c>
      <c r="CZ68" s="75">
        <f t="shared" si="303"/>
        <v>0</v>
      </c>
      <c r="DA68" s="75">
        <f>SUM(CU68:CZ68)</f>
        <v>0</v>
      </c>
      <c r="DB68" s="75">
        <f>CS68+CT68+DA68</f>
        <v>0</v>
      </c>
      <c r="DC68" s="70"/>
      <c r="DD68" s="70"/>
      <c r="DE68" s="75">
        <f t="shared" ref="DE68:DL68" si="304">DE66</f>
        <v>0</v>
      </c>
      <c r="DF68" s="75">
        <f t="shared" si="304"/>
        <v>0</v>
      </c>
      <c r="DG68" s="75">
        <f t="shared" si="304"/>
        <v>0</v>
      </c>
      <c r="DH68" s="75">
        <f t="shared" si="304"/>
        <v>0</v>
      </c>
      <c r="DI68" s="75">
        <f t="shared" si="304"/>
        <v>0</v>
      </c>
      <c r="DJ68" s="75">
        <f t="shared" si="304"/>
        <v>0</v>
      </c>
      <c r="DK68" s="75">
        <f t="shared" si="304"/>
        <v>0</v>
      </c>
      <c r="DL68" s="75">
        <f t="shared" si="304"/>
        <v>0</v>
      </c>
      <c r="DM68" s="75">
        <f>SUM(DG68:DL68)</f>
        <v>0</v>
      </c>
      <c r="DN68" s="75">
        <f>DE68+DF68+DM68</f>
        <v>0</v>
      </c>
      <c r="DO68" s="70"/>
      <c r="DP68" s="70"/>
      <c r="DQ68" s="75">
        <f t="shared" ref="DQ68:DX68" si="305">DQ66</f>
        <v>0</v>
      </c>
      <c r="DR68" s="75">
        <f t="shared" si="305"/>
        <v>0</v>
      </c>
      <c r="DS68" s="75">
        <f t="shared" si="305"/>
        <v>0</v>
      </c>
      <c r="DT68" s="75">
        <f t="shared" si="305"/>
        <v>0</v>
      </c>
      <c r="DU68" s="75">
        <f t="shared" si="305"/>
        <v>0</v>
      </c>
      <c r="DV68" s="75">
        <f t="shared" si="305"/>
        <v>0</v>
      </c>
      <c r="DW68" s="75">
        <f t="shared" si="305"/>
        <v>0</v>
      </c>
      <c r="DX68" s="75">
        <f t="shared" si="305"/>
        <v>0</v>
      </c>
      <c r="DY68" s="75">
        <f>SUM(DS68:DX68)</f>
        <v>0</v>
      </c>
      <c r="DZ68" s="75">
        <f>DQ68+DR68+DY68</f>
        <v>0</v>
      </c>
      <c r="EA68" s="70"/>
      <c r="EB68" s="70"/>
      <c r="EC68" s="75">
        <f t="shared" ref="EC68:EJ68" si="306">EC66</f>
        <v>0</v>
      </c>
      <c r="ED68" s="75">
        <f t="shared" si="306"/>
        <v>0</v>
      </c>
      <c r="EE68" s="75">
        <f t="shared" si="306"/>
        <v>0</v>
      </c>
      <c r="EF68" s="75">
        <f t="shared" si="306"/>
        <v>0</v>
      </c>
      <c r="EG68" s="75">
        <f t="shared" si="306"/>
        <v>0</v>
      </c>
      <c r="EH68" s="75">
        <f t="shared" si="306"/>
        <v>0</v>
      </c>
      <c r="EI68" s="75">
        <f t="shared" si="306"/>
        <v>0</v>
      </c>
      <c r="EJ68" s="75">
        <f t="shared" si="306"/>
        <v>0</v>
      </c>
      <c r="EK68" s="75">
        <f>SUM(EE68:EJ68)</f>
        <v>0</v>
      </c>
      <c r="EL68" s="75">
        <f>EC68+ED68+EK68</f>
        <v>0</v>
      </c>
      <c r="EM68" s="70"/>
      <c r="EN68" s="70"/>
    </row>
    <row r="69" spans="1:144" s="78" customFormat="1" x14ac:dyDescent="0.2">
      <c r="A69" s="81" t="s">
        <v>262</v>
      </c>
      <c r="B69" s="80">
        <f t="shared" ref="B69:I69" si="307">B67-B65</f>
        <v>0</v>
      </c>
      <c r="C69" s="80">
        <f t="shared" si="307"/>
        <v>0</v>
      </c>
      <c r="D69" s="80">
        <f t="shared" si="307"/>
        <v>0</v>
      </c>
      <c r="E69" s="80">
        <f t="shared" si="307"/>
        <v>4.76837158203125E-6</v>
      </c>
      <c r="F69" s="80">
        <f t="shared" si="307"/>
        <v>0</v>
      </c>
      <c r="G69" s="80">
        <f t="shared" si="307"/>
        <v>0</v>
      </c>
      <c r="H69" s="80">
        <f t="shared" si="307"/>
        <v>0</v>
      </c>
      <c r="I69" s="80">
        <f t="shared" si="307"/>
        <v>0</v>
      </c>
      <c r="J69" s="80">
        <f>SUM(D69:I69)</f>
        <v>4.76837158203125E-6</v>
      </c>
      <c r="K69" s="80">
        <f>B69+C69+J69</f>
        <v>4.76837158203125E-6</v>
      </c>
      <c r="L69" s="84"/>
      <c r="M69" s="80">
        <f t="shared" ref="M69:T69" si="308">M67-M65</f>
        <v>0</v>
      </c>
      <c r="N69" s="80">
        <f t="shared" si="308"/>
        <v>0</v>
      </c>
      <c r="O69" s="80">
        <f t="shared" si="308"/>
        <v>0</v>
      </c>
      <c r="P69" s="80">
        <f t="shared" si="308"/>
        <v>4.76837158203125E-6</v>
      </c>
      <c r="Q69" s="80">
        <f t="shared" si="308"/>
        <v>0</v>
      </c>
      <c r="R69" s="80">
        <f t="shared" si="308"/>
        <v>0</v>
      </c>
      <c r="S69" s="80">
        <f t="shared" si="308"/>
        <v>0</v>
      </c>
      <c r="T69" s="80">
        <f t="shared" si="308"/>
        <v>0</v>
      </c>
      <c r="U69" s="80">
        <f>SUM(O69:T69)</f>
        <v>4.76837158203125E-6</v>
      </c>
      <c r="V69" s="80">
        <f>M69+N69+U69</f>
        <v>4.76837158203125E-6</v>
      </c>
      <c r="Y69" s="80">
        <f t="shared" ref="Y69:AF69" si="309">Y67-Y65</f>
        <v>0</v>
      </c>
      <c r="Z69" s="80">
        <f t="shared" si="309"/>
        <v>0</v>
      </c>
      <c r="AA69" s="80">
        <f t="shared" si="309"/>
        <v>0</v>
      </c>
      <c r="AB69" s="80">
        <f t="shared" si="309"/>
        <v>4.76837158203125E-6</v>
      </c>
      <c r="AC69" s="80">
        <f t="shared" si="309"/>
        <v>0</v>
      </c>
      <c r="AD69" s="80">
        <f t="shared" si="309"/>
        <v>0</v>
      </c>
      <c r="AE69" s="80">
        <f t="shared" si="309"/>
        <v>0</v>
      </c>
      <c r="AF69" s="80">
        <f t="shared" si="309"/>
        <v>0</v>
      </c>
      <c r="AG69" s="80">
        <f>SUM(AA69:AF69)</f>
        <v>4.76837158203125E-6</v>
      </c>
      <c r="AH69" s="80">
        <f>Y69+Z69+AG69</f>
        <v>4.76837158203125E-6</v>
      </c>
      <c r="AI69" s="79"/>
      <c r="AJ69" s="79"/>
      <c r="AK69" s="80">
        <f t="shared" ref="AK69:AR69" si="310">AK67-AK65</f>
        <v>0</v>
      </c>
      <c r="AL69" s="80">
        <f t="shared" si="310"/>
        <v>0</v>
      </c>
      <c r="AM69" s="80">
        <f t="shared" si="310"/>
        <v>0</v>
      </c>
      <c r="AN69" s="80">
        <f t="shared" si="310"/>
        <v>4.76837158203125E-6</v>
      </c>
      <c r="AO69" s="80">
        <f t="shared" si="310"/>
        <v>0</v>
      </c>
      <c r="AP69" s="80">
        <f t="shared" si="310"/>
        <v>0</v>
      </c>
      <c r="AQ69" s="80">
        <f t="shared" si="310"/>
        <v>0</v>
      </c>
      <c r="AR69" s="80">
        <f t="shared" si="310"/>
        <v>0</v>
      </c>
      <c r="AS69" s="80">
        <f>SUM(AM69:AR69)</f>
        <v>4.76837158203125E-6</v>
      </c>
      <c r="AT69" s="80">
        <f>AK69+AL69+AS69</f>
        <v>4.76837158203125E-6</v>
      </c>
      <c r="AU69" s="79"/>
      <c r="AV69" s="79"/>
      <c r="AW69" s="80">
        <f t="shared" ref="AW69:BD69" si="311">AW67-AW65</f>
        <v>0</v>
      </c>
      <c r="AX69" s="80">
        <f t="shared" si="311"/>
        <v>0</v>
      </c>
      <c r="AY69" s="80">
        <f t="shared" si="311"/>
        <v>0</v>
      </c>
      <c r="AZ69" s="80">
        <f t="shared" si="311"/>
        <v>4.76837158203125E-6</v>
      </c>
      <c r="BA69" s="80">
        <f t="shared" si="311"/>
        <v>0</v>
      </c>
      <c r="BB69" s="80">
        <f t="shared" si="311"/>
        <v>0</v>
      </c>
      <c r="BC69" s="80">
        <f t="shared" si="311"/>
        <v>0</v>
      </c>
      <c r="BD69" s="80">
        <f t="shared" si="311"/>
        <v>0</v>
      </c>
      <c r="BE69" s="80">
        <f>SUM(AY69:BD69)</f>
        <v>4.76837158203125E-6</v>
      </c>
      <c r="BF69" s="80">
        <f>AW69+AX69+BE69</f>
        <v>4.76837158203125E-6</v>
      </c>
      <c r="BG69" s="79"/>
      <c r="BH69" s="79"/>
      <c r="BI69" s="80">
        <f t="shared" ref="BI69:BP69" si="312">BI67-BI65</f>
        <v>0</v>
      </c>
      <c r="BJ69" s="80">
        <f t="shared" si="312"/>
        <v>0</v>
      </c>
      <c r="BK69" s="80">
        <f t="shared" si="312"/>
        <v>0</v>
      </c>
      <c r="BL69" s="80">
        <f t="shared" si="312"/>
        <v>4.76837158203125E-6</v>
      </c>
      <c r="BM69" s="80">
        <f t="shared" si="312"/>
        <v>0</v>
      </c>
      <c r="BN69" s="80">
        <f t="shared" si="312"/>
        <v>0</v>
      </c>
      <c r="BO69" s="80">
        <f t="shared" si="312"/>
        <v>0</v>
      </c>
      <c r="BP69" s="80">
        <f t="shared" si="312"/>
        <v>0</v>
      </c>
      <c r="BQ69" s="80">
        <f>SUM(BK69:BP69)</f>
        <v>4.76837158203125E-6</v>
      </c>
      <c r="BR69" s="80">
        <f>BI69+BJ69+BQ69</f>
        <v>4.76837158203125E-6</v>
      </c>
      <c r="BS69" s="79"/>
      <c r="BT69" s="79"/>
      <c r="BU69" s="80">
        <f t="shared" ref="BU69:CB69" si="313">BU67-BU65</f>
        <v>0</v>
      </c>
      <c r="BV69" s="80">
        <f t="shared" si="313"/>
        <v>0</v>
      </c>
      <c r="BW69" s="80">
        <f t="shared" si="313"/>
        <v>0</v>
      </c>
      <c r="BX69" s="80">
        <f t="shared" si="313"/>
        <v>4.76837158203125E-6</v>
      </c>
      <c r="BY69" s="80">
        <f t="shared" si="313"/>
        <v>0</v>
      </c>
      <c r="BZ69" s="80">
        <f t="shared" si="313"/>
        <v>0</v>
      </c>
      <c r="CA69" s="80">
        <f t="shared" si="313"/>
        <v>0</v>
      </c>
      <c r="CB69" s="80">
        <f t="shared" si="313"/>
        <v>0</v>
      </c>
      <c r="CC69" s="80">
        <f>SUM(BW69:CB69)</f>
        <v>4.76837158203125E-6</v>
      </c>
      <c r="CD69" s="80">
        <f>BU69+BV69+CC69</f>
        <v>4.76837158203125E-6</v>
      </c>
      <c r="CE69" s="79"/>
      <c r="CF69" s="79"/>
      <c r="CG69" s="80">
        <f t="shared" ref="CG69:CN69" si="314">CG67-CG65</f>
        <v>0</v>
      </c>
      <c r="CH69" s="80">
        <f t="shared" si="314"/>
        <v>0</v>
      </c>
      <c r="CI69" s="80">
        <f t="shared" si="314"/>
        <v>0</v>
      </c>
      <c r="CJ69" s="80">
        <f t="shared" si="314"/>
        <v>4.76837158203125E-6</v>
      </c>
      <c r="CK69" s="80">
        <f t="shared" si="314"/>
        <v>0</v>
      </c>
      <c r="CL69" s="80">
        <f t="shared" si="314"/>
        <v>0</v>
      </c>
      <c r="CM69" s="80">
        <f t="shared" si="314"/>
        <v>0</v>
      </c>
      <c r="CN69" s="80">
        <f t="shared" si="314"/>
        <v>0</v>
      </c>
      <c r="CO69" s="80">
        <f>SUM(CI69:CN69)</f>
        <v>4.76837158203125E-6</v>
      </c>
      <c r="CP69" s="80">
        <f>CG69+CH69+CO69</f>
        <v>4.76837158203125E-6</v>
      </c>
      <c r="CQ69" s="79"/>
      <c r="CR69" s="79"/>
      <c r="CS69" s="80">
        <f t="shared" ref="CS69:CZ69" si="315">CS67-CS65</f>
        <v>0</v>
      </c>
      <c r="CT69" s="80">
        <f t="shared" si="315"/>
        <v>0</v>
      </c>
      <c r="CU69" s="80">
        <f t="shared" si="315"/>
        <v>0</v>
      </c>
      <c r="CV69" s="80">
        <f t="shared" si="315"/>
        <v>4.76837158203125E-6</v>
      </c>
      <c r="CW69" s="80">
        <f t="shared" si="315"/>
        <v>0</v>
      </c>
      <c r="CX69" s="80">
        <f t="shared" si="315"/>
        <v>0</v>
      </c>
      <c r="CY69" s="80">
        <f t="shared" si="315"/>
        <v>0</v>
      </c>
      <c r="CZ69" s="80">
        <f t="shared" si="315"/>
        <v>0</v>
      </c>
      <c r="DA69" s="80">
        <f>SUM(CU69:CZ69)</f>
        <v>4.76837158203125E-6</v>
      </c>
      <c r="DB69" s="80">
        <f>CS69+CT69+DA69</f>
        <v>4.76837158203125E-6</v>
      </c>
      <c r="DC69" s="79"/>
      <c r="DD69" s="79"/>
      <c r="DE69" s="80">
        <f t="shared" ref="DE69:DL69" si="316">DE67-DE65</f>
        <v>0</v>
      </c>
      <c r="DF69" s="80">
        <f t="shared" si="316"/>
        <v>0</v>
      </c>
      <c r="DG69" s="80">
        <f t="shared" si="316"/>
        <v>0</v>
      </c>
      <c r="DH69" s="80">
        <f t="shared" si="316"/>
        <v>4.76837158203125E-6</v>
      </c>
      <c r="DI69" s="80">
        <f t="shared" si="316"/>
        <v>0</v>
      </c>
      <c r="DJ69" s="80">
        <f t="shared" si="316"/>
        <v>0</v>
      </c>
      <c r="DK69" s="80">
        <f t="shared" si="316"/>
        <v>0</v>
      </c>
      <c r="DL69" s="80">
        <f t="shared" si="316"/>
        <v>0</v>
      </c>
      <c r="DM69" s="80">
        <f>SUM(DG69:DL69)</f>
        <v>4.76837158203125E-6</v>
      </c>
      <c r="DN69" s="80">
        <f>DE69+DF69+DM69</f>
        <v>4.76837158203125E-6</v>
      </c>
      <c r="DO69" s="79"/>
      <c r="DP69" s="79"/>
      <c r="DQ69" s="80">
        <f t="shared" ref="DQ69:DX69" si="317">DQ67-DQ65</f>
        <v>0</v>
      </c>
      <c r="DR69" s="80">
        <f t="shared" si="317"/>
        <v>0</v>
      </c>
      <c r="DS69" s="80">
        <f t="shared" si="317"/>
        <v>0</v>
      </c>
      <c r="DT69" s="80">
        <f t="shared" si="317"/>
        <v>4.76837158203125E-6</v>
      </c>
      <c r="DU69" s="80">
        <f t="shared" si="317"/>
        <v>0</v>
      </c>
      <c r="DV69" s="80">
        <f t="shared" si="317"/>
        <v>0</v>
      </c>
      <c r="DW69" s="80">
        <f t="shared" si="317"/>
        <v>0</v>
      </c>
      <c r="DX69" s="80">
        <f t="shared" si="317"/>
        <v>0</v>
      </c>
      <c r="DY69" s="80">
        <f>SUM(DS69:DX69)</f>
        <v>4.76837158203125E-6</v>
      </c>
      <c r="DZ69" s="80">
        <f>DQ69+DR69+DY69</f>
        <v>4.76837158203125E-6</v>
      </c>
      <c r="EA69" s="79"/>
      <c r="EB69" s="79"/>
      <c r="EC69" s="80">
        <f t="shared" ref="EC69:EJ69" si="318">EC67-EC65</f>
        <v>0</v>
      </c>
      <c r="ED69" s="80">
        <f t="shared" si="318"/>
        <v>0</v>
      </c>
      <c r="EE69" s="80">
        <f t="shared" si="318"/>
        <v>0</v>
      </c>
      <c r="EF69" s="80">
        <f t="shared" si="318"/>
        <v>4.76837158203125E-6</v>
      </c>
      <c r="EG69" s="80">
        <f t="shared" si="318"/>
        <v>0</v>
      </c>
      <c r="EH69" s="80">
        <f t="shared" si="318"/>
        <v>0</v>
      </c>
      <c r="EI69" s="80">
        <f t="shared" si="318"/>
        <v>0</v>
      </c>
      <c r="EJ69" s="80">
        <f t="shared" si="318"/>
        <v>0</v>
      </c>
      <c r="EK69" s="80">
        <f>SUM(EE69:EJ69)</f>
        <v>4.76837158203125E-6</v>
      </c>
      <c r="EL69" s="80">
        <f>EC69+ED69+EK69</f>
        <v>4.76837158203125E-6</v>
      </c>
      <c r="EM69" s="79"/>
      <c r="EN69" s="79"/>
    </row>
    <row r="70" spans="1:144" ht="6" customHeight="1" x14ac:dyDescent="0.2">
      <c r="A70" s="83"/>
      <c r="B70" s="82"/>
      <c r="C70" s="82"/>
      <c r="D70" s="82"/>
      <c r="E70" s="82"/>
      <c r="F70" s="82"/>
      <c r="G70" s="82"/>
      <c r="H70" s="82"/>
      <c r="I70" s="82"/>
      <c r="J70" s="82"/>
      <c r="K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3"/>
      <c r="AJ70" s="3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3"/>
      <c r="AV70" s="3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3"/>
      <c r="BH70" s="3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3"/>
      <c r="BT70" s="3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3"/>
      <c r="CF70" s="3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3"/>
      <c r="CR70" s="3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3"/>
      <c r="DD70" s="3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3"/>
      <c r="DP70" s="3"/>
      <c r="DQ70" s="82"/>
      <c r="DR70" s="82"/>
      <c r="DS70" s="82"/>
      <c r="DT70" s="82"/>
      <c r="DU70" s="82"/>
      <c r="DV70" s="82"/>
      <c r="DW70" s="82"/>
      <c r="DX70" s="82"/>
      <c r="DY70" s="82"/>
      <c r="DZ70" s="82"/>
      <c r="EA70" s="3"/>
      <c r="EB70" s="3"/>
      <c r="EC70" s="82"/>
      <c r="ED70" s="82"/>
      <c r="EE70" s="82"/>
      <c r="EF70" s="82"/>
      <c r="EG70" s="82"/>
      <c r="EH70" s="82"/>
      <c r="EI70" s="82"/>
      <c r="EJ70" s="82"/>
      <c r="EK70" s="82"/>
      <c r="EL70" s="82"/>
      <c r="EM70" s="3"/>
      <c r="EN70" s="3"/>
    </row>
    <row r="71" spans="1:144" ht="15" hidden="1" x14ac:dyDescent="0.25">
      <c r="A71" s="77" t="s">
        <v>261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20"/>
      <c r="M71" s="3">
        <f t="shared" ref="M71:T71" si="319">M66+M67</f>
        <v>9880926253.57938</v>
      </c>
      <c r="N71" s="3">
        <f t="shared" si="319"/>
        <v>0</v>
      </c>
      <c r="O71" s="3">
        <f t="shared" si="319"/>
        <v>34843226</v>
      </c>
      <c r="P71" s="3">
        <f t="shared" si="319"/>
        <v>2262812692.1747599</v>
      </c>
      <c r="Q71" s="3">
        <f t="shared" si="319"/>
        <v>360387481.71182102</v>
      </c>
      <c r="R71" s="3">
        <f t="shared" si="319"/>
        <v>1003920975.95945</v>
      </c>
      <c r="S71" s="3">
        <f t="shared" si="319"/>
        <v>1186566785.405127</v>
      </c>
      <c r="T71" s="3">
        <f t="shared" si="319"/>
        <v>854711756.64692998</v>
      </c>
      <c r="U71" s="3"/>
      <c r="V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</row>
    <row r="72" spans="1:144" ht="15" hidden="1" x14ac:dyDescent="0.25">
      <c r="A72" s="1" t="s">
        <v>260</v>
      </c>
      <c r="B72" s="76"/>
      <c r="C72" s="76"/>
      <c r="D72" s="76"/>
      <c r="E72" s="76"/>
      <c r="F72" s="76"/>
      <c r="G72" s="76"/>
      <c r="H72" s="76"/>
      <c r="I72" s="76"/>
      <c r="J72" s="76">
        <f>SUM(D72:I72)</f>
        <v>0</v>
      </c>
      <c r="K72" s="76">
        <f>B72+C72+J72</f>
        <v>0</v>
      </c>
      <c r="L72" s="20"/>
      <c r="M72" s="76"/>
      <c r="N72" s="76"/>
      <c r="O72" s="76"/>
      <c r="P72" s="76"/>
      <c r="Q72" s="76"/>
      <c r="R72" s="76"/>
      <c r="S72" s="76"/>
      <c r="T72" s="76"/>
      <c r="U72" s="76">
        <f>SUM(O72:T72)</f>
        <v>0</v>
      </c>
      <c r="V72" s="76">
        <f>M72+N72+U72</f>
        <v>0</v>
      </c>
      <c r="Y72" s="76"/>
      <c r="Z72" s="76"/>
      <c r="AA72" s="76"/>
      <c r="AB72" s="76"/>
      <c r="AC72" s="76"/>
      <c r="AD72" s="76"/>
      <c r="AE72" s="76"/>
      <c r="AF72" s="76"/>
      <c r="AG72" s="76">
        <f>SUM(AA72:AF72)</f>
        <v>0</v>
      </c>
      <c r="AH72" s="76">
        <f>Y72+Z72+AG72</f>
        <v>0</v>
      </c>
      <c r="AI72" s="70"/>
      <c r="AJ72" s="70"/>
      <c r="AK72" s="76"/>
      <c r="AL72" s="76"/>
      <c r="AM72" s="76"/>
      <c r="AN72" s="76"/>
      <c r="AO72" s="76"/>
      <c r="AP72" s="76"/>
      <c r="AQ72" s="76"/>
      <c r="AR72" s="76"/>
      <c r="AS72" s="76">
        <f>SUM(AM72:AR72)</f>
        <v>0</v>
      </c>
      <c r="AT72" s="76">
        <f>AK72+AL72+AS72</f>
        <v>0</v>
      </c>
      <c r="AU72" s="70"/>
      <c r="AV72" s="70"/>
      <c r="AW72" s="76"/>
      <c r="AX72" s="76"/>
      <c r="AY72" s="76"/>
      <c r="AZ72" s="76"/>
      <c r="BA72" s="76"/>
      <c r="BB72" s="76"/>
      <c r="BC72" s="76"/>
      <c r="BD72" s="76"/>
      <c r="BE72" s="76">
        <f>SUM(AY72:BD72)</f>
        <v>0</v>
      </c>
      <c r="BF72" s="76">
        <f>AW72+AX72+BE72</f>
        <v>0</v>
      </c>
      <c r="BG72" s="70"/>
      <c r="BH72" s="70"/>
      <c r="BI72" s="76"/>
      <c r="BJ72" s="76"/>
      <c r="BK72" s="76"/>
      <c r="BL72" s="76"/>
      <c r="BM72" s="76"/>
      <c r="BN72" s="76"/>
      <c r="BO72" s="76"/>
      <c r="BP72" s="76"/>
      <c r="BQ72" s="76">
        <f>SUM(BK72:BP72)</f>
        <v>0</v>
      </c>
      <c r="BR72" s="76">
        <f>BI72+BJ72+BQ72</f>
        <v>0</v>
      </c>
      <c r="BS72" s="70"/>
      <c r="BT72" s="70"/>
      <c r="BU72" s="76"/>
      <c r="BV72" s="76"/>
      <c r="BW72" s="76"/>
      <c r="BX72" s="76"/>
      <c r="BY72" s="76"/>
      <c r="BZ72" s="76"/>
      <c r="CA72" s="76"/>
      <c r="CB72" s="76"/>
      <c r="CC72" s="76">
        <f>SUM(BW72:CB72)</f>
        <v>0</v>
      </c>
      <c r="CD72" s="76">
        <f>BU72+BV72+CC72</f>
        <v>0</v>
      </c>
      <c r="CE72" s="70"/>
      <c r="CF72" s="70"/>
      <c r="CG72" s="76"/>
      <c r="CH72" s="76"/>
      <c r="CI72" s="76"/>
      <c r="CJ72" s="76"/>
      <c r="CK72" s="76"/>
      <c r="CL72" s="76"/>
      <c r="CM72" s="76"/>
      <c r="CN72" s="76"/>
      <c r="CO72" s="76">
        <f>SUM(CI72:CN72)</f>
        <v>0</v>
      </c>
      <c r="CP72" s="76">
        <f>CG72+CH72+CO72</f>
        <v>0</v>
      </c>
      <c r="CQ72" s="70"/>
      <c r="CR72" s="70"/>
      <c r="CS72" s="76"/>
      <c r="CT72" s="76"/>
      <c r="CU72" s="76"/>
      <c r="CV72" s="76"/>
      <c r="CW72" s="76"/>
      <c r="CX72" s="76"/>
      <c r="CY72" s="76"/>
      <c r="CZ72" s="76"/>
      <c r="DA72" s="76">
        <f>SUM(CU72:CZ72)</f>
        <v>0</v>
      </c>
      <c r="DB72" s="76">
        <f>CS72+CT72+DA72</f>
        <v>0</v>
      </c>
      <c r="DC72" s="70"/>
      <c r="DD72" s="70"/>
      <c r="DE72" s="76"/>
      <c r="DF72" s="76"/>
      <c r="DG72" s="76"/>
      <c r="DH72" s="76"/>
      <c r="DI72" s="76"/>
      <c r="DJ72" s="76"/>
      <c r="DK72" s="76"/>
      <c r="DL72" s="76"/>
      <c r="DM72" s="76">
        <f>SUM(DG72:DL72)</f>
        <v>0</v>
      </c>
      <c r="DN72" s="76">
        <f>DE72+DF72+DM72</f>
        <v>0</v>
      </c>
      <c r="DO72" s="70"/>
      <c r="DP72" s="70"/>
      <c r="DQ72" s="76"/>
      <c r="DR72" s="76"/>
      <c r="DS72" s="76"/>
      <c r="DT72" s="76"/>
      <c r="DU72" s="76"/>
      <c r="DV72" s="76"/>
      <c r="DW72" s="76"/>
      <c r="DX72" s="76"/>
      <c r="DY72" s="76">
        <f>SUM(DS72:DX72)</f>
        <v>0</v>
      </c>
      <c r="DZ72" s="76">
        <f>DQ72+DR72+DY72</f>
        <v>0</v>
      </c>
      <c r="EA72" s="70"/>
      <c r="EB72" s="70"/>
      <c r="EC72" s="76"/>
      <c r="ED72" s="76"/>
      <c r="EE72" s="76"/>
      <c r="EF72" s="76"/>
      <c r="EG72" s="76"/>
      <c r="EH72" s="76"/>
      <c r="EI72" s="76"/>
      <c r="EJ72" s="76"/>
      <c r="EK72" s="76">
        <f>SUM(EE72:EJ72)</f>
        <v>0</v>
      </c>
      <c r="EL72" s="76">
        <f>EC72+ED72+EK72</f>
        <v>0</v>
      </c>
      <c r="EM72" s="70"/>
      <c r="EN72" s="70"/>
    </row>
    <row r="73" spans="1:144" ht="15" hidden="1" x14ac:dyDescent="0.25">
      <c r="A73" s="1" t="s">
        <v>259</v>
      </c>
      <c r="B73" s="3">
        <f t="shared" ref="B73:I73" si="320">B57</f>
        <v>0</v>
      </c>
      <c r="C73" s="3">
        <f t="shared" si="320"/>
        <v>0</v>
      </c>
      <c r="D73" s="3">
        <f t="shared" si="320"/>
        <v>0</v>
      </c>
      <c r="E73" s="3">
        <f t="shared" si="320"/>
        <v>0</v>
      </c>
      <c r="F73" s="3">
        <f t="shared" si="320"/>
        <v>0</v>
      </c>
      <c r="G73" s="3">
        <f t="shared" si="320"/>
        <v>0</v>
      </c>
      <c r="H73" s="3">
        <f t="shared" si="320"/>
        <v>0</v>
      </c>
      <c r="I73" s="3">
        <f t="shared" si="320"/>
        <v>0</v>
      </c>
      <c r="J73" s="3">
        <f>SUM(D73:I73)</f>
        <v>0</v>
      </c>
      <c r="K73" s="3">
        <f>B73+C73+J73</f>
        <v>0</v>
      </c>
      <c r="L73" s="20"/>
      <c r="M73" s="3">
        <f t="shared" ref="M73:T73" si="321">M57</f>
        <v>0</v>
      </c>
      <c r="N73" s="3">
        <f t="shared" si="321"/>
        <v>0</v>
      </c>
      <c r="O73" s="3">
        <f t="shared" si="321"/>
        <v>0</v>
      </c>
      <c r="P73" s="3">
        <f t="shared" si="321"/>
        <v>0</v>
      </c>
      <c r="Q73" s="3">
        <f t="shared" si="321"/>
        <v>0</v>
      </c>
      <c r="R73" s="3">
        <f t="shared" si="321"/>
        <v>0</v>
      </c>
      <c r="S73" s="3">
        <f t="shared" si="321"/>
        <v>0</v>
      </c>
      <c r="T73" s="3">
        <f t="shared" si="321"/>
        <v>0</v>
      </c>
      <c r="U73" s="3">
        <f>SUM(O73:T73)</f>
        <v>0</v>
      </c>
      <c r="V73" s="3">
        <f>M73+N73+U73</f>
        <v>0</v>
      </c>
      <c r="Y73" s="3">
        <f t="shared" ref="Y73:AF73" si="322">Y57</f>
        <v>0</v>
      </c>
      <c r="Z73" s="3">
        <f t="shared" si="322"/>
        <v>0</v>
      </c>
      <c r="AA73" s="3">
        <f t="shared" si="322"/>
        <v>0</v>
      </c>
      <c r="AB73" s="3">
        <f t="shared" si="322"/>
        <v>0</v>
      </c>
      <c r="AC73" s="3">
        <f t="shared" si="322"/>
        <v>0</v>
      </c>
      <c r="AD73" s="3">
        <f t="shared" si="322"/>
        <v>0</v>
      </c>
      <c r="AE73" s="3">
        <f t="shared" si="322"/>
        <v>0</v>
      </c>
      <c r="AF73" s="3">
        <f t="shared" si="322"/>
        <v>0</v>
      </c>
      <c r="AG73" s="3">
        <f>SUM(AA73:AF73)</f>
        <v>0</v>
      </c>
      <c r="AH73" s="3">
        <f>Y73+Z73+AG73</f>
        <v>0</v>
      </c>
      <c r="AI73" s="3"/>
      <c r="AJ73" s="3"/>
      <c r="AK73" s="3">
        <f t="shared" ref="AK73:AR73" si="323">AK57</f>
        <v>0</v>
      </c>
      <c r="AL73" s="3">
        <f t="shared" si="323"/>
        <v>0</v>
      </c>
      <c r="AM73" s="3">
        <f t="shared" si="323"/>
        <v>0</v>
      </c>
      <c r="AN73" s="3">
        <f t="shared" si="323"/>
        <v>0</v>
      </c>
      <c r="AO73" s="3">
        <f t="shared" si="323"/>
        <v>0</v>
      </c>
      <c r="AP73" s="3">
        <f t="shared" si="323"/>
        <v>0</v>
      </c>
      <c r="AQ73" s="3">
        <f t="shared" si="323"/>
        <v>0</v>
      </c>
      <c r="AR73" s="3">
        <f t="shared" si="323"/>
        <v>0</v>
      </c>
      <c r="AS73" s="3">
        <f>SUM(AM73:AR73)</f>
        <v>0</v>
      </c>
      <c r="AT73" s="3">
        <f>AK73+AL73+AS73</f>
        <v>0</v>
      </c>
      <c r="AU73" s="3"/>
      <c r="AV73" s="3"/>
      <c r="AW73" s="3">
        <f t="shared" ref="AW73:BD73" si="324">AW57</f>
        <v>0</v>
      </c>
      <c r="AX73" s="3">
        <f t="shared" si="324"/>
        <v>0</v>
      </c>
      <c r="AY73" s="3">
        <f t="shared" si="324"/>
        <v>0</v>
      </c>
      <c r="AZ73" s="3">
        <f t="shared" si="324"/>
        <v>0</v>
      </c>
      <c r="BA73" s="3">
        <f t="shared" si="324"/>
        <v>0</v>
      </c>
      <c r="BB73" s="3">
        <f t="shared" si="324"/>
        <v>0</v>
      </c>
      <c r="BC73" s="3">
        <f t="shared" si="324"/>
        <v>0</v>
      </c>
      <c r="BD73" s="3">
        <f t="shared" si="324"/>
        <v>0</v>
      </c>
      <c r="BE73" s="3">
        <f>SUM(AY73:BD73)</f>
        <v>0</v>
      </c>
      <c r="BF73" s="3">
        <f>AW73+AX73+BE73</f>
        <v>0</v>
      </c>
      <c r="BG73" s="3"/>
      <c r="BH73" s="3"/>
      <c r="BI73" s="3">
        <f t="shared" ref="BI73:BP73" si="325">BI57</f>
        <v>0</v>
      </c>
      <c r="BJ73" s="3">
        <f t="shared" si="325"/>
        <v>0</v>
      </c>
      <c r="BK73" s="3">
        <f t="shared" si="325"/>
        <v>0</v>
      </c>
      <c r="BL73" s="3">
        <f t="shared" si="325"/>
        <v>0</v>
      </c>
      <c r="BM73" s="3">
        <f t="shared" si="325"/>
        <v>0</v>
      </c>
      <c r="BN73" s="3">
        <f t="shared" si="325"/>
        <v>0</v>
      </c>
      <c r="BO73" s="3">
        <f t="shared" si="325"/>
        <v>0</v>
      </c>
      <c r="BP73" s="3">
        <f t="shared" si="325"/>
        <v>0</v>
      </c>
      <c r="BQ73" s="3">
        <f>SUM(BK73:BP73)</f>
        <v>0</v>
      </c>
      <c r="BR73" s="3">
        <f>BI73+BJ73+BQ73</f>
        <v>0</v>
      </c>
      <c r="BS73" s="3"/>
      <c r="BT73" s="3"/>
      <c r="BU73" s="3">
        <f t="shared" ref="BU73:CB73" si="326">BU57</f>
        <v>0</v>
      </c>
      <c r="BV73" s="3">
        <f t="shared" si="326"/>
        <v>0</v>
      </c>
      <c r="BW73" s="3">
        <f t="shared" si="326"/>
        <v>0</v>
      </c>
      <c r="BX73" s="3">
        <f t="shared" si="326"/>
        <v>0</v>
      </c>
      <c r="BY73" s="3">
        <f t="shared" si="326"/>
        <v>0</v>
      </c>
      <c r="BZ73" s="3">
        <f t="shared" si="326"/>
        <v>0</v>
      </c>
      <c r="CA73" s="3">
        <f t="shared" si="326"/>
        <v>0</v>
      </c>
      <c r="CB73" s="3">
        <f t="shared" si="326"/>
        <v>0</v>
      </c>
      <c r="CC73" s="3">
        <f>SUM(BW73:CB73)</f>
        <v>0</v>
      </c>
      <c r="CD73" s="3">
        <f>BU73+BV73+CC73</f>
        <v>0</v>
      </c>
      <c r="CE73" s="3"/>
      <c r="CF73" s="3"/>
      <c r="CG73" s="3">
        <f t="shared" ref="CG73:CN73" si="327">CG57</f>
        <v>0</v>
      </c>
      <c r="CH73" s="3">
        <f t="shared" si="327"/>
        <v>0</v>
      </c>
      <c r="CI73" s="3">
        <f t="shared" si="327"/>
        <v>0</v>
      </c>
      <c r="CJ73" s="3">
        <f t="shared" si="327"/>
        <v>0</v>
      </c>
      <c r="CK73" s="3">
        <f t="shared" si="327"/>
        <v>0</v>
      </c>
      <c r="CL73" s="3">
        <f t="shared" si="327"/>
        <v>0</v>
      </c>
      <c r="CM73" s="3">
        <f t="shared" si="327"/>
        <v>0</v>
      </c>
      <c r="CN73" s="3">
        <f t="shared" si="327"/>
        <v>0</v>
      </c>
      <c r="CO73" s="3">
        <f>SUM(CI73:CN73)</f>
        <v>0</v>
      </c>
      <c r="CP73" s="3">
        <f>CG73+CH73+CO73</f>
        <v>0</v>
      </c>
      <c r="CQ73" s="3"/>
      <c r="CR73" s="3"/>
      <c r="CS73" s="3">
        <f t="shared" ref="CS73:CZ73" si="328">CS57</f>
        <v>0</v>
      </c>
      <c r="CT73" s="3">
        <f t="shared" si="328"/>
        <v>0</v>
      </c>
      <c r="CU73" s="3">
        <f t="shared" si="328"/>
        <v>0</v>
      </c>
      <c r="CV73" s="3">
        <f t="shared" si="328"/>
        <v>0</v>
      </c>
      <c r="CW73" s="3">
        <f t="shared" si="328"/>
        <v>0</v>
      </c>
      <c r="CX73" s="3">
        <f t="shared" si="328"/>
        <v>0</v>
      </c>
      <c r="CY73" s="3">
        <f t="shared" si="328"/>
        <v>0</v>
      </c>
      <c r="CZ73" s="3">
        <f t="shared" si="328"/>
        <v>0</v>
      </c>
      <c r="DA73" s="3">
        <f>SUM(CU73:CZ73)</f>
        <v>0</v>
      </c>
      <c r="DB73" s="3">
        <f>CS73+CT73+DA73</f>
        <v>0</v>
      </c>
      <c r="DC73" s="3"/>
      <c r="DD73" s="3"/>
      <c r="DE73" s="3">
        <f t="shared" ref="DE73:DL73" si="329">DE57</f>
        <v>0</v>
      </c>
      <c r="DF73" s="3">
        <f t="shared" si="329"/>
        <v>0</v>
      </c>
      <c r="DG73" s="3">
        <f t="shared" si="329"/>
        <v>0</v>
      </c>
      <c r="DH73" s="3">
        <f t="shared" si="329"/>
        <v>0</v>
      </c>
      <c r="DI73" s="3">
        <f t="shared" si="329"/>
        <v>0</v>
      </c>
      <c r="DJ73" s="3">
        <f t="shared" si="329"/>
        <v>0</v>
      </c>
      <c r="DK73" s="3">
        <f t="shared" si="329"/>
        <v>0</v>
      </c>
      <c r="DL73" s="3">
        <f t="shared" si="329"/>
        <v>0</v>
      </c>
      <c r="DM73" s="3">
        <f>SUM(DG73:DL73)</f>
        <v>0</v>
      </c>
      <c r="DN73" s="3">
        <f>DE73+DF73+DM73</f>
        <v>0</v>
      </c>
      <c r="DO73" s="3"/>
      <c r="DP73" s="3"/>
      <c r="DQ73" s="3">
        <f t="shared" ref="DQ73:DX73" si="330">DQ57</f>
        <v>0</v>
      </c>
      <c r="DR73" s="3">
        <f t="shared" si="330"/>
        <v>0</v>
      </c>
      <c r="DS73" s="3">
        <f t="shared" si="330"/>
        <v>0</v>
      </c>
      <c r="DT73" s="3">
        <f t="shared" si="330"/>
        <v>0</v>
      </c>
      <c r="DU73" s="3">
        <f t="shared" si="330"/>
        <v>0</v>
      </c>
      <c r="DV73" s="3">
        <f t="shared" si="330"/>
        <v>0</v>
      </c>
      <c r="DW73" s="3">
        <f t="shared" si="330"/>
        <v>0</v>
      </c>
      <c r="DX73" s="3">
        <f t="shared" si="330"/>
        <v>0</v>
      </c>
      <c r="DY73" s="3">
        <f>SUM(DS73:DX73)</f>
        <v>0</v>
      </c>
      <c r="DZ73" s="3">
        <f>DQ73+DR73+DY73</f>
        <v>0</v>
      </c>
      <c r="EA73" s="3"/>
      <c r="EB73" s="3"/>
      <c r="EC73" s="3">
        <f t="shared" ref="EC73:EJ73" si="331">EC57</f>
        <v>0</v>
      </c>
      <c r="ED73" s="3">
        <f t="shared" si="331"/>
        <v>0</v>
      </c>
      <c r="EE73" s="3">
        <f t="shared" si="331"/>
        <v>0</v>
      </c>
      <c r="EF73" s="3">
        <f t="shared" si="331"/>
        <v>0</v>
      </c>
      <c r="EG73" s="3">
        <f t="shared" si="331"/>
        <v>0</v>
      </c>
      <c r="EH73" s="3">
        <f t="shared" si="331"/>
        <v>0</v>
      </c>
      <c r="EI73" s="3">
        <f t="shared" si="331"/>
        <v>0</v>
      </c>
      <c r="EJ73" s="3">
        <f t="shared" si="331"/>
        <v>0</v>
      </c>
      <c r="EK73" s="3">
        <f>SUM(EE73:EJ73)</f>
        <v>0</v>
      </c>
      <c r="EL73" s="3">
        <f>EC73+ED73+EK73</f>
        <v>0</v>
      </c>
      <c r="EM73" s="3"/>
      <c r="EN73" s="3"/>
    </row>
    <row r="74" spans="1:144" ht="15" hidden="1" x14ac:dyDescent="0.25">
      <c r="A74" s="74" t="s">
        <v>258</v>
      </c>
      <c r="B74" s="75">
        <f t="shared" ref="B74:I74" si="332">B73-B72</f>
        <v>0</v>
      </c>
      <c r="C74" s="75">
        <f t="shared" si="332"/>
        <v>0</v>
      </c>
      <c r="D74" s="75">
        <f t="shared" si="332"/>
        <v>0</v>
      </c>
      <c r="E74" s="75">
        <f t="shared" si="332"/>
        <v>0</v>
      </c>
      <c r="F74" s="75">
        <f t="shared" si="332"/>
        <v>0</v>
      </c>
      <c r="G74" s="75">
        <f t="shared" si="332"/>
        <v>0</v>
      </c>
      <c r="H74" s="75">
        <f t="shared" si="332"/>
        <v>0</v>
      </c>
      <c r="I74" s="75">
        <f t="shared" si="332"/>
        <v>0</v>
      </c>
      <c r="J74" s="75">
        <f>SUM(D74:I74)</f>
        <v>0</v>
      </c>
      <c r="K74" s="75">
        <f>B74+C74+J74</f>
        <v>0</v>
      </c>
      <c r="L74" s="20"/>
      <c r="M74" s="75">
        <f t="shared" ref="M74:T74" si="333">M73-M72</f>
        <v>0</v>
      </c>
      <c r="N74" s="75">
        <f t="shared" si="333"/>
        <v>0</v>
      </c>
      <c r="O74" s="75">
        <f t="shared" si="333"/>
        <v>0</v>
      </c>
      <c r="P74" s="75">
        <f t="shared" si="333"/>
        <v>0</v>
      </c>
      <c r="Q74" s="75">
        <f t="shared" si="333"/>
        <v>0</v>
      </c>
      <c r="R74" s="75">
        <f t="shared" si="333"/>
        <v>0</v>
      </c>
      <c r="S74" s="75">
        <f t="shared" si="333"/>
        <v>0</v>
      </c>
      <c r="T74" s="75">
        <f t="shared" si="333"/>
        <v>0</v>
      </c>
      <c r="U74" s="75">
        <f>SUM(O74:T74)</f>
        <v>0</v>
      </c>
      <c r="V74" s="75">
        <f>M74+N74+U74</f>
        <v>0</v>
      </c>
      <c r="Y74" s="75">
        <f t="shared" ref="Y74:AF74" si="334">Y73-Y72</f>
        <v>0</v>
      </c>
      <c r="Z74" s="75">
        <f t="shared" si="334"/>
        <v>0</v>
      </c>
      <c r="AA74" s="75">
        <f t="shared" si="334"/>
        <v>0</v>
      </c>
      <c r="AB74" s="75">
        <f t="shared" si="334"/>
        <v>0</v>
      </c>
      <c r="AC74" s="75">
        <f t="shared" si="334"/>
        <v>0</v>
      </c>
      <c r="AD74" s="75">
        <f t="shared" si="334"/>
        <v>0</v>
      </c>
      <c r="AE74" s="75">
        <f t="shared" si="334"/>
        <v>0</v>
      </c>
      <c r="AF74" s="75">
        <f t="shared" si="334"/>
        <v>0</v>
      </c>
      <c r="AG74" s="75">
        <f>SUM(AA74:AF74)</f>
        <v>0</v>
      </c>
      <c r="AH74" s="75">
        <f>Y74+Z74+AG74</f>
        <v>0</v>
      </c>
      <c r="AI74" s="70"/>
      <c r="AJ74" s="70"/>
      <c r="AK74" s="75">
        <f t="shared" ref="AK74:AR74" si="335">AK73-AK72</f>
        <v>0</v>
      </c>
      <c r="AL74" s="75">
        <f t="shared" si="335"/>
        <v>0</v>
      </c>
      <c r="AM74" s="75">
        <f t="shared" si="335"/>
        <v>0</v>
      </c>
      <c r="AN74" s="75">
        <f t="shared" si="335"/>
        <v>0</v>
      </c>
      <c r="AO74" s="75">
        <f t="shared" si="335"/>
        <v>0</v>
      </c>
      <c r="AP74" s="75">
        <f t="shared" si="335"/>
        <v>0</v>
      </c>
      <c r="AQ74" s="75">
        <f t="shared" si="335"/>
        <v>0</v>
      </c>
      <c r="AR74" s="75">
        <f t="shared" si="335"/>
        <v>0</v>
      </c>
      <c r="AS74" s="75">
        <f>SUM(AM74:AR74)</f>
        <v>0</v>
      </c>
      <c r="AT74" s="75">
        <f>AK74+AL74+AS74</f>
        <v>0</v>
      </c>
      <c r="AU74" s="70"/>
      <c r="AV74" s="70"/>
      <c r="AW74" s="75">
        <f t="shared" ref="AW74:BD74" si="336">AW73-AW72</f>
        <v>0</v>
      </c>
      <c r="AX74" s="75">
        <f t="shared" si="336"/>
        <v>0</v>
      </c>
      <c r="AY74" s="75">
        <f t="shared" si="336"/>
        <v>0</v>
      </c>
      <c r="AZ74" s="75">
        <f t="shared" si="336"/>
        <v>0</v>
      </c>
      <c r="BA74" s="75">
        <f t="shared" si="336"/>
        <v>0</v>
      </c>
      <c r="BB74" s="75">
        <f t="shared" si="336"/>
        <v>0</v>
      </c>
      <c r="BC74" s="75">
        <f t="shared" si="336"/>
        <v>0</v>
      </c>
      <c r="BD74" s="75">
        <f t="shared" si="336"/>
        <v>0</v>
      </c>
      <c r="BE74" s="75">
        <f>SUM(AY74:BD74)</f>
        <v>0</v>
      </c>
      <c r="BF74" s="75">
        <f>AW74+AX74+BE74</f>
        <v>0</v>
      </c>
      <c r="BG74" s="70"/>
      <c r="BH74" s="70"/>
      <c r="BI74" s="75">
        <f t="shared" ref="BI74:BP74" si="337">BI73-BI72</f>
        <v>0</v>
      </c>
      <c r="BJ74" s="75">
        <f t="shared" si="337"/>
        <v>0</v>
      </c>
      <c r="BK74" s="75">
        <f t="shared" si="337"/>
        <v>0</v>
      </c>
      <c r="BL74" s="75">
        <f t="shared" si="337"/>
        <v>0</v>
      </c>
      <c r="BM74" s="75">
        <f t="shared" si="337"/>
        <v>0</v>
      </c>
      <c r="BN74" s="75">
        <f t="shared" si="337"/>
        <v>0</v>
      </c>
      <c r="BO74" s="75">
        <f t="shared" si="337"/>
        <v>0</v>
      </c>
      <c r="BP74" s="75">
        <f t="shared" si="337"/>
        <v>0</v>
      </c>
      <c r="BQ74" s="75">
        <f>SUM(BK74:BP74)</f>
        <v>0</v>
      </c>
      <c r="BR74" s="75">
        <f>BI74+BJ74+BQ74</f>
        <v>0</v>
      </c>
      <c r="BS74" s="70"/>
      <c r="BT74" s="70"/>
      <c r="BU74" s="75">
        <f t="shared" ref="BU74:CB74" si="338">BU73-BU72</f>
        <v>0</v>
      </c>
      <c r="BV74" s="75">
        <f t="shared" si="338"/>
        <v>0</v>
      </c>
      <c r="BW74" s="75">
        <f t="shared" si="338"/>
        <v>0</v>
      </c>
      <c r="BX74" s="75">
        <f t="shared" si="338"/>
        <v>0</v>
      </c>
      <c r="BY74" s="75">
        <f t="shared" si="338"/>
        <v>0</v>
      </c>
      <c r="BZ74" s="75">
        <f t="shared" si="338"/>
        <v>0</v>
      </c>
      <c r="CA74" s="75">
        <f t="shared" si="338"/>
        <v>0</v>
      </c>
      <c r="CB74" s="75">
        <f t="shared" si="338"/>
        <v>0</v>
      </c>
      <c r="CC74" s="75">
        <f>SUM(BW74:CB74)</f>
        <v>0</v>
      </c>
      <c r="CD74" s="75">
        <f>BU74+BV74+CC74</f>
        <v>0</v>
      </c>
      <c r="CE74" s="70"/>
      <c r="CF74" s="70"/>
      <c r="CG74" s="75">
        <f t="shared" ref="CG74:CN74" si="339">CG73-CG72</f>
        <v>0</v>
      </c>
      <c r="CH74" s="75">
        <f t="shared" si="339"/>
        <v>0</v>
      </c>
      <c r="CI74" s="75">
        <f t="shared" si="339"/>
        <v>0</v>
      </c>
      <c r="CJ74" s="75">
        <f t="shared" si="339"/>
        <v>0</v>
      </c>
      <c r="CK74" s="75">
        <f t="shared" si="339"/>
        <v>0</v>
      </c>
      <c r="CL74" s="75">
        <f t="shared" si="339"/>
        <v>0</v>
      </c>
      <c r="CM74" s="75">
        <f t="shared" si="339"/>
        <v>0</v>
      </c>
      <c r="CN74" s="75">
        <f t="shared" si="339"/>
        <v>0</v>
      </c>
      <c r="CO74" s="75">
        <f>SUM(CI74:CN74)</f>
        <v>0</v>
      </c>
      <c r="CP74" s="75">
        <f>CG74+CH74+CO74</f>
        <v>0</v>
      </c>
      <c r="CQ74" s="70"/>
      <c r="CR74" s="70"/>
      <c r="CS74" s="75">
        <f t="shared" ref="CS74:CZ74" si="340">CS73-CS72</f>
        <v>0</v>
      </c>
      <c r="CT74" s="75">
        <f t="shared" si="340"/>
        <v>0</v>
      </c>
      <c r="CU74" s="75">
        <f t="shared" si="340"/>
        <v>0</v>
      </c>
      <c r="CV74" s="75">
        <f t="shared" si="340"/>
        <v>0</v>
      </c>
      <c r="CW74" s="75">
        <f t="shared" si="340"/>
        <v>0</v>
      </c>
      <c r="CX74" s="75">
        <f t="shared" si="340"/>
        <v>0</v>
      </c>
      <c r="CY74" s="75">
        <f t="shared" si="340"/>
        <v>0</v>
      </c>
      <c r="CZ74" s="75">
        <f t="shared" si="340"/>
        <v>0</v>
      </c>
      <c r="DA74" s="75">
        <f>SUM(CU74:CZ74)</f>
        <v>0</v>
      </c>
      <c r="DB74" s="75">
        <f>CS74+CT74+DA74</f>
        <v>0</v>
      </c>
      <c r="DC74" s="70"/>
      <c r="DD74" s="70"/>
      <c r="DE74" s="75">
        <f t="shared" ref="DE74:DL74" si="341">DE73-DE72</f>
        <v>0</v>
      </c>
      <c r="DF74" s="75">
        <f t="shared" si="341"/>
        <v>0</v>
      </c>
      <c r="DG74" s="75">
        <f t="shared" si="341"/>
        <v>0</v>
      </c>
      <c r="DH74" s="75">
        <f t="shared" si="341"/>
        <v>0</v>
      </c>
      <c r="DI74" s="75">
        <f t="shared" si="341"/>
        <v>0</v>
      </c>
      <c r="DJ74" s="75">
        <f t="shared" si="341"/>
        <v>0</v>
      </c>
      <c r="DK74" s="75">
        <f t="shared" si="341"/>
        <v>0</v>
      </c>
      <c r="DL74" s="75">
        <f t="shared" si="341"/>
        <v>0</v>
      </c>
      <c r="DM74" s="75">
        <f>SUM(DG74:DL74)</f>
        <v>0</v>
      </c>
      <c r="DN74" s="75">
        <f>DE74+DF74+DM74</f>
        <v>0</v>
      </c>
      <c r="DO74" s="70"/>
      <c r="DP74" s="70"/>
      <c r="DQ74" s="75">
        <f t="shared" ref="DQ74:DX74" si="342">DQ73-DQ72</f>
        <v>0</v>
      </c>
      <c r="DR74" s="75">
        <f t="shared" si="342"/>
        <v>0</v>
      </c>
      <c r="DS74" s="75">
        <f t="shared" si="342"/>
        <v>0</v>
      </c>
      <c r="DT74" s="75">
        <f t="shared" si="342"/>
        <v>0</v>
      </c>
      <c r="DU74" s="75">
        <f t="shared" si="342"/>
        <v>0</v>
      </c>
      <c r="DV74" s="75">
        <f t="shared" si="342"/>
        <v>0</v>
      </c>
      <c r="DW74" s="75">
        <f t="shared" si="342"/>
        <v>0</v>
      </c>
      <c r="DX74" s="75">
        <f t="shared" si="342"/>
        <v>0</v>
      </c>
      <c r="DY74" s="75">
        <f>SUM(DS74:DX74)</f>
        <v>0</v>
      </c>
      <c r="DZ74" s="75">
        <f>DQ74+DR74+DY74</f>
        <v>0</v>
      </c>
      <c r="EA74" s="70"/>
      <c r="EB74" s="70"/>
      <c r="EC74" s="75">
        <f t="shared" ref="EC74:EJ74" si="343">EC73-EC72</f>
        <v>0</v>
      </c>
      <c r="ED74" s="75">
        <f t="shared" si="343"/>
        <v>0</v>
      </c>
      <c r="EE74" s="75">
        <f t="shared" si="343"/>
        <v>0</v>
      </c>
      <c r="EF74" s="75">
        <f t="shared" si="343"/>
        <v>0</v>
      </c>
      <c r="EG74" s="75">
        <f t="shared" si="343"/>
        <v>0</v>
      </c>
      <c r="EH74" s="75">
        <f t="shared" si="343"/>
        <v>0</v>
      </c>
      <c r="EI74" s="75">
        <f t="shared" si="343"/>
        <v>0</v>
      </c>
      <c r="EJ74" s="75">
        <f t="shared" si="343"/>
        <v>0</v>
      </c>
      <c r="EK74" s="75">
        <f>SUM(EE74:EJ74)</f>
        <v>0</v>
      </c>
      <c r="EL74" s="75">
        <f>EC74+ED74+EK74</f>
        <v>0</v>
      </c>
      <c r="EM74" s="70"/>
      <c r="EN74" s="70"/>
    </row>
    <row r="75" spans="1:144" ht="15" x14ac:dyDescent="0.25">
      <c r="A75" s="77" t="s">
        <v>256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20"/>
      <c r="M75" s="3"/>
      <c r="N75" s="3"/>
      <c r="O75" s="3"/>
      <c r="P75" s="3"/>
      <c r="Q75" s="3"/>
      <c r="R75" s="3"/>
      <c r="S75" s="3"/>
      <c r="T75" s="3"/>
      <c r="U75" s="3"/>
      <c r="V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</row>
    <row r="76" spans="1:144" ht="15" x14ac:dyDescent="0.25">
      <c r="A76" s="1" t="s">
        <v>255</v>
      </c>
      <c r="B76" s="76">
        <v>494046312.67896903</v>
      </c>
      <c r="C76" s="76">
        <v>0</v>
      </c>
      <c r="D76" s="76">
        <v>1742161.3</v>
      </c>
      <c r="E76" s="76">
        <v>113140634.6087378</v>
      </c>
      <c r="F76" s="76">
        <v>18019374.08559107</v>
      </c>
      <c r="G76" s="76">
        <v>50196048.7979725</v>
      </c>
      <c r="H76" s="76">
        <v>59328339.270256363</v>
      </c>
      <c r="I76" s="76">
        <v>42735587.832346499</v>
      </c>
      <c r="J76" s="76">
        <f>SUM(D76:I76)</f>
        <v>285162145.89490426</v>
      </c>
      <c r="K76" s="76">
        <f>B76+C76+J76</f>
        <v>779208458.57387328</v>
      </c>
      <c r="L76" s="20" t="s">
        <v>257</v>
      </c>
      <c r="M76" s="76">
        <f t="shared" ref="M76:T76" si="344">B76</f>
        <v>494046312.67896903</v>
      </c>
      <c r="N76" s="76">
        <f t="shared" si="344"/>
        <v>0</v>
      </c>
      <c r="O76" s="76">
        <f t="shared" si="344"/>
        <v>1742161.3</v>
      </c>
      <c r="P76" s="76">
        <f t="shared" si="344"/>
        <v>113140634.6087378</v>
      </c>
      <c r="Q76" s="76">
        <f t="shared" si="344"/>
        <v>18019374.08559107</v>
      </c>
      <c r="R76" s="76">
        <f t="shared" si="344"/>
        <v>50196048.7979725</v>
      </c>
      <c r="S76" s="76">
        <f t="shared" si="344"/>
        <v>59328339.270256363</v>
      </c>
      <c r="T76" s="76">
        <f t="shared" si="344"/>
        <v>42735587.832346499</v>
      </c>
      <c r="U76" s="76">
        <f>SUM(O76:T76)</f>
        <v>285162145.89490426</v>
      </c>
      <c r="V76" s="76">
        <f>M76+N76+U76</f>
        <v>779208458.57387328</v>
      </c>
      <c r="W76" s="1" t="b">
        <f>V76=K76</f>
        <v>1</v>
      </c>
      <c r="Y76" s="76">
        <f t="shared" ref="Y76:AF76" si="345">+Y65*0.05</f>
        <v>494046312.67896903</v>
      </c>
      <c r="Z76" s="76">
        <f t="shared" si="345"/>
        <v>0</v>
      </c>
      <c r="AA76" s="76">
        <f t="shared" si="345"/>
        <v>1742161.3</v>
      </c>
      <c r="AB76" s="76">
        <f t="shared" si="345"/>
        <v>113140634.60873777</v>
      </c>
      <c r="AC76" s="76">
        <f t="shared" si="345"/>
        <v>18019374.085591067</v>
      </c>
      <c r="AD76" s="76">
        <f t="shared" si="345"/>
        <v>50196048.7979725</v>
      </c>
      <c r="AE76" s="76">
        <f t="shared" si="345"/>
        <v>59328339.270256355</v>
      </c>
      <c r="AF76" s="76">
        <f t="shared" si="345"/>
        <v>42735587.832346499</v>
      </c>
      <c r="AG76" s="76">
        <f>SUM(AA76:AF76)</f>
        <v>285162145.8949042</v>
      </c>
      <c r="AH76" s="76">
        <f>Y76+Z76+AG76</f>
        <v>779208458.57387328</v>
      </c>
      <c r="AI76" s="70" t="b">
        <f>AH76=V76</f>
        <v>1</v>
      </c>
      <c r="AJ76" s="70"/>
      <c r="AK76" s="76">
        <f t="shared" ref="AK76:AR76" si="346">+AK65*0.05</f>
        <v>494046312.67896903</v>
      </c>
      <c r="AL76" s="76">
        <f t="shared" si="346"/>
        <v>0</v>
      </c>
      <c r="AM76" s="76">
        <f t="shared" si="346"/>
        <v>1742161.3</v>
      </c>
      <c r="AN76" s="76">
        <f t="shared" si="346"/>
        <v>113140634.60873777</v>
      </c>
      <c r="AO76" s="76">
        <f t="shared" si="346"/>
        <v>18019374.085591067</v>
      </c>
      <c r="AP76" s="76">
        <f t="shared" si="346"/>
        <v>50196048.7979725</v>
      </c>
      <c r="AQ76" s="76">
        <f t="shared" si="346"/>
        <v>59328339.270256355</v>
      </c>
      <c r="AR76" s="76">
        <f t="shared" si="346"/>
        <v>42735587.832346499</v>
      </c>
      <c r="AS76" s="76">
        <f>SUM(AM76:AR76)</f>
        <v>285162145.8949042</v>
      </c>
      <c r="AT76" s="76">
        <f>AK76+AL76+AS76</f>
        <v>779208458.57387328</v>
      </c>
      <c r="AU76" s="70" t="b">
        <f>AT76=AH76</f>
        <v>1</v>
      </c>
      <c r="AV76" s="70"/>
      <c r="AW76" s="76">
        <f t="shared" ref="AW76:BD76" si="347">+AW65*0.05</f>
        <v>494046312.67896903</v>
      </c>
      <c r="AX76" s="76">
        <f t="shared" si="347"/>
        <v>0</v>
      </c>
      <c r="AY76" s="76">
        <f t="shared" si="347"/>
        <v>1742161.3</v>
      </c>
      <c r="AZ76" s="76">
        <f t="shared" si="347"/>
        <v>113140634.60873777</v>
      </c>
      <c r="BA76" s="76">
        <f t="shared" si="347"/>
        <v>18019374.085591067</v>
      </c>
      <c r="BB76" s="76">
        <f t="shared" si="347"/>
        <v>50196048.7979725</v>
      </c>
      <c r="BC76" s="76">
        <f t="shared" si="347"/>
        <v>59328339.270256355</v>
      </c>
      <c r="BD76" s="76">
        <f t="shared" si="347"/>
        <v>42735587.832346499</v>
      </c>
      <c r="BE76" s="76">
        <f>SUM(AY76:BD76)</f>
        <v>285162145.8949042</v>
      </c>
      <c r="BF76" s="76">
        <f>AW76+AX76+BE76</f>
        <v>779208458.57387328</v>
      </c>
      <c r="BG76" s="70" t="b">
        <f>BF76=AT76</f>
        <v>1</v>
      </c>
      <c r="BH76" s="70"/>
      <c r="BI76" s="76">
        <f t="shared" ref="BI76:BP76" si="348">+BI65*0.05</f>
        <v>494046312.67896903</v>
      </c>
      <c r="BJ76" s="76">
        <f t="shared" si="348"/>
        <v>0</v>
      </c>
      <c r="BK76" s="76">
        <f t="shared" si="348"/>
        <v>1742161.3</v>
      </c>
      <c r="BL76" s="76">
        <f t="shared" si="348"/>
        <v>113140634.60873777</v>
      </c>
      <c r="BM76" s="76">
        <f t="shared" si="348"/>
        <v>18019374.085591067</v>
      </c>
      <c r="BN76" s="76">
        <f t="shared" si="348"/>
        <v>50196048.7979725</v>
      </c>
      <c r="BO76" s="76">
        <f t="shared" si="348"/>
        <v>59328339.270256355</v>
      </c>
      <c r="BP76" s="76">
        <f t="shared" si="348"/>
        <v>42735587.832346499</v>
      </c>
      <c r="BQ76" s="76">
        <f>SUM(BK76:BP76)</f>
        <v>285162145.8949042</v>
      </c>
      <c r="BR76" s="76">
        <f>BI76+BJ76+BQ76</f>
        <v>779208458.57387328</v>
      </c>
      <c r="BS76" s="70"/>
      <c r="BT76" s="70"/>
      <c r="BU76" s="76">
        <f t="shared" ref="BU76:CB76" si="349">+BU65*0.05</f>
        <v>494046312.67896903</v>
      </c>
      <c r="BV76" s="76">
        <f t="shared" si="349"/>
        <v>0</v>
      </c>
      <c r="BW76" s="76">
        <f t="shared" si="349"/>
        <v>1742161.3</v>
      </c>
      <c r="BX76" s="76">
        <f t="shared" si="349"/>
        <v>113140634.60873777</v>
      </c>
      <c r="BY76" s="76">
        <f t="shared" si="349"/>
        <v>18019374.085591067</v>
      </c>
      <c r="BZ76" s="76">
        <f t="shared" si="349"/>
        <v>50196048.7979725</v>
      </c>
      <c r="CA76" s="76">
        <f t="shared" si="349"/>
        <v>59328339.270256355</v>
      </c>
      <c r="CB76" s="76">
        <f t="shared" si="349"/>
        <v>42735587.832346499</v>
      </c>
      <c r="CC76" s="76">
        <f>SUM(BW76:CB76)</f>
        <v>285162145.8949042</v>
      </c>
      <c r="CD76" s="76">
        <f>BU76+BV76+CC76</f>
        <v>779208458.57387328</v>
      </c>
      <c r="CE76" s="70" t="b">
        <f>CD76=BR76</f>
        <v>1</v>
      </c>
      <c r="CF76" s="70"/>
      <c r="CG76" s="76">
        <f t="shared" ref="CG76:CN76" si="350">+CG65*0.05</f>
        <v>494046312.67896903</v>
      </c>
      <c r="CH76" s="76">
        <f t="shared" si="350"/>
        <v>0</v>
      </c>
      <c r="CI76" s="76">
        <f t="shared" si="350"/>
        <v>1742161.3</v>
      </c>
      <c r="CJ76" s="76">
        <f t="shared" si="350"/>
        <v>113140634.60873777</v>
      </c>
      <c r="CK76" s="76">
        <f t="shared" si="350"/>
        <v>18019374.085591067</v>
      </c>
      <c r="CL76" s="76">
        <f t="shared" si="350"/>
        <v>50196048.7979725</v>
      </c>
      <c r="CM76" s="76">
        <f t="shared" si="350"/>
        <v>59328339.270256355</v>
      </c>
      <c r="CN76" s="76">
        <f t="shared" si="350"/>
        <v>42735587.832346499</v>
      </c>
      <c r="CO76" s="76">
        <f>SUM(CI76:CN76)</f>
        <v>285162145.8949042</v>
      </c>
      <c r="CP76" s="76">
        <f>CG76+CH76+CO76</f>
        <v>779208458.57387328</v>
      </c>
      <c r="CQ76" s="70"/>
      <c r="CR76" s="70"/>
      <c r="CS76" s="76">
        <f t="shared" ref="CS76:CZ76" si="351">+CS65*0.05</f>
        <v>494046312.67896903</v>
      </c>
      <c r="CT76" s="76">
        <f t="shared" si="351"/>
        <v>0</v>
      </c>
      <c r="CU76" s="76">
        <f t="shared" si="351"/>
        <v>1742161.3</v>
      </c>
      <c r="CV76" s="76">
        <f t="shared" si="351"/>
        <v>113140634.60873777</v>
      </c>
      <c r="CW76" s="76">
        <f t="shared" si="351"/>
        <v>18019374.085591067</v>
      </c>
      <c r="CX76" s="76">
        <f t="shared" si="351"/>
        <v>50196048.7979725</v>
      </c>
      <c r="CY76" s="76">
        <f t="shared" si="351"/>
        <v>59328339.270256355</v>
      </c>
      <c r="CZ76" s="76">
        <f t="shared" si="351"/>
        <v>42735587.832346499</v>
      </c>
      <c r="DA76" s="76">
        <f>SUM(CU76:CZ76)</f>
        <v>285162145.8949042</v>
      </c>
      <c r="DB76" s="76">
        <f>CS76+CT76+DA76</f>
        <v>779208458.57387328</v>
      </c>
      <c r="DC76" s="70"/>
      <c r="DD76" s="70"/>
      <c r="DE76" s="76">
        <f t="shared" ref="DE76:DL76" si="352">+DE65*0.05</f>
        <v>494046312.67896903</v>
      </c>
      <c r="DF76" s="76">
        <f t="shared" si="352"/>
        <v>0</v>
      </c>
      <c r="DG76" s="76">
        <f t="shared" si="352"/>
        <v>1742161.3</v>
      </c>
      <c r="DH76" s="76">
        <f t="shared" si="352"/>
        <v>113140634.60873777</v>
      </c>
      <c r="DI76" s="76">
        <f t="shared" si="352"/>
        <v>18019374.085591067</v>
      </c>
      <c r="DJ76" s="76">
        <f t="shared" si="352"/>
        <v>50196048.7979725</v>
      </c>
      <c r="DK76" s="76">
        <f t="shared" si="352"/>
        <v>59328339.270256355</v>
      </c>
      <c r="DL76" s="76">
        <f t="shared" si="352"/>
        <v>42735587.832346499</v>
      </c>
      <c r="DM76" s="76">
        <f>SUM(DG76:DL76)</f>
        <v>285162145.8949042</v>
      </c>
      <c r="DN76" s="76">
        <f>DE76+DF76+DM76</f>
        <v>779208458.57387328</v>
      </c>
      <c r="DO76" s="70"/>
      <c r="DP76" s="70"/>
      <c r="DQ76" s="76">
        <f t="shared" ref="DQ76:DX76" si="353">+DQ65*0.05</f>
        <v>494046312.67896903</v>
      </c>
      <c r="DR76" s="76">
        <f t="shared" si="353"/>
        <v>0</v>
      </c>
      <c r="DS76" s="76">
        <f t="shared" si="353"/>
        <v>1742161.3</v>
      </c>
      <c r="DT76" s="76">
        <f t="shared" si="353"/>
        <v>113140634.60873777</v>
      </c>
      <c r="DU76" s="76">
        <f t="shared" si="353"/>
        <v>18019374.085591067</v>
      </c>
      <c r="DV76" s="76">
        <f t="shared" si="353"/>
        <v>50196048.7979725</v>
      </c>
      <c r="DW76" s="76">
        <f t="shared" si="353"/>
        <v>59328339.270256355</v>
      </c>
      <c r="DX76" s="76">
        <f t="shared" si="353"/>
        <v>42735587.832346499</v>
      </c>
      <c r="DY76" s="76">
        <f>SUM(DS76:DX76)</f>
        <v>285162145.8949042</v>
      </c>
      <c r="DZ76" s="76">
        <f>DQ76+DR76+DY76</f>
        <v>779208458.57387328</v>
      </c>
      <c r="EA76" s="70"/>
      <c r="EB76" s="70"/>
      <c r="EC76" s="76">
        <f t="shared" ref="EC76:EJ76" si="354">+EC65*0.05</f>
        <v>494046312.67896903</v>
      </c>
      <c r="ED76" s="76">
        <f t="shared" si="354"/>
        <v>0</v>
      </c>
      <c r="EE76" s="76">
        <f t="shared" si="354"/>
        <v>1742161.3</v>
      </c>
      <c r="EF76" s="76">
        <f t="shared" si="354"/>
        <v>113140634.60873777</v>
      </c>
      <c r="EG76" s="76">
        <f t="shared" si="354"/>
        <v>18019374.085591067</v>
      </c>
      <c r="EH76" s="76">
        <f t="shared" si="354"/>
        <v>50196048.7979725</v>
      </c>
      <c r="EI76" s="76">
        <f t="shared" si="354"/>
        <v>59328339.270256355</v>
      </c>
      <c r="EJ76" s="76">
        <f t="shared" si="354"/>
        <v>42735587.832346499</v>
      </c>
      <c r="EK76" s="76">
        <f>SUM(EE76:EJ76)</f>
        <v>285162145.8949042</v>
      </c>
      <c r="EL76" s="76">
        <f>EC76+ED76+EK76</f>
        <v>779208458.57387328</v>
      </c>
      <c r="EM76" s="70"/>
      <c r="EN76" s="70"/>
    </row>
    <row r="77" spans="1:144" x14ac:dyDescent="0.2">
      <c r="A77" s="1" t="s">
        <v>254</v>
      </c>
      <c r="B77" s="3">
        <f t="shared" ref="B77:I78" si="355">B45*0.05</f>
        <v>0</v>
      </c>
      <c r="C77" s="3">
        <f t="shared" si="355"/>
        <v>0</v>
      </c>
      <c r="D77" s="3">
        <f t="shared" si="355"/>
        <v>0</v>
      </c>
      <c r="E77" s="3">
        <f t="shared" si="355"/>
        <v>0</v>
      </c>
      <c r="F77" s="3">
        <f t="shared" si="355"/>
        <v>0</v>
      </c>
      <c r="G77" s="3">
        <f t="shared" si="355"/>
        <v>0</v>
      </c>
      <c r="H77" s="3">
        <f t="shared" si="355"/>
        <v>0</v>
      </c>
      <c r="I77" s="3">
        <f t="shared" si="355"/>
        <v>0</v>
      </c>
      <c r="J77" s="3">
        <f>SUM(D77:I77)</f>
        <v>0</v>
      </c>
      <c r="K77" s="3">
        <f>B77+C77+J77</f>
        <v>0</v>
      </c>
      <c r="M77" s="3">
        <f t="shared" ref="M77:T78" si="356">M45*0.05</f>
        <v>0</v>
      </c>
      <c r="N77" s="3">
        <f t="shared" si="356"/>
        <v>0</v>
      </c>
      <c r="O77" s="3">
        <f t="shared" si="356"/>
        <v>0</v>
      </c>
      <c r="P77" s="3">
        <f t="shared" si="356"/>
        <v>0</v>
      </c>
      <c r="Q77" s="3">
        <f t="shared" si="356"/>
        <v>0</v>
      </c>
      <c r="R77" s="3">
        <f t="shared" si="356"/>
        <v>0</v>
      </c>
      <c r="S77" s="3">
        <f t="shared" si="356"/>
        <v>0</v>
      </c>
      <c r="T77" s="3">
        <f t="shared" si="356"/>
        <v>0</v>
      </c>
      <c r="U77" s="3">
        <f>SUM(O77:T77)</f>
        <v>0</v>
      </c>
      <c r="V77" s="3">
        <f>M77+N77+U77</f>
        <v>0</v>
      </c>
      <c r="W77" s="1" t="b">
        <f>V77=K77</f>
        <v>1</v>
      </c>
      <c r="Y77" s="3">
        <f t="shared" ref="Y77:AF78" si="357">Y45*0.05</f>
        <v>0</v>
      </c>
      <c r="Z77" s="3">
        <f t="shared" si="357"/>
        <v>0</v>
      </c>
      <c r="AA77" s="3">
        <f t="shared" si="357"/>
        <v>0</v>
      </c>
      <c r="AB77" s="3">
        <f t="shared" si="357"/>
        <v>0</v>
      </c>
      <c r="AC77" s="3">
        <f t="shared" si="357"/>
        <v>0</v>
      </c>
      <c r="AD77" s="3">
        <f t="shared" si="357"/>
        <v>0</v>
      </c>
      <c r="AE77" s="3">
        <f t="shared" si="357"/>
        <v>0</v>
      </c>
      <c r="AF77" s="3">
        <f t="shared" si="357"/>
        <v>0</v>
      </c>
      <c r="AG77" s="3">
        <f>SUM(AA77:AF77)</f>
        <v>0</v>
      </c>
      <c r="AH77" s="3">
        <f>Y77+Z77+AG77</f>
        <v>0</v>
      </c>
      <c r="AI77" s="3" t="b">
        <f>AH77=V77</f>
        <v>1</v>
      </c>
      <c r="AJ77" s="3"/>
      <c r="AK77" s="3">
        <f t="shared" ref="AK77:AR78" si="358">AK45*0.05</f>
        <v>0</v>
      </c>
      <c r="AL77" s="3">
        <f t="shared" si="358"/>
        <v>0</v>
      </c>
      <c r="AM77" s="3">
        <f t="shared" si="358"/>
        <v>0</v>
      </c>
      <c r="AN77" s="3">
        <f t="shared" si="358"/>
        <v>0</v>
      </c>
      <c r="AO77" s="3">
        <f t="shared" si="358"/>
        <v>0</v>
      </c>
      <c r="AP77" s="3">
        <f t="shared" si="358"/>
        <v>0</v>
      </c>
      <c r="AQ77" s="3">
        <f t="shared" si="358"/>
        <v>0</v>
      </c>
      <c r="AR77" s="3">
        <f t="shared" si="358"/>
        <v>0</v>
      </c>
      <c r="AS77" s="3">
        <f>SUM(AM77:AR77)</f>
        <v>0</v>
      </c>
      <c r="AT77" s="3">
        <f>AK77+AL77+AS77</f>
        <v>0</v>
      </c>
      <c r="AU77" s="3" t="b">
        <f>AT77=AH77</f>
        <v>1</v>
      </c>
      <c r="AV77" s="3"/>
      <c r="AW77" s="3">
        <f t="shared" ref="AW77:BD78" si="359">AW45*0.05</f>
        <v>0</v>
      </c>
      <c r="AX77" s="3">
        <f t="shared" si="359"/>
        <v>0</v>
      </c>
      <c r="AY77" s="3">
        <f t="shared" si="359"/>
        <v>0</v>
      </c>
      <c r="AZ77" s="3">
        <f t="shared" si="359"/>
        <v>0</v>
      </c>
      <c r="BA77" s="3">
        <f t="shared" si="359"/>
        <v>0</v>
      </c>
      <c r="BB77" s="3">
        <f t="shared" si="359"/>
        <v>0</v>
      </c>
      <c r="BC77" s="3">
        <f t="shared" si="359"/>
        <v>0</v>
      </c>
      <c r="BD77" s="3">
        <f t="shared" si="359"/>
        <v>0</v>
      </c>
      <c r="BE77" s="3">
        <f>SUM(AY77:BD77)</f>
        <v>0</v>
      </c>
      <c r="BF77" s="3">
        <f>AW77+AX77+BE77</f>
        <v>0</v>
      </c>
      <c r="BG77" s="3" t="b">
        <f>BF77=AT77</f>
        <v>1</v>
      </c>
      <c r="BH77" s="3"/>
      <c r="BI77" s="3">
        <f t="shared" ref="BI77:BP78" si="360">BI45*0.05</f>
        <v>0</v>
      </c>
      <c r="BJ77" s="3">
        <f t="shared" si="360"/>
        <v>0</v>
      </c>
      <c r="BK77" s="3">
        <f t="shared" si="360"/>
        <v>0</v>
      </c>
      <c r="BL77" s="3">
        <f t="shared" si="360"/>
        <v>0</v>
      </c>
      <c r="BM77" s="3">
        <f t="shared" si="360"/>
        <v>0</v>
      </c>
      <c r="BN77" s="3">
        <f t="shared" si="360"/>
        <v>0</v>
      </c>
      <c r="BO77" s="3">
        <f t="shared" si="360"/>
        <v>0</v>
      </c>
      <c r="BP77" s="3">
        <f t="shared" si="360"/>
        <v>0</v>
      </c>
      <c r="BQ77" s="3">
        <f>SUM(BK77:BP77)</f>
        <v>0</v>
      </c>
      <c r="BR77" s="3">
        <f>BI77+BJ77+BQ77</f>
        <v>0</v>
      </c>
      <c r="BS77" s="3"/>
      <c r="BT77" s="3"/>
      <c r="BU77" s="3">
        <f t="shared" ref="BU77:CB78" si="361">BU45*0.05</f>
        <v>0</v>
      </c>
      <c r="BV77" s="3">
        <f t="shared" si="361"/>
        <v>0</v>
      </c>
      <c r="BW77" s="3">
        <f t="shared" si="361"/>
        <v>0</v>
      </c>
      <c r="BX77" s="3">
        <f t="shared" si="361"/>
        <v>0</v>
      </c>
      <c r="BY77" s="3">
        <f t="shared" si="361"/>
        <v>0</v>
      </c>
      <c r="BZ77" s="3">
        <f t="shared" si="361"/>
        <v>0</v>
      </c>
      <c r="CA77" s="3">
        <f t="shared" si="361"/>
        <v>0</v>
      </c>
      <c r="CB77" s="3">
        <f t="shared" si="361"/>
        <v>0</v>
      </c>
      <c r="CC77" s="3">
        <f>SUM(BW77:CB77)</f>
        <v>0</v>
      </c>
      <c r="CD77" s="3">
        <f>BU77+BV77+CC77</f>
        <v>0</v>
      </c>
      <c r="CE77" s="3" t="b">
        <f>CD77=BR77</f>
        <v>1</v>
      </c>
      <c r="CF77" s="3"/>
      <c r="CG77" s="3">
        <f t="shared" ref="CG77:CN78" si="362">CG45*0.05</f>
        <v>0</v>
      </c>
      <c r="CH77" s="3">
        <f t="shared" si="362"/>
        <v>0</v>
      </c>
      <c r="CI77" s="3">
        <f t="shared" si="362"/>
        <v>0</v>
      </c>
      <c r="CJ77" s="3">
        <f t="shared" si="362"/>
        <v>0</v>
      </c>
      <c r="CK77" s="3">
        <f t="shared" si="362"/>
        <v>0</v>
      </c>
      <c r="CL77" s="3">
        <f t="shared" si="362"/>
        <v>0</v>
      </c>
      <c r="CM77" s="3">
        <f t="shared" si="362"/>
        <v>0</v>
      </c>
      <c r="CN77" s="3">
        <f t="shared" si="362"/>
        <v>0</v>
      </c>
      <c r="CO77" s="3">
        <f>SUM(CI77:CN77)</f>
        <v>0</v>
      </c>
      <c r="CP77" s="3">
        <f>CG77+CH77+CO77</f>
        <v>0</v>
      </c>
      <c r="CQ77" s="3"/>
      <c r="CR77" s="3"/>
      <c r="CS77" s="3">
        <f t="shared" ref="CS77:CZ78" si="363">CS45*0.05</f>
        <v>0</v>
      </c>
      <c r="CT77" s="3">
        <f t="shared" si="363"/>
        <v>0</v>
      </c>
      <c r="CU77" s="3">
        <f t="shared" si="363"/>
        <v>0</v>
      </c>
      <c r="CV77" s="3">
        <f t="shared" si="363"/>
        <v>0</v>
      </c>
      <c r="CW77" s="3">
        <f t="shared" si="363"/>
        <v>0</v>
      </c>
      <c r="CX77" s="3">
        <f t="shared" si="363"/>
        <v>0</v>
      </c>
      <c r="CY77" s="3">
        <f t="shared" si="363"/>
        <v>0</v>
      </c>
      <c r="CZ77" s="3">
        <f t="shared" si="363"/>
        <v>0</v>
      </c>
      <c r="DA77" s="3">
        <f>SUM(CU77:CZ77)</f>
        <v>0</v>
      </c>
      <c r="DB77" s="3">
        <f>CS77+CT77+DA77</f>
        <v>0</v>
      </c>
      <c r="DC77" s="3"/>
      <c r="DD77" s="3"/>
      <c r="DE77" s="3">
        <f t="shared" ref="DE77:DL78" si="364">DE45*0.05</f>
        <v>0</v>
      </c>
      <c r="DF77" s="3">
        <f t="shared" si="364"/>
        <v>0</v>
      </c>
      <c r="DG77" s="3">
        <f t="shared" si="364"/>
        <v>0</v>
      </c>
      <c r="DH77" s="3">
        <f t="shared" si="364"/>
        <v>0</v>
      </c>
      <c r="DI77" s="3">
        <f t="shared" si="364"/>
        <v>0</v>
      </c>
      <c r="DJ77" s="3">
        <f t="shared" si="364"/>
        <v>0</v>
      </c>
      <c r="DK77" s="3">
        <f t="shared" si="364"/>
        <v>0</v>
      </c>
      <c r="DL77" s="3">
        <f t="shared" si="364"/>
        <v>0</v>
      </c>
      <c r="DM77" s="3">
        <f>SUM(DG77:DL77)</f>
        <v>0</v>
      </c>
      <c r="DN77" s="3">
        <f>DE77+DF77+DM77</f>
        <v>0</v>
      </c>
      <c r="DO77" s="3"/>
      <c r="DP77" s="3"/>
      <c r="DQ77" s="3">
        <f t="shared" ref="DQ77:DX78" si="365">DQ45*0.05</f>
        <v>0</v>
      </c>
      <c r="DR77" s="3">
        <f t="shared" si="365"/>
        <v>0</v>
      </c>
      <c r="DS77" s="3">
        <f t="shared" si="365"/>
        <v>0</v>
      </c>
      <c r="DT77" s="3">
        <f t="shared" si="365"/>
        <v>0</v>
      </c>
      <c r="DU77" s="3">
        <f t="shared" si="365"/>
        <v>0</v>
      </c>
      <c r="DV77" s="3">
        <f t="shared" si="365"/>
        <v>0</v>
      </c>
      <c r="DW77" s="3">
        <f t="shared" si="365"/>
        <v>0</v>
      </c>
      <c r="DX77" s="3">
        <f t="shared" si="365"/>
        <v>0</v>
      </c>
      <c r="DY77" s="3">
        <f>SUM(DS77:DX77)</f>
        <v>0</v>
      </c>
      <c r="DZ77" s="3">
        <f>DQ77+DR77+DY77</f>
        <v>0</v>
      </c>
      <c r="EA77" s="3"/>
      <c r="EB77" s="3"/>
      <c r="EC77" s="3">
        <f t="shared" ref="EC77:EJ78" si="366">EC45*0.05</f>
        <v>0</v>
      </c>
      <c r="ED77" s="3">
        <f t="shared" si="366"/>
        <v>0</v>
      </c>
      <c r="EE77" s="3">
        <f t="shared" si="366"/>
        <v>0</v>
      </c>
      <c r="EF77" s="3">
        <f t="shared" si="366"/>
        <v>0</v>
      </c>
      <c r="EG77" s="3">
        <f t="shared" si="366"/>
        <v>0</v>
      </c>
      <c r="EH77" s="3">
        <f t="shared" si="366"/>
        <v>0</v>
      </c>
      <c r="EI77" s="3">
        <f t="shared" si="366"/>
        <v>0</v>
      </c>
      <c r="EJ77" s="3">
        <f t="shared" si="366"/>
        <v>0</v>
      </c>
      <c r="EK77" s="3">
        <f>SUM(EE77:EJ77)</f>
        <v>0</v>
      </c>
      <c r="EL77" s="3">
        <f>EC77+ED77+EK77</f>
        <v>0</v>
      </c>
      <c r="EM77" s="3"/>
      <c r="EN77" s="3"/>
    </row>
    <row r="78" spans="1:144" x14ac:dyDescent="0.2">
      <c r="A78" s="1" t="s">
        <v>253</v>
      </c>
      <c r="B78" s="3">
        <f t="shared" si="355"/>
        <v>494046312.67896903</v>
      </c>
      <c r="C78" s="3">
        <f t="shared" si="355"/>
        <v>0</v>
      </c>
      <c r="D78" s="3">
        <f t="shared" si="355"/>
        <v>1742161.3</v>
      </c>
      <c r="E78" s="3">
        <f t="shared" si="355"/>
        <v>113140634.60873801</v>
      </c>
      <c r="F78" s="3">
        <f t="shared" si="355"/>
        <v>18019374.085591052</v>
      </c>
      <c r="G78" s="3">
        <f t="shared" si="355"/>
        <v>50196048.7979725</v>
      </c>
      <c r="H78" s="3">
        <f t="shared" si="355"/>
        <v>59328339.270256355</v>
      </c>
      <c r="I78" s="3">
        <f t="shared" si="355"/>
        <v>42735587.832346499</v>
      </c>
      <c r="J78" s="3">
        <f>SUM(D78:I78)</f>
        <v>285162145.89490438</v>
      </c>
      <c r="K78" s="3">
        <f>B78+C78+J78</f>
        <v>779208458.5738734</v>
      </c>
      <c r="L78" s="3"/>
      <c r="M78" s="3">
        <f t="shared" si="356"/>
        <v>494046312.67896903</v>
      </c>
      <c r="N78" s="3">
        <f t="shared" si="356"/>
        <v>0</v>
      </c>
      <c r="O78" s="3">
        <f t="shared" si="356"/>
        <v>1742161.3</v>
      </c>
      <c r="P78" s="3">
        <f t="shared" si="356"/>
        <v>113140634.60873801</v>
      </c>
      <c r="Q78" s="3">
        <f t="shared" si="356"/>
        <v>18019374.085591052</v>
      </c>
      <c r="R78" s="3">
        <f t="shared" si="356"/>
        <v>50196048.7979725</v>
      </c>
      <c r="S78" s="3">
        <f t="shared" si="356"/>
        <v>59328339.270256355</v>
      </c>
      <c r="T78" s="3">
        <f t="shared" si="356"/>
        <v>42735587.832346499</v>
      </c>
      <c r="U78" s="3">
        <f>SUM(O78:T78)</f>
        <v>285162145.89490438</v>
      </c>
      <c r="V78" s="3">
        <f>M78+N78+U78</f>
        <v>779208458.5738734</v>
      </c>
      <c r="W78" s="1" t="b">
        <f>V78=K78</f>
        <v>1</v>
      </c>
      <c r="Y78" s="3">
        <f t="shared" si="357"/>
        <v>494046312.67896903</v>
      </c>
      <c r="Z78" s="3">
        <f t="shared" si="357"/>
        <v>0</v>
      </c>
      <c r="AA78" s="3">
        <f t="shared" si="357"/>
        <v>1742161.3</v>
      </c>
      <c r="AB78" s="3">
        <f t="shared" si="357"/>
        <v>113140634.60873801</v>
      </c>
      <c r="AC78" s="3">
        <f t="shared" si="357"/>
        <v>18019374.085591052</v>
      </c>
      <c r="AD78" s="3">
        <f t="shared" si="357"/>
        <v>50196048.7979725</v>
      </c>
      <c r="AE78" s="3">
        <f t="shared" si="357"/>
        <v>59328339.270256355</v>
      </c>
      <c r="AF78" s="3">
        <f t="shared" si="357"/>
        <v>42735587.832346499</v>
      </c>
      <c r="AG78" s="3">
        <f>SUM(AA78:AF78)</f>
        <v>285162145.89490438</v>
      </c>
      <c r="AH78" s="3">
        <f>Y78+Z78+AG78</f>
        <v>779208458.5738734</v>
      </c>
      <c r="AI78" s="3" t="b">
        <f>AH78=V78</f>
        <v>1</v>
      </c>
      <c r="AJ78" s="3"/>
      <c r="AK78" s="3">
        <f t="shared" si="358"/>
        <v>494046312.67896903</v>
      </c>
      <c r="AL78" s="3">
        <f t="shared" si="358"/>
        <v>0</v>
      </c>
      <c r="AM78" s="3">
        <f t="shared" si="358"/>
        <v>1742161.3</v>
      </c>
      <c r="AN78" s="3">
        <f t="shared" si="358"/>
        <v>113140634.60873801</v>
      </c>
      <c r="AO78" s="3">
        <f t="shared" si="358"/>
        <v>18019374.085591052</v>
      </c>
      <c r="AP78" s="3">
        <f t="shared" si="358"/>
        <v>50196048.7979725</v>
      </c>
      <c r="AQ78" s="3">
        <f t="shared" si="358"/>
        <v>59328339.270256355</v>
      </c>
      <c r="AR78" s="3">
        <f t="shared" si="358"/>
        <v>42735587.832346499</v>
      </c>
      <c r="AS78" s="3">
        <f>SUM(AM78:AR78)</f>
        <v>285162145.89490438</v>
      </c>
      <c r="AT78" s="3">
        <f>AK78+AL78+AS78</f>
        <v>779208458.5738734</v>
      </c>
      <c r="AU78" s="3" t="b">
        <f>AT78=AH78</f>
        <v>1</v>
      </c>
      <c r="AV78" s="3"/>
      <c r="AW78" s="3">
        <f t="shared" si="359"/>
        <v>494046312.67896903</v>
      </c>
      <c r="AX78" s="3">
        <f t="shared" si="359"/>
        <v>0</v>
      </c>
      <c r="AY78" s="3">
        <f t="shared" si="359"/>
        <v>1742161.3</v>
      </c>
      <c r="AZ78" s="3">
        <f t="shared" si="359"/>
        <v>113140634.60873801</v>
      </c>
      <c r="BA78" s="3">
        <f t="shared" si="359"/>
        <v>18019374.085591052</v>
      </c>
      <c r="BB78" s="3">
        <f t="shared" si="359"/>
        <v>50196048.7979725</v>
      </c>
      <c r="BC78" s="3">
        <f t="shared" si="359"/>
        <v>59328339.270256355</v>
      </c>
      <c r="BD78" s="3">
        <f t="shared" si="359"/>
        <v>42735587.832346499</v>
      </c>
      <c r="BE78" s="3">
        <f>SUM(AY78:BD78)</f>
        <v>285162145.89490438</v>
      </c>
      <c r="BF78" s="3">
        <f>AW78+AX78+BE78</f>
        <v>779208458.5738734</v>
      </c>
      <c r="BG78" s="3" t="b">
        <f>BF78=AT78</f>
        <v>1</v>
      </c>
      <c r="BH78" s="3"/>
      <c r="BI78" s="3">
        <f t="shared" si="360"/>
        <v>494046312.67896903</v>
      </c>
      <c r="BJ78" s="3">
        <f t="shared" si="360"/>
        <v>0</v>
      </c>
      <c r="BK78" s="3">
        <f t="shared" si="360"/>
        <v>1742161.3</v>
      </c>
      <c r="BL78" s="3">
        <f t="shared" si="360"/>
        <v>113140634.60873801</v>
      </c>
      <c r="BM78" s="3">
        <f t="shared" si="360"/>
        <v>18019374.085591052</v>
      </c>
      <c r="BN78" s="3">
        <f t="shared" si="360"/>
        <v>50196048.7979725</v>
      </c>
      <c r="BO78" s="3">
        <f t="shared" si="360"/>
        <v>59328339.270256355</v>
      </c>
      <c r="BP78" s="3">
        <f t="shared" si="360"/>
        <v>42735587.832346499</v>
      </c>
      <c r="BQ78" s="3">
        <f>SUM(BK78:BP78)</f>
        <v>285162145.89490438</v>
      </c>
      <c r="BR78" s="3">
        <f>BI78+BJ78+BQ78</f>
        <v>779208458.5738734</v>
      </c>
      <c r="BS78" s="3"/>
      <c r="BT78" s="3"/>
      <c r="BU78" s="3">
        <f t="shared" si="361"/>
        <v>494046312.67896903</v>
      </c>
      <c r="BV78" s="3">
        <f t="shared" si="361"/>
        <v>0</v>
      </c>
      <c r="BW78" s="3">
        <f t="shared" si="361"/>
        <v>1742161.3</v>
      </c>
      <c r="BX78" s="3">
        <f t="shared" si="361"/>
        <v>113140634.60873801</v>
      </c>
      <c r="BY78" s="3">
        <f t="shared" si="361"/>
        <v>18019374.085591052</v>
      </c>
      <c r="BZ78" s="3">
        <f t="shared" si="361"/>
        <v>50196048.7979725</v>
      </c>
      <c r="CA78" s="3">
        <f t="shared" si="361"/>
        <v>59328339.270256355</v>
      </c>
      <c r="CB78" s="3">
        <f t="shared" si="361"/>
        <v>42735587.832346499</v>
      </c>
      <c r="CC78" s="3">
        <f>SUM(BW78:CB78)</f>
        <v>285162145.89490438</v>
      </c>
      <c r="CD78" s="3">
        <f>BU78+BV78+CC78</f>
        <v>779208458.5738734</v>
      </c>
      <c r="CE78" s="3" t="b">
        <f>CD78=BR78</f>
        <v>1</v>
      </c>
      <c r="CF78" s="3"/>
      <c r="CG78" s="3">
        <f t="shared" si="362"/>
        <v>494046312.67896903</v>
      </c>
      <c r="CH78" s="3">
        <f t="shared" si="362"/>
        <v>0</v>
      </c>
      <c r="CI78" s="3">
        <f t="shared" si="362"/>
        <v>1742161.3</v>
      </c>
      <c r="CJ78" s="3">
        <f t="shared" si="362"/>
        <v>113140634.60873801</v>
      </c>
      <c r="CK78" s="3">
        <f t="shared" si="362"/>
        <v>18019374.085591052</v>
      </c>
      <c r="CL78" s="3">
        <f t="shared" si="362"/>
        <v>50196048.7979725</v>
      </c>
      <c r="CM78" s="3">
        <f t="shared" si="362"/>
        <v>59328339.270256355</v>
      </c>
      <c r="CN78" s="3">
        <f t="shared" si="362"/>
        <v>42735587.832346499</v>
      </c>
      <c r="CO78" s="3">
        <f>SUM(CI78:CN78)</f>
        <v>285162145.89490438</v>
      </c>
      <c r="CP78" s="3">
        <f>CG78+CH78+CO78</f>
        <v>779208458.5738734</v>
      </c>
      <c r="CQ78" s="3"/>
      <c r="CR78" s="3"/>
      <c r="CS78" s="3">
        <f t="shared" si="363"/>
        <v>494046312.67896903</v>
      </c>
      <c r="CT78" s="3">
        <f t="shared" si="363"/>
        <v>0</v>
      </c>
      <c r="CU78" s="3">
        <f t="shared" si="363"/>
        <v>1742161.3</v>
      </c>
      <c r="CV78" s="3">
        <f t="shared" si="363"/>
        <v>113140634.60873801</v>
      </c>
      <c r="CW78" s="3">
        <f t="shared" si="363"/>
        <v>18019374.085591052</v>
      </c>
      <c r="CX78" s="3">
        <f t="shared" si="363"/>
        <v>50196048.7979725</v>
      </c>
      <c r="CY78" s="3">
        <f t="shared" si="363"/>
        <v>59328339.270256355</v>
      </c>
      <c r="CZ78" s="3">
        <f t="shared" si="363"/>
        <v>42735587.832346499</v>
      </c>
      <c r="DA78" s="3">
        <f>SUM(CU78:CZ78)</f>
        <v>285162145.89490438</v>
      </c>
      <c r="DB78" s="3">
        <f>CS78+CT78+DA78</f>
        <v>779208458.5738734</v>
      </c>
      <c r="DC78" s="3"/>
      <c r="DD78" s="3"/>
      <c r="DE78" s="3">
        <f t="shared" si="364"/>
        <v>494046312.67896903</v>
      </c>
      <c r="DF78" s="3">
        <f t="shared" si="364"/>
        <v>0</v>
      </c>
      <c r="DG78" s="3">
        <f t="shared" si="364"/>
        <v>1742161.3</v>
      </c>
      <c r="DH78" s="3">
        <f t="shared" si="364"/>
        <v>113140634.60873801</v>
      </c>
      <c r="DI78" s="3">
        <f t="shared" si="364"/>
        <v>18019374.085591052</v>
      </c>
      <c r="DJ78" s="3">
        <f t="shared" si="364"/>
        <v>50196048.7979725</v>
      </c>
      <c r="DK78" s="3">
        <f t="shared" si="364"/>
        <v>59328339.270256355</v>
      </c>
      <c r="DL78" s="3">
        <f t="shared" si="364"/>
        <v>42735587.832346499</v>
      </c>
      <c r="DM78" s="3">
        <f>SUM(DG78:DL78)</f>
        <v>285162145.89490438</v>
      </c>
      <c r="DN78" s="3">
        <f>DE78+DF78+DM78</f>
        <v>779208458.5738734</v>
      </c>
      <c r="DO78" s="3"/>
      <c r="DP78" s="3"/>
      <c r="DQ78" s="3">
        <f t="shared" si="365"/>
        <v>494046312.67896903</v>
      </c>
      <c r="DR78" s="3">
        <f t="shared" si="365"/>
        <v>0</v>
      </c>
      <c r="DS78" s="3">
        <f t="shared" si="365"/>
        <v>1742161.3</v>
      </c>
      <c r="DT78" s="3">
        <f t="shared" si="365"/>
        <v>113140634.60873801</v>
      </c>
      <c r="DU78" s="3">
        <f t="shared" si="365"/>
        <v>18019374.085591052</v>
      </c>
      <c r="DV78" s="3">
        <f t="shared" si="365"/>
        <v>50196048.7979725</v>
      </c>
      <c r="DW78" s="3">
        <f t="shared" si="365"/>
        <v>59328339.270256355</v>
      </c>
      <c r="DX78" s="3">
        <f t="shared" si="365"/>
        <v>42735587.832346499</v>
      </c>
      <c r="DY78" s="3">
        <f>SUM(DS78:DX78)</f>
        <v>285162145.89490438</v>
      </c>
      <c r="DZ78" s="3">
        <f>DQ78+DR78+DY78</f>
        <v>779208458.5738734</v>
      </c>
      <c r="EA78" s="3"/>
      <c r="EB78" s="3"/>
      <c r="EC78" s="3">
        <f t="shared" si="366"/>
        <v>494046312.67896903</v>
      </c>
      <c r="ED78" s="3">
        <f t="shared" si="366"/>
        <v>0</v>
      </c>
      <c r="EE78" s="3">
        <f t="shared" si="366"/>
        <v>1742161.3</v>
      </c>
      <c r="EF78" s="3">
        <f t="shared" si="366"/>
        <v>113140634.60873801</v>
      </c>
      <c r="EG78" s="3">
        <f t="shared" si="366"/>
        <v>18019374.085591052</v>
      </c>
      <c r="EH78" s="3">
        <f t="shared" si="366"/>
        <v>50196048.7979725</v>
      </c>
      <c r="EI78" s="3">
        <f t="shared" si="366"/>
        <v>59328339.270256355</v>
      </c>
      <c r="EJ78" s="3">
        <f t="shared" si="366"/>
        <v>42735587.832346499</v>
      </c>
      <c r="EK78" s="3">
        <f>SUM(EE78:EJ78)</f>
        <v>285162145.89490438</v>
      </c>
      <c r="EL78" s="3">
        <f>EC78+ED78+EK78</f>
        <v>779208458.5738734</v>
      </c>
      <c r="EM78" s="3"/>
      <c r="EN78" s="3"/>
    </row>
    <row r="79" spans="1:144" ht="12.6" customHeight="1" x14ac:dyDescent="0.2">
      <c r="A79" s="74" t="s">
        <v>252</v>
      </c>
      <c r="B79" s="75">
        <f t="shared" ref="B79:I79" si="367">B77</f>
        <v>0</v>
      </c>
      <c r="C79" s="75">
        <f t="shared" si="367"/>
        <v>0</v>
      </c>
      <c r="D79" s="75">
        <f t="shared" si="367"/>
        <v>0</v>
      </c>
      <c r="E79" s="75">
        <f t="shared" si="367"/>
        <v>0</v>
      </c>
      <c r="F79" s="75">
        <f t="shared" si="367"/>
        <v>0</v>
      </c>
      <c r="G79" s="75">
        <f t="shared" si="367"/>
        <v>0</v>
      </c>
      <c r="H79" s="75">
        <f t="shared" si="367"/>
        <v>0</v>
      </c>
      <c r="I79" s="75">
        <f t="shared" si="367"/>
        <v>0</v>
      </c>
      <c r="J79" s="75">
        <f>SUM(D79:I79)</f>
        <v>0</v>
      </c>
      <c r="K79" s="75">
        <f>B79+C79+J79</f>
        <v>0</v>
      </c>
      <c r="M79" s="75">
        <f t="shared" ref="M79:T79" si="368">M77</f>
        <v>0</v>
      </c>
      <c r="N79" s="75">
        <f t="shared" si="368"/>
        <v>0</v>
      </c>
      <c r="O79" s="75">
        <f t="shared" si="368"/>
        <v>0</v>
      </c>
      <c r="P79" s="75">
        <f t="shared" si="368"/>
        <v>0</v>
      </c>
      <c r="Q79" s="75">
        <f t="shared" si="368"/>
        <v>0</v>
      </c>
      <c r="R79" s="75">
        <f t="shared" si="368"/>
        <v>0</v>
      </c>
      <c r="S79" s="75">
        <f t="shared" si="368"/>
        <v>0</v>
      </c>
      <c r="T79" s="75">
        <f t="shared" si="368"/>
        <v>0</v>
      </c>
      <c r="U79" s="75">
        <f>SUM(O79:T79)</f>
        <v>0</v>
      </c>
      <c r="V79" s="75">
        <f>M79+N79+U79</f>
        <v>0</v>
      </c>
      <c r="Y79" s="75">
        <f t="shared" ref="Y79:AF79" si="369">Y77</f>
        <v>0</v>
      </c>
      <c r="Z79" s="75">
        <f t="shared" si="369"/>
        <v>0</v>
      </c>
      <c r="AA79" s="75">
        <f t="shared" si="369"/>
        <v>0</v>
      </c>
      <c r="AB79" s="75">
        <f t="shared" si="369"/>
        <v>0</v>
      </c>
      <c r="AC79" s="75">
        <f t="shared" si="369"/>
        <v>0</v>
      </c>
      <c r="AD79" s="75">
        <f t="shared" si="369"/>
        <v>0</v>
      </c>
      <c r="AE79" s="75">
        <f t="shared" si="369"/>
        <v>0</v>
      </c>
      <c r="AF79" s="75">
        <f t="shared" si="369"/>
        <v>0</v>
      </c>
      <c r="AG79" s="75">
        <f>SUM(AA79:AF79)</f>
        <v>0</v>
      </c>
      <c r="AH79" s="75">
        <f>Y79+Z79+AG79</f>
        <v>0</v>
      </c>
      <c r="AI79" s="70"/>
      <c r="AJ79" s="70"/>
      <c r="AK79" s="75">
        <f t="shared" ref="AK79:AR79" si="370">AK77</f>
        <v>0</v>
      </c>
      <c r="AL79" s="75">
        <f t="shared" si="370"/>
        <v>0</v>
      </c>
      <c r="AM79" s="75">
        <f t="shared" si="370"/>
        <v>0</v>
      </c>
      <c r="AN79" s="75">
        <f t="shared" si="370"/>
        <v>0</v>
      </c>
      <c r="AO79" s="75">
        <f t="shared" si="370"/>
        <v>0</v>
      </c>
      <c r="AP79" s="75">
        <f t="shared" si="370"/>
        <v>0</v>
      </c>
      <c r="AQ79" s="75">
        <f t="shared" si="370"/>
        <v>0</v>
      </c>
      <c r="AR79" s="75">
        <f t="shared" si="370"/>
        <v>0</v>
      </c>
      <c r="AS79" s="75">
        <f>SUM(AM79:AR79)</f>
        <v>0</v>
      </c>
      <c r="AT79" s="75">
        <f>AK79+AL79+AS79</f>
        <v>0</v>
      </c>
      <c r="AU79" s="70"/>
      <c r="AV79" s="70"/>
      <c r="AW79" s="75">
        <f t="shared" ref="AW79:BD79" si="371">AW77</f>
        <v>0</v>
      </c>
      <c r="AX79" s="75">
        <f t="shared" si="371"/>
        <v>0</v>
      </c>
      <c r="AY79" s="75">
        <f t="shared" si="371"/>
        <v>0</v>
      </c>
      <c r="AZ79" s="75">
        <f t="shared" si="371"/>
        <v>0</v>
      </c>
      <c r="BA79" s="75">
        <f t="shared" si="371"/>
        <v>0</v>
      </c>
      <c r="BB79" s="75">
        <f t="shared" si="371"/>
        <v>0</v>
      </c>
      <c r="BC79" s="75">
        <f t="shared" si="371"/>
        <v>0</v>
      </c>
      <c r="BD79" s="75">
        <f t="shared" si="371"/>
        <v>0</v>
      </c>
      <c r="BE79" s="75">
        <f>SUM(AY79:BD79)</f>
        <v>0</v>
      </c>
      <c r="BF79" s="75">
        <f>AW79+AX79+BE79</f>
        <v>0</v>
      </c>
      <c r="BG79" s="70"/>
      <c r="BH79" s="70"/>
      <c r="BI79" s="75">
        <f t="shared" ref="BI79:BP79" si="372">BI77</f>
        <v>0</v>
      </c>
      <c r="BJ79" s="75">
        <f t="shared" si="372"/>
        <v>0</v>
      </c>
      <c r="BK79" s="75">
        <f t="shared" si="372"/>
        <v>0</v>
      </c>
      <c r="BL79" s="75">
        <f t="shared" si="372"/>
        <v>0</v>
      </c>
      <c r="BM79" s="75">
        <f t="shared" si="372"/>
        <v>0</v>
      </c>
      <c r="BN79" s="75">
        <f t="shared" si="372"/>
        <v>0</v>
      </c>
      <c r="BO79" s="75">
        <f t="shared" si="372"/>
        <v>0</v>
      </c>
      <c r="BP79" s="75">
        <f t="shared" si="372"/>
        <v>0</v>
      </c>
      <c r="BQ79" s="75">
        <f>SUM(BK79:BP79)</f>
        <v>0</v>
      </c>
      <c r="BR79" s="75">
        <f>BI79+BJ79+BQ79</f>
        <v>0</v>
      </c>
      <c r="BS79" s="70"/>
      <c r="BT79" s="70"/>
      <c r="BU79" s="75">
        <f t="shared" ref="BU79:CB79" si="373">BU77</f>
        <v>0</v>
      </c>
      <c r="BV79" s="75">
        <f t="shared" si="373"/>
        <v>0</v>
      </c>
      <c r="BW79" s="75">
        <f t="shared" si="373"/>
        <v>0</v>
      </c>
      <c r="BX79" s="75">
        <f t="shared" si="373"/>
        <v>0</v>
      </c>
      <c r="BY79" s="75">
        <f t="shared" si="373"/>
        <v>0</v>
      </c>
      <c r="BZ79" s="75">
        <f t="shared" si="373"/>
        <v>0</v>
      </c>
      <c r="CA79" s="75">
        <f t="shared" si="373"/>
        <v>0</v>
      </c>
      <c r="CB79" s="75">
        <f t="shared" si="373"/>
        <v>0</v>
      </c>
      <c r="CC79" s="75">
        <f>SUM(BW79:CB79)</f>
        <v>0</v>
      </c>
      <c r="CD79" s="75">
        <f>BU79+BV79+CC79</f>
        <v>0</v>
      </c>
      <c r="CE79" s="70"/>
      <c r="CF79" s="70"/>
      <c r="CG79" s="75">
        <f t="shared" ref="CG79:CN79" si="374">CG77</f>
        <v>0</v>
      </c>
      <c r="CH79" s="75">
        <f t="shared" si="374"/>
        <v>0</v>
      </c>
      <c r="CI79" s="75">
        <f t="shared" si="374"/>
        <v>0</v>
      </c>
      <c r="CJ79" s="75">
        <f t="shared" si="374"/>
        <v>0</v>
      </c>
      <c r="CK79" s="75">
        <f t="shared" si="374"/>
        <v>0</v>
      </c>
      <c r="CL79" s="75">
        <f t="shared" si="374"/>
        <v>0</v>
      </c>
      <c r="CM79" s="75">
        <f t="shared" si="374"/>
        <v>0</v>
      </c>
      <c r="CN79" s="75">
        <f t="shared" si="374"/>
        <v>0</v>
      </c>
      <c r="CO79" s="75">
        <f>SUM(CI79:CN79)</f>
        <v>0</v>
      </c>
      <c r="CP79" s="75">
        <f>CG79+CH79+CO79</f>
        <v>0</v>
      </c>
      <c r="CQ79" s="70"/>
      <c r="CR79" s="70"/>
      <c r="CS79" s="75">
        <f t="shared" ref="CS79:CZ79" si="375">CS77</f>
        <v>0</v>
      </c>
      <c r="CT79" s="75">
        <f t="shared" si="375"/>
        <v>0</v>
      </c>
      <c r="CU79" s="75">
        <f t="shared" si="375"/>
        <v>0</v>
      </c>
      <c r="CV79" s="75">
        <f t="shared" si="375"/>
        <v>0</v>
      </c>
      <c r="CW79" s="75">
        <f t="shared" si="375"/>
        <v>0</v>
      </c>
      <c r="CX79" s="75">
        <f t="shared" si="375"/>
        <v>0</v>
      </c>
      <c r="CY79" s="75">
        <f t="shared" si="375"/>
        <v>0</v>
      </c>
      <c r="CZ79" s="75">
        <f t="shared" si="375"/>
        <v>0</v>
      </c>
      <c r="DA79" s="75">
        <f>SUM(CU79:CZ79)</f>
        <v>0</v>
      </c>
      <c r="DB79" s="75">
        <f>CS79+CT79+DA79</f>
        <v>0</v>
      </c>
      <c r="DC79" s="70"/>
      <c r="DD79" s="70"/>
      <c r="DE79" s="75">
        <f t="shared" ref="DE79:DL79" si="376">DE77</f>
        <v>0</v>
      </c>
      <c r="DF79" s="75">
        <f t="shared" si="376"/>
        <v>0</v>
      </c>
      <c r="DG79" s="75">
        <f t="shared" si="376"/>
        <v>0</v>
      </c>
      <c r="DH79" s="75">
        <f t="shared" si="376"/>
        <v>0</v>
      </c>
      <c r="DI79" s="75">
        <f t="shared" si="376"/>
        <v>0</v>
      </c>
      <c r="DJ79" s="75">
        <f t="shared" si="376"/>
        <v>0</v>
      </c>
      <c r="DK79" s="75">
        <f t="shared" si="376"/>
        <v>0</v>
      </c>
      <c r="DL79" s="75">
        <f t="shared" si="376"/>
        <v>0</v>
      </c>
      <c r="DM79" s="75">
        <f>SUM(DG79:DL79)</f>
        <v>0</v>
      </c>
      <c r="DN79" s="75">
        <f>DE79+DF79+DM79</f>
        <v>0</v>
      </c>
      <c r="DO79" s="70"/>
      <c r="DP79" s="70"/>
      <c r="DQ79" s="75">
        <f t="shared" ref="DQ79:DX79" si="377">DQ77</f>
        <v>0</v>
      </c>
      <c r="DR79" s="75">
        <f t="shared" si="377"/>
        <v>0</v>
      </c>
      <c r="DS79" s="75">
        <f t="shared" si="377"/>
        <v>0</v>
      </c>
      <c r="DT79" s="75">
        <f t="shared" si="377"/>
        <v>0</v>
      </c>
      <c r="DU79" s="75">
        <f t="shared" si="377"/>
        <v>0</v>
      </c>
      <c r="DV79" s="75">
        <f t="shared" si="377"/>
        <v>0</v>
      </c>
      <c r="DW79" s="75">
        <f t="shared" si="377"/>
        <v>0</v>
      </c>
      <c r="DX79" s="75">
        <f t="shared" si="377"/>
        <v>0</v>
      </c>
      <c r="DY79" s="75">
        <f>SUM(DS79:DX79)</f>
        <v>0</v>
      </c>
      <c r="DZ79" s="75">
        <f>DQ79+DR79+DY79</f>
        <v>0</v>
      </c>
      <c r="EA79" s="70"/>
      <c r="EB79" s="70"/>
      <c r="EC79" s="75">
        <f t="shared" ref="EC79:EJ79" si="378">EC77</f>
        <v>0</v>
      </c>
      <c r="ED79" s="75">
        <f t="shared" si="378"/>
        <v>0</v>
      </c>
      <c r="EE79" s="75">
        <f t="shared" si="378"/>
        <v>0</v>
      </c>
      <c r="EF79" s="75">
        <f t="shared" si="378"/>
        <v>0</v>
      </c>
      <c r="EG79" s="75">
        <f t="shared" si="378"/>
        <v>0</v>
      </c>
      <c r="EH79" s="75">
        <f t="shared" si="378"/>
        <v>0</v>
      </c>
      <c r="EI79" s="75">
        <f t="shared" si="378"/>
        <v>0</v>
      </c>
      <c r="EJ79" s="75">
        <f t="shared" si="378"/>
        <v>0</v>
      </c>
      <c r="EK79" s="75">
        <f>SUM(EE79:EJ79)</f>
        <v>0</v>
      </c>
      <c r="EL79" s="75">
        <f>EC79+ED79+EK79</f>
        <v>0</v>
      </c>
      <c r="EM79" s="70"/>
      <c r="EN79" s="70"/>
    </row>
    <row r="80" spans="1:144" s="78" customFormat="1" x14ac:dyDescent="0.2">
      <c r="A80" s="81" t="s">
        <v>251</v>
      </c>
      <c r="B80" s="80">
        <f t="shared" ref="B80:I80" si="379">B78-B76</f>
        <v>0</v>
      </c>
      <c r="C80" s="80">
        <f t="shared" si="379"/>
        <v>0</v>
      </c>
      <c r="D80" s="80">
        <f t="shared" si="379"/>
        <v>0</v>
      </c>
      <c r="E80" s="80">
        <f t="shared" si="379"/>
        <v>2.0861625671386719E-7</v>
      </c>
      <c r="F80" s="80">
        <f t="shared" si="379"/>
        <v>0</v>
      </c>
      <c r="G80" s="80">
        <f t="shared" si="379"/>
        <v>0</v>
      </c>
      <c r="H80" s="80">
        <f t="shared" si="379"/>
        <v>0</v>
      </c>
      <c r="I80" s="80">
        <f t="shared" si="379"/>
        <v>0</v>
      </c>
      <c r="J80" s="80">
        <f>SUM(D80:I80)</f>
        <v>2.0861625671386719E-7</v>
      </c>
      <c r="K80" s="80">
        <f>B80+C80+J80</f>
        <v>2.0861625671386719E-7</v>
      </c>
      <c r="M80" s="80">
        <f t="shared" ref="M80:T80" si="380">M78-M76</f>
        <v>0</v>
      </c>
      <c r="N80" s="80">
        <f t="shared" si="380"/>
        <v>0</v>
      </c>
      <c r="O80" s="80">
        <f t="shared" si="380"/>
        <v>0</v>
      </c>
      <c r="P80" s="80">
        <f t="shared" si="380"/>
        <v>2.0861625671386719E-7</v>
      </c>
      <c r="Q80" s="80">
        <f t="shared" si="380"/>
        <v>0</v>
      </c>
      <c r="R80" s="80">
        <f t="shared" si="380"/>
        <v>0</v>
      </c>
      <c r="S80" s="80">
        <f t="shared" si="380"/>
        <v>0</v>
      </c>
      <c r="T80" s="80">
        <f t="shared" si="380"/>
        <v>0</v>
      </c>
      <c r="U80" s="80">
        <f>SUM(O80:T80)</f>
        <v>2.0861625671386719E-7</v>
      </c>
      <c r="V80" s="80">
        <f>M80+N80+U80</f>
        <v>2.0861625671386719E-7</v>
      </c>
      <c r="Y80" s="80">
        <f t="shared" ref="Y80:AF80" si="381">Y78-Y76</f>
        <v>0</v>
      </c>
      <c r="Z80" s="80">
        <f t="shared" si="381"/>
        <v>0</v>
      </c>
      <c r="AA80" s="80">
        <f t="shared" si="381"/>
        <v>0</v>
      </c>
      <c r="AB80" s="80">
        <f t="shared" si="381"/>
        <v>2.384185791015625E-7</v>
      </c>
      <c r="AC80" s="80">
        <f t="shared" si="381"/>
        <v>0</v>
      </c>
      <c r="AD80" s="80">
        <f t="shared" si="381"/>
        <v>0</v>
      </c>
      <c r="AE80" s="80">
        <f t="shared" si="381"/>
        <v>0</v>
      </c>
      <c r="AF80" s="80">
        <f t="shared" si="381"/>
        <v>0</v>
      </c>
      <c r="AG80" s="80">
        <f>SUM(AA80:AF80)</f>
        <v>2.384185791015625E-7</v>
      </c>
      <c r="AH80" s="80">
        <f>Y80+Z80+AG80</f>
        <v>2.384185791015625E-7</v>
      </c>
      <c r="AI80" s="79"/>
      <c r="AJ80" s="79"/>
      <c r="AK80" s="80">
        <f t="shared" ref="AK80:AR80" si="382">AK78-AK76</f>
        <v>0</v>
      </c>
      <c r="AL80" s="80">
        <f t="shared" si="382"/>
        <v>0</v>
      </c>
      <c r="AM80" s="80">
        <f t="shared" si="382"/>
        <v>0</v>
      </c>
      <c r="AN80" s="80">
        <f t="shared" si="382"/>
        <v>2.384185791015625E-7</v>
      </c>
      <c r="AO80" s="80">
        <f t="shared" si="382"/>
        <v>0</v>
      </c>
      <c r="AP80" s="80">
        <f t="shared" si="382"/>
        <v>0</v>
      </c>
      <c r="AQ80" s="80">
        <f t="shared" si="382"/>
        <v>0</v>
      </c>
      <c r="AR80" s="80">
        <f t="shared" si="382"/>
        <v>0</v>
      </c>
      <c r="AS80" s="80">
        <f>SUM(AM80:AR80)</f>
        <v>2.384185791015625E-7</v>
      </c>
      <c r="AT80" s="80">
        <f>AK80+AL80+AS80</f>
        <v>2.384185791015625E-7</v>
      </c>
      <c r="AU80" s="79"/>
      <c r="AV80" s="79"/>
      <c r="AW80" s="80">
        <f t="shared" ref="AW80:BD80" si="383">AW78-AW76</f>
        <v>0</v>
      </c>
      <c r="AX80" s="80">
        <f t="shared" si="383"/>
        <v>0</v>
      </c>
      <c r="AY80" s="80">
        <f t="shared" si="383"/>
        <v>0</v>
      </c>
      <c r="AZ80" s="80">
        <f t="shared" si="383"/>
        <v>2.384185791015625E-7</v>
      </c>
      <c r="BA80" s="80">
        <f t="shared" si="383"/>
        <v>0</v>
      </c>
      <c r="BB80" s="80">
        <f t="shared" si="383"/>
        <v>0</v>
      </c>
      <c r="BC80" s="80">
        <f t="shared" si="383"/>
        <v>0</v>
      </c>
      <c r="BD80" s="80">
        <f t="shared" si="383"/>
        <v>0</v>
      </c>
      <c r="BE80" s="80">
        <f>SUM(AY80:BD80)</f>
        <v>2.384185791015625E-7</v>
      </c>
      <c r="BF80" s="80">
        <f>AW80+AX80+BE80</f>
        <v>2.384185791015625E-7</v>
      </c>
      <c r="BG80" s="79"/>
      <c r="BH80" s="79"/>
      <c r="BI80" s="80">
        <f t="shared" ref="BI80:BP80" si="384">BI78-BI76</f>
        <v>0</v>
      </c>
      <c r="BJ80" s="80">
        <f t="shared" si="384"/>
        <v>0</v>
      </c>
      <c r="BK80" s="80">
        <f t="shared" si="384"/>
        <v>0</v>
      </c>
      <c r="BL80" s="80">
        <f t="shared" si="384"/>
        <v>2.384185791015625E-7</v>
      </c>
      <c r="BM80" s="80">
        <f t="shared" si="384"/>
        <v>0</v>
      </c>
      <c r="BN80" s="80">
        <f t="shared" si="384"/>
        <v>0</v>
      </c>
      <c r="BO80" s="80">
        <f t="shared" si="384"/>
        <v>0</v>
      </c>
      <c r="BP80" s="80">
        <f t="shared" si="384"/>
        <v>0</v>
      </c>
      <c r="BQ80" s="80">
        <f>SUM(BK80:BP80)</f>
        <v>2.384185791015625E-7</v>
      </c>
      <c r="BR80" s="80">
        <f>BI80+BJ80+BQ80</f>
        <v>2.384185791015625E-7</v>
      </c>
      <c r="BS80" s="79"/>
      <c r="BT80" s="79"/>
      <c r="BU80" s="80">
        <f t="shared" ref="BU80:CB80" si="385">BU78-BU76</f>
        <v>0</v>
      </c>
      <c r="BV80" s="80">
        <f t="shared" si="385"/>
        <v>0</v>
      </c>
      <c r="BW80" s="80">
        <f t="shared" si="385"/>
        <v>0</v>
      </c>
      <c r="BX80" s="80">
        <f t="shared" si="385"/>
        <v>2.384185791015625E-7</v>
      </c>
      <c r="BY80" s="80">
        <f t="shared" si="385"/>
        <v>0</v>
      </c>
      <c r="BZ80" s="80">
        <f t="shared" si="385"/>
        <v>0</v>
      </c>
      <c r="CA80" s="80">
        <f t="shared" si="385"/>
        <v>0</v>
      </c>
      <c r="CB80" s="80">
        <f t="shared" si="385"/>
        <v>0</v>
      </c>
      <c r="CC80" s="80">
        <f>SUM(BW80:CB80)</f>
        <v>2.384185791015625E-7</v>
      </c>
      <c r="CD80" s="80">
        <f>BU80+BV80+CC80</f>
        <v>2.384185791015625E-7</v>
      </c>
      <c r="CE80" s="79"/>
      <c r="CF80" s="79"/>
      <c r="CG80" s="80">
        <f t="shared" ref="CG80:CN80" si="386">CG78-CG76</f>
        <v>0</v>
      </c>
      <c r="CH80" s="80">
        <f t="shared" si="386"/>
        <v>0</v>
      </c>
      <c r="CI80" s="80">
        <f t="shared" si="386"/>
        <v>0</v>
      </c>
      <c r="CJ80" s="80">
        <f t="shared" si="386"/>
        <v>2.384185791015625E-7</v>
      </c>
      <c r="CK80" s="80">
        <f t="shared" si="386"/>
        <v>0</v>
      </c>
      <c r="CL80" s="80">
        <f t="shared" si="386"/>
        <v>0</v>
      </c>
      <c r="CM80" s="80">
        <f t="shared" si="386"/>
        <v>0</v>
      </c>
      <c r="CN80" s="80">
        <f t="shared" si="386"/>
        <v>0</v>
      </c>
      <c r="CO80" s="80">
        <f>SUM(CI80:CN80)</f>
        <v>2.384185791015625E-7</v>
      </c>
      <c r="CP80" s="80">
        <f>CG80+CH80+CO80</f>
        <v>2.384185791015625E-7</v>
      </c>
      <c r="CQ80" s="79"/>
      <c r="CR80" s="79"/>
      <c r="CS80" s="80">
        <f t="shared" ref="CS80:CZ80" si="387">CS78-CS76</f>
        <v>0</v>
      </c>
      <c r="CT80" s="80">
        <f t="shared" si="387"/>
        <v>0</v>
      </c>
      <c r="CU80" s="80">
        <f t="shared" si="387"/>
        <v>0</v>
      </c>
      <c r="CV80" s="80">
        <f t="shared" si="387"/>
        <v>2.384185791015625E-7</v>
      </c>
      <c r="CW80" s="80">
        <f t="shared" si="387"/>
        <v>0</v>
      </c>
      <c r="CX80" s="80">
        <f t="shared" si="387"/>
        <v>0</v>
      </c>
      <c r="CY80" s="80">
        <f t="shared" si="387"/>
        <v>0</v>
      </c>
      <c r="CZ80" s="80">
        <f t="shared" si="387"/>
        <v>0</v>
      </c>
      <c r="DA80" s="80">
        <f>SUM(CU80:CZ80)</f>
        <v>2.384185791015625E-7</v>
      </c>
      <c r="DB80" s="80">
        <f>CS80+CT80+DA80</f>
        <v>2.384185791015625E-7</v>
      </c>
      <c r="DC80" s="79"/>
      <c r="DD80" s="79"/>
      <c r="DE80" s="80">
        <f t="shared" ref="DE80:DL80" si="388">DE78-DE76</f>
        <v>0</v>
      </c>
      <c r="DF80" s="80">
        <f t="shared" si="388"/>
        <v>0</v>
      </c>
      <c r="DG80" s="80">
        <f t="shared" si="388"/>
        <v>0</v>
      </c>
      <c r="DH80" s="80">
        <f t="shared" si="388"/>
        <v>2.384185791015625E-7</v>
      </c>
      <c r="DI80" s="80">
        <f t="shared" si="388"/>
        <v>0</v>
      </c>
      <c r="DJ80" s="80">
        <f t="shared" si="388"/>
        <v>0</v>
      </c>
      <c r="DK80" s="80">
        <f t="shared" si="388"/>
        <v>0</v>
      </c>
      <c r="DL80" s="80">
        <f t="shared" si="388"/>
        <v>0</v>
      </c>
      <c r="DM80" s="80">
        <f>SUM(DG80:DL80)</f>
        <v>2.384185791015625E-7</v>
      </c>
      <c r="DN80" s="80">
        <f>DE80+DF80+DM80</f>
        <v>2.384185791015625E-7</v>
      </c>
      <c r="DO80" s="79"/>
      <c r="DP80" s="79"/>
      <c r="DQ80" s="80">
        <f t="shared" ref="DQ80:DX80" si="389">DQ78-DQ76</f>
        <v>0</v>
      </c>
      <c r="DR80" s="80">
        <f t="shared" si="389"/>
        <v>0</v>
      </c>
      <c r="DS80" s="80">
        <f t="shared" si="389"/>
        <v>0</v>
      </c>
      <c r="DT80" s="80">
        <f t="shared" si="389"/>
        <v>2.384185791015625E-7</v>
      </c>
      <c r="DU80" s="80">
        <f t="shared" si="389"/>
        <v>0</v>
      </c>
      <c r="DV80" s="80">
        <f t="shared" si="389"/>
        <v>0</v>
      </c>
      <c r="DW80" s="80">
        <f t="shared" si="389"/>
        <v>0</v>
      </c>
      <c r="DX80" s="80">
        <f t="shared" si="389"/>
        <v>0</v>
      </c>
      <c r="DY80" s="80">
        <f>SUM(DS80:DX80)</f>
        <v>2.384185791015625E-7</v>
      </c>
      <c r="DZ80" s="80">
        <f>DQ80+DR80+DY80</f>
        <v>2.384185791015625E-7</v>
      </c>
      <c r="EA80" s="79"/>
      <c r="EB80" s="79"/>
      <c r="EC80" s="80">
        <f t="shared" ref="EC80:EJ80" si="390">EC78-EC76</f>
        <v>0</v>
      </c>
      <c r="ED80" s="80">
        <f t="shared" si="390"/>
        <v>0</v>
      </c>
      <c r="EE80" s="80">
        <f t="shared" si="390"/>
        <v>0</v>
      </c>
      <c r="EF80" s="80">
        <f t="shared" si="390"/>
        <v>2.384185791015625E-7</v>
      </c>
      <c r="EG80" s="80">
        <f t="shared" si="390"/>
        <v>0</v>
      </c>
      <c r="EH80" s="80">
        <f t="shared" si="390"/>
        <v>0</v>
      </c>
      <c r="EI80" s="80">
        <f t="shared" si="390"/>
        <v>0</v>
      </c>
      <c r="EJ80" s="80">
        <f t="shared" si="390"/>
        <v>0</v>
      </c>
      <c r="EK80" s="80">
        <f>SUM(EE80:EJ80)</f>
        <v>2.384185791015625E-7</v>
      </c>
      <c r="EL80" s="80">
        <f>EC80+ED80+EK80</f>
        <v>2.384185791015625E-7</v>
      </c>
      <c r="EM80" s="79"/>
      <c r="EN80" s="79"/>
    </row>
    <row r="81" spans="1:144" x14ac:dyDescent="0.2">
      <c r="K81" s="3">
        <f>K69+K80</f>
        <v>4.9769878387451172E-6</v>
      </c>
      <c r="L81" s="3"/>
      <c r="V81" s="3"/>
      <c r="AH81" s="3">
        <f>AH69+AH80</f>
        <v>5.0067901611328125E-6</v>
      </c>
      <c r="AT81" s="3">
        <f>AT69+AT80</f>
        <v>5.0067901611328125E-6</v>
      </c>
      <c r="BF81" s="3">
        <f>BF69+BF80</f>
        <v>5.0067901611328125E-6</v>
      </c>
      <c r="BR81" s="3">
        <f>BR69+BR80</f>
        <v>5.0067901611328125E-6</v>
      </c>
      <c r="CD81" s="3">
        <f>CD69+CD80</f>
        <v>5.0067901611328125E-6</v>
      </c>
      <c r="CP81" s="3">
        <f>CP69+CP80</f>
        <v>5.0067901611328125E-6</v>
      </c>
      <c r="DB81" s="3">
        <f>DB69+DB80</f>
        <v>5.0067901611328125E-6</v>
      </c>
      <c r="DN81" s="3">
        <f>DN69+DN80</f>
        <v>5.0067901611328125E-6</v>
      </c>
      <c r="DZ81" s="3">
        <f>DZ69+DZ80</f>
        <v>5.0067901611328125E-6</v>
      </c>
      <c r="EL81" s="3">
        <f>EL69+EL80</f>
        <v>5.0067901611328125E-6</v>
      </c>
    </row>
    <row r="82" spans="1:144" x14ac:dyDescent="0.2">
      <c r="A82" s="77" t="s">
        <v>256</v>
      </c>
      <c r="B82" s="3"/>
      <c r="C82" s="3"/>
      <c r="D82" s="3"/>
      <c r="E82" s="3"/>
      <c r="F82" s="3"/>
      <c r="G82" s="3"/>
      <c r="H82" s="3"/>
      <c r="I82" s="3"/>
      <c r="J82" s="3"/>
      <c r="K82" s="3">
        <v>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</v>
      </c>
      <c r="Y82" s="3"/>
      <c r="Z82" s="3"/>
      <c r="AA82" s="3"/>
      <c r="AB82" s="3"/>
      <c r="AC82" s="3"/>
      <c r="AD82" s="3"/>
      <c r="AE82" s="3"/>
      <c r="AF82" s="3"/>
      <c r="AG82" s="3"/>
      <c r="AH82" s="3">
        <v>0</v>
      </c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>
        <v>0</v>
      </c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>
        <v>0</v>
      </c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>
        <v>0</v>
      </c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>
        <v>0</v>
      </c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>
        <v>0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>
        <v>0</v>
      </c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>
        <v>0</v>
      </c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>
        <v>0</v>
      </c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>
        <v>0</v>
      </c>
      <c r="EM82" s="3"/>
      <c r="EN82" s="3"/>
    </row>
    <row r="83" spans="1:144" x14ac:dyDescent="0.2">
      <c r="A83" s="1" t="s">
        <v>255</v>
      </c>
      <c r="B83" s="76">
        <f t="shared" ref="B83:I83" si="391">+B72*0.05</f>
        <v>0</v>
      </c>
      <c r="C83" s="76">
        <f t="shared" si="391"/>
        <v>0</v>
      </c>
      <c r="D83" s="76">
        <f t="shared" si="391"/>
        <v>0</v>
      </c>
      <c r="E83" s="76">
        <f t="shared" si="391"/>
        <v>0</v>
      </c>
      <c r="F83" s="76">
        <f t="shared" si="391"/>
        <v>0</v>
      </c>
      <c r="G83" s="76">
        <f t="shared" si="391"/>
        <v>0</v>
      </c>
      <c r="H83" s="76">
        <f t="shared" si="391"/>
        <v>0</v>
      </c>
      <c r="I83" s="76">
        <f t="shared" si="391"/>
        <v>0</v>
      </c>
      <c r="J83" s="76">
        <f>SUM(D83:I83)</f>
        <v>0</v>
      </c>
      <c r="K83" s="76">
        <f>B83+C83+J83</f>
        <v>0</v>
      </c>
      <c r="L83" s="3"/>
      <c r="M83" s="76">
        <f t="shared" ref="M83:T83" si="392">+M72*0.05</f>
        <v>0</v>
      </c>
      <c r="N83" s="76">
        <f t="shared" si="392"/>
        <v>0</v>
      </c>
      <c r="O83" s="76">
        <f t="shared" si="392"/>
        <v>0</v>
      </c>
      <c r="P83" s="76">
        <f t="shared" si="392"/>
        <v>0</v>
      </c>
      <c r="Q83" s="76">
        <f t="shared" si="392"/>
        <v>0</v>
      </c>
      <c r="R83" s="76">
        <f t="shared" si="392"/>
        <v>0</v>
      </c>
      <c r="S83" s="76">
        <f t="shared" si="392"/>
        <v>0</v>
      </c>
      <c r="T83" s="76">
        <f t="shared" si="392"/>
        <v>0</v>
      </c>
      <c r="U83" s="76">
        <f>SUM(O83:T83)</f>
        <v>0</v>
      </c>
      <c r="V83" s="76">
        <f>M83+N83+U83</f>
        <v>0</v>
      </c>
      <c r="Y83" s="76">
        <f t="shared" ref="Y83:AF83" si="393">+Y72*0.05</f>
        <v>0</v>
      </c>
      <c r="Z83" s="76">
        <f t="shared" si="393"/>
        <v>0</v>
      </c>
      <c r="AA83" s="76">
        <f t="shared" si="393"/>
        <v>0</v>
      </c>
      <c r="AB83" s="76">
        <f t="shared" si="393"/>
        <v>0</v>
      </c>
      <c r="AC83" s="76">
        <f t="shared" si="393"/>
        <v>0</v>
      </c>
      <c r="AD83" s="76">
        <f t="shared" si="393"/>
        <v>0</v>
      </c>
      <c r="AE83" s="76">
        <f t="shared" si="393"/>
        <v>0</v>
      </c>
      <c r="AF83" s="76">
        <f t="shared" si="393"/>
        <v>0</v>
      </c>
      <c r="AG83" s="76">
        <f>SUM(AA83:AF83)</f>
        <v>0</v>
      </c>
      <c r="AH83" s="76">
        <f>Y83+Z83+AG83</f>
        <v>0</v>
      </c>
      <c r="AI83" s="70"/>
      <c r="AJ83" s="70"/>
      <c r="AK83" s="76">
        <f t="shared" ref="AK83:AR83" si="394">+AK72*0.05</f>
        <v>0</v>
      </c>
      <c r="AL83" s="76">
        <f t="shared" si="394"/>
        <v>0</v>
      </c>
      <c r="AM83" s="76">
        <f t="shared" si="394"/>
        <v>0</v>
      </c>
      <c r="AN83" s="76">
        <f t="shared" si="394"/>
        <v>0</v>
      </c>
      <c r="AO83" s="76">
        <f t="shared" si="394"/>
        <v>0</v>
      </c>
      <c r="AP83" s="76">
        <f t="shared" si="394"/>
        <v>0</v>
      </c>
      <c r="AQ83" s="76">
        <f t="shared" si="394"/>
        <v>0</v>
      </c>
      <c r="AR83" s="76">
        <f t="shared" si="394"/>
        <v>0</v>
      </c>
      <c r="AS83" s="76">
        <f>SUM(AM83:AR83)</f>
        <v>0</v>
      </c>
      <c r="AT83" s="76">
        <f>AK83+AL83+AS83</f>
        <v>0</v>
      </c>
      <c r="AU83" s="70"/>
      <c r="AV83" s="70"/>
      <c r="AW83" s="76">
        <f t="shared" ref="AW83:BD83" si="395">+AW72*0.05</f>
        <v>0</v>
      </c>
      <c r="AX83" s="76">
        <f t="shared" si="395"/>
        <v>0</v>
      </c>
      <c r="AY83" s="76">
        <f t="shared" si="395"/>
        <v>0</v>
      </c>
      <c r="AZ83" s="76">
        <f t="shared" si="395"/>
        <v>0</v>
      </c>
      <c r="BA83" s="76">
        <f t="shared" si="395"/>
        <v>0</v>
      </c>
      <c r="BB83" s="76">
        <f t="shared" si="395"/>
        <v>0</v>
      </c>
      <c r="BC83" s="76">
        <f t="shared" si="395"/>
        <v>0</v>
      </c>
      <c r="BD83" s="76">
        <f t="shared" si="395"/>
        <v>0</v>
      </c>
      <c r="BE83" s="76">
        <f>SUM(AY83:BD83)</f>
        <v>0</v>
      </c>
      <c r="BF83" s="76">
        <f>AW83+AX83+BE83</f>
        <v>0</v>
      </c>
      <c r="BG83" s="70"/>
      <c r="BH83" s="70"/>
      <c r="BI83" s="76">
        <f t="shared" ref="BI83:BP83" si="396">+BI72*0.05</f>
        <v>0</v>
      </c>
      <c r="BJ83" s="76">
        <f t="shared" si="396"/>
        <v>0</v>
      </c>
      <c r="BK83" s="76">
        <f t="shared" si="396"/>
        <v>0</v>
      </c>
      <c r="BL83" s="76">
        <f t="shared" si="396"/>
        <v>0</v>
      </c>
      <c r="BM83" s="76">
        <f t="shared" si="396"/>
        <v>0</v>
      </c>
      <c r="BN83" s="76">
        <f t="shared" si="396"/>
        <v>0</v>
      </c>
      <c r="BO83" s="76">
        <f t="shared" si="396"/>
        <v>0</v>
      </c>
      <c r="BP83" s="76">
        <f t="shared" si="396"/>
        <v>0</v>
      </c>
      <c r="BQ83" s="76">
        <f>SUM(BK83:BP83)</f>
        <v>0</v>
      </c>
      <c r="BR83" s="76">
        <f>BI83+BJ83+BQ83</f>
        <v>0</v>
      </c>
      <c r="BS83" s="70"/>
      <c r="BT83" s="70"/>
      <c r="BU83" s="76">
        <f t="shared" ref="BU83:CB83" si="397">+BU72*0.05</f>
        <v>0</v>
      </c>
      <c r="BV83" s="76">
        <f t="shared" si="397"/>
        <v>0</v>
      </c>
      <c r="BW83" s="76">
        <f t="shared" si="397"/>
        <v>0</v>
      </c>
      <c r="BX83" s="76">
        <f t="shared" si="397"/>
        <v>0</v>
      </c>
      <c r="BY83" s="76">
        <f t="shared" si="397"/>
        <v>0</v>
      </c>
      <c r="BZ83" s="76">
        <f t="shared" si="397"/>
        <v>0</v>
      </c>
      <c r="CA83" s="76">
        <f t="shared" si="397"/>
        <v>0</v>
      </c>
      <c r="CB83" s="76">
        <f t="shared" si="397"/>
        <v>0</v>
      </c>
      <c r="CC83" s="76">
        <f>SUM(BW83:CB83)</f>
        <v>0</v>
      </c>
      <c r="CD83" s="76">
        <f>BU83+BV83+CC83</f>
        <v>0</v>
      </c>
      <c r="CE83" s="70"/>
      <c r="CF83" s="70"/>
      <c r="CG83" s="76">
        <f t="shared" ref="CG83:CN83" si="398">+CG72*0.05</f>
        <v>0</v>
      </c>
      <c r="CH83" s="76">
        <f t="shared" si="398"/>
        <v>0</v>
      </c>
      <c r="CI83" s="76">
        <f t="shared" si="398"/>
        <v>0</v>
      </c>
      <c r="CJ83" s="76">
        <f t="shared" si="398"/>
        <v>0</v>
      </c>
      <c r="CK83" s="76">
        <f t="shared" si="398"/>
        <v>0</v>
      </c>
      <c r="CL83" s="76">
        <f t="shared" si="398"/>
        <v>0</v>
      </c>
      <c r="CM83" s="76">
        <f t="shared" si="398"/>
        <v>0</v>
      </c>
      <c r="CN83" s="76">
        <f t="shared" si="398"/>
        <v>0</v>
      </c>
      <c r="CO83" s="76">
        <f>SUM(CI83:CN83)</f>
        <v>0</v>
      </c>
      <c r="CP83" s="76">
        <f>CG83+CH83+CO83</f>
        <v>0</v>
      </c>
      <c r="CQ83" s="70"/>
      <c r="CR83" s="70"/>
      <c r="CS83" s="76">
        <f t="shared" ref="CS83:CZ83" si="399">+CS72*0.05</f>
        <v>0</v>
      </c>
      <c r="CT83" s="76">
        <f t="shared" si="399"/>
        <v>0</v>
      </c>
      <c r="CU83" s="76">
        <f t="shared" si="399"/>
        <v>0</v>
      </c>
      <c r="CV83" s="76">
        <f t="shared" si="399"/>
        <v>0</v>
      </c>
      <c r="CW83" s="76">
        <f t="shared" si="399"/>
        <v>0</v>
      </c>
      <c r="CX83" s="76">
        <f t="shared" si="399"/>
        <v>0</v>
      </c>
      <c r="CY83" s="76">
        <f t="shared" si="399"/>
        <v>0</v>
      </c>
      <c r="CZ83" s="76">
        <f t="shared" si="399"/>
        <v>0</v>
      </c>
      <c r="DA83" s="76">
        <f>SUM(CU83:CZ83)</f>
        <v>0</v>
      </c>
      <c r="DB83" s="76">
        <f>CS83+CT83+DA83</f>
        <v>0</v>
      </c>
      <c r="DC83" s="70"/>
      <c r="DD83" s="70"/>
      <c r="DE83" s="76">
        <f t="shared" ref="DE83:DL83" si="400">+DE72*0.05</f>
        <v>0</v>
      </c>
      <c r="DF83" s="76">
        <f t="shared" si="400"/>
        <v>0</v>
      </c>
      <c r="DG83" s="76">
        <f t="shared" si="400"/>
        <v>0</v>
      </c>
      <c r="DH83" s="76">
        <f t="shared" si="400"/>
        <v>0</v>
      </c>
      <c r="DI83" s="76">
        <f t="shared" si="400"/>
        <v>0</v>
      </c>
      <c r="DJ83" s="76">
        <f t="shared" si="400"/>
        <v>0</v>
      </c>
      <c r="DK83" s="76">
        <f t="shared" si="400"/>
        <v>0</v>
      </c>
      <c r="DL83" s="76">
        <f t="shared" si="400"/>
        <v>0</v>
      </c>
      <c r="DM83" s="76">
        <f>SUM(DG83:DL83)</f>
        <v>0</v>
      </c>
      <c r="DN83" s="76">
        <f>DE83+DF83+DM83</f>
        <v>0</v>
      </c>
      <c r="DO83" s="70"/>
      <c r="DP83" s="70"/>
      <c r="DQ83" s="76">
        <f t="shared" ref="DQ83:DX83" si="401">+DQ72*0.05</f>
        <v>0</v>
      </c>
      <c r="DR83" s="76">
        <f t="shared" si="401"/>
        <v>0</v>
      </c>
      <c r="DS83" s="76">
        <f t="shared" si="401"/>
        <v>0</v>
      </c>
      <c r="DT83" s="76">
        <f t="shared" si="401"/>
        <v>0</v>
      </c>
      <c r="DU83" s="76">
        <f t="shared" si="401"/>
        <v>0</v>
      </c>
      <c r="DV83" s="76">
        <f t="shared" si="401"/>
        <v>0</v>
      </c>
      <c r="DW83" s="76">
        <f t="shared" si="401"/>
        <v>0</v>
      </c>
      <c r="DX83" s="76">
        <f t="shared" si="401"/>
        <v>0</v>
      </c>
      <c r="DY83" s="76">
        <f>SUM(DS83:DX83)</f>
        <v>0</v>
      </c>
      <c r="DZ83" s="76">
        <f>DQ83+DR83+DY83</f>
        <v>0</v>
      </c>
      <c r="EA83" s="70"/>
      <c r="EB83" s="70"/>
      <c r="EC83" s="76">
        <f t="shared" ref="EC83:EJ83" si="402">+EC72*0.05</f>
        <v>0</v>
      </c>
      <c r="ED83" s="76">
        <f t="shared" si="402"/>
        <v>0</v>
      </c>
      <c r="EE83" s="76">
        <f t="shared" si="402"/>
        <v>0</v>
      </c>
      <c r="EF83" s="76">
        <f t="shared" si="402"/>
        <v>0</v>
      </c>
      <c r="EG83" s="76">
        <f t="shared" si="402"/>
        <v>0</v>
      </c>
      <c r="EH83" s="76">
        <f t="shared" si="402"/>
        <v>0</v>
      </c>
      <c r="EI83" s="76">
        <f t="shared" si="402"/>
        <v>0</v>
      </c>
      <c r="EJ83" s="76">
        <f t="shared" si="402"/>
        <v>0</v>
      </c>
      <c r="EK83" s="76">
        <f>SUM(EE83:EJ83)</f>
        <v>0</v>
      </c>
      <c r="EL83" s="76">
        <f>EC83+ED83+EK83</f>
        <v>0</v>
      </c>
      <c r="EM83" s="70"/>
      <c r="EN83" s="70"/>
    </row>
    <row r="84" spans="1:144" x14ac:dyDescent="0.2">
      <c r="A84" s="1" t="s">
        <v>254</v>
      </c>
      <c r="B84" s="3">
        <f t="shared" ref="B84:I85" si="403">B52*0.05</f>
        <v>1471359.5058009387</v>
      </c>
      <c r="C84" s="3">
        <f t="shared" si="403"/>
        <v>3119132.1999374987</v>
      </c>
      <c r="D84" s="3">
        <f t="shared" si="403"/>
        <v>29.53125</v>
      </c>
      <c r="E84" s="3">
        <f t="shared" si="403"/>
        <v>425753.18472868652</v>
      </c>
      <c r="F84" s="3">
        <f t="shared" si="403"/>
        <v>55864.455520833289</v>
      </c>
      <c r="G84" s="3">
        <f t="shared" si="403"/>
        <v>94954.67751097717</v>
      </c>
      <c r="H84" s="3">
        <f t="shared" si="403"/>
        <v>20892.517187500001</v>
      </c>
      <c r="I84" s="3">
        <f t="shared" si="403"/>
        <v>336044.92388522031</v>
      </c>
      <c r="J84" s="3">
        <f>SUM(D84:I84)</f>
        <v>933539.29008321732</v>
      </c>
      <c r="K84" s="3">
        <f>B84+C84+J84</f>
        <v>5524030.9958216548</v>
      </c>
      <c r="L84" s="3"/>
      <c r="M84" s="3">
        <f t="shared" ref="M84:T85" si="404">M52*0.05</f>
        <v>1471359.5058009387</v>
      </c>
      <c r="N84" s="3">
        <f t="shared" si="404"/>
        <v>3119132.1999374987</v>
      </c>
      <c r="O84" s="3">
        <f t="shared" si="404"/>
        <v>29.53125</v>
      </c>
      <c r="P84" s="3">
        <f t="shared" si="404"/>
        <v>425753.18472868652</v>
      </c>
      <c r="Q84" s="3">
        <f t="shared" si="404"/>
        <v>55864.455520833289</v>
      </c>
      <c r="R84" s="3">
        <f t="shared" si="404"/>
        <v>94954.67751097717</v>
      </c>
      <c r="S84" s="3">
        <f t="shared" si="404"/>
        <v>20892.517187500001</v>
      </c>
      <c r="T84" s="3">
        <f t="shared" si="404"/>
        <v>336044.92388522031</v>
      </c>
      <c r="U84" s="3">
        <f>SUM(O84:T84)</f>
        <v>933539.29008321732</v>
      </c>
      <c r="V84" s="3">
        <f>M84+N84+U84</f>
        <v>5524030.9958216548</v>
      </c>
      <c r="Y84" s="3">
        <f t="shared" ref="Y84:AF85" si="405">Y52*0.05</f>
        <v>1471359.5058009387</v>
      </c>
      <c r="Z84" s="3">
        <f t="shared" si="405"/>
        <v>3119132.1999374987</v>
      </c>
      <c r="AA84" s="3">
        <f t="shared" si="405"/>
        <v>29.53125</v>
      </c>
      <c r="AB84" s="3">
        <f t="shared" si="405"/>
        <v>425753.18472868652</v>
      </c>
      <c r="AC84" s="3">
        <f t="shared" si="405"/>
        <v>55864.455520833289</v>
      </c>
      <c r="AD84" s="3">
        <f t="shared" si="405"/>
        <v>94954.67751097717</v>
      </c>
      <c r="AE84" s="3">
        <f t="shared" si="405"/>
        <v>20892.517187500001</v>
      </c>
      <c r="AF84" s="3">
        <f t="shared" si="405"/>
        <v>336044.92388522031</v>
      </c>
      <c r="AG84" s="3">
        <f>SUM(AA84:AF84)</f>
        <v>933539.29008321732</v>
      </c>
      <c r="AH84" s="3">
        <f>Y84+Z84+AG84</f>
        <v>5524030.9958216548</v>
      </c>
      <c r="AI84" s="3"/>
      <c r="AJ84" s="3"/>
      <c r="AK84" s="3">
        <f t="shared" ref="AK84:AR85" si="406">AK52*0.05</f>
        <v>1471359.5058009387</v>
      </c>
      <c r="AL84" s="3">
        <f t="shared" si="406"/>
        <v>3119132.1999374987</v>
      </c>
      <c r="AM84" s="3">
        <f t="shared" si="406"/>
        <v>29.53125</v>
      </c>
      <c r="AN84" s="3">
        <f t="shared" si="406"/>
        <v>425753.18472868652</v>
      </c>
      <c r="AO84" s="3">
        <f t="shared" si="406"/>
        <v>55864.455520833289</v>
      </c>
      <c r="AP84" s="3">
        <f t="shared" si="406"/>
        <v>94954.67751097717</v>
      </c>
      <c r="AQ84" s="3">
        <f t="shared" si="406"/>
        <v>20892.517187500001</v>
      </c>
      <c r="AR84" s="3">
        <f t="shared" si="406"/>
        <v>336044.92388522031</v>
      </c>
      <c r="AS84" s="3">
        <f>SUM(AM84:AR84)</f>
        <v>933539.29008321732</v>
      </c>
      <c r="AT84" s="3">
        <f>AK84+AL84+AS84</f>
        <v>5524030.9958216548</v>
      </c>
      <c r="AU84" s="3"/>
      <c r="AV84" s="3"/>
      <c r="AW84" s="3">
        <f t="shared" ref="AW84:BD85" si="407">AW52*0.05</f>
        <v>1471359.5058009387</v>
      </c>
      <c r="AX84" s="3">
        <f t="shared" si="407"/>
        <v>3119132.1999374987</v>
      </c>
      <c r="AY84" s="3">
        <f t="shared" si="407"/>
        <v>29.53125</v>
      </c>
      <c r="AZ84" s="3">
        <f t="shared" si="407"/>
        <v>425753.18472868652</v>
      </c>
      <c r="BA84" s="3">
        <f t="shared" si="407"/>
        <v>55864.455520833289</v>
      </c>
      <c r="BB84" s="3">
        <f t="shared" si="407"/>
        <v>94954.67751097717</v>
      </c>
      <c r="BC84" s="3">
        <f t="shared" si="407"/>
        <v>20892.517187500001</v>
      </c>
      <c r="BD84" s="3">
        <f t="shared" si="407"/>
        <v>336044.92388522031</v>
      </c>
      <c r="BE84" s="3">
        <f>SUM(AY84:BD84)</f>
        <v>933539.29008321732</v>
      </c>
      <c r="BF84" s="3">
        <f>AW84+AX84+BE84</f>
        <v>5524030.9958216548</v>
      </c>
      <c r="BG84" s="3"/>
      <c r="BH84" s="3"/>
      <c r="BI84" s="3">
        <f t="shared" ref="BI84:BP85" si="408">BI52*0.05</f>
        <v>1471359.5058009387</v>
      </c>
      <c r="BJ84" s="3">
        <f t="shared" si="408"/>
        <v>3119132.1999374987</v>
      </c>
      <c r="BK84" s="3">
        <f t="shared" si="408"/>
        <v>29.53125</v>
      </c>
      <c r="BL84" s="3">
        <f t="shared" si="408"/>
        <v>425753.18472868652</v>
      </c>
      <c r="BM84" s="3">
        <f t="shared" si="408"/>
        <v>55864.455520833289</v>
      </c>
      <c r="BN84" s="3">
        <f t="shared" si="408"/>
        <v>94954.67751097717</v>
      </c>
      <c r="BO84" s="3">
        <f t="shared" si="408"/>
        <v>20892.517187500001</v>
      </c>
      <c r="BP84" s="3">
        <f t="shared" si="408"/>
        <v>336044.92388522031</v>
      </c>
      <c r="BQ84" s="3">
        <f>SUM(BK84:BP84)</f>
        <v>933539.29008321732</v>
      </c>
      <c r="BR84" s="3">
        <f>BI84+BJ84+BQ84</f>
        <v>5524030.9958216548</v>
      </c>
      <c r="BS84" s="3"/>
      <c r="BT84" s="3"/>
      <c r="BU84" s="3">
        <f t="shared" ref="BU84:CB85" si="409">BU52*0.05</f>
        <v>1471359.5058009387</v>
      </c>
      <c r="BV84" s="3">
        <f t="shared" si="409"/>
        <v>3119132.1999374987</v>
      </c>
      <c r="BW84" s="3">
        <f t="shared" si="409"/>
        <v>29.53125</v>
      </c>
      <c r="BX84" s="3">
        <f t="shared" si="409"/>
        <v>425753.18472868652</v>
      </c>
      <c r="BY84" s="3">
        <f t="shared" si="409"/>
        <v>55864.455520833289</v>
      </c>
      <c r="BZ84" s="3">
        <f t="shared" si="409"/>
        <v>94954.67751097717</v>
      </c>
      <c r="CA84" s="3">
        <f t="shared" si="409"/>
        <v>20892.517187500001</v>
      </c>
      <c r="CB84" s="3">
        <f t="shared" si="409"/>
        <v>336044.92388522031</v>
      </c>
      <c r="CC84" s="3">
        <f>SUM(BW84:CB84)</f>
        <v>933539.29008321732</v>
      </c>
      <c r="CD84" s="3">
        <f>BU84+BV84+CC84</f>
        <v>5524030.9958216548</v>
      </c>
      <c r="CE84" s="3"/>
      <c r="CF84" s="3"/>
      <c r="CG84" s="3">
        <f t="shared" ref="CG84:CN85" si="410">CG52*0.05</f>
        <v>1471359.5058009387</v>
      </c>
      <c r="CH84" s="3">
        <f t="shared" si="410"/>
        <v>3119132.1999374987</v>
      </c>
      <c r="CI84" s="3">
        <f t="shared" si="410"/>
        <v>29.53125</v>
      </c>
      <c r="CJ84" s="3">
        <f t="shared" si="410"/>
        <v>425753.18472868652</v>
      </c>
      <c r="CK84" s="3">
        <f t="shared" si="410"/>
        <v>55864.455520833289</v>
      </c>
      <c r="CL84" s="3">
        <f t="shared" si="410"/>
        <v>94954.67751097717</v>
      </c>
      <c r="CM84" s="3">
        <f t="shared" si="410"/>
        <v>20892.517187500001</v>
      </c>
      <c r="CN84" s="3">
        <f t="shared" si="410"/>
        <v>336044.92388522031</v>
      </c>
      <c r="CO84" s="3">
        <f>SUM(CI84:CN84)</f>
        <v>933539.29008321732</v>
      </c>
      <c r="CP84" s="3">
        <f>CG84+CH84+CO84</f>
        <v>5524030.9958216548</v>
      </c>
      <c r="CQ84" s="3"/>
      <c r="CR84" s="3"/>
      <c r="CS84" s="3">
        <f t="shared" ref="CS84:CZ85" si="411">CS52*0.05</f>
        <v>1471359.5058009387</v>
      </c>
      <c r="CT84" s="3">
        <f t="shared" si="411"/>
        <v>3119132.1999374987</v>
      </c>
      <c r="CU84" s="3">
        <f t="shared" si="411"/>
        <v>29.53125</v>
      </c>
      <c r="CV84" s="3">
        <f t="shared" si="411"/>
        <v>425753.18472868652</v>
      </c>
      <c r="CW84" s="3">
        <f t="shared" si="411"/>
        <v>55864.455520833289</v>
      </c>
      <c r="CX84" s="3">
        <f t="shared" si="411"/>
        <v>94954.67751097717</v>
      </c>
      <c r="CY84" s="3">
        <f t="shared" si="411"/>
        <v>20892.517187500001</v>
      </c>
      <c r="CZ84" s="3">
        <f t="shared" si="411"/>
        <v>336044.92388522031</v>
      </c>
      <c r="DA84" s="3">
        <f>SUM(CU84:CZ84)</f>
        <v>933539.29008321732</v>
      </c>
      <c r="DB84" s="3">
        <f>CS84+CT84+DA84</f>
        <v>5524030.9958216548</v>
      </c>
      <c r="DC84" s="3"/>
      <c r="DD84" s="3"/>
      <c r="DE84" s="3">
        <f t="shared" ref="DE84:DL85" si="412">DE52*0.05</f>
        <v>1471359.5058009387</v>
      </c>
      <c r="DF84" s="3">
        <f t="shared" si="412"/>
        <v>3119132.1999374987</v>
      </c>
      <c r="DG84" s="3">
        <f t="shared" si="412"/>
        <v>29.53125</v>
      </c>
      <c r="DH84" s="3">
        <f t="shared" si="412"/>
        <v>425753.18472868652</v>
      </c>
      <c r="DI84" s="3">
        <f t="shared" si="412"/>
        <v>55864.455520833289</v>
      </c>
      <c r="DJ84" s="3">
        <f t="shared" si="412"/>
        <v>94954.67751097717</v>
      </c>
      <c r="DK84" s="3">
        <f t="shared" si="412"/>
        <v>20892.517187500001</v>
      </c>
      <c r="DL84" s="3">
        <f t="shared" si="412"/>
        <v>336044.92388522031</v>
      </c>
      <c r="DM84" s="3">
        <f>SUM(DG84:DL84)</f>
        <v>933539.29008321732</v>
      </c>
      <c r="DN84" s="3">
        <f>DE84+DF84+DM84</f>
        <v>5524030.9958216548</v>
      </c>
      <c r="DO84" s="3"/>
      <c r="DP84" s="3"/>
      <c r="DQ84" s="3">
        <f t="shared" ref="DQ84:DX85" si="413">DQ52*0.05</f>
        <v>1471359.5058009387</v>
      </c>
      <c r="DR84" s="3">
        <f t="shared" si="413"/>
        <v>3119132.1999374987</v>
      </c>
      <c r="DS84" s="3">
        <f t="shared" si="413"/>
        <v>29.53125</v>
      </c>
      <c r="DT84" s="3">
        <f t="shared" si="413"/>
        <v>425753.18472868652</v>
      </c>
      <c r="DU84" s="3">
        <f t="shared" si="413"/>
        <v>55864.455520833289</v>
      </c>
      <c r="DV84" s="3">
        <f t="shared" si="413"/>
        <v>94954.67751097717</v>
      </c>
      <c r="DW84" s="3">
        <f t="shared" si="413"/>
        <v>20892.517187500001</v>
      </c>
      <c r="DX84" s="3">
        <f t="shared" si="413"/>
        <v>336044.92388522031</v>
      </c>
      <c r="DY84" s="3">
        <f>SUM(DS84:DX84)</f>
        <v>933539.29008321732</v>
      </c>
      <c r="DZ84" s="3">
        <f>DQ84+DR84+DY84</f>
        <v>5524030.9958216548</v>
      </c>
      <c r="EA84" s="3"/>
      <c r="EB84" s="3"/>
      <c r="EC84" s="3">
        <f t="shared" ref="EC84:EJ85" si="414">EC52*0.05</f>
        <v>1471359.5058009387</v>
      </c>
      <c r="ED84" s="3">
        <f t="shared" si="414"/>
        <v>3119132.1999374987</v>
      </c>
      <c r="EE84" s="3">
        <f t="shared" si="414"/>
        <v>29.53125</v>
      </c>
      <c r="EF84" s="3">
        <f t="shared" si="414"/>
        <v>425753.18472868652</v>
      </c>
      <c r="EG84" s="3">
        <f t="shared" si="414"/>
        <v>55864.455520833289</v>
      </c>
      <c r="EH84" s="3">
        <f t="shared" si="414"/>
        <v>94954.67751097717</v>
      </c>
      <c r="EI84" s="3">
        <f t="shared" si="414"/>
        <v>20892.517187500001</v>
      </c>
      <c r="EJ84" s="3">
        <f t="shared" si="414"/>
        <v>336044.92388522031</v>
      </c>
      <c r="EK84" s="3">
        <f>SUM(EE84:EJ84)</f>
        <v>933539.29008321732</v>
      </c>
      <c r="EL84" s="3">
        <f>EC84+ED84+EK84</f>
        <v>5524030.9958216548</v>
      </c>
      <c r="EM84" s="3"/>
      <c r="EN84" s="3"/>
    </row>
    <row r="85" spans="1:144" x14ac:dyDescent="0.2">
      <c r="A85" s="1" t="s">
        <v>253</v>
      </c>
      <c r="B85" s="3">
        <f t="shared" si="403"/>
        <v>1471359.5058009387</v>
      </c>
      <c r="C85" s="3">
        <f t="shared" si="403"/>
        <v>3119132.1999374987</v>
      </c>
      <c r="D85" s="3">
        <f t="shared" si="403"/>
        <v>29.53125</v>
      </c>
      <c r="E85" s="3">
        <f t="shared" si="403"/>
        <v>425753.18472868652</v>
      </c>
      <c r="F85" s="3">
        <f t="shared" si="403"/>
        <v>55864.455520833289</v>
      </c>
      <c r="G85" s="3">
        <f t="shared" si="403"/>
        <v>94954.67751097717</v>
      </c>
      <c r="H85" s="3">
        <f t="shared" si="403"/>
        <v>20892.517187500001</v>
      </c>
      <c r="I85" s="3">
        <f t="shared" si="403"/>
        <v>336044.92388522031</v>
      </c>
      <c r="J85" s="3">
        <f>SUM(D85:I85)</f>
        <v>933539.29008321732</v>
      </c>
      <c r="K85" s="3">
        <f>B85+C85+J85</f>
        <v>5524030.9958216548</v>
      </c>
      <c r="L85" s="3"/>
      <c r="M85" s="3">
        <f t="shared" si="404"/>
        <v>1471359.5058009387</v>
      </c>
      <c r="N85" s="3">
        <f t="shared" si="404"/>
        <v>3119132.1999374987</v>
      </c>
      <c r="O85" s="3">
        <f t="shared" si="404"/>
        <v>29.53125</v>
      </c>
      <c r="P85" s="3">
        <f t="shared" si="404"/>
        <v>425753.18472868652</v>
      </c>
      <c r="Q85" s="3">
        <f t="shared" si="404"/>
        <v>55864.455520833289</v>
      </c>
      <c r="R85" s="3">
        <f t="shared" si="404"/>
        <v>94954.67751097717</v>
      </c>
      <c r="S85" s="3">
        <f t="shared" si="404"/>
        <v>20892.517187500001</v>
      </c>
      <c r="T85" s="3">
        <f t="shared" si="404"/>
        <v>336044.92388522031</v>
      </c>
      <c r="U85" s="3">
        <f>SUM(O85:T85)</f>
        <v>933539.29008321732</v>
      </c>
      <c r="V85" s="3">
        <f>M85+N85+U85</f>
        <v>5524030.9958216548</v>
      </c>
      <c r="Y85" s="3">
        <f t="shared" si="405"/>
        <v>1471359.5058009387</v>
      </c>
      <c r="Z85" s="3">
        <f t="shared" si="405"/>
        <v>3119132.1999374987</v>
      </c>
      <c r="AA85" s="3">
        <f t="shared" si="405"/>
        <v>29.53125</v>
      </c>
      <c r="AB85" s="3">
        <f t="shared" si="405"/>
        <v>425753.18472868652</v>
      </c>
      <c r="AC85" s="3">
        <f t="shared" si="405"/>
        <v>55864.455520833289</v>
      </c>
      <c r="AD85" s="3">
        <f t="shared" si="405"/>
        <v>94954.67751097717</v>
      </c>
      <c r="AE85" s="3">
        <f t="shared" si="405"/>
        <v>20892.517187500001</v>
      </c>
      <c r="AF85" s="3">
        <f t="shared" si="405"/>
        <v>336044.92388522031</v>
      </c>
      <c r="AG85" s="3">
        <f>SUM(AA85:AF85)</f>
        <v>933539.29008321732</v>
      </c>
      <c r="AH85" s="3">
        <f>Y85+Z85+AG85</f>
        <v>5524030.9958216548</v>
      </c>
      <c r="AI85" s="3"/>
      <c r="AJ85" s="3"/>
      <c r="AK85" s="3">
        <f t="shared" si="406"/>
        <v>1471359.5058009387</v>
      </c>
      <c r="AL85" s="3">
        <f t="shared" si="406"/>
        <v>3119132.1999374987</v>
      </c>
      <c r="AM85" s="3">
        <f t="shared" si="406"/>
        <v>29.53125</v>
      </c>
      <c r="AN85" s="3">
        <f t="shared" si="406"/>
        <v>425753.18472868652</v>
      </c>
      <c r="AO85" s="3">
        <f t="shared" si="406"/>
        <v>55864.455520833289</v>
      </c>
      <c r="AP85" s="3">
        <f t="shared" si="406"/>
        <v>94954.67751097717</v>
      </c>
      <c r="AQ85" s="3">
        <f t="shared" si="406"/>
        <v>20892.517187500001</v>
      </c>
      <c r="AR85" s="3">
        <f t="shared" si="406"/>
        <v>336044.92388522031</v>
      </c>
      <c r="AS85" s="3">
        <f>SUM(AM85:AR85)</f>
        <v>933539.29008321732</v>
      </c>
      <c r="AT85" s="3">
        <f>AK85+AL85+AS85</f>
        <v>5524030.9958216548</v>
      </c>
      <c r="AU85" s="3"/>
      <c r="AV85" s="3"/>
      <c r="AW85" s="3">
        <f t="shared" si="407"/>
        <v>1471359.5058009387</v>
      </c>
      <c r="AX85" s="3">
        <f t="shared" si="407"/>
        <v>3119132.1999374987</v>
      </c>
      <c r="AY85" s="3">
        <f t="shared" si="407"/>
        <v>29.53125</v>
      </c>
      <c r="AZ85" s="3">
        <f t="shared" si="407"/>
        <v>425753.18472868652</v>
      </c>
      <c r="BA85" s="3">
        <f t="shared" si="407"/>
        <v>55864.455520833289</v>
      </c>
      <c r="BB85" s="3">
        <f t="shared" si="407"/>
        <v>94954.67751097717</v>
      </c>
      <c r="BC85" s="3">
        <f t="shared" si="407"/>
        <v>20892.517187500001</v>
      </c>
      <c r="BD85" s="3">
        <f t="shared" si="407"/>
        <v>336044.92388522031</v>
      </c>
      <c r="BE85" s="3">
        <f>SUM(AY85:BD85)</f>
        <v>933539.29008321732</v>
      </c>
      <c r="BF85" s="3">
        <f>AW85+AX85+BE85</f>
        <v>5524030.9958216548</v>
      </c>
      <c r="BG85" s="3"/>
      <c r="BH85" s="3"/>
      <c r="BI85" s="3">
        <f t="shared" si="408"/>
        <v>1471359.5058009387</v>
      </c>
      <c r="BJ85" s="3">
        <f t="shared" si="408"/>
        <v>3119132.1999374987</v>
      </c>
      <c r="BK85" s="3">
        <f t="shared" si="408"/>
        <v>29.53125</v>
      </c>
      <c r="BL85" s="3">
        <f t="shared" si="408"/>
        <v>425753.18472868652</v>
      </c>
      <c r="BM85" s="3">
        <f t="shared" si="408"/>
        <v>55864.455520833289</v>
      </c>
      <c r="BN85" s="3">
        <f t="shared" si="408"/>
        <v>94954.67751097717</v>
      </c>
      <c r="BO85" s="3">
        <f t="shared" si="408"/>
        <v>20892.517187500001</v>
      </c>
      <c r="BP85" s="3">
        <f t="shared" si="408"/>
        <v>336044.92388522031</v>
      </c>
      <c r="BQ85" s="3">
        <f>SUM(BK85:BP85)</f>
        <v>933539.29008321732</v>
      </c>
      <c r="BR85" s="3">
        <f>BI85+BJ85+BQ85</f>
        <v>5524030.9958216548</v>
      </c>
      <c r="BS85" s="3"/>
      <c r="BT85" s="3"/>
      <c r="BU85" s="3">
        <f t="shared" si="409"/>
        <v>1471359.5058009387</v>
      </c>
      <c r="BV85" s="3">
        <f t="shared" si="409"/>
        <v>3119132.1999374987</v>
      </c>
      <c r="BW85" s="3">
        <f t="shared" si="409"/>
        <v>29.53125</v>
      </c>
      <c r="BX85" s="3">
        <f t="shared" si="409"/>
        <v>425753.18472868652</v>
      </c>
      <c r="BY85" s="3">
        <f t="shared" si="409"/>
        <v>55864.455520833289</v>
      </c>
      <c r="BZ85" s="3">
        <f t="shared" si="409"/>
        <v>94954.67751097717</v>
      </c>
      <c r="CA85" s="3">
        <f t="shared" si="409"/>
        <v>20892.517187500001</v>
      </c>
      <c r="CB85" s="3">
        <f t="shared" si="409"/>
        <v>336044.92388522031</v>
      </c>
      <c r="CC85" s="3">
        <f>SUM(BW85:CB85)</f>
        <v>933539.29008321732</v>
      </c>
      <c r="CD85" s="3">
        <f>BU85+BV85+CC85</f>
        <v>5524030.9958216548</v>
      </c>
      <c r="CE85" s="3"/>
      <c r="CF85" s="3"/>
      <c r="CG85" s="3">
        <f t="shared" si="410"/>
        <v>1471359.5058009387</v>
      </c>
      <c r="CH85" s="3">
        <f t="shared" si="410"/>
        <v>3119132.1999374987</v>
      </c>
      <c r="CI85" s="3">
        <f t="shared" si="410"/>
        <v>29.53125</v>
      </c>
      <c r="CJ85" s="3">
        <f t="shared" si="410"/>
        <v>425753.18472868652</v>
      </c>
      <c r="CK85" s="3">
        <f t="shared" si="410"/>
        <v>55864.455520833289</v>
      </c>
      <c r="CL85" s="3">
        <f t="shared" si="410"/>
        <v>94954.67751097717</v>
      </c>
      <c r="CM85" s="3">
        <f t="shared" si="410"/>
        <v>20892.517187500001</v>
      </c>
      <c r="CN85" s="3">
        <f t="shared" si="410"/>
        <v>336044.92388522031</v>
      </c>
      <c r="CO85" s="3">
        <f>SUM(CI85:CN85)</f>
        <v>933539.29008321732</v>
      </c>
      <c r="CP85" s="3">
        <f>CG85+CH85+CO85</f>
        <v>5524030.9958216548</v>
      </c>
      <c r="CQ85" s="3"/>
      <c r="CR85" s="3"/>
      <c r="CS85" s="3">
        <f t="shared" si="411"/>
        <v>1471359.5058009387</v>
      </c>
      <c r="CT85" s="3">
        <f t="shared" si="411"/>
        <v>3119132.1999374987</v>
      </c>
      <c r="CU85" s="3">
        <f t="shared" si="411"/>
        <v>29.53125</v>
      </c>
      <c r="CV85" s="3">
        <f t="shared" si="411"/>
        <v>425753.18472868652</v>
      </c>
      <c r="CW85" s="3">
        <f t="shared" si="411"/>
        <v>55864.455520833289</v>
      </c>
      <c r="CX85" s="3">
        <f t="shared" si="411"/>
        <v>94954.67751097717</v>
      </c>
      <c r="CY85" s="3">
        <f t="shared" si="411"/>
        <v>20892.517187500001</v>
      </c>
      <c r="CZ85" s="3">
        <f t="shared" si="411"/>
        <v>336044.92388522031</v>
      </c>
      <c r="DA85" s="3">
        <f>SUM(CU85:CZ85)</f>
        <v>933539.29008321732</v>
      </c>
      <c r="DB85" s="3">
        <f>CS85+CT85+DA85</f>
        <v>5524030.9958216548</v>
      </c>
      <c r="DC85" s="3"/>
      <c r="DD85" s="3"/>
      <c r="DE85" s="3">
        <f t="shared" si="412"/>
        <v>1471359.5058009387</v>
      </c>
      <c r="DF85" s="3">
        <f t="shared" si="412"/>
        <v>3119132.1999374987</v>
      </c>
      <c r="DG85" s="3">
        <f t="shared" si="412"/>
        <v>29.53125</v>
      </c>
      <c r="DH85" s="3">
        <f t="shared" si="412"/>
        <v>425753.18472868652</v>
      </c>
      <c r="DI85" s="3">
        <f t="shared" si="412"/>
        <v>55864.455520833289</v>
      </c>
      <c r="DJ85" s="3">
        <f t="shared" si="412"/>
        <v>94954.67751097717</v>
      </c>
      <c r="DK85" s="3">
        <f t="shared" si="412"/>
        <v>20892.517187500001</v>
      </c>
      <c r="DL85" s="3">
        <f t="shared" si="412"/>
        <v>336044.92388522031</v>
      </c>
      <c r="DM85" s="3">
        <f>SUM(DG85:DL85)</f>
        <v>933539.29008321732</v>
      </c>
      <c r="DN85" s="3">
        <f>DE85+DF85+DM85</f>
        <v>5524030.9958216548</v>
      </c>
      <c r="DO85" s="3"/>
      <c r="DP85" s="3"/>
      <c r="DQ85" s="3">
        <f t="shared" si="413"/>
        <v>1471359.5058009387</v>
      </c>
      <c r="DR85" s="3">
        <f t="shared" si="413"/>
        <v>3119132.1999374987</v>
      </c>
      <c r="DS85" s="3">
        <f t="shared" si="413"/>
        <v>29.53125</v>
      </c>
      <c r="DT85" s="3">
        <f t="shared" si="413"/>
        <v>425753.18472868652</v>
      </c>
      <c r="DU85" s="3">
        <f t="shared" si="413"/>
        <v>55864.455520833289</v>
      </c>
      <c r="DV85" s="3">
        <f t="shared" si="413"/>
        <v>94954.67751097717</v>
      </c>
      <c r="DW85" s="3">
        <f t="shared" si="413"/>
        <v>20892.517187500001</v>
      </c>
      <c r="DX85" s="3">
        <f t="shared" si="413"/>
        <v>336044.92388522031</v>
      </c>
      <c r="DY85" s="3">
        <f>SUM(DS85:DX85)</f>
        <v>933539.29008321732</v>
      </c>
      <c r="DZ85" s="3">
        <f>DQ85+DR85+DY85</f>
        <v>5524030.9958216548</v>
      </c>
      <c r="EA85" s="3"/>
      <c r="EB85" s="3"/>
      <c r="EC85" s="3">
        <f t="shared" si="414"/>
        <v>1471359.5058009387</v>
      </c>
      <c r="ED85" s="3">
        <f t="shared" si="414"/>
        <v>3119132.1999374987</v>
      </c>
      <c r="EE85" s="3">
        <f t="shared" si="414"/>
        <v>29.53125</v>
      </c>
      <c r="EF85" s="3">
        <f t="shared" si="414"/>
        <v>425753.18472868652</v>
      </c>
      <c r="EG85" s="3">
        <f t="shared" si="414"/>
        <v>55864.455520833289</v>
      </c>
      <c r="EH85" s="3">
        <f t="shared" si="414"/>
        <v>94954.67751097717</v>
      </c>
      <c r="EI85" s="3">
        <f t="shared" si="414"/>
        <v>20892.517187500001</v>
      </c>
      <c r="EJ85" s="3">
        <f t="shared" si="414"/>
        <v>336044.92388522031</v>
      </c>
      <c r="EK85" s="3">
        <f>SUM(EE85:EJ85)</f>
        <v>933539.29008321732</v>
      </c>
      <c r="EL85" s="3">
        <f>EC85+ED85+EK85</f>
        <v>5524030.9958216548</v>
      </c>
      <c r="EM85" s="3"/>
      <c r="EN85" s="3"/>
    </row>
    <row r="86" spans="1:144" x14ac:dyDescent="0.2">
      <c r="A86" s="74" t="s">
        <v>252</v>
      </c>
      <c r="B86" s="75">
        <f t="shared" ref="B86:I86" si="415">B84</f>
        <v>1471359.5058009387</v>
      </c>
      <c r="C86" s="75">
        <f t="shared" si="415"/>
        <v>3119132.1999374987</v>
      </c>
      <c r="D86" s="75">
        <f t="shared" si="415"/>
        <v>29.53125</v>
      </c>
      <c r="E86" s="75">
        <f t="shared" si="415"/>
        <v>425753.18472868652</v>
      </c>
      <c r="F86" s="75">
        <f t="shared" si="415"/>
        <v>55864.455520833289</v>
      </c>
      <c r="G86" s="75">
        <f t="shared" si="415"/>
        <v>94954.67751097717</v>
      </c>
      <c r="H86" s="75">
        <f t="shared" si="415"/>
        <v>20892.517187500001</v>
      </c>
      <c r="I86" s="75">
        <f t="shared" si="415"/>
        <v>336044.92388522031</v>
      </c>
      <c r="J86" s="75">
        <f>SUM(D86:I86)</f>
        <v>933539.29008321732</v>
      </c>
      <c r="K86" s="75">
        <f>B86+C86+J86</f>
        <v>5524030.9958216548</v>
      </c>
      <c r="L86" s="3"/>
      <c r="M86" s="75">
        <f t="shared" ref="M86:T86" si="416">M84</f>
        <v>1471359.5058009387</v>
      </c>
      <c r="N86" s="75">
        <f t="shared" si="416"/>
        <v>3119132.1999374987</v>
      </c>
      <c r="O86" s="75">
        <f t="shared" si="416"/>
        <v>29.53125</v>
      </c>
      <c r="P86" s="75">
        <f t="shared" si="416"/>
        <v>425753.18472868652</v>
      </c>
      <c r="Q86" s="75">
        <f t="shared" si="416"/>
        <v>55864.455520833289</v>
      </c>
      <c r="R86" s="75">
        <f t="shared" si="416"/>
        <v>94954.67751097717</v>
      </c>
      <c r="S86" s="75">
        <f t="shared" si="416"/>
        <v>20892.517187500001</v>
      </c>
      <c r="T86" s="75">
        <f t="shared" si="416"/>
        <v>336044.92388522031</v>
      </c>
      <c r="U86" s="75">
        <f>SUM(O86:T86)</f>
        <v>933539.29008321732</v>
      </c>
      <c r="V86" s="75">
        <f>M86+N86+U86</f>
        <v>5524030.9958216548</v>
      </c>
      <c r="Y86" s="75">
        <f t="shared" ref="Y86:AF86" si="417">Y84</f>
        <v>1471359.5058009387</v>
      </c>
      <c r="Z86" s="75">
        <f t="shared" si="417"/>
        <v>3119132.1999374987</v>
      </c>
      <c r="AA86" s="75">
        <f t="shared" si="417"/>
        <v>29.53125</v>
      </c>
      <c r="AB86" s="75">
        <f t="shared" si="417"/>
        <v>425753.18472868652</v>
      </c>
      <c r="AC86" s="75">
        <f t="shared" si="417"/>
        <v>55864.455520833289</v>
      </c>
      <c r="AD86" s="75">
        <f t="shared" si="417"/>
        <v>94954.67751097717</v>
      </c>
      <c r="AE86" s="75">
        <f t="shared" si="417"/>
        <v>20892.517187500001</v>
      </c>
      <c r="AF86" s="75">
        <f t="shared" si="417"/>
        <v>336044.92388522031</v>
      </c>
      <c r="AG86" s="75">
        <f>SUM(AA86:AF86)</f>
        <v>933539.29008321732</v>
      </c>
      <c r="AH86" s="75">
        <f>Y86+Z86+AG86</f>
        <v>5524030.9958216548</v>
      </c>
      <c r="AI86" s="70"/>
      <c r="AJ86" s="70"/>
      <c r="AK86" s="75">
        <f t="shared" ref="AK86:AR86" si="418">AK84</f>
        <v>1471359.5058009387</v>
      </c>
      <c r="AL86" s="75">
        <f t="shared" si="418"/>
        <v>3119132.1999374987</v>
      </c>
      <c r="AM86" s="75">
        <f t="shared" si="418"/>
        <v>29.53125</v>
      </c>
      <c r="AN86" s="75">
        <f t="shared" si="418"/>
        <v>425753.18472868652</v>
      </c>
      <c r="AO86" s="75">
        <f t="shared" si="418"/>
        <v>55864.455520833289</v>
      </c>
      <c r="AP86" s="75">
        <f t="shared" si="418"/>
        <v>94954.67751097717</v>
      </c>
      <c r="AQ86" s="75">
        <f t="shared" si="418"/>
        <v>20892.517187500001</v>
      </c>
      <c r="AR86" s="75">
        <f t="shared" si="418"/>
        <v>336044.92388522031</v>
      </c>
      <c r="AS86" s="75">
        <f>SUM(AM86:AR86)</f>
        <v>933539.29008321732</v>
      </c>
      <c r="AT86" s="75">
        <f>AK86+AL86+AS86</f>
        <v>5524030.9958216548</v>
      </c>
      <c r="AU86" s="70"/>
      <c r="AV86" s="70"/>
      <c r="AW86" s="75">
        <f t="shared" ref="AW86:BD86" si="419">AW84</f>
        <v>1471359.5058009387</v>
      </c>
      <c r="AX86" s="75">
        <f t="shared" si="419"/>
        <v>3119132.1999374987</v>
      </c>
      <c r="AY86" s="75">
        <f t="shared" si="419"/>
        <v>29.53125</v>
      </c>
      <c r="AZ86" s="75">
        <f t="shared" si="419"/>
        <v>425753.18472868652</v>
      </c>
      <c r="BA86" s="75">
        <f t="shared" si="419"/>
        <v>55864.455520833289</v>
      </c>
      <c r="BB86" s="75">
        <f t="shared" si="419"/>
        <v>94954.67751097717</v>
      </c>
      <c r="BC86" s="75">
        <f t="shared" si="419"/>
        <v>20892.517187500001</v>
      </c>
      <c r="BD86" s="75">
        <f t="shared" si="419"/>
        <v>336044.92388522031</v>
      </c>
      <c r="BE86" s="75">
        <f>SUM(AY86:BD86)</f>
        <v>933539.29008321732</v>
      </c>
      <c r="BF86" s="75">
        <f>AW86+AX86+BE86</f>
        <v>5524030.9958216548</v>
      </c>
      <c r="BG86" s="70"/>
      <c r="BH86" s="70"/>
      <c r="BI86" s="75">
        <f t="shared" ref="BI86:BP86" si="420">BI84</f>
        <v>1471359.5058009387</v>
      </c>
      <c r="BJ86" s="75">
        <f t="shared" si="420"/>
        <v>3119132.1999374987</v>
      </c>
      <c r="BK86" s="75">
        <f t="shared" si="420"/>
        <v>29.53125</v>
      </c>
      <c r="BL86" s="75">
        <f t="shared" si="420"/>
        <v>425753.18472868652</v>
      </c>
      <c r="BM86" s="75">
        <f t="shared" si="420"/>
        <v>55864.455520833289</v>
      </c>
      <c r="BN86" s="75">
        <f t="shared" si="420"/>
        <v>94954.67751097717</v>
      </c>
      <c r="BO86" s="75">
        <f t="shared" si="420"/>
        <v>20892.517187500001</v>
      </c>
      <c r="BP86" s="75">
        <f t="shared" si="420"/>
        <v>336044.92388522031</v>
      </c>
      <c r="BQ86" s="75">
        <f>SUM(BK86:BP86)</f>
        <v>933539.29008321732</v>
      </c>
      <c r="BR86" s="75">
        <f>BI86+BJ86+BQ86</f>
        <v>5524030.9958216548</v>
      </c>
      <c r="BS86" s="70"/>
      <c r="BT86" s="70"/>
      <c r="BU86" s="75">
        <f t="shared" ref="BU86:CB86" si="421">BU84</f>
        <v>1471359.5058009387</v>
      </c>
      <c r="BV86" s="75">
        <f t="shared" si="421"/>
        <v>3119132.1999374987</v>
      </c>
      <c r="BW86" s="75">
        <f t="shared" si="421"/>
        <v>29.53125</v>
      </c>
      <c r="BX86" s="75">
        <f t="shared" si="421"/>
        <v>425753.18472868652</v>
      </c>
      <c r="BY86" s="75">
        <f t="shared" si="421"/>
        <v>55864.455520833289</v>
      </c>
      <c r="BZ86" s="75">
        <f t="shared" si="421"/>
        <v>94954.67751097717</v>
      </c>
      <c r="CA86" s="75">
        <f t="shared" si="421"/>
        <v>20892.517187500001</v>
      </c>
      <c r="CB86" s="75">
        <f t="shared" si="421"/>
        <v>336044.92388522031</v>
      </c>
      <c r="CC86" s="75">
        <f>SUM(BW86:CB86)</f>
        <v>933539.29008321732</v>
      </c>
      <c r="CD86" s="75">
        <f>BU86+BV86+CC86</f>
        <v>5524030.9958216548</v>
      </c>
      <c r="CE86" s="70"/>
      <c r="CF86" s="70"/>
      <c r="CG86" s="75">
        <f t="shared" ref="CG86:CN86" si="422">CG84</f>
        <v>1471359.5058009387</v>
      </c>
      <c r="CH86" s="75">
        <f t="shared" si="422"/>
        <v>3119132.1999374987</v>
      </c>
      <c r="CI86" s="75">
        <f t="shared" si="422"/>
        <v>29.53125</v>
      </c>
      <c r="CJ86" s="75">
        <f t="shared" si="422"/>
        <v>425753.18472868652</v>
      </c>
      <c r="CK86" s="75">
        <f t="shared" si="422"/>
        <v>55864.455520833289</v>
      </c>
      <c r="CL86" s="75">
        <f t="shared" si="422"/>
        <v>94954.67751097717</v>
      </c>
      <c r="CM86" s="75">
        <f t="shared" si="422"/>
        <v>20892.517187500001</v>
      </c>
      <c r="CN86" s="75">
        <f t="shared" si="422"/>
        <v>336044.92388522031</v>
      </c>
      <c r="CO86" s="75">
        <f>SUM(CI86:CN86)</f>
        <v>933539.29008321732</v>
      </c>
      <c r="CP86" s="75">
        <f>CG86+CH86+CO86</f>
        <v>5524030.9958216548</v>
      </c>
      <c r="CQ86" s="70"/>
      <c r="CR86" s="70"/>
      <c r="CS86" s="75">
        <f t="shared" ref="CS86:CZ86" si="423">CS84</f>
        <v>1471359.5058009387</v>
      </c>
      <c r="CT86" s="75">
        <f t="shared" si="423"/>
        <v>3119132.1999374987</v>
      </c>
      <c r="CU86" s="75">
        <f t="shared" si="423"/>
        <v>29.53125</v>
      </c>
      <c r="CV86" s="75">
        <f t="shared" si="423"/>
        <v>425753.18472868652</v>
      </c>
      <c r="CW86" s="75">
        <f t="shared" si="423"/>
        <v>55864.455520833289</v>
      </c>
      <c r="CX86" s="75">
        <f t="shared" si="423"/>
        <v>94954.67751097717</v>
      </c>
      <c r="CY86" s="75">
        <f t="shared" si="423"/>
        <v>20892.517187500001</v>
      </c>
      <c r="CZ86" s="75">
        <f t="shared" si="423"/>
        <v>336044.92388522031</v>
      </c>
      <c r="DA86" s="75">
        <f>SUM(CU86:CZ86)</f>
        <v>933539.29008321732</v>
      </c>
      <c r="DB86" s="75">
        <f>CS86+CT86+DA86</f>
        <v>5524030.9958216548</v>
      </c>
      <c r="DC86" s="70"/>
      <c r="DD86" s="70"/>
      <c r="DE86" s="75">
        <f t="shared" ref="DE86:DL86" si="424">DE84</f>
        <v>1471359.5058009387</v>
      </c>
      <c r="DF86" s="75">
        <f t="shared" si="424"/>
        <v>3119132.1999374987</v>
      </c>
      <c r="DG86" s="75">
        <f t="shared" si="424"/>
        <v>29.53125</v>
      </c>
      <c r="DH86" s="75">
        <f t="shared" si="424"/>
        <v>425753.18472868652</v>
      </c>
      <c r="DI86" s="75">
        <f t="shared" si="424"/>
        <v>55864.455520833289</v>
      </c>
      <c r="DJ86" s="75">
        <f t="shared" si="424"/>
        <v>94954.67751097717</v>
      </c>
      <c r="DK86" s="75">
        <f t="shared" si="424"/>
        <v>20892.517187500001</v>
      </c>
      <c r="DL86" s="75">
        <f t="shared" si="424"/>
        <v>336044.92388522031</v>
      </c>
      <c r="DM86" s="75">
        <f>SUM(DG86:DL86)</f>
        <v>933539.29008321732</v>
      </c>
      <c r="DN86" s="75">
        <f>DE86+DF86+DM86</f>
        <v>5524030.9958216548</v>
      </c>
      <c r="DO86" s="70"/>
      <c r="DP86" s="70"/>
      <c r="DQ86" s="75">
        <f t="shared" ref="DQ86:DX86" si="425">DQ84</f>
        <v>1471359.5058009387</v>
      </c>
      <c r="DR86" s="75">
        <f t="shared" si="425"/>
        <v>3119132.1999374987</v>
      </c>
      <c r="DS86" s="75">
        <f t="shared" si="425"/>
        <v>29.53125</v>
      </c>
      <c r="DT86" s="75">
        <f t="shared" si="425"/>
        <v>425753.18472868652</v>
      </c>
      <c r="DU86" s="75">
        <f t="shared" si="425"/>
        <v>55864.455520833289</v>
      </c>
      <c r="DV86" s="75">
        <f t="shared" si="425"/>
        <v>94954.67751097717</v>
      </c>
      <c r="DW86" s="75">
        <f t="shared" si="425"/>
        <v>20892.517187500001</v>
      </c>
      <c r="DX86" s="75">
        <f t="shared" si="425"/>
        <v>336044.92388522031</v>
      </c>
      <c r="DY86" s="75">
        <f>SUM(DS86:DX86)</f>
        <v>933539.29008321732</v>
      </c>
      <c r="DZ86" s="75">
        <f>DQ86+DR86+DY86</f>
        <v>5524030.9958216548</v>
      </c>
      <c r="EA86" s="70"/>
      <c r="EB86" s="70"/>
      <c r="EC86" s="75">
        <f t="shared" ref="EC86:EJ86" si="426">EC84</f>
        <v>1471359.5058009387</v>
      </c>
      <c r="ED86" s="75">
        <f t="shared" si="426"/>
        <v>3119132.1999374987</v>
      </c>
      <c r="EE86" s="75">
        <f t="shared" si="426"/>
        <v>29.53125</v>
      </c>
      <c r="EF86" s="75">
        <f t="shared" si="426"/>
        <v>425753.18472868652</v>
      </c>
      <c r="EG86" s="75">
        <f t="shared" si="426"/>
        <v>55864.455520833289</v>
      </c>
      <c r="EH86" s="75">
        <f t="shared" si="426"/>
        <v>94954.67751097717</v>
      </c>
      <c r="EI86" s="75">
        <f t="shared" si="426"/>
        <v>20892.517187500001</v>
      </c>
      <c r="EJ86" s="75">
        <f t="shared" si="426"/>
        <v>336044.92388522031</v>
      </c>
      <c r="EK86" s="75">
        <f>SUM(EE86:EJ86)</f>
        <v>933539.29008321732</v>
      </c>
      <c r="EL86" s="75">
        <f>EC86+ED86+EK86</f>
        <v>5524030.9958216548</v>
      </c>
      <c r="EM86" s="70"/>
      <c r="EN86" s="70"/>
    </row>
    <row r="87" spans="1:144" x14ac:dyDescent="0.2">
      <c r="A87" s="74" t="s">
        <v>251</v>
      </c>
      <c r="B87" s="75">
        <f t="shared" ref="B87:I87" si="427">B85-B83</f>
        <v>1471359.5058009387</v>
      </c>
      <c r="C87" s="75">
        <f t="shared" si="427"/>
        <v>3119132.1999374987</v>
      </c>
      <c r="D87" s="75">
        <f t="shared" si="427"/>
        <v>29.53125</v>
      </c>
      <c r="E87" s="75">
        <f t="shared" si="427"/>
        <v>425753.18472868652</v>
      </c>
      <c r="F87" s="75">
        <f t="shared" si="427"/>
        <v>55864.455520833289</v>
      </c>
      <c r="G87" s="75">
        <f t="shared" si="427"/>
        <v>94954.67751097717</v>
      </c>
      <c r="H87" s="75">
        <f t="shared" si="427"/>
        <v>20892.517187500001</v>
      </c>
      <c r="I87" s="75">
        <f t="shared" si="427"/>
        <v>336044.92388522031</v>
      </c>
      <c r="J87" s="75">
        <f>SUM(D87:I87)</f>
        <v>933539.29008321732</v>
      </c>
      <c r="K87" s="75">
        <f>B87+C87+J87</f>
        <v>5524030.9958216548</v>
      </c>
      <c r="M87" s="75">
        <f t="shared" ref="M87:T87" si="428">M85-M83</f>
        <v>1471359.5058009387</v>
      </c>
      <c r="N87" s="75">
        <f t="shared" si="428"/>
        <v>3119132.1999374987</v>
      </c>
      <c r="O87" s="75">
        <f t="shared" si="428"/>
        <v>29.53125</v>
      </c>
      <c r="P87" s="75">
        <f t="shared" si="428"/>
        <v>425753.18472868652</v>
      </c>
      <c r="Q87" s="75">
        <f t="shared" si="428"/>
        <v>55864.455520833289</v>
      </c>
      <c r="R87" s="75">
        <f t="shared" si="428"/>
        <v>94954.67751097717</v>
      </c>
      <c r="S87" s="75">
        <f t="shared" si="428"/>
        <v>20892.517187500001</v>
      </c>
      <c r="T87" s="75">
        <f t="shared" si="428"/>
        <v>336044.92388522031</v>
      </c>
      <c r="U87" s="75">
        <f>SUM(O87:T87)</f>
        <v>933539.29008321732</v>
      </c>
      <c r="V87" s="75">
        <f>M87+N87+U87</f>
        <v>5524030.9958216548</v>
      </c>
      <c r="Y87" s="75">
        <f t="shared" ref="Y87:AF87" si="429">Y85-Y83</f>
        <v>1471359.5058009387</v>
      </c>
      <c r="Z87" s="75">
        <f t="shared" si="429"/>
        <v>3119132.1999374987</v>
      </c>
      <c r="AA87" s="75">
        <f t="shared" si="429"/>
        <v>29.53125</v>
      </c>
      <c r="AB87" s="75">
        <f t="shared" si="429"/>
        <v>425753.18472868652</v>
      </c>
      <c r="AC87" s="75">
        <f t="shared" si="429"/>
        <v>55864.455520833289</v>
      </c>
      <c r="AD87" s="75">
        <f t="shared" si="429"/>
        <v>94954.67751097717</v>
      </c>
      <c r="AE87" s="75">
        <f t="shared" si="429"/>
        <v>20892.517187500001</v>
      </c>
      <c r="AF87" s="75">
        <f t="shared" si="429"/>
        <v>336044.92388522031</v>
      </c>
      <c r="AG87" s="75">
        <f>SUM(AA87:AF87)</f>
        <v>933539.29008321732</v>
      </c>
      <c r="AH87" s="75">
        <f>Y87+Z87+AG87</f>
        <v>5524030.9958216548</v>
      </c>
      <c r="AI87" s="70"/>
      <c r="AJ87" s="70"/>
      <c r="AK87" s="75">
        <f t="shared" ref="AK87:AR87" si="430">AK85-AK83</f>
        <v>1471359.5058009387</v>
      </c>
      <c r="AL87" s="75">
        <f t="shared" si="430"/>
        <v>3119132.1999374987</v>
      </c>
      <c r="AM87" s="75">
        <f t="shared" si="430"/>
        <v>29.53125</v>
      </c>
      <c r="AN87" s="75">
        <f t="shared" si="430"/>
        <v>425753.18472868652</v>
      </c>
      <c r="AO87" s="75">
        <f t="shared" si="430"/>
        <v>55864.455520833289</v>
      </c>
      <c r="AP87" s="75">
        <f t="shared" si="430"/>
        <v>94954.67751097717</v>
      </c>
      <c r="AQ87" s="75">
        <f t="shared" si="430"/>
        <v>20892.517187500001</v>
      </c>
      <c r="AR87" s="75">
        <f t="shared" si="430"/>
        <v>336044.92388522031</v>
      </c>
      <c r="AS87" s="75">
        <f>SUM(AM87:AR87)</f>
        <v>933539.29008321732</v>
      </c>
      <c r="AT87" s="75">
        <f>AK87+AL87+AS87</f>
        <v>5524030.9958216548</v>
      </c>
      <c r="AU87" s="70"/>
      <c r="AV87" s="70"/>
      <c r="AW87" s="75">
        <f t="shared" ref="AW87:BD87" si="431">AW85-AW83</f>
        <v>1471359.5058009387</v>
      </c>
      <c r="AX87" s="75">
        <f t="shared" si="431"/>
        <v>3119132.1999374987</v>
      </c>
      <c r="AY87" s="75">
        <f t="shared" si="431"/>
        <v>29.53125</v>
      </c>
      <c r="AZ87" s="75">
        <f t="shared" si="431"/>
        <v>425753.18472868652</v>
      </c>
      <c r="BA87" s="75">
        <f t="shared" si="431"/>
        <v>55864.455520833289</v>
      </c>
      <c r="BB87" s="75">
        <f t="shared" si="431"/>
        <v>94954.67751097717</v>
      </c>
      <c r="BC87" s="75">
        <f t="shared" si="431"/>
        <v>20892.517187500001</v>
      </c>
      <c r="BD87" s="75">
        <f t="shared" si="431"/>
        <v>336044.92388522031</v>
      </c>
      <c r="BE87" s="75">
        <f>SUM(AY87:BD87)</f>
        <v>933539.29008321732</v>
      </c>
      <c r="BF87" s="75">
        <f>AW87+AX87+BE87</f>
        <v>5524030.9958216548</v>
      </c>
      <c r="BG87" s="70"/>
      <c r="BH87" s="70"/>
      <c r="BI87" s="75">
        <f t="shared" ref="BI87:BP87" si="432">BI85-BI83</f>
        <v>1471359.5058009387</v>
      </c>
      <c r="BJ87" s="75">
        <f t="shared" si="432"/>
        <v>3119132.1999374987</v>
      </c>
      <c r="BK87" s="75">
        <f t="shared" si="432"/>
        <v>29.53125</v>
      </c>
      <c r="BL87" s="75">
        <f t="shared" si="432"/>
        <v>425753.18472868652</v>
      </c>
      <c r="BM87" s="75">
        <f t="shared" si="432"/>
        <v>55864.455520833289</v>
      </c>
      <c r="BN87" s="75">
        <f t="shared" si="432"/>
        <v>94954.67751097717</v>
      </c>
      <c r="BO87" s="75">
        <f t="shared" si="432"/>
        <v>20892.517187500001</v>
      </c>
      <c r="BP87" s="75">
        <f t="shared" si="432"/>
        <v>336044.92388522031</v>
      </c>
      <c r="BQ87" s="75">
        <f>SUM(BK87:BP87)</f>
        <v>933539.29008321732</v>
      </c>
      <c r="BR87" s="75">
        <f>BI87+BJ87+BQ87</f>
        <v>5524030.9958216548</v>
      </c>
      <c r="BS87" s="70"/>
      <c r="BT87" s="70"/>
      <c r="BU87" s="75">
        <f t="shared" ref="BU87:CB87" si="433">BU85-BU83</f>
        <v>1471359.5058009387</v>
      </c>
      <c r="BV87" s="75">
        <f t="shared" si="433"/>
        <v>3119132.1999374987</v>
      </c>
      <c r="BW87" s="75">
        <f t="shared" si="433"/>
        <v>29.53125</v>
      </c>
      <c r="BX87" s="75">
        <f t="shared" si="433"/>
        <v>425753.18472868652</v>
      </c>
      <c r="BY87" s="75">
        <f t="shared" si="433"/>
        <v>55864.455520833289</v>
      </c>
      <c r="BZ87" s="75">
        <f t="shared" si="433"/>
        <v>94954.67751097717</v>
      </c>
      <c r="CA87" s="75">
        <f t="shared" si="433"/>
        <v>20892.517187500001</v>
      </c>
      <c r="CB87" s="75">
        <f t="shared" si="433"/>
        <v>336044.92388522031</v>
      </c>
      <c r="CC87" s="75">
        <f>SUM(BW87:CB87)</f>
        <v>933539.29008321732</v>
      </c>
      <c r="CD87" s="75">
        <f>BU87+BV87+CC87</f>
        <v>5524030.9958216548</v>
      </c>
      <c r="CE87" s="70"/>
      <c r="CF87" s="70"/>
      <c r="CG87" s="75">
        <f t="shared" ref="CG87:CN87" si="434">CG85-CG83</f>
        <v>1471359.5058009387</v>
      </c>
      <c r="CH87" s="75">
        <f t="shared" si="434"/>
        <v>3119132.1999374987</v>
      </c>
      <c r="CI87" s="75">
        <f t="shared" si="434"/>
        <v>29.53125</v>
      </c>
      <c r="CJ87" s="75">
        <f t="shared" si="434"/>
        <v>425753.18472868652</v>
      </c>
      <c r="CK87" s="75">
        <f t="shared" si="434"/>
        <v>55864.455520833289</v>
      </c>
      <c r="CL87" s="75">
        <f t="shared" si="434"/>
        <v>94954.67751097717</v>
      </c>
      <c r="CM87" s="75">
        <f t="shared" si="434"/>
        <v>20892.517187500001</v>
      </c>
      <c r="CN87" s="75">
        <f t="shared" si="434"/>
        <v>336044.92388522031</v>
      </c>
      <c r="CO87" s="75">
        <f>SUM(CI87:CN87)</f>
        <v>933539.29008321732</v>
      </c>
      <c r="CP87" s="75">
        <f>CG87+CH87+CO87</f>
        <v>5524030.9958216548</v>
      </c>
      <c r="CQ87" s="70"/>
      <c r="CR87" s="70"/>
      <c r="CS87" s="75">
        <f t="shared" ref="CS87:CZ87" si="435">CS85-CS83</f>
        <v>1471359.5058009387</v>
      </c>
      <c r="CT87" s="75">
        <f t="shared" si="435"/>
        <v>3119132.1999374987</v>
      </c>
      <c r="CU87" s="75">
        <f t="shared" si="435"/>
        <v>29.53125</v>
      </c>
      <c r="CV87" s="75">
        <f t="shared" si="435"/>
        <v>425753.18472868652</v>
      </c>
      <c r="CW87" s="75">
        <f t="shared" si="435"/>
        <v>55864.455520833289</v>
      </c>
      <c r="CX87" s="75">
        <f t="shared" si="435"/>
        <v>94954.67751097717</v>
      </c>
      <c r="CY87" s="75">
        <f t="shared" si="435"/>
        <v>20892.517187500001</v>
      </c>
      <c r="CZ87" s="75">
        <f t="shared" si="435"/>
        <v>336044.92388522031</v>
      </c>
      <c r="DA87" s="75">
        <f>SUM(CU87:CZ87)</f>
        <v>933539.29008321732</v>
      </c>
      <c r="DB87" s="75">
        <f>CS87+CT87+DA87</f>
        <v>5524030.9958216548</v>
      </c>
      <c r="DC87" s="70"/>
      <c r="DD87" s="70"/>
      <c r="DE87" s="75">
        <f t="shared" ref="DE87:DL87" si="436">DE85-DE83</f>
        <v>1471359.5058009387</v>
      </c>
      <c r="DF87" s="75">
        <f t="shared" si="436"/>
        <v>3119132.1999374987</v>
      </c>
      <c r="DG87" s="75">
        <f t="shared" si="436"/>
        <v>29.53125</v>
      </c>
      <c r="DH87" s="75">
        <f t="shared" si="436"/>
        <v>425753.18472868652</v>
      </c>
      <c r="DI87" s="75">
        <f t="shared" si="436"/>
        <v>55864.455520833289</v>
      </c>
      <c r="DJ87" s="75">
        <f t="shared" si="436"/>
        <v>94954.67751097717</v>
      </c>
      <c r="DK87" s="75">
        <f t="shared" si="436"/>
        <v>20892.517187500001</v>
      </c>
      <c r="DL87" s="75">
        <f t="shared" si="436"/>
        <v>336044.92388522031</v>
      </c>
      <c r="DM87" s="75">
        <f>SUM(DG87:DL87)</f>
        <v>933539.29008321732</v>
      </c>
      <c r="DN87" s="75">
        <f>DE87+DF87+DM87</f>
        <v>5524030.9958216548</v>
      </c>
      <c r="DO87" s="70"/>
      <c r="DP87" s="70"/>
      <c r="DQ87" s="75">
        <f t="shared" ref="DQ87:DX87" si="437">DQ85-DQ83</f>
        <v>1471359.5058009387</v>
      </c>
      <c r="DR87" s="75">
        <f t="shared" si="437"/>
        <v>3119132.1999374987</v>
      </c>
      <c r="DS87" s="75">
        <f t="shared" si="437"/>
        <v>29.53125</v>
      </c>
      <c r="DT87" s="75">
        <f t="shared" si="437"/>
        <v>425753.18472868652</v>
      </c>
      <c r="DU87" s="75">
        <f t="shared" si="437"/>
        <v>55864.455520833289</v>
      </c>
      <c r="DV87" s="75">
        <f t="shared" si="437"/>
        <v>94954.67751097717</v>
      </c>
      <c r="DW87" s="75">
        <f t="shared" si="437"/>
        <v>20892.517187500001</v>
      </c>
      <c r="DX87" s="75">
        <f t="shared" si="437"/>
        <v>336044.92388522031</v>
      </c>
      <c r="DY87" s="75">
        <f>SUM(DS87:DX87)</f>
        <v>933539.29008321732</v>
      </c>
      <c r="DZ87" s="75">
        <f>DQ87+DR87+DY87</f>
        <v>5524030.9958216548</v>
      </c>
      <c r="EA87" s="70"/>
      <c r="EB87" s="70"/>
      <c r="EC87" s="75">
        <f t="shared" ref="EC87:EJ87" si="438">EC85-EC83</f>
        <v>1471359.5058009387</v>
      </c>
      <c r="ED87" s="75">
        <f t="shared" si="438"/>
        <v>3119132.1999374987</v>
      </c>
      <c r="EE87" s="75">
        <f t="shared" si="438"/>
        <v>29.53125</v>
      </c>
      <c r="EF87" s="75">
        <f t="shared" si="438"/>
        <v>425753.18472868652</v>
      </c>
      <c r="EG87" s="75">
        <f t="shared" si="438"/>
        <v>55864.455520833289</v>
      </c>
      <c r="EH87" s="75">
        <f t="shared" si="438"/>
        <v>94954.67751097717</v>
      </c>
      <c r="EI87" s="75">
        <f t="shared" si="438"/>
        <v>20892.517187500001</v>
      </c>
      <c r="EJ87" s="75">
        <f t="shared" si="438"/>
        <v>336044.92388522031</v>
      </c>
      <c r="EK87" s="75">
        <f>SUM(EE87:EJ87)</f>
        <v>933539.29008321732</v>
      </c>
      <c r="EL87" s="75">
        <f>EC87+ED87+EK87</f>
        <v>5524030.9958216548</v>
      </c>
      <c r="EM87" s="70"/>
      <c r="EN87" s="70"/>
    </row>
    <row r="89" spans="1:144" ht="15" x14ac:dyDescent="0.25">
      <c r="A89" s="74" t="s">
        <v>250</v>
      </c>
      <c r="B89" s="3">
        <f>B79+B52</f>
        <v>29427190.116018772</v>
      </c>
      <c r="C89" s="3">
        <v>0</v>
      </c>
      <c r="D89" s="3">
        <v>0</v>
      </c>
      <c r="E89" s="3">
        <v>2188774588.25</v>
      </c>
      <c r="F89" s="3">
        <v>23800003</v>
      </c>
      <c r="G89" s="3">
        <v>37059928</v>
      </c>
      <c r="H89" s="3">
        <v>20259752</v>
      </c>
      <c r="I89" s="3">
        <v>629746225</v>
      </c>
      <c r="J89" s="20">
        <f>SUM(D89:I89)</f>
        <v>2899640496.25</v>
      </c>
      <c r="K89" s="20">
        <f>B89+C89+J89</f>
        <v>2929067686.3660188</v>
      </c>
      <c r="M89" s="3">
        <f t="shared" ref="M89:T89" si="439">M79+M52</f>
        <v>29427190.116018772</v>
      </c>
      <c r="N89" s="3">
        <f t="shared" si="439"/>
        <v>62382643.998749971</v>
      </c>
      <c r="O89" s="3">
        <f t="shared" si="439"/>
        <v>590.625</v>
      </c>
      <c r="P89" s="3">
        <f t="shared" si="439"/>
        <v>8515063.6945737302</v>
      </c>
      <c r="Q89" s="3">
        <f t="shared" si="439"/>
        <v>1117289.1104166657</v>
      </c>
      <c r="R89" s="3">
        <f t="shared" si="439"/>
        <v>1899093.5502195433</v>
      </c>
      <c r="S89" s="3">
        <f t="shared" si="439"/>
        <v>417850.34375</v>
      </c>
      <c r="T89" s="3">
        <f t="shared" si="439"/>
        <v>6720898.4777044058</v>
      </c>
      <c r="U89" s="20">
        <f>SUM(O89:T89)</f>
        <v>18670785.801664345</v>
      </c>
      <c r="V89" s="20">
        <f>M89+N89+U89</f>
        <v>110480619.9164331</v>
      </c>
      <c r="Y89" s="3"/>
      <c r="Z89" s="3">
        <v>0</v>
      </c>
      <c r="AA89" s="3">
        <v>0</v>
      </c>
      <c r="AB89" s="3">
        <v>2188774588.25</v>
      </c>
      <c r="AC89" s="3">
        <v>23800003</v>
      </c>
      <c r="AD89" s="3">
        <v>37059928</v>
      </c>
      <c r="AE89" s="3">
        <v>20259752</v>
      </c>
      <c r="AF89" s="3">
        <v>629746225</v>
      </c>
      <c r="AG89" s="20">
        <f>SUM(AA89:AF89)</f>
        <v>2899640496.25</v>
      </c>
      <c r="AH89" s="20">
        <f>Y89+Z89+AG89</f>
        <v>2899640496.25</v>
      </c>
      <c r="AI89" s="3"/>
      <c r="AJ89" s="73"/>
      <c r="AK89" s="3">
        <v>2342929914.3815508</v>
      </c>
      <c r="AL89" s="3">
        <v>0</v>
      </c>
      <c r="AM89" s="3">
        <v>0</v>
      </c>
      <c r="AN89" s="3">
        <v>2188774588.25</v>
      </c>
      <c r="AO89" s="3">
        <v>23800003</v>
      </c>
      <c r="AP89" s="3">
        <v>37059928</v>
      </c>
      <c r="AQ89" s="3">
        <v>20259752</v>
      </c>
      <c r="AR89" s="3">
        <v>629746225</v>
      </c>
      <c r="AS89" s="20">
        <f>SUM(AM89:AR89)</f>
        <v>2899640496.25</v>
      </c>
      <c r="AT89" s="20">
        <f>AK89+AL89+AS89</f>
        <v>5242570410.6315508</v>
      </c>
      <c r="AU89" s="3"/>
      <c r="AV89" s="3"/>
      <c r="AW89" s="3">
        <v>2342929914.3815508</v>
      </c>
      <c r="AX89" s="3">
        <v>0</v>
      </c>
      <c r="AY89" s="3">
        <v>0</v>
      </c>
      <c r="AZ89" s="3">
        <v>2188774588.25</v>
      </c>
      <c r="BA89" s="3">
        <v>23800003</v>
      </c>
      <c r="BB89" s="3">
        <v>37059928</v>
      </c>
      <c r="BC89" s="3">
        <v>20259752</v>
      </c>
      <c r="BD89" s="3">
        <v>629746225</v>
      </c>
      <c r="BE89" s="20">
        <f>SUM(AY89:BD89)</f>
        <v>2899640496.25</v>
      </c>
      <c r="BF89" s="20">
        <f>AW89+AX89+BE89</f>
        <v>5242570410.6315508</v>
      </c>
      <c r="BG89" s="3"/>
      <c r="BH89" s="3"/>
      <c r="BI89" s="3">
        <v>2342929914.3815508</v>
      </c>
      <c r="BJ89" s="3">
        <v>0</v>
      </c>
      <c r="BK89" s="3">
        <v>0</v>
      </c>
      <c r="BL89" s="3">
        <v>2188774588.25</v>
      </c>
      <c r="BM89" s="3">
        <v>23800003</v>
      </c>
      <c r="BN89" s="3">
        <v>37059928</v>
      </c>
      <c r="BO89" s="3">
        <v>20259752</v>
      </c>
      <c r="BP89" s="3">
        <v>629746225</v>
      </c>
      <c r="BQ89" s="20">
        <f>SUM(BK89:BP89)</f>
        <v>2899640496.25</v>
      </c>
      <c r="BR89" s="20">
        <f>BI89+BJ89+BQ89</f>
        <v>5242570410.6315508</v>
      </c>
      <c r="BS89" s="3"/>
      <c r="BT89" s="3"/>
      <c r="BU89" s="3">
        <v>2342929914.3815508</v>
      </c>
      <c r="BV89" s="3">
        <v>0</v>
      </c>
      <c r="BW89" s="3">
        <v>0</v>
      </c>
      <c r="BX89" s="3">
        <v>2188774588.25</v>
      </c>
      <c r="BY89" s="3">
        <v>23800003</v>
      </c>
      <c r="BZ89" s="3">
        <v>37059928</v>
      </c>
      <c r="CA89" s="3">
        <v>20259752</v>
      </c>
      <c r="CB89" s="3">
        <v>629746225</v>
      </c>
      <c r="CC89" s="20">
        <f>SUM(BW89:CB89)</f>
        <v>2899640496.25</v>
      </c>
      <c r="CD89" s="20">
        <f>BU89+BV89+CC89</f>
        <v>5242570410.6315508</v>
      </c>
      <c r="CE89" s="3"/>
      <c r="CF89" s="3"/>
      <c r="CG89" s="3">
        <v>2342929914.3815508</v>
      </c>
      <c r="CH89" s="3">
        <v>0</v>
      </c>
      <c r="CI89" s="3">
        <v>0</v>
      </c>
      <c r="CJ89" s="3">
        <v>2188774588.25</v>
      </c>
      <c r="CK89" s="3">
        <v>23800003</v>
      </c>
      <c r="CL89" s="3">
        <v>37059928</v>
      </c>
      <c r="CM89" s="3">
        <v>20259752</v>
      </c>
      <c r="CN89" s="3">
        <v>629746225</v>
      </c>
      <c r="CO89" s="20">
        <f>SUM(CI89:CN89)</f>
        <v>2899640496.25</v>
      </c>
      <c r="CP89" s="20">
        <f>CG89+CH89+CO89</f>
        <v>5242570410.6315508</v>
      </c>
      <c r="CQ89" s="3"/>
      <c r="CR89" s="3"/>
      <c r="CS89" s="3">
        <v>2342929914.3815508</v>
      </c>
      <c r="CT89" s="3">
        <v>0</v>
      </c>
      <c r="CU89" s="3">
        <v>0</v>
      </c>
      <c r="CV89" s="3">
        <v>2188774588.25</v>
      </c>
      <c r="CW89" s="3">
        <v>23800003</v>
      </c>
      <c r="CX89" s="3">
        <v>37059928</v>
      </c>
      <c r="CY89" s="3">
        <v>20259752</v>
      </c>
      <c r="CZ89" s="3">
        <v>629746225</v>
      </c>
      <c r="DA89" s="20">
        <f>SUM(CU89:CZ89)</f>
        <v>2899640496.25</v>
      </c>
      <c r="DB89" s="20">
        <f>CS89+CT89+DA89</f>
        <v>5242570410.6315508</v>
      </c>
      <c r="DC89" s="3"/>
      <c r="DD89" s="3"/>
      <c r="DE89" s="3">
        <v>2342929914.3815508</v>
      </c>
      <c r="DF89" s="3">
        <v>0</v>
      </c>
      <c r="DG89" s="3">
        <v>0</v>
      </c>
      <c r="DH89" s="3">
        <v>2188774588.25</v>
      </c>
      <c r="DI89" s="3">
        <v>23800003</v>
      </c>
      <c r="DJ89" s="3">
        <v>37059928</v>
      </c>
      <c r="DK89" s="3">
        <v>20259752</v>
      </c>
      <c r="DL89" s="3">
        <v>629746225</v>
      </c>
      <c r="DM89" s="20">
        <f>SUM(DG89:DL89)</f>
        <v>2899640496.25</v>
      </c>
      <c r="DN89" s="20">
        <f>DE89+DF89+DM89</f>
        <v>5242570410.6315508</v>
      </c>
      <c r="DO89" s="3"/>
      <c r="DP89" s="3"/>
      <c r="DQ89" s="3">
        <v>2342929914.3815508</v>
      </c>
      <c r="DR89" s="3">
        <v>0</v>
      </c>
      <c r="DS89" s="3">
        <v>0</v>
      </c>
      <c r="DT89" s="3">
        <v>2188774588.25</v>
      </c>
      <c r="DU89" s="3">
        <v>23800003</v>
      </c>
      <c r="DV89" s="3">
        <v>37059928</v>
      </c>
      <c r="DW89" s="3">
        <v>20259752</v>
      </c>
      <c r="DX89" s="3">
        <v>629746225</v>
      </c>
      <c r="DY89" s="20">
        <f>SUM(DS89:DX89)</f>
        <v>2899640496.25</v>
      </c>
      <c r="DZ89" s="20">
        <f>DQ89+DR89+DY89</f>
        <v>5242570410.6315508</v>
      </c>
      <c r="EA89" s="3"/>
      <c r="EB89" s="3"/>
      <c r="EC89" s="3">
        <v>2342929914.3815508</v>
      </c>
      <c r="ED89" s="3">
        <v>0</v>
      </c>
      <c r="EE89" s="3">
        <v>0</v>
      </c>
      <c r="EF89" s="3">
        <v>2188774588.25</v>
      </c>
      <c r="EG89" s="3">
        <v>23800003</v>
      </c>
      <c r="EH89" s="3">
        <v>37059928</v>
      </c>
      <c r="EI89" s="3">
        <v>20259752</v>
      </c>
      <c r="EJ89" s="3">
        <v>629746225</v>
      </c>
      <c r="EK89" s="20">
        <f>SUM(EE89:EJ89)</f>
        <v>2899640496.25</v>
      </c>
      <c r="EL89" s="20">
        <f>EC89+ED89+EK89</f>
        <v>5242570410.6315508</v>
      </c>
      <c r="EM89" s="3"/>
      <c r="EN89" s="3"/>
    </row>
    <row r="90" spans="1:144" ht="15" x14ac:dyDescent="0.25">
      <c r="A90" s="74" t="s">
        <v>249</v>
      </c>
      <c r="B90" s="3">
        <v>7483022074.4997711</v>
      </c>
      <c r="C90" s="3">
        <v>-5602656</v>
      </c>
      <c r="D90" s="3">
        <v>38993226</v>
      </c>
      <c r="E90" s="3">
        <v>719392790.93155146</v>
      </c>
      <c r="F90" s="3">
        <v>146705829.24378559</v>
      </c>
      <c r="G90" s="3">
        <v>939026658</v>
      </c>
      <c r="H90" s="3">
        <v>208834041.24465409</v>
      </c>
      <c r="I90" s="3">
        <v>302097168.16000003</v>
      </c>
      <c r="J90" s="20">
        <f>SUM(D90:I90)</f>
        <v>2355049713.5799913</v>
      </c>
      <c r="K90" s="20">
        <f>B90+C90+J90</f>
        <v>9832469132.0797615</v>
      </c>
      <c r="L90" s="19"/>
      <c r="M90" s="3"/>
      <c r="N90" s="3"/>
      <c r="O90" s="3"/>
      <c r="P90" s="3"/>
      <c r="Q90" s="3"/>
      <c r="R90" s="3"/>
      <c r="S90" s="3"/>
      <c r="T90" s="3"/>
      <c r="U90" s="20">
        <f>SUM(O90:T90)</f>
        <v>0</v>
      </c>
      <c r="V90" s="20">
        <f>M90+N90+U90</f>
        <v>0</v>
      </c>
      <c r="Y90" s="3">
        <v>7483022074.4997711</v>
      </c>
      <c r="Z90" s="3">
        <v>-5602656</v>
      </c>
      <c r="AA90" s="3">
        <v>38993226</v>
      </c>
      <c r="AB90" s="3">
        <v>719392790.93155146</v>
      </c>
      <c r="AC90" s="3">
        <v>146705829.24378559</v>
      </c>
      <c r="AD90" s="3">
        <v>939026658</v>
      </c>
      <c r="AE90" s="3">
        <v>208834041.24465409</v>
      </c>
      <c r="AF90" s="3">
        <v>302097168.16000003</v>
      </c>
      <c r="AG90" s="20">
        <f>SUM(AA90:AF90)</f>
        <v>2355049713.5799913</v>
      </c>
      <c r="AH90" s="20">
        <f>Y90+Z90+AG90</f>
        <v>9832469132.0797615</v>
      </c>
      <c r="AI90" s="3"/>
      <c r="AJ90" s="73"/>
      <c r="AK90" s="3">
        <v>7483022074.4997711</v>
      </c>
      <c r="AL90" s="3">
        <v>-5602656</v>
      </c>
      <c r="AM90" s="3">
        <v>38993226</v>
      </c>
      <c r="AN90" s="3">
        <v>719392790.93155146</v>
      </c>
      <c r="AO90" s="3">
        <v>146705829.24378559</v>
      </c>
      <c r="AP90" s="3">
        <v>939026658</v>
      </c>
      <c r="AQ90" s="3">
        <v>208834041.24465409</v>
      </c>
      <c r="AR90" s="3">
        <v>302097168.16000003</v>
      </c>
      <c r="AS90" s="20">
        <f>SUM(AM90:AR90)</f>
        <v>2355049713.5799913</v>
      </c>
      <c r="AT90" s="20">
        <f>AK90+AL90+AS90</f>
        <v>9832469132.0797615</v>
      </c>
      <c r="AU90" s="3"/>
      <c r="AV90" s="3"/>
      <c r="AW90" s="3">
        <v>7483022074.4997711</v>
      </c>
      <c r="AX90" s="3">
        <v>-5602656</v>
      </c>
      <c r="AY90" s="3">
        <v>38993226</v>
      </c>
      <c r="AZ90" s="3">
        <v>719392790.93155146</v>
      </c>
      <c r="BA90" s="3">
        <v>146705829.24378559</v>
      </c>
      <c r="BB90" s="3">
        <v>939026658</v>
      </c>
      <c r="BC90" s="3">
        <v>208834041.24465409</v>
      </c>
      <c r="BD90" s="3">
        <v>302097168.16000003</v>
      </c>
      <c r="BE90" s="20">
        <f>SUM(AY90:BD90)</f>
        <v>2355049713.5799913</v>
      </c>
      <c r="BF90" s="20">
        <f>AW90+AX90+BE90</f>
        <v>9832469132.0797615</v>
      </c>
      <c r="BG90" s="3"/>
      <c r="BH90" s="3"/>
      <c r="BI90" s="3">
        <v>7483022074.4997711</v>
      </c>
      <c r="BJ90" s="3">
        <v>-5602656</v>
      </c>
      <c r="BK90" s="3">
        <v>38993226</v>
      </c>
      <c r="BL90" s="3">
        <v>719392790.93155146</v>
      </c>
      <c r="BM90" s="3">
        <v>146705829.24378559</v>
      </c>
      <c r="BN90" s="3">
        <v>939026658</v>
      </c>
      <c r="BO90" s="3">
        <v>208834041.24465409</v>
      </c>
      <c r="BP90" s="3">
        <v>302097168.16000003</v>
      </c>
      <c r="BQ90" s="20">
        <f>SUM(BK90:BP90)</f>
        <v>2355049713.5799913</v>
      </c>
      <c r="BR90" s="20">
        <f>BI90+BJ90+BQ90</f>
        <v>9832469132.0797615</v>
      </c>
      <c r="BS90" s="3"/>
      <c r="BT90" s="3"/>
      <c r="BU90" s="3">
        <v>7483022074.4997711</v>
      </c>
      <c r="BV90" s="3">
        <v>-5602656</v>
      </c>
      <c r="BW90" s="3">
        <v>38993226</v>
      </c>
      <c r="BX90" s="3">
        <v>719392790.93155146</v>
      </c>
      <c r="BY90" s="3">
        <v>146705829.24378559</v>
      </c>
      <c r="BZ90" s="3">
        <v>939026658</v>
      </c>
      <c r="CA90" s="3">
        <v>208834041.24465409</v>
      </c>
      <c r="CB90" s="3">
        <v>302097168.16000003</v>
      </c>
      <c r="CC90" s="20">
        <f>SUM(BW90:CB90)</f>
        <v>2355049713.5799913</v>
      </c>
      <c r="CD90" s="20">
        <f>BU90+BV90+CC90</f>
        <v>9832469132.0797615</v>
      </c>
      <c r="CE90" s="3"/>
      <c r="CF90" s="3"/>
      <c r="CG90" s="3">
        <v>7483022074.4997711</v>
      </c>
      <c r="CH90" s="3">
        <v>-5602656</v>
      </c>
      <c r="CI90" s="3">
        <v>38993226</v>
      </c>
      <c r="CJ90" s="3">
        <v>719392790.93155146</v>
      </c>
      <c r="CK90" s="3">
        <v>146705829.24378559</v>
      </c>
      <c r="CL90" s="3">
        <v>939026658</v>
      </c>
      <c r="CM90" s="3">
        <v>208834041.24465409</v>
      </c>
      <c r="CN90" s="3">
        <v>302097168.16000003</v>
      </c>
      <c r="CO90" s="20">
        <f>SUM(CI90:CN90)</f>
        <v>2355049713.5799913</v>
      </c>
      <c r="CP90" s="20">
        <f>CG90+CH90+CO90</f>
        <v>9832469132.0797615</v>
      </c>
      <c r="CQ90" s="3"/>
      <c r="CR90" s="3"/>
      <c r="CS90" s="3">
        <v>7483022074.4997711</v>
      </c>
      <c r="CT90" s="3">
        <v>-5602656</v>
      </c>
      <c r="CU90" s="3">
        <v>38993226</v>
      </c>
      <c r="CV90" s="3">
        <v>719392790.93155146</v>
      </c>
      <c r="CW90" s="3">
        <v>146705829.24378559</v>
      </c>
      <c r="CX90" s="3">
        <v>939026658</v>
      </c>
      <c r="CY90" s="3">
        <v>208834041.24465409</v>
      </c>
      <c r="CZ90" s="3">
        <v>302097168.16000003</v>
      </c>
      <c r="DA90" s="20">
        <f>SUM(CU90:CZ90)</f>
        <v>2355049713.5799913</v>
      </c>
      <c r="DB90" s="20">
        <f>CS90+CT90+DA90</f>
        <v>9832469132.0797615</v>
      </c>
      <c r="DC90" s="3"/>
      <c r="DD90" s="3"/>
      <c r="DE90" s="3">
        <v>7483022074.4997711</v>
      </c>
      <c r="DF90" s="3">
        <v>-5602656</v>
      </c>
      <c r="DG90" s="3">
        <v>38993226</v>
      </c>
      <c r="DH90" s="3">
        <v>719392790.93155146</v>
      </c>
      <c r="DI90" s="3">
        <v>146705829.24378559</v>
      </c>
      <c r="DJ90" s="3">
        <v>939026658</v>
      </c>
      <c r="DK90" s="3">
        <v>208834041.24465409</v>
      </c>
      <c r="DL90" s="3">
        <v>302097168.16000003</v>
      </c>
      <c r="DM90" s="20">
        <f>SUM(DG90:DL90)</f>
        <v>2355049713.5799913</v>
      </c>
      <c r="DN90" s="20">
        <f>DE90+DF90+DM90</f>
        <v>9832469132.0797615</v>
      </c>
      <c r="DO90" s="3"/>
      <c r="DP90" s="3"/>
      <c r="DQ90" s="3">
        <v>7483022074.4997711</v>
      </c>
      <c r="DR90" s="3">
        <v>-5602656</v>
      </c>
      <c r="DS90" s="3">
        <v>38993226</v>
      </c>
      <c r="DT90" s="3">
        <v>719392790.93155146</v>
      </c>
      <c r="DU90" s="3">
        <v>146705829.24378559</v>
      </c>
      <c r="DV90" s="3">
        <v>939026658</v>
      </c>
      <c r="DW90" s="3">
        <v>208834041.24465409</v>
      </c>
      <c r="DX90" s="3">
        <v>302097168.16000003</v>
      </c>
      <c r="DY90" s="20">
        <f>SUM(DS90:DX90)</f>
        <v>2355049713.5799913</v>
      </c>
      <c r="DZ90" s="20">
        <f>DQ90+DR90+DY90</f>
        <v>9832469132.0797615</v>
      </c>
      <c r="EA90" s="3"/>
      <c r="EB90" s="3"/>
      <c r="EC90" s="3">
        <v>7483022074.4997711</v>
      </c>
      <c r="ED90" s="3">
        <v>-5602656</v>
      </c>
      <c r="EE90" s="3">
        <v>38993226</v>
      </c>
      <c r="EF90" s="3">
        <v>719392790.93155146</v>
      </c>
      <c r="EG90" s="3">
        <v>146705829.24378559</v>
      </c>
      <c r="EH90" s="3">
        <v>939026658</v>
      </c>
      <c r="EI90" s="3">
        <v>208834041.24465409</v>
      </c>
      <c r="EJ90" s="3">
        <v>302097168.16000003</v>
      </c>
      <c r="EK90" s="20">
        <f>SUM(EE90:EJ90)</f>
        <v>2355049713.5799913</v>
      </c>
      <c r="EL90" s="20">
        <f>EC90+ED90+EK90</f>
        <v>9832469132.0797615</v>
      </c>
      <c r="EM90" s="3"/>
      <c r="EN90" s="3"/>
    </row>
    <row r="91" spans="1:144" ht="15" x14ac:dyDescent="0.25">
      <c r="B91" s="3">
        <f t="shared" ref="B91:I91" si="440">B45-B89</f>
        <v>-29427190.116018772</v>
      </c>
      <c r="C91" s="3">
        <f t="shared" si="440"/>
        <v>0</v>
      </c>
      <c r="D91" s="3">
        <f t="shared" si="440"/>
        <v>0</v>
      </c>
      <c r="E91" s="3">
        <f t="shared" si="440"/>
        <v>-2188774588.25</v>
      </c>
      <c r="F91" s="3">
        <f t="shared" si="440"/>
        <v>-23800003</v>
      </c>
      <c r="G91" s="3">
        <f t="shared" si="440"/>
        <v>-37059928</v>
      </c>
      <c r="H91" s="3">
        <f t="shared" si="440"/>
        <v>-20259752</v>
      </c>
      <c r="I91" s="3">
        <f t="shared" si="440"/>
        <v>-629746225</v>
      </c>
      <c r="J91" s="20">
        <f>SUM(D91:I91)</f>
        <v>-2899640496.25</v>
      </c>
      <c r="K91" s="20">
        <f>B91+C91+J91</f>
        <v>-2929067686.3660188</v>
      </c>
      <c r="M91" s="3">
        <f t="shared" ref="M91:T91" si="441">B90</f>
        <v>7483022074.4997711</v>
      </c>
      <c r="N91" s="3">
        <f t="shared" si="441"/>
        <v>-5602656</v>
      </c>
      <c r="O91" s="3">
        <f t="shared" si="441"/>
        <v>38993226</v>
      </c>
      <c r="P91" s="3">
        <f t="shared" si="441"/>
        <v>719392790.93155146</v>
      </c>
      <c r="Q91" s="3">
        <f t="shared" si="441"/>
        <v>146705829.24378559</v>
      </c>
      <c r="R91" s="3">
        <f t="shared" si="441"/>
        <v>939026658</v>
      </c>
      <c r="S91" s="3">
        <f t="shared" si="441"/>
        <v>208834041.24465409</v>
      </c>
      <c r="T91" s="3">
        <f t="shared" si="441"/>
        <v>302097168.16000003</v>
      </c>
      <c r="U91" s="20">
        <f>SUM(O91:T91)</f>
        <v>2355049713.5799913</v>
      </c>
      <c r="V91" s="20">
        <f>M91+N91+U91</f>
        <v>9832469132.0797615</v>
      </c>
      <c r="Y91" s="3">
        <f t="shared" ref="Y91:AF91" si="442">Y45-Y89</f>
        <v>0</v>
      </c>
      <c r="Z91" s="3">
        <f t="shared" si="442"/>
        <v>0</v>
      </c>
      <c r="AA91" s="3">
        <f t="shared" si="442"/>
        <v>0</v>
      </c>
      <c r="AB91" s="3">
        <f t="shared" si="442"/>
        <v>-2188774588.25</v>
      </c>
      <c r="AC91" s="3">
        <f t="shared" si="442"/>
        <v>-23800003</v>
      </c>
      <c r="AD91" s="3">
        <f t="shared" si="442"/>
        <v>-37059928</v>
      </c>
      <c r="AE91" s="3">
        <f t="shared" si="442"/>
        <v>-20259752</v>
      </c>
      <c r="AF91" s="3">
        <f t="shared" si="442"/>
        <v>-629746225</v>
      </c>
      <c r="AG91" s="20">
        <f>SUM(AA91:AF91)</f>
        <v>-2899640496.25</v>
      </c>
      <c r="AH91" s="20">
        <f>Y91+Z91+AG91</f>
        <v>-2899640496.25</v>
      </c>
      <c r="AI91" s="3"/>
      <c r="AJ91" s="73"/>
      <c r="AK91" s="3">
        <f t="shared" ref="AK91:AR91" si="443">AK45-AK89</f>
        <v>-2342929914.3815508</v>
      </c>
      <c r="AL91" s="3">
        <f t="shared" si="443"/>
        <v>0</v>
      </c>
      <c r="AM91" s="3">
        <f t="shared" si="443"/>
        <v>0</v>
      </c>
      <c r="AN91" s="3">
        <f t="shared" si="443"/>
        <v>-2188774588.25</v>
      </c>
      <c r="AO91" s="3">
        <f t="shared" si="443"/>
        <v>-23800003</v>
      </c>
      <c r="AP91" s="3">
        <f t="shared" si="443"/>
        <v>-37059928</v>
      </c>
      <c r="AQ91" s="3">
        <f t="shared" si="443"/>
        <v>-20259752</v>
      </c>
      <c r="AR91" s="3">
        <f t="shared" si="443"/>
        <v>-629746225</v>
      </c>
      <c r="AS91" s="20">
        <f>SUM(AM91:AR91)</f>
        <v>-2899640496.25</v>
      </c>
      <c r="AT91" s="20">
        <f>AK91+AL91+AS91</f>
        <v>-5242570410.6315508</v>
      </c>
      <c r="AU91" s="3"/>
      <c r="AV91" s="3"/>
      <c r="AW91" s="3">
        <f t="shared" ref="AW91:BD91" si="444">AW45-AW89</f>
        <v>-2342929914.3815508</v>
      </c>
      <c r="AX91" s="3">
        <f t="shared" si="444"/>
        <v>0</v>
      </c>
      <c r="AY91" s="3">
        <f t="shared" si="444"/>
        <v>0</v>
      </c>
      <c r="AZ91" s="3">
        <f t="shared" si="444"/>
        <v>-2188774588.25</v>
      </c>
      <c r="BA91" s="3">
        <f t="shared" si="444"/>
        <v>-23800003</v>
      </c>
      <c r="BB91" s="3">
        <f t="shared" si="444"/>
        <v>-37059928</v>
      </c>
      <c r="BC91" s="3">
        <f t="shared" si="444"/>
        <v>-20259752</v>
      </c>
      <c r="BD91" s="3">
        <f t="shared" si="444"/>
        <v>-629746225</v>
      </c>
      <c r="BE91" s="20">
        <f>SUM(AY91:BD91)</f>
        <v>-2899640496.25</v>
      </c>
      <c r="BF91" s="20">
        <f>AW91+AX91+BE91</f>
        <v>-5242570410.6315508</v>
      </c>
      <c r="BG91" s="3"/>
      <c r="BH91" s="3"/>
      <c r="BI91" s="3">
        <f t="shared" ref="BI91:BP91" si="445">BI45-BI89</f>
        <v>-2342929914.3815508</v>
      </c>
      <c r="BJ91" s="3">
        <f t="shared" si="445"/>
        <v>0</v>
      </c>
      <c r="BK91" s="3">
        <f t="shared" si="445"/>
        <v>0</v>
      </c>
      <c r="BL91" s="3">
        <f t="shared" si="445"/>
        <v>-2188774588.25</v>
      </c>
      <c r="BM91" s="3">
        <f t="shared" si="445"/>
        <v>-23800003</v>
      </c>
      <c r="BN91" s="3">
        <f t="shared" si="445"/>
        <v>-37059928</v>
      </c>
      <c r="BO91" s="3">
        <f t="shared" si="445"/>
        <v>-20259752</v>
      </c>
      <c r="BP91" s="3">
        <f t="shared" si="445"/>
        <v>-629746225</v>
      </c>
      <c r="BQ91" s="20">
        <f>SUM(BK91:BP91)</f>
        <v>-2899640496.25</v>
      </c>
      <c r="BR91" s="20">
        <f>BI91+BJ91+BQ91</f>
        <v>-5242570410.6315508</v>
      </c>
      <c r="BS91" s="3"/>
      <c r="BT91" s="3"/>
      <c r="BU91" s="3">
        <f t="shared" ref="BU91:CB91" si="446">BU45-BU89</f>
        <v>-2342929914.3815508</v>
      </c>
      <c r="BV91" s="3">
        <f t="shared" si="446"/>
        <v>0</v>
      </c>
      <c r="BW91" s="3">
        <f t="shared" si="446"/>
        <v>0</v>
      </c>
      <c r="BX91" s="3">
        <f t="shared" si="446"/>
        <v>-2188774588.25</v>
      </c>
      <c r="BY91" s="3">
        <f t="shared" si="446"/>
        <v>-23800003</v>
      </c>
      <c r="BZ91" s="3">
        <f t="shared" si="446"/>
        <v>-37059928</v>
      </c>
      <c r="CA91" s="3">
        <f t="shared" si="446"/>
        <v>-20259752</v>
      </c>
      <c r="CB91" s="3">
        <f t="shared" si="446"/>
        <v>-629746225</v>
      </c>
      <c r="CC91" s="20">
        <f>SUM(BW91:CB91)</f>
        <v>-2899640496.25</v>
      </c>
      <c r="CD91" s="20">
        <f>BU91+BV91+CC91</f>
        <v>-5242570410.6315508</v>
      </c>
      <c r="CE91" s="3"/>
      <c r="CF91" s="3"/>
      <c r="CG91" s="3">
        <f t="shared" ref="CG91:CN91" si="447">CG45-CG89</f>
        <v>-2342929914.3815508</v>
      </c>
      <c r="CH91" s="3">
        <f t="shared" si="447"/>
        <v>0</v>
      </c>
      <c r="CI91" s="3">
        <f t="shared" si="447"/>
        <v>0</v>
      </c>
      <c r="CJ91" s="3">
        <f t="shared" si="447"/>
        <v>-2188774588.25</v>
      </c>
      <c r="CK91" s="3">
        <f t="shared" si="447"/>
        <v>-23800003</v>
      </c>
      <c r="CL91" s="3">
        <f t="shared" si="447"/>
        <v>-37059928</v>
      </c>
      <c r="CM91" s="3">
        <f t="shared" si="447"/>
        <v>-20259752</v>
      </c>
      <c r="CN91" s="3">
        <f t="shared" si="447"/>
        <v>-629746225</v>
      </c>
      <c r="CO91" s="20">
        <f>SUM(CI91:CN91)</f>
        <v>-2899640496.25</v>
      </c>
      <c r="CP91" s="20">
        <f>CG91+CH91+CO91</f>
        <v>-5242570410.6315508</v>
      </c>
      <c r="CQ91" s="3"/>
      <c r="CR91" s="3"/>
      <c r="CS91" s="3">
        <f t="shared" ref="CS91:CZ91" si="448">CS45-CS89</f>
        <v>-2342929914.3815508</v>
      </c>
      <c r="CT91" s="3">
        <f t="shared" si="448"/>
        <v>0</v>
      </c>
      <c r="CU91" s="3">
        <f t="shared" si="448"/>
        <v>0</v>
      </c>
      <c r="CV91" s="3">
        <f t="shared" si="448"/>
        <v>-2188774588.25</v>
      </c>
      <c r="CW91" s="3">
        <f t="shared" si="448"/>
        <v>-23800003</v>
      </c>
      <c r="CX91" s="3">
        <f t="shared" si="448"/>
        <v>-37059928</v>
      </c>
      <c r="CY91" s="3">
        <f t="shared" si="448"/>
        <v>-20259752</v>
      </c>
      <c r="CZ91" s="3">
        <f t="shared" si="448"/>
        <v>-629746225</v>
      </c>
      <c r="DA91" s="20">
        <f>SUM(CU91:CZ91)</f>
        <v>-2899640496.25</v>
      </c>
      <c r="DB91" s="20">
        <f>CS91+CT91+DA91</f>
        <v>-5242570410.6315508</v>
      </c>
      <c r="DC91" s="3"/>
      <c r="DD91" s="3"/>
      <c r="DE91" s="3">
        <f t="shared" ref="DE91:DL91" si="449">DE45-DE89</f>
        <v>-2342929914.3815508</v>
      </c>
      <c r="DF91" s="3">
        <f t="shared" si="449"/>
        <v>0</v>
      </c>
      <c r="DG91" s="3">
        <f t="shared" si="449"/>
        <v>0</v>
      </c>
      <c r="DH91" s="3">
        <f t="shared" si="449"/>
        <v>-2188774588.25</v>
      </c>
      <c r="DI91" s="3">
        <f t="shared" si="449"/>
        <v>-23800003</v>
      </c>
      <c r="DJ91" s="3">
        <f t="shared" si="449"/>
        <v>-37059928</v>
      </c>
      <c r="DK91" s="3">
        <f t="shared" si="449"/>
        <v>-20259752</v>
      </c>
      <c r="DL91" s="3">
        <f t="shared" si="449"/>
        <v>-629746225</v>
      </c>
      <c r="DM91" s="20">
        <f>SUM(DG91:DL91)</f>
        <v>-2899640496.25</v>
      </c>
      <c r="DN91" s="20">
        <f>DE91+DF91+DM91</f>
        <v>-5242570410.6315508</v>
      </c>
      <c r="DO91" s="3"/>
      <c r="DP91" s="3"/>
      <c r="DQ91" s="3">
        <f t="shared" ref="DQ91:DX91" si="450">DQ45-DQ89</f>
        <v>-2342929914.3815508</v>
      </c>
      <c r="DR91" s="3">
        <f t="shared" si="450"/>
        <v>0</v>
      </c>
      <c r="DS91" s="3">
        <f t="shared" si="450"/>
        <v>0</v>
      </c>
      <c r="DT91" s="3">
        <f t="shared" si="450"/>
        <v>-2188774588.25</v>
      </c>
      <c r="DU91" s="3">
        <f t="shared" si="450"/>
        <v>-23800003</v>
      </c>
      <c r="DV91" s="3">
        <f t="shared" si="450"/>
        <v>-37059928</v>
      </c>
      <c r="DW91" s="3">
        <f t="shared" si="450"/>
        <v>-20259752</v>
      </c>
      <c r="DX91" s="3">
        <f t="shared" si="450"/>
        <v>-629746225</v>
      </c>
      <c r="DY91" s="20">
        <f>SUM(DS91:DX91)</f>
        <v>-2899640496.25</v>
      </c>
      <c r="DZ91" s="20">
        <f>DQ91+DR91+DY91</f>
        <v>-5242570410.6315508</v>
      </c>
      <c r="EA91" s="3"/>
      <c r="EB91" s="3"/>
      <c r="EC91" s="3">
        <f t="shared" ref="EC91:EJ91" si="451">EC45-EC89</f>
        <v>-2342929914.3815508</v>
      </c>
      <c r="ED91" s="3">
        <f t="shared" si="451"/>
        <v>0</v>
      </c>
      <c r="EE91" s="3">
        <f t="shared" si="451"/>
        <v>0</v>
      </c>
      <c r="EF91" s="3">
        <f t="shared" si="451"/>
        <v>-2188774588.25</v>
      </c>
      <c r="EG91" s="3">
        <f t="shared" si="451"/>
        <v>-23800003</v>
      </c>
      <c r="EH91" s="3">
        <f t="shared" si="451"/>
        <v>-37059928</v>
      </c>
      <c r="EI91" s="3">
        <f t="shared" si="451"/>
        <v>-20259752</v>
      </c>
      <c r="EJ91" s="3">
        <f t="shared" si="451"/>
        <v>-629746225</v>
      </c>
      <c r="EK91" s="20">
        <f>SUM(EE91:EJ91)</f>
        <v>-2899640496.25</v>
      </c>
      <c r="EL91" s="20">
        <f>EC91+ED91+EK91</f>
        <v>-5242570410.6315508</v>
      </c>
      <c r="EM91" s="3"/>
      <c r="EN91" s="3"/>
    </row>
    <row r="92" spans="1:144" ht="15" x14ac:dyDescent="0.25">
      <c r="B92" s="60"/>
      <c r="C92" s="60"/>
      <c r="D92" s="60"/>
      <c r="E92" s="60"/>
      <c r="F92" s="60"/>
      <c r="G92" s="60"/>
      <c r="H92" s="60"/>
      <c r="I92" s="60"/>
      <c r="J92" s="60"/>
      <c r="K92" s="60"/>
      <c r="M92" s="60">
        <f t="shared" ref="M92:T92" si="452">(M11-M91)/M91</f>
        <v>-0.98103936816177095</v>
      </c>
      <c r="N92" s="60">
        <f t="shared" si="452"/>
        <v>-52.166894746700308</v>
      </c>
      <c r="O92" s="60">
        <f t="shared" si="452"/>
        <v>-0.75100727807108858</v>
      </c>
      <c r="P92" s="60">
        <f t="shared" si="452"/>
        <v>-0.9357148009766868</v>
      </c>
      <c r="Q92" s="60">
        <f t="shared" si="452"/>
        <v>-0.98660638599381889</v>
      </c>
      <c r="R92" s="60">
        <f t="shared" si="452"/>
        <v>-0.90216387880216731</v>
      </c>
      <c r="S92" s="60">
        <f t="shared" si="452"/>
        <v>-0.9678159178894199</v>
      </c>
      <c r="T92" s="60">
        <f t="shared" si="452"/>
        <v>-0.52714270066293767</v>
      </c>
      <c r="U92" s="60"/>
      <c r="V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72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72"/>
      <c r="AV92" s="72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72"/>
      <c r="BH92" s="72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72"/>
      <c r="BT92" s="72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72"/>
      <c r="CF92" s="72"/>
      <c r="CG92" s="60"/>
      <c r="CH92" s="60"/>
      <c r="CI92" s="60"/>
      <c r="CJ92" s="60"/>
      <c r="CK92" s="60"/>
      <c r="CL92" s="60"/>
      <c r="CM92" s="60"/>
      <c r="CN92" s="60"/>
      <c r="CO92" s="60"/>
      <c r="CP92" s="60"/>
      <c r="CQ92" s="72"/>
      <c r="CR92" s="72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72"/>
      <c r="DD92" s="72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72"/>
      <c r="DP92" s="72"/>
      <c r="DQ92" s="60"/>
      <c r="DR92" s="60"/>
      <c r="DS92" s="60"/>
      <c r="DT92" s="60"/>
      <c r="DU92" s="60"/>
      <c r="DV92" s="60"/>
      <c r="DW92" s="60"/>
      <c r="DX92" s="60"/>
      <c r="DY92" s="60"/>
      <c r="DZ92" s="60"/>
      <c r="EA92" s="72"/>
      <c r="EB92" s="72"/>
      <c r="EC92" s="60"/>
      <c r="ED92" s="60"/>
      <c r="EE92" s="60"/>
      <c r="EF92" s="60"/>
      <c r="EG92" s="60"/>
      <c r="EH92" s="60"/>
      <c r="EI92" s="60"/>
      <c r="EJ92" s="60"/>
      <c r="EK92" s="60"/>
      <c r="EL92" s="60"/>
      <c r="EM92" s="72"/>
      <c r="EN92" s="72"/>
    </row>
    <row r="93" spans="1:144" x14ac:dyDescent="0.2">
      <c r="A93" s="71" t="s">
        <v>248</v>
      </c>
    </row>
    <row r="95" spans="1:144" ht="15" x14ac:dyDescent="0.25">
      <c r="J95" s="69"/>
      <c r="K95" s="20"/>
      <c r="L95" s="19"/>
      <c r="U95" s="69"/>
      <c r="V95" s="20"/>
      <c r="AG95" s="69"/>
      <c r="AH95" s="20"/>
      <c r="AJ95" s="69"/>
      <c r="AS95" s="69"/>
      <c r="AT95" s="20"/>
      <c r="BE95" s="69"/>
      <c r="BF95" s="20"/>
      <c r="BQ95" s="69"/>
      <c r="BR95" s="20"/>
      <c r="CC95" s="69"/>
      <c r="CD95" s="20"/>
      <c r="CO95" s="69"/>
      <c r="CP95" s="20"/>
      <c r="DA95" s="69"/>
      <c r="DB95" s="20"/>
      <c r="DM95" s="69"/>
      <c r="DN95" s="20"/>
      <c r="DY95" s="69"/>
      <c r="DZ95" s="20"/>
      <c r="EK95" s="69"/>
      <c r="EL95" s="20"/>
    </row>
    <row r="96" spans="1:144" x14ac:dyDescent="0.2">
      <c r="B96" s="3">
        <f t="shared" ref="B96:K96" si="453">B24-B20</f>
        <v>607210462.50446749</v>
      </c>
      <c r="C96" s="3">
        <f t="shared" si="453"/>
        <v>257300096.73538971</v>
      </c>
      <c r="D96" s="3">
        <f t="shared" si="453"/>
        <v>2402995.1390777417</v>
      </c>
      <c r="E96" s="3">
        <f t="shared" si="453"/>
        <v>14091054.940378889</v>
      </c>
      <c r="F96" s="3">
        <f t="shared" si="453"/>
        <v>44112073.967155531</v>
      </c>
      <c r="G96" s="3">
        <f t="shared" si="453"/>
        <v>34467899.714220241</v>
      </c>
      <c r="H96" s="3">
        <f t="shared" si="453"/>
        <v>-9337000.801561106</v>
      </c>
      <c r="I96" s="3">
        <f t="shared" si="453"/>
        <v>25196331.557989977</v>
      </c>
      <c r="J96" s="3">
        <f t="shared" si="453"/>
        <v>110933354.51726121</v>
      </c>
      <c r="K96" s="3">
        <f t="shared" si="453"/>
        <v>975443913.75711823</v>
      </c>
      <c r="L96" s="3"/>
      <c r="M96" s="3">
        <f t="shared" ref="M96:T97" si="454">M28-M24</f>
        <v>-2168608794.6588125</v>
      </c>
      <c r="N96" s="3">
        <f t="shared" si="454"/>
        <v>-918928916.91210616</v>
      </c>
      <c r="O96" s="3">
        <f t="shared" si="454"/>
        <v>-8582125.4967062213</v>
      </c>
      <c r="P96" s="3">
        <f t="shared" si="454"/>
        <v>-50325196.215638891</v>
      </c>
      <c r="Q96" s="3">
        <f t="shared" si="454"/>
        <v>-157543121.31126973</v>
      </c>
      <c r="R96" s="3">
        <f t="shared" si="454"/>
        <v>-123099641.83650084</v>
      </c>
      <c r="S96" s="3">
        <f t="shared" si="454"/>
        <v>33346431.434146807</v>
      </c>
      <c r="T96" s="3">
        <f t="shared" si="454"/>
        <v>-89986898.421392754</v>
      </c>
      <c r="U96" s="3">
        <f>U24-U20</f>
        <v>110933354.51726121</v>
      </c>
      <c r="V96" s="3">
        <f>V24-V20</f>
        <v>975443913.75711823</v>
      </c>
      <c r="Y96" s="3">
        <f t="shared" ref="Y96:AH96" si="455">Y24-Y20</f>
        <v>607210462.50446749</v>
      </c>
      <c r="Z96" s="3">
        <f t="shared" si="455"/>
        <v>257300096.73538971</v>
      </c>
      <c r="AA96" s="3">
        <f t="shared" si="455"/>
        <v>2402995.1390777417</v>
      </c>
      <c r="AB96" s="3">
        <f t="shared" si="455"/>
        <v>14091054.940378889</v>
      </c>
      <c r="AC96" s="3">
        <f t="shared" si="455"/>
        <v>44112073.967155531</v>
      </c>
      <c r="AD96" s="3">
        <f t="shared" si="455"/>
        <v>34467899.714220241</v>
      </c>
      <c r="AE96" s="3">
        <f t="shared" si="455"/>
        <v>-9337000.801561106</v>
      </c>
      <c r="AF96" s="3">
        <f t="shared" si="455"/>
        <v>25196331.557989977</v>
      </c>
      <c r="AG96" s="3">
        <f t="shared" si="455"/>
        <v>110933354.51726121</v>
      </c>
      <c r="AH96" s="3">
        <f t="shared" si="455"/>
        <v>975443913.75711823</v>
      </c>
      <c r="AI96" s="3"/>
      <c r="AJ96" s="3"/>
      <c r="AK96" s="3">
        <f t="shared" ref="AK96:AT96" si="456">AK24-AK20</f>
        <v>607210462.50446749</v>
      </c>
      <c r="AL96" s="3">
        <f t="shared" si="456"/>
        <v>257300096.73538971</v>
      </c>
      <c r="AM96" s="3">
        <f t="shared" si="456"/>
        <v>2402995.1390777417</v>
      </c>
      <c r="AN96" s="3">
        <f t="shared" si="456"/>
        <v>14091054.940378889</v>
      </c>
      <c r="AO96" s="3">
        <f t="shared" si="456"/>
        <v>44112073.967155531</v>
      </c>
      <c r="AP96" s="3">
        <f t="shared" si="456"/>
        <v>34467899.714220241</v>
      </c>
      <c r="AQ96" s="3">
        <f t="shared" si="456"/>
        <v>-9337000.801561106</v>
      </c>
      <c r="AR96" s="3">
        <f t="shared" si="456"/>
        <v>25196331.557989977</v>
      </c>
      <c r="AS96" s="3">
        <f t="shared" si="456"/>
        <v>110933354.51726121</v>
      </c>
      <c r="AT96" s="3">
        <f t="shared" si="456"/>
        <v>975443913.75711823</v>
      </c>
      <c r="AU96" s="3"/>
      <c r="AV96" s="3"/>
      <c r="AW96" s="3">
        <f t="shared" ref="AW96:BF96" si="457">AW24-AW20</f>
        <v>607210462.50446749</v>
      </c>
      <c r="AX96" s="3">
        <f t="shared" si="457"/>
        <v>257300096.73538971</v>
      </c>
      <c r="AY96" s="3">
        <f t="shared" si="457"/>
        <v>2402995.1390777417</v>
      </c>
      <c r="AZ96" s="3">
        <f t="shared" si="457"/>
        <v>14091054.940378889</v>
      </c>
      <c r="BA96" s="3">
        <f t="shared" si="457"/>
        <v>44112073.967155531</v>
      </c>
      <c r="BB96" s="3">
        <f t="shared" si="457"/>
        <v>34467899.714220241</v>
      </c>
      <c r="BC96" s="3">
        <f t="shared" si="457"/>
        <v>-9337000.801561106</v>
      </c>
      <c r="BD96" s="3">
        <f t="shared" si="457"/>
        <v>25196331.557989977</v>
      </c>
      <c r="BE96" s="3">
        <f t="shared" si="457"/>
        <v>110933354.51726121</v>
      </c>
      <c r="BF96" s="3">
        <f t="shared" si="457"/>
        <v>975443913.75711823</v>
      </c>
      <c r="BG96" s="3"/>
      <c r="BH96" s="3"/>
      <c r="BI96" s="3">
        <f t="shared" ref="BI96:BR96" si="458">BI24-BI20</f>
        <v>607210462.50446749</v>
      </c>
      <c r="BJ96" s="3">
        <f t="shared" si="458"/>
        <v>257300096.73538971</v>
      </c>
      <c r="BK96" s="3">
        <f t="shared" si="458"/>
        <v>2402995.1390777417</v>
      </c>
      <c r="BL96" s="3">
        <f t="shared" si="458"/>
        <v>14091054.940378889</v>
      </c>
      <c r="BM96" s="3">
        <f t="shared" si="458"/>
        <v>44112073.967155531</v>
      </c>
      <c r="BN96" s="3">
        <f t="shared" si="458"/>
        <v>34467899.714220241</v>
      </c>
      <c r="BO96" s="3">
        <f t="shared" si="458"/>
        <v>-9337000.801561106</v>
      </c>
      <c r="BP96" s="3">
        <f t="shared" si="458"/>
        <v>25196331.557989977</v>
      </c>
      <c r="BQ96" s="3">
        <f t="shared" si="458"/>
        <v>110933354.51726121</v>
      </c>
      <c r="BR96" s="3">
        <f t="shared" si="458"/>
        <v>975443913.75711823</v>
      </c>
      <c r="BS96" s="3"/>
      <c r="BT96" s="3"/>
      <c r="BU96" s="3">
        <f t="shared" ref="BU96:CD96" si="459">BU24-BU20</f>
        <v>607210462.50446749</v>
      </c>
      <c r="BV96" s="3">
        <f t="shared" si="459"/>
        <v>257300096.73538971</v>
      </c>
      <c r="BW96" s="3">
        <f t="shared" si="459"/>
        <v>2402995.1390777417</v>
      </c>
      <c r="BX96" s="3">
        <f t="shared" si="459"/>
        <v>14091054.940378889</v>
      </c>
      <c r="BY96" s="3">
        <f t="shared" si="459"/>
        <v>44112073.967155531</v>
      </c>
      <c r="BZ96" s="3">
        <f t="shared" si="459"/>
        <v>34467899.714220241</v>
      </c>
      <c r="CA96" s="3">
        <f t="shared" si="459"/>
        <v>-9337000.801561106</v>
      </c>
      <c r="CB96" s="3">
        <f t="shared" si="459"/>
        <v>25196331.557989977</v>
      </c>
      <c r="CC96" s="3">
        <f t="shared" si="459"/>
        <v>110933354.51726121</v>
      </c>
      <c r="CD96" s="3">
        <f t="shared" si="459"/>
        <v>975443913.75711823</v>
      </c>
      <c r="CE96" s="3"/>
      <c r="CF96" s="3"/>
      <c r="CG96" s="3">
        <f t="shared" ref="CG96:CP96" si="460">CG24-CG20</f>
        <v>607210462.50446749</v>
      </c>
      <c r="CH96" s="3">
        <f t="shared" si="460"/>
        <v>257300096.73538971</v>
      </c>
      <c r="CI96" s="3">
        <f t="shared" si="460"/>
        <v>2402995.1390777417</v>
      </c>
      <c r="CJ96" s="3">
        <f t="shared" si="460"/>
        <v>14091054.940378889</v>
      </c>
      <c r="CK96" s="3">
        <f t="shared" si="460"/>
        <v>44112073.967155531</v>
      </c>
      <c r="CL96" s="3">
        <f t="shared" si="460"/>
        <v>34467899.714220241</v>
      </c>
      <c r="CM96" s="3">
        <f t="shared" si="460"/>
        <v>-9337000.801561106</v>
      </c>
      <c r="CN96" s="3">
        <f t="shared" si="460"/>
        <v>25196331.557989977</v>
      </c>
      <c r="CO96" s="3">
        <f t="shared" si="460"/>
        <v>110933354.51726121</v>
      </c>
      <c r="CP96" s="3">
        <f t="shared" si="460"/>
        <v>975443913.75711823</v>
      </c>
      <c r="CQ96" s="3"/>
      <c r="CR96" s="3"/>
      <c r="CS96" s="3">
        <f t="shared" ref="CS96:DB96" si="461">CS24-CS20</f>
        <v>607210462.50446749</v>
      </c>
      <c r="CT96" s="3">
        <f t="shared" si="461"/>
        <v>257300096.73538971</v>
      </c>
      <c r="CU96" s="3">
        <f t="shared" si="461"/>
        <v>2402995.1390777417</v>
      </c>
      <c r="CV96" s="3">
        <f t="shared" si="461"/>
        <v>14091054.940378889</v>
      </c>
      <c r="CW96" s="3">
        <f t="shared" si="461"/>
        <v>44112073.967155531</v>
      </c>
      <c r="CX96" s="3">
        <f t="shared" si="461"/>
        <v>34467899.714220241</v>
      </c>
      <c r="CY96" s="3">
        <f t="shared" si="461"/>
        <v>-9337000.801561106</v>
      </c>
      <c r="CZ96" s="3">
        <f t="shared" si="461"/>
        <v>25196331.557989977</v>
      </c>
      <c r="DA96" s="3">
        <f t="shared" si="461"/>
        <v>110933354.51726121</v>
      </c>
      <c r="DB96" s="3">
        <f t="shared" si="461"/>
        <v>975443913.75711823</v>
      </c>
      <c r="DC96" s="3"/>
      <c r="DD96" s="3"/>
      <c r="DE96" s="3">
        <f t="shared" ref="DE96:DN96" si="462">DE24-DE20</f>
        <v>607210462.50446749</v>
      </c>
      <c r="DF96" s="3">
        <f t="shared" si="462"/>
        <v>257300096.73538971</v>
      </c>
      <c r="DG96" s="3">
        <f t="shared" si="462"/>
        <v>2402995.1390777417</v>
      </c>
      <c r="DH96" s="3">
        <f t="shared" si="462"/>
        <v>14091054.940378889</v>
      </c>
      <c r="DI96" s="3">
        <f t="shared" si="462"/>
        <v>44112073.967155531</v>
      </c>
      <c r="DJ96" s="3">
        <f t="shared" si="462"/>
        <v>34467899.714220241</v>
      </c>
      <c r="DK96" s="3">
        <f t="shared" si="462"/>
        <v>-9337000.801561106</v>
      </c>
      <c r="DL96" s="3">
        <f t="shared" si="462"/>
        <v>25196331.557989977</v>
      </c>
      <c r="DM96" s="3">
        <f t="shared" si="462"/>
        <v>110933354.51726121</v>
      </c>
      <c r="DN96" s="3">
        <f t="shared" si="462"/>
        <v>975443913.75711823</v>
      </c>
      <c r="DO96" s="3"/>
      <c r="DP96" s="3"/>
      <c r="DQ96" s="3">
        <f t="shared" ref="DQ96:DZ96" si="463">DQ24-DQ20</f>
        <v>607210462.50446749</v>
      </c>
      <c r="DR96" s="3">
        <f t="shared" si="463"/>
        <v>257300096.73538971</v>
      </c>
      <c r="DS96" s="3">
        <f t="shared" si="463"/>
        <v>2402995.1390777417</v>
      </c>
      <c r="DT96" s="3">
        <f t="shared" si="463"/>
        <v>14091054.940378889</v>
      </c>
      <c r="DU96" s="3">
        <f t="shared" si="463"/>
        <v>44112073.967155531</v>
      </c>
      <c r="DV96" s="3">
        <f t="shared" si="463"/>
        <v>34467899.714220241</v>
      </c>
      <c r="DW96" s="3">
        <f t="shared" si="463"/>
        <v>-9337000.801561106</v>
      </c>
      <c r="DX96" s="3">
        <f t="shared" si="463"/>
        <v>25196331.557989977</v>
      </c>
      <c r="DY96" s="3">
        <f t="shared" si="463"/>
        <v>110933354.51726121</v>
      </c>
      <c r="DZ96" s="3">
        <f t="shared" si="463"/>
        <v>975443913.75711823</v>
      </c>
      <c r="EA96" s="3"/>
      <c r="EB96" s="3"/>
      <c r="EC96" s="3">
        <f t="shared" ref="EC96:EL96" si="464">EC24-EC20</f>
        <v>607210462.50446749</v>
      </c>
      <c r="ED96" s="3">
        <f t="shared" si="464"/>
        <v>257300096.73538971</v>
      </c>
      <c r="EE96" s="3">
        <f t="shared" si="464"/>
        <v>2402995.1390777417</v>
      </c>
      <c r="EF96" s="3">
        <f t="shared" si="464"/>
        <v>14091054.940378889</v>
      </c>
      <c r="EG96" s="3">
        <f t="shared" si="464"/>
        <v>44112073.967155531</v>
      </c>
      <c r="EH96" s="3">
        <f t="shared" si="464"/>
        <v>34467899.714220241</v>
      </c>
      <c r="EI96" s="3">
        <f t="shared" si="464"/>
        <v>-9337000.801561106</v>
      </c>
      <c r="EJ96" s="3">
        <f t="shared" si="464"/>
        <v>25196331.557989977</v>
      </c>
      <c r="EK96" s="3">
        <f t="shared" si="464"/>
        <v>110933354.51726121</v>
      </c>
      <c r="EL96" s="3">
        <f t="shared" si="464"/>
        <v>975443913.75711823</v>
      </c>
      <c r="EM96" s="3"/>
      <c r="EN96" s="3"/>
    </row>
    <row r="97" spans="1:144" x14ac:dyDescent="0.2">
      <c r="B97" s="3">
        <f t="shared" ref="B97:K97" si="465">B25-B21</f>
        <v>844281950.94313145</v>
      </c>
      <c r="C97" s="3">
        <f t="shared" si="465"/>
        <v>637518834.10819268</v>
      </c>
      <c r="D97" s="3">
        <f t="shared" si="465"/>
        <v>5293440.7621668503</v>
      </c>
      <c r="E97" s="3">
        <f t="shared" si="465"/>
        <v>192192452.5256018</v>
      </c>
      <c r="F97" s="3">
        <f t="shared" si="465"/>
        <v>21824313.478498705</v>
      </c>
      <c r="G97" s="3">
        <f t="shared" si="465"/>
        <v>17923006.786494806</v>
      </c>
      <c r="H97" s="3">
        <f t="shared" si="465"/>
        <v>337252564.4104389</v>
      </c>
      <c r="I97" s="3">
        <f t="shared" si="465"/>
        <v>21041213.883130036</v>
      </c>
      <c r="J97" s="3">
        <f t="shared" si="465"/>
        <v>1841624916.4067962</v>
      </c>
      <c r="K97" s="3">
        <f t="shared" si="465"/>
        <v>3323425701.4581208</v>
      </c>
      <c r="L97" s="3"/>
      <c r="M97" s="3">
        <f t="shared" si="454"/>
        <v>-3929302323.9341993</v>
      </c>
      <c r="N97" s="3">
        <f t="shared" si="454"/>
        <v>-2188542311.9774494</v>
      </c>
      <c r="O97" s="3">
        <f t="shared" si="454"/>
        <v>-31857709.056891017</v>
      </c>
      <c r="P97" s="3">
        <f t="shared" si="454"/>
        <v>-1095011408.1753807</v>
      </c>
      <c r="Q97" s="3">
        <f t="shared" si="454"/>
        <v>-434214395.05587047</v>
      </c>
      <c r="R97" s="3">
        <f t="shared" si="454"/>
        <v>-67318683.031254455</v>
      </c>
      <c r="S97" s="3">
        <f t="shared" si="454"/>
        <v>-310577155.23304164</v>
      </c>
      <c r="T97" s="3">
        <f t="shared" si="454"/>
        <v>-962198304.93250895</v>
      </c>
      <c r="U97" s="3">
        <f>U25-U21</f>
        <v>812329743.5357852</v>
      </c>
      <c r="V97" s="3">
        <f>V25-V21</f>
        <v>2525326241.5910454</v>
      </c>
      <c r="Y97" s="3">
        <f t="shared" ref="Y97:AH97" si="466">Y25-Y21</f>
        <v>929588561.49228287</v>
      </c>
      <c r="Z97" s="3">
        <f t="shared" si="466"/>
        <v>575802597.02020121</v>
      </c>
      <c r="AA97" s="3">
        <f t="shared" si="466"/>
        <v>7821101.343178831</v>
      </c>
      <c r="AB97" s="3">
        <f t="shared" si="466"/>
        <v>473356036.36918712</v>
      </c>
      <c r="AC97" s="3">
        <f t="shared" si="466"/>
        <v>38175334.549150899</v>
      </c>
      <c r="AD97" s="3">
        <f t="shared" si="466"/>
        <v>33730309.708931834</v>
      </c>
      <c r="AE97" s="3">
        <f t="shared" si="466"/>
        <v>61991349.960059136</v>
      </c>
      <c r="AF97" s="3">
        <f t="shared" si="466"/>
        <v>102201696.20880616</v>
      </c>
      <c r="AG97" s="3">
        <f t="shared" si="466"/>
        <v>717275828.13931322</v>
      </c>
      <c r="AH97" s="3">
        <f t="shared" si="466"/>
        <v>2222666986.6517973</v>
      </c>
      <c r="AI97" s="3"/>
      <c r="AJ97" s="3"/>
      <c r="AK97" s="3">
        <f t="shared" ref="AK97:AT97" si="467">AK25-AK21</f>
        <v>957874602.38569927</v>
      </c>
      <c r="AL97" s="3">
        <f t="shared" si="467"/>
        <v>525383398.68709493</v>
      </c>
      <c r="AM97" s="3">
        <f t="shared" si="467"/>
        <v>9191203.8962480575</v>
      </c>
      <c r="AN97" s="3">
        <f t="shared" si="467"/>
        <v>285801519.22366142</v>
      </c>
      <c r="AO97" s="3">
        <f t="shared" si="467"/>
        <v>53750962.856352031</v>
      </c>
      <c r="AP97" s="3">
        <f t="shared" si="467"/>
        <v>44122109.264329702</v>
      </c>
      <c r="AQ97" s="3">
        <f t="shared" si="467"/>
        <v>80424969.450099707</v>
      </c>
      <c r="AR97" s="3">
        <f t="shared" si="467"/>
        <v>98684627.822577327</v>
      </c>
      <c r="AS97" s="3">
        <f t="shared" si="467"/>
        <v>571975392.51326847</v>
      </c>
      <c r="AT97" s="3">
        <f t="shared" si="467"/>
        <v>2055233393.5860624</v>
      </c>
      <c r="AU97" s="3"/>
      <c r="AV97" s="3"/>
      <c r="AW97" s="3">
        <f t="shared" ref="AW97:BF97" si="468">AW25-AW21</f>
        <v>1087775820.3392696</v>
      </c>
      <c r="AX97" s="3">
        <f t="shared" si="468"/>
        <v>513919323.97836137</v>
      </c>
      <c r="AY97" s="3">
        <f t="shared" si="468"/>
        <v>9805052.5602950715</v>
      </c>
      <c r="AZ97" s="3">
        <f t="shared" si="468"/>
        <v>355291936.65698123</v>
      </c>
      <c r="BA97" s="3">
        <f t="shared" si="468"/>
        <v>53973954.213991553</v>
      </c>
      <c r="BB97" s="3">
        <f t="shared" si="468"/>
        <v>48112652.375375628</v>
      </c>
      <c r="BC97" s="3">
        <f t="shared" si="468"/>
        <v>127991933.69666278</v>
      </c>
      <c r="BD97" s="3">
        <f t="shared" si="468"/>
        <v>151070349.81852162</v>
      </c>
      <c r="BE97" s="3">
        <f t="shared" si="468"/>
        <v>746245879.32182765</v>
      </c>
      <c r="BF97" s="3">
        <f t="shared" si="468"/>
        <v>2347941023.6394587</v>
      </c>
      <c r="BG97" s="3"/>
      <c r="BH97" s="3"/>
      <c r="BI97" s="3">
        <f t="shared" ref="BI97:BR97" si="469">BI25-BI21</f>
        <v>1017102809.7372956</v>
      </c>
      <c r="BJ97" s="3">
        <f t="shared" si="469"/>
        <v>443418449.97576594</v>
      </c>
      <c r="BK97" s="3">
        <f t="shared" si="469"/>
        <v>10653578.562376626</v>
      </c>
      <c r="BL97" s="3">
        <f t="shared" si="469"/>
        <v>339033778.13905299</v>
      </c>
      <c r="BM97" s="3">
        <f t="shared" si="469"/>
        <v>62661066.912897855</v>
      </c>
      <c r="BN97" s="3">
        <f t="shared" si="469"/>
        <v>46747718.773782939</v>
      </c>
      <c r="BO97" s="3">
        <f t="shared" si="469"/>
        <v>135045710.48440546</v>
      </c>
      <c r="BP97" s="3">
        <f t="shared" si="469"/>
        <v>252759295.74805582</v>
      </c>
      <c r="BQ97" s="3">
        <f t="shared" si="469"/>
        <v>846901148.62057161</v>
      </c>
      <c r="BR97" s="3">
        <f t="shared" si="469"/>
        <v>2307422408.3336334</v>
      </c>
      <c r="BS97" s="3"/>
      <c r="BT97" s="3"/>
      <c r="BU97" s="3">
        <f t="shared" ref="BU97:CD97" si="470">BU25-BU21</f>
        <v>938860851.10287952</v>
      </c>
      <c r="BV97" s="3">
        <f t="shared" si="470"/>
        <v>369084906.68539441</v>
      </c>
      <c r="BW97" s="3">
        <f t="shared" si="470"/>
        <v>9508745.531287089</v>
      </c>
      <c r="BX97" s="3">
        <f t="shared" si="470"/>
        <v>325181295.41867113</v>
      </c>
      <c r="BY97" s="3">
        <f t="shared" si="470"/>
        <v>64859521.800485879</v>
      </c>
      <c r="BZ97" s="3">
        <f t="shared" si="470"/>
        <v>47045611.685229868</v>
      </c>
      <c r="CA97" s="3">
        <f t="shared" si="470"/>
        <v>132323132.05467498</v>
      </c>
      <c r="CB97" s="3">
        <f t="shared" si="470"/>
        <v>492669656.70531678</v>
      </c>
      <c r="CC97" s="3">
        <f t="shared" si="470"/>
        <v>1071587963.1956658</v>
      </c>
      <c r="CD97" s="3">
        <f t="shared" si="470"/>
        <v>2379533720.9839401</v>
      </c>
      <c r="CE97" s="3"/>
      <c r="CF97" s="3"/>
      <c r="CG97" s="3">
        <f t="shared" ref="CG97:CP97" si="471">CG25-CG21</f>
        <v>969950537.59111357</v>
      </c>
      <c r="CH97" s="3">
        <f t="shared" si="471"/>
        <v>356087035.09736049</v>
      </c>
      <c r="CI97" s="3">
        <f t="shared" si="471"/>
        <v>8176541.4706113413</v>
      </c>
      <c r="CJ97" s="3">
        <f t="shared" si="471"/>
        <v>267626650.67121482</v>
      </c>
      <c r="CK97" s="3">
        <f t="shared" si="471"/>
        <v>69508972.769967139</v>
      </c>
      <c r="CL97" s="3">
        <f t="shared" si="471"/>
        <v>107861825.14293396</v>
      </c>
      <c r="CM97" s="3">
        <f t="shared" si="471"/>
        <v>107927446.78838718</v>
      </c>
      <c r="CN97" s="3">
        <f t="shared" si="471"/>
        <v>198626147.07873046</v>
      </c>
      <c r="CO97" s="3">
        <f t="shared" si="471"/>
        <v>759727583.92184496</v>
      </c>
      <c r="CP97" s="3">
        <f t="shared" si="471"/>
        <v>2085765156.6103191</v>
      </c>
      <c r="CQ97" s="3"/>
      <c r="CR97" s="3"/>
      <c r="CS97" s="3">
        <f t="shared" ref="CS97:DB97" si="472">CS25-CS21</f>
        <v>905840289.74748755</v>
      </c>
      <c r="CT97" s="3">
        <f t="shared" si="472"/>
        <v>339118019.44828296</v>
      </c>
      <c r="CU97" s="3">
        <f t="shared" si="472"/>
        <v>6958464.9510282055</v>
      </c>
      <c r="CV97" s="3">
        <f t="shared" si="472"/>
        <v>217104332.55411255</v>
      </c>
      <c r="CW97" s="3">
        <f t="shared" si="472"/>
        <v>64949738.066142708</v>
      </c>
      <c r="CX97" s="3">
        <f t="shared" si="472"/>
        <v>108381838.41316992</v>
      </c>
      <c r="CY97" s="3">
        <f t="shared" si="472"/>
        <v>80992096.850809336</v>
      </c>
      <c r="CZ97" s="3">
        <f t="shared" si="472"/>
        <v>166790814.29497617</v>
      </c>
      <c r="DA97" s="3">
        <f t="shared" si="472"/>
        <v>645177285.13023877</v>
      </c>
      <c r="DB97" s="3">
        <f t="shared" si="472"/>
        <v>1890135594.3260088</v>
      </c>
      <c r="DC97" s="3"/>
      <c r="DD97" s="3"/>
      <c r="DE97" s="3">
        <f t="shared" ref="DE97:DN97" si="473">DE25-DE21</f>
        <v>837526161.22606277</v>
      </c>
      <c r="DF97" s="3">
        <f t="shared" si="473"/>
        <v>327049669.80969238</v>
      </c>
      <c r="DG97" s="3">
        <f t="shared" si="473"/>
        <v>5799588.5056183301</v>
      </c>
      <c r="DH97" s="3">
        <f t="shared" si="473"/>
        <v>156752035.40266764</v>
      </c>
      <c r="DI97" s="3">
        <f t="shared" si="473"/>
        <v>60835686.264029503</v>
      </c>
      <c r="DJ97" s="3">
        <f t="shared" si="473"/>
        <v>89838857.973948151</v>
      </c>
      <c r="DK97" s="3">
        <f t="shared" si="473"/>
        <v>54635224.854857951</v>
      </c>
      <c r="DL97" s="3">
        <f t="shared" si="473"/>
        <v>128714842.15424252</v>
      </c>
      <c r="DM97" s="3">
        <f t="shared" si="473"/>
        <v>496576235.15536404</v>
      </c>
      <c r="DN97" s="3">
        <f t="shared" si="473"/>
        <v>1661152066.1911187</v>
      </c>
      <c r="DO97" s="3"/>
      <c r="DP97" s="3"/>
      <c r="DQ97" s="3">
        <f t="shared" ref="DQ97:DZ97" si="474">DQ25-DQ21</f>
        <v>750783098.31500101</v>
      </c>
      <c r="DR97" s="3">
        <f t="shared" si="474"/>
        <v>304854597.28370547</v>
      </c>
      <c r="DS97" s="3">
        <f t="shared" si="474"/>
        <v>4469787.4844096359</v>
      </c>
      <c r="DT97" s="3">
        <f t="shared" si="474"/>
        <v>88614540.407049477</v>
      </c>
      <c r="DU97" s="3">
        <f t="shared" si="474"/>
        <v>58887298.510087609</v>
      </c>
      <c r="DV97" s="3">
        <f t="shared" si="474"/>
        <v>71986295.060017318</v>
      </c>
      <c r="DW97" s="3">
        <f t="shared" si="474"/>
        <v>26156969.574699238</v>
      </c>
      <c r="DX97" s="3">
        <f t="shared" si="474"/>
        <v>86107156.213192821</v>
      </c>
      <c r="DY97" s="3">
        <f t="shared" si="474"/>
        <v>336222047.24945593</v>
      </c>
      <c r="DZ97" s="3">
        <f t="shared" si="474"/>
        <v>1391859742.8481627</v>
      </c>
      <c r="EA97" s="3"/>
      <c r="EB97" s="3"/>
      <c r="EC97" s="3">
        <f t="shared" ref="EC97:EL97" si="475">EC25-EC21</f>
        <v>638843666.60743999</v>
      </c>
      <c r="ED97" s="3">
        <f t="shared" si="475"/>
        <v>270704388.9509331</v>
      </c>
      <c r="EE97" s="3">
        <f t="shared" si="475"/>
        <v>3128930.2313745162</v>
      </c>
      <c r="EF97" s="3">
        <f t="shared" si="475"/>
        <v>18347905.527529523</v>
      </c>
      <c r="EG97" s="3">
        <f t="shared" si="475"/>
        <v>57438152.72861284</v>
      </c>
      <c r="EH97" s="3">
        <f t="shared" si="475"/>
        <v>51774092.464063674</v>
      </c>
      <c r="EI97" s="3">
        <f t="shared" si="475"/>
        <v>-12157670.901317395</v>
      </c>
      <c r="EJ97" s="3">
        <f t="shared" si="475"/>
        <v>32808041.202192366</v>
      </c>
      <c r="EK97" s="3">
        <f t="shared" si="475"/>
        <v>151339451.25245559</v>
      </c>
      <c r="EL97" s="3">
        <f t="shared" si="475"/>
        <v>1060887506.8108287</v>
      </c>
      <c r="EM97" s="3"/>
      <c r="EN97" s="3"/>
    </row>
    <row r="98" spans="1:144" x14ac:dyDescent="0.2">
      <c r="B98" s="17">
        <f t="shared" ref="B98:K98" si="476">B97-B96</f>
        <v>237071488.43866396</v>
      </c>
      <c r="C98" s="17">
        <f t="shared" si="476"/>
        <v>380218737.37280297</v>
      </c>
      <c r="D98" s="17">
        <f t="shared" si="476"/>
        <v>2890445.6230891086</v>
      </c>
      <c r="E98" s="17">
        <f t="shared" si="476"/>
        <v>178101397.5852229</v>
      </c>
      <c r="F98" s="17">
        <f t="shared" si="476"/>
        <v>-22287760.488656826</v>
      </c>
      <c r="G98" s="17">
        <f t="shared" si="476"/>
        <v>-16544892.927725434</v>
      </c>
      <c r="H98" s="17">
        <f t="shared" si="476"/>
        <v>346589565.21200001</v>
      </c>
      <c r="I98" s="17">
        <f t="shared" si="476"/>
        <v>-4155117.674859941</v>
      </c>
      <c r="J98" s="17">
        <f t="shared" si="476"/>
        <v>1730691561.889535</v>
      </c>
      <c r="K98" s="17">
        <f t="shared" si="476"/>
        <v>2347981787.7010026</v>
      </c>
      <c r="M98" s="17">
        <f t="shared" ref="M98:V98" si="477">M97-M96</f>
        <v>-1760693529.2753868</v>
      </c>
      <c r="N98" s="17">
        <f t="shared" si="477"/>
        <v>-1269613395.0653434</v>
      </c>
      <c r="O98" s="17">
        <f t="shared" si="477"/>
        <v>-23275583.560184795</v>
      </c>
      <c r="P98" s="17">
        <f t="shared" si="477"/>
        <v>-1044686211.9597418</v>
      </c>
      <c r="Q98" s="17">
        <f t="shared" si="477"/>
        <v>-276671273.74460077</v>
      </c>
      <c r="R98" s="17">
        <f t="shared" si="477"/>
        <v>55780958.805246383</v>
      </c>
      <c r="S98" s="17">
        <f t="shared" si="477"/>
        <v>-343923586.66718847</v>
      </c>
      <c r="T98" s="17">
        <f t="shared" si="477"/>
        <v>-872211406.51111615</v>
      </c>
      <c r="U98" s="17">
        <f t="shared" si="477"/>
        <v>701396389.01852393</v>
      </c>
      <c r="V98" s="17">
        <f t="shared" si="477"/>
        <v>1549882327.8339272</v>
      </c>
      <c r="Y98" s="17">
        <f t="shared" ref="Y98:AH98" si="478">Y97-Y96</f>
        <v>322378098.98781538</v>
      </c>
      <c r="Z98" s="17">
        <f t="shared" si="478"/>
        <v>318502500.2848115</v>
      </c>
      <c r="AA98" s="17">
        <f t="shared" si="478"/>
        <v>5418106.2041010894</v>
      </c>
      <c r="AB98" s="17">
        <f t="shared" si="478"/>
        <v>459264981.42880821</v>
      </c>
      <c r="AC98" s="17">
        <f t="shared" si="478"/>
        <v>-5936739.418004632</v>
      </c>
      <c r="AD98" s="17">
        <f t="shared" si="478"/>
        <v>-737590.00528840721</v>
      </c>
      <c r="AE98" s="17">
        <f t="shared" si="478"/>
        <v>71328350.761620238</v>
      </c>
      <c r="AF98" s="17">
        <f t="shared" si="478"/>
        <v>77005364.650816172</v>
      </c>
      <c r="AG98" s="17">
        <f t="shared" si="478"/>
        <v>606342473.62205195</v>
      </c>
      <c r="AH98" s="17">
        <f t="shared" si="478"/>
        <v>1247223072.8946791</v>
      </c>
      <c r="AI98" s="70"/>
      <c r="AJ98" s="70"/>
      <c r="AK98" s="17">
        <f t="shared" ref="AK98:AT98" si="479">AK97-AK96</f>
        <v>350664139.88123178</v>
      </c>
      <c r="AL98" s="17">
        <f t="shared" si="479"/>
        <v>268083301.95170522</v>
      </c>
      <c r="AM98" s="17">
        <f t="shared" si="479"/>
        <v>6788208.7571703158</v>
      </c>
      <c r="AN98" s="17">
        <f t="shared" si="479"/>
        <v>271710464.28328252</v>
      </c>
      <c r="AO98" s="17">
        <f t="shared" si="479"/>
        <v>9638888.8891965002</v>
      </c>
      <c r="AP98" s="17">
        <f t="shared" si="479"/>
        <v>9654209.5501094609</v>
      </c>
      <c r="AQ98" s="17">
        <f t="shared" si="479"/>
        <v>89761970.251660809</v>
      </c>
      <c r="AR98" s="17">
        <f t="shared" si="479"/>
        <v>73488296.264587343</v>
      </c>
      <c r="AS98" s="17">
        <f t="shared" si="479"/>
        <v>461042037.99600726</v>
      </c>
      <c r="AT98" s="17">
        <f t="shared" si="479"/>
        <v>1079789479.8289442</v>
      </c>
      <c r="AU98" s="70"/>
      <c r="AV98" s="70"/>
      <c r="AW98" s="17">
        <f t="shared" ref="AW98:BF98" si="480">AW97-AW96</f>
        <v>480565357.83480215</v>
      </c>
      <c r="AX98" s="17">
        <f t="shared" si="480"/>
        <v>256619227.24297166</v>
      </c>
      <c r="AY98" s="17">
        <f t="shared" si="480"/>
        <v>7402057.4212173298</v>
      </c>
      <c r="AZ98" s="17">
        <f t="shared" si="480"/>
        <v>341200881.71660233</v>
      </c>
      <c r="BA98" s="17">
        <f t="shared" si="480"/>
        <v>9861880.2468360215</v>
      </c>
      <c r="BB98" s="17">
        <f t="shared" si="480"/>
        <v>13644752.661155388</v>
      </c>
      <c r="BC98" s="17">
        <f t="shared" si="480"/>
        <v>137328934.4982239</v>
      </c>
      <c r="BD98" s="17">
        <f t="shared" si="480"/>
        <v>125874018.26053163</v>
      </c>
      <c r="BE98" s="17">
        <f t="shared" si="480"/>
        <v>635312524.80456638</v>
      </c>
      <c r="BF98" s="17">
        <f t="shared" si="480"/>
        <v>1372497109.8823404</v>
      </c>
      <c r="BG98" s="70"/>
      <c r="BH98" s="70"/>
      <c r="BI98" s="17">
        <f t="shared" ref="BI98:BR98" si="481">BI97-BI96</f>
        <v>409892347.23282814</v>
      </c>
      <c r="BJ98" s="17">
        <f t="shared" si="481"/>
        <v>186118353.24037623</v>
      </c>
      <c r="BK98" s="17">
        <f t="shared" si="481"/>
        <v>8250583.4232988842</v>
      </c>
      <c r="BL98" s="17">
        <f t="shared" si="481"/>
        <v>324942723.19867408</v>
      </c>
      <c r="BM98" s="17">
        <f t="shared" si="481"/>
        <v>18548992.945742324</v>
      </c>
      <c r="BN98" s="17">
        <f t="shared" si="481"/>
        <v>12279819.059562698</v>
      </c>
      <c r="BO98" s="17">
        <f t="shared" si="481"/>
        <v>144382711.28596658</v>
      </c>
      <c r="BP98" s="17">
        <f t="shared" si="481"/>
        <v>227562964.19006583</v>
      </c>
      <c r="BQ98" s="17">
        <f t="shared" si="481"/>
        <v>735967794.10331035</v>
      </c>
      <c r="BR98" s="17">
        <f t="shared" si="481"/>
        <v>1331978494.5765152</v>
      </c>
      <c r="BS98" s="70"/>
      <c r="BT98" s="70"/>
      <c r="BU98" s="17">
        <f t="shared" ref="BU98:CD98" si="482">BU97-BU96</f>
        <v>331650388.59841204</v>
      </c>
      <c r="BV98" s="17">
        <f t="shared" si="482"/>
        <v>111784809.9500047</v>
      </c>
      <c r="BW98" s="17">
        <f t="shared" si="482"/>
        <v>7105750.3922093473</v>
      </c>
      <c r="BX98" s="17">
        <f t="shared" si="482"/>
        <v>311090240.47829223</v>
      </c>
      <c r="BY98" s="17">
        <f t="shared" si="482"/>
        <v>20747447.833330348</v>
      </c>
      <c r="BZ98" s="17">
        <f t="shared" si="482"/>
        <v>12577711.971009627</v>
      </c>
      <c r="CA98" s="17">
        <f t="shared" si="482"/>
        <v>141660132.8562361</v>
      </c>
      <c r="CB98" s="17">
        <f t="shared" si="482"/>
        <v>467473325.14732683</v>
      </c>
      <c r="CC98" s="17">
        <f t="shared" si="482"/>
        <v>960654608.67840457</v>
      </c>
      <c r="CD98" s="17">
        <f t="shared" si="482"/>
        <v>1404089807.2268219</v>
      </c>
      <c r="CE98" s="70"/>
      <c r="CF98" s="70"/>
      <c r="CG98" s="17">
        <f t="shared" ref="CG98:CP98" si="483">CG97-CG96</f>
        <v>362740075.08664608</v>
      </c>
      <c r="CH98" s="17">
        <f t="shared" si="483"/>
        <v>98786938.361970782</v>
      </c>
      <c r="CI98" s="17">
        <f t="shared" si="483"/>
        <v>5773546.3315335996</v>
      </c>
      <c r="CJ98" s="17">
        <f t="shared" si="483"/>
        <v>253535595.73083591</v>
      </c>
      <c r="CK98" s="17">
        <f t="shared" si="483"/>
        <v>25396898.802811608</v>
      </c>
      <c r="CL98" s="17">
        <f t="shared" si="483"/>
        <v>73393925.428713724</v>
      </c>
      <c r="CM98" s="17">
        <f t="shared" si="483"/>
        <v>117264447.58994828</v>
      </c>
      <c r="CN98" s="17">
        <f t="shared" si="483"/>
        <v>173429815.52074048</v>
      </c>
      <c r="CO98" s="17">
        <f t="shared" si="483"/>
        <v>648794229.40458369</v>
      </c>
      <c r="CP98" s="17">
        <f t="shared" si="483"/>
        <v>1110321242.8532009</v>
      </c>
      <c r="CQ98" s="70"/>
      <c r="CR98" s="70"/>
      <c r="CS98" s="17">
        <f t="shared" ref="CS98:DB98" si="484">CS97-CS96</f>
        <v>298629827.24302006</v>
      </c>
      <c r="CT98" s="17">
        <f t="shared" si="484"/>
        <v>81817922.712893248</v>
      </c>
      <c r="CU98" s="17">
        <f t="shared" si="484"/>
        <v>4555469.8119504638</v>
      </c>
      <c r="CV98" s="17">
        <f t="shared" si="484"/>
        <v>203013277.61373365</v>
      </c>
      <c r="CW98" s="17">
        <f t="shared" si="484"/>
        <v>20837664.098987177</v>
      </c>
      <c r="CX98" s="17">
        <f t="shared" si="484"/>
        <v>73913938.69894968</v>
      </c>
      <c r="CY98" s="17">
        <f t="shared" si="484"/>
        <v>90329097.652370438</v>
      </c>
      <c r="CZ98" s="17">
        <f t="shared" si="484"/>
        <v>141594482.73698619</v>
      </c>
      <c r="DA98" s="17">
        <f t="shared" si="484"/>
        <v>534243930.61297756</v>
      </c>
      <c r="DB98" s="17">
        <f t="shared" si="484"/>
        <v>914691680.56889057</v>
      </c>
      <c r="DC98" s="70"/>
      <c r="DD98" s="70"/>
      <c r="DE98" s="17">
        <f t="shared" ref="DE98:DN98" si="485">DE97-DE96</f>
        <v>230315698.72159529</v>
      </c>
      <c r="DF98" s="17">
        <f t="shared" si="485"/>
        <v>69749573.074302673</v>
      </c>
      <c r="DG98" s="17">
        <f t="shared" si="485"/>
        <v>3396593.3665405884</v>
      </c>
      <c r="DH98" s="17">
        <f t="shared" si="485"/>
        <v>142660980.46228874</v>
      </c>
      <c r="DI98" s="17">
        <f t="shared" si="485"/>
        <v>16723612.296873972</v>
      </c>
      <c r="DJ98" s="17">
        <f t="shared" si="485"/>
        <v>55370958.25972791</v>
      </c>
      <c r="DK98" s="17">
        <f t="shared" si="485"/>
        <v>63972225.656419054</v>
      </c>
      <c r="DL98" s="17">
        <f t="shared" si="485"/>
        <v>103518510.59625253</v>
      </c>
      <c r="DM98" s="17">
        <f t="shared" si="485"/>
        <v>385642880.63810283</v>
      </c>
      <c r="DN98" s="17">
        <f t="shared" si="485"/>
        <v>685708152.43400049</v>
      </c>
      <c r="DO98" s="70"/>
      <c r="DP98" s="70"/>
      <c r="DQ98" s="17">
        <f t="shared" ref="DQ98:DZ98" si="486">DQ97-DQ96</f>
        <v>143572635.81053352</v>
      </c>
      <c r="DR98" s="17">
        <f t="shared" si="486"/>
        <v>47554500.548315763</v>
      </c>
      <c r="DS98" s="17">
        <f t="shared" si="486"/>
        <v>2066792.3453318942</v>
      </c>
      <c r="DT98" s="17">
        <f t="shared" si="486"/>
        <v>74523485.466670588</v>
      </c>
      <c r="DU98" s="17">
        <f t="shared" si="486"/>
        <v>14775224.542932078</v>
      </c>
      <c r="DV98" s="17">
        <f t="shared" si="486"/>
        <v>37518395.345797077</v>
      </c>
      <c r="DW98" s="17">
        <f t="shared" si="486"/>
        <v>35493970.37626034</v>
      </c>
      <c r="DX98" s="17">
        <f t="shared" si="486"/>
        <v>60910824.655202843</v>
      </c>
      <c r="DY98" s="17">
        <f t="shared" si="486"/>
        <v>225288692.73219472</v>
      </c>
      <c r="DZ98" s="17">
        <f t="shared" si="486"/>
        <v>416415829.09104443</v>
      </c>
      <c r="EA98" s="70"/>
      <c r="EB98" s="70"/>
      <c r="EC98" s="17">
        <f t="shared" ref="EC98:EL98" si="487">EC97-EC96</f>
        <v>31633204.102972507</v>
      </c>
      <c r="ED98" s="17">
        <f t="shared" si="487"/>
        <v>13404292.215543389</v>
      </c>
      <c r="EE98" s="17">
        <f t="shared" si="487"/>
        <v>725935.0922967745</v>
      </c>
      <c r="EF98" s="17">
        <f t="shared" si="487"/>
        <v>4256850.5871506333</v>
      </c>
      <c r="EG98" s="17">
        <f t="shared" si="487"/>
        <v>13326078.761457309</v>
      </c>
      <c r="EH98" s="17">
        <f t="shared" si="487"/>
        <v>17306192.749843433</v>
      </c>
      <c r="EI98" s="17">
        <f t="shared" si="487"/>
        <v>-2820670.0997562893</v>
      </c>
      <c r="EJ98" s="17">
        <f t="shared" si="487"/>
        <v>7611709.6442023888</v>
      </c>
      <c r="EK98" s="17">
        <f t="shared" si="487"/>
        <v>40406096.735194385</v>
      </c>
      <c r="EL98" s="17">
        <f t="shared" si="487"/>
        <v>85443593.053710461</v>
      </c>
      <c r="EM98" s="70"/>
      <c r="EN98" s="70"/>
    </row>
    <row r="99" spans="1:144" x14ac:dyDescent="0.2">
      <c r="J99" s="69"/>
      <c r="U99" s="69"/>
      <c r="AG99" s="69"/>
      <c r="AJ99" s="69"/>
      <c r="AS99" s="69"/>
      <c r="BE99" s="69"/>
      <c r="BQ99" s="69"/>
      <c r="CC99" s="69"/>
      <c r="CO99" s="69"/>
      <c r="DA99" s="69"/>
      <c r="DM99" s="69"/>
      <c r="DY99" s="69"/>
      <c r="EK99" s="69"/>
    </row>
    <row r="100" spans="1:144" x14ac:dyDescent="0.2">
      <c r="C100" s="1" t="s">
        <v>247</v>
      </c>
      <c r="D100" s="1" t="s">
        <v>246</v>
      </c>
      <c r="N100" s="1" t="s">
        <v>247</v>
      </c>
      <c r="O100" s="1" t="s">
        <v>246</v>
      </c>
      <c r="Z100" s="1" t="s">
        <v>247</v>
      </c>
      <c r="AA100" s="1" t="s">
        <v>246</v>
      </c>
      <c r="AL100" s="1" t="s">
        <v>247</v>
      </c>
      <c r="AM100" s="1" t="s">
        <v>246</v>
      </c>
      <c r="AX100" s="1" t="s">
        <v>247</v>
      </c>
      <c r="AY100" s="1" t="s">
        <v>246</v>
      </c>
      <c r="BJ100" s="1" t="s">
        <v>247</v>
      </c>
      <c r="BK100" s="1" t="s">
        <v>246</v>
      </c>
      <c r="BV100" s="1" t="s">
        <v>247</v>
      </c>
      <c r="BW100" s="1" t="s">
        <v>246</v>
      </c>
      <c r="CH100" s="1" t="s">
        <v>247</v>
      </c>
      <c r="CI100" s="1" t="s">
        <v>246</v>
      </c>
      <c r="CT100" s="1" t="s">
        <v>247</v>
      </c>
      <c r="CU100" s="1" t="s">
        <v>246</v>
      </c>
      <c r="DF100" s="1" t="s">
        <v>247</v>
      </c>
      <c r="DG100" s="1" t="s">
        <v>246</v>
      </c>
      <c r="DR100" s="1" t="s">
        <v>247</v>
      </c>
      <c r="DS100" s="1" t="s">
        <v>246</v>
      </c>
      <c r="ED100" s="1" t="s">
        <v>247</v>
      </c>
      <c r="EE100" s="1" t="s">
        <v>246</v>
      </c>
    </row>
    <row r="101" spans="1:144" x14ac:dyDescent="0.2">
      <c r="B101" s="65" t="s">
        <v>245</v>
      </c>
      <c r="C101" s="68">
        <v>0</v>
      </c>
      <c r="D101" s="66">
        <v>0</v>
      </c>
      <c r="E101" s="66">
        <f>C101-D101</f>
        <v>0</v>
      </c>
      <c r="M101" s="65" t="s">
        <v>245</v>
      </c>
      <c r="N101" s="68" t="e" vm="2">
        <v>#VALUE!</v>
      </c>
      <c r="O101" s="66" t="e" vm="2">
        <v>#VALUE!</v>
      </c>
      <c r="P101" s="66" t="e" vm="3">
        <f>N101-O101</f>
        <v>#VALUE!</v>
      </c>
      <c r="Y101" s="65" t="s">
        <v>245</v>
      </c>
      <c r="Z101" s="68">
        <v>0</v>
      </c>
      <c r="AA101" s="66">
        <v>0</v>
      </c>
      <c r="AB101" s="66">
        <f>Z101-AA101</f>
        <v>0</v>
      </c>
      <c r="AK101" s="65" t="s">
        <v>245</v>
      </c>
      <c r="AL101" s="68">
        <v>0</v>
      </c>
      <c r="AM101" s="66">
        <v>0</v>
      </c>
      <c r="AN101" s="66">
        <f>AL101-AM101</f>
        <v>0</v>
      </c>
      <c r="AW101" s="65" t="s">
        <v>245</v>
      </c>
      <c r="AX101" s="68">
        <v>0</v>
      </c>
      <c r="AY101" s="66">
        <v>0</v>
      </c>
      <c r="AZ101" s="66">
        <f>AX101-AY101</f>
        <v>0</v>
      </c>
      <c r="BI101" s="65" t="s">
        <v>245</v>
      </c>
      <c r="BJ101" s="68">
        <v>0</v>
      </c>
      <c r="BK101" s="66">
        <v>0</v>
      </c>
      <c r="BL101" s="66">
        <f>BJ101-BK101</f>
        <v>0</v>
      </c>
      <c r="BU101" s="65" t="s">
        <v>245</v>
      </c>
      <c r="BV101" s="68">
        <v>0</v>
      </c>
      <c r="BW101" s="66">
        <v>0</v>
      </c>
      <c r="BX101" s="66">
        <f>BV101-BW101</f>
        <v>0</v>
      </c>
      <c r="CG101" s="65" t="s">
        <v>245</v>
      </c>
      <c r="CH101" s="68">
        <v>0</v>
      </c>
      <c r="CI101" s="66">
        <v>0</v>
      </c>
      <c r="CJ101" s="66">
        <f>CH101-CI101</f>
        <v>0</v>
      </c>
      <c r="CS101" s="65" t="s">
        <v>245</v>
      </c>
      <c r="CT101" s="68">
        <v>0</v>
      </c>
      <c r="CU101" s="66">
        <v>0</v>
      </c>
      <c r="CV101" s="66">
        <f>CT101-CU101</f>
        <v>0</v>
      </c>
      <c r="DE101" s="65" t="s">
        <v>245</v>
      </c>
      <c r="DF101" s="68">
        <v>0</v>
      </c>
      <c r="DG101" s="66">
        <v>0</v>
      </c>
      <c r="DH101" s="66">
        <f>DF101-DG101</f>
        <v>0</v>
      </c>
      <c r="DQ101" s="65" t="s">
        <v>245</v>
      </c>
      <c r="DR101" s="68">
        <v>0</v>
      </c>
      <c r="DS101" s="66">
        <v>0</v>
      </c>
      <c r="DT101" s="66">
        <f>DR101-DS101</f>
        <v>0</v>
      </c>
      <c r="EC101" s="65" t="s">
        <v>245</v>
      </c>
      <c r="ED101" s="68">
        <v>0</v>
      </c>
      <c r="EE101" s="66">
        <v>0</v>
      </c>
      <c r="EF101" s="66">
        <f>ED101-EE101</f>
        <v>0</v>
      </c>
    </row>
    <row r="102" spans="1:144" x14ac:dyDescent="0.2">
      <c r="B102" s="65" t="s">
        <v>244</v>
      </c>
      <c r="C102" s="67">
        <v>0</v>
      </c>
      <c r="D102" s="66">
        <v>0</v>
      </c>
      <c r="E102" s="66">
        <f>C102-D102</f>
        <v>0</v>
      </c>
      <c r="M102" s="65" t="s">
        <v>244</v>
      </c>
      <c r="N102" s="67" t="e" vm="2">
        <v>#VALUE!</v>
      </c>
      <c r="O102" s="66" t="e" vm="2">
        <v>#VALUE!</v>
      </c>
      <c r="P102" s="66" t="e" vm="3">
        <f>N102-O102</f>
        <v>#VALUE!</v>
      </c>
      <c r="Y102" s="65" t="s">
        <v>244</v>
      </c>
      <c r="Z102" s="67">
        <v>0</v>
      </c>
      <c r="AA102" s="66">
        <v>0</v>
      </c>
      <c r="AB102" s="66">
        <f>Z102-AA102</f>
        <v>0</v>
      </c>
      <c r="AK102" s="65" t="s">
        <v>244</v>
      </c>
      <c r="AL102" s="67">
        <v>0</v>
      </c>
      <c r="AM102" s="66">
        <v>0</v>
      </c>
      <c r="AN102" s="66">
        <f>AL102-AM102</f>
        <v>0</v>
      </c>
      <c r="AW102" s="65" t="s">
        <v>244</v>
      </c>
      <c r="AX102" s="67">
        <v>0</v>
      </c>
      <c r="AY102" s="66">
        <v>0</v>
      </c>
      <c r="AZ102" s="66">
        <f>AX102-AY102</f>
        <v>0</v>
      </c>
      <c r="BI102" s="65" t="s">
        <v>244</v>
      </c>
      <c r="BJ102" s="67">
        <v>0</v>
      </c>
      <c r="BK102" s="66">
        <v>0</v>
      </c>
      <c r="BL102" s="66">
        <f>BJ102-BK102</f>
        <v>0</v>
      </c>
      <c r="BU102" s="65" t="s">
        <v>244</v>
      </c>
      <c r="BV102" s="67">
        <v>0</v>
      </c>
      <c r="BW102" s="66">
        <v>0</v>
      </c>
      <c r="BX102" s="66">
        <f>BV102-BW102</f>
        <v>0</v>
      </c>
      <c r="CG102" s="65" t="s">
        <v>244</v>
      </c>
      <c r="CH102" s="67">
        <v>0</v>
      </c>
      <c r="CI102" s="66">
        <v>0</v>
      </c>
      <c r="CJ102" s="66">
        <f>CH102-CI102</f>
        <v>0</v>
      </c>
      <c r="CS102" s="65" t="s">
        <v>244</v>
      </c>
      <c r="CT102" s="67">
        <v>0</v>
      </c>
      <c r="CU102" s="66">
        <v>0</v>
      </c>
      <c r="CV102" s="66">
        <f>CT102-CU102</f>
        <v>0</v>
      </c>
      <c r="DE102" s="65" t="s">
        <v>244</v>
      </c>
      <c r="DF102" s="67">
        <v>0</v>
      </c>
      <c r="DG102" s="66">
        <v>0</v>
      </c>
      <c r="DH102" s="66">
        <f>DF102-DG102</f>
        <v>0</v>
      </c>
      <c r="DQ102" s="65" t="s">
        <v>244</v>
      </c>
      <c r="DR102" s="67">
        <v>0</v>
      </c>
      <c r="DS102" s="66">
        <v>0</v>
      </c>
      <c r="DT102" s="66">
        <f>DR102-DS102</f>
        <v>0</v>
      </c>
      <c r="EC102" s="65" t="s">
        <v>244</v>
      </c>
      <c r="ED102" s="67">
        <v>0</v>
      </c>
      <c r="EE102" s="66">
        <v>0</v>
      </c>
      <c r="EF102" s="66">
        <f>ED102-EE102</f>
        <v>0</v>
      </c>
    </row>
    <row r="103" spans="1:144" x14ac:dyDescent="0.2">
      <c r="B103" s="65" t="s">
        <v>243</v>
      </c>
      <c r="C103" s="64">
        <f>C101-C102</f>
        <v>0</v>
      </c>
      <c r="D103" s="64">
        <f>D101-D102</f>
        <v>0</v>
      </c>
      <c r="E103" s="63">
        <f>E101-E102</f>
        <v>0</v>
      </c>
      <c r="M103" s="65" t="s">
        <v>243</v>
      </c>
      <c r="N103" s="64" t="e" vm="3">
        <f>N101-N102</f>
        <v>#VALUE!</v>
      </c>
      <c r="O103" s="64" t="e" vm="3">
        <f>O101-O102</f>
        <v>#VALUE!</v>
      </c>
      <c r="P103" s="63" t="e" vm="3">
        <f>P101-P102</f>
        <v>#VALUE!</v>
      </c>
      <c r="Y103" s="65" t="s">
        <v>243</v>
      </c>
      <c r="Z103" s="64">
        <f>Z101-Z102</f>
        <v>0</v>
      </c>
      <c r="AA103" s="64">
        <f>AA101-AA102</f>
        <v>0</v>
      </c>
      <c r="AB103" s="63">
        <f>AB101-AB102</f>
        <v>0</v>
      </c>
      <c r="AK103" s="65" t="s">
        <v>243</v>
      </c>
      <c r="AL103" s="64">
        <f>AL101-AL102</f>
        <v>0</v>
      </c>
      <c r="AM103" s="64">
        <f>AM101-AM102</f>
        <v>0</v>
      </c>
      <c r="AN103" s="63">
        <f>AN101-AN102</f>
        <v>0</v>
      </c>
      <c r="AW103" s="65" t="s">
        <v>243</v>
      </c>
      <c r="AX103" s="64">
        <f>AX101-AX102</f>
        <v>0</v>
      </c>
      <c r="AY103" s="64">
        <f>AY101-AY102</f>
        <v>0</v>
      </c>
      <c r="AZ103" s="63">
        <f>AZ101-AZ102</f>
        <v>0</v>
      </c>
      <c r="BI103" s="65" t="s">
        <v>243</v>
      </c>
      <c r="BJ103" s="64">
        <f>BJ101-BJ102</f>
        <v>0</v>
      </c>
      <c r="BK103" s="64">
        <f>BK101-BK102</f>
        <v>0</v>
      </c>
      <c r="BL103" s="63">
        <f>BL101-BL102</f>
        <v>0</v>
      </c>
      <c r="BU103" s="65" t="s">
        <v>243</v>
      </c>
      <c r="BV103" s="64">
        <f>BV101-BV102</f>
        <v>0</v>
      </c>
      <c r="BW103" s="64">
        <f>BW101-BW102</f>
        <v>0</v>
      </c>
      <c r="BX103" s="63">
        <f>BX101-BX102</f>
        <v>0</v>
      </c>
      <c r="CG103" s="65" t="s">
        <v>243</v>
      </c>
      <c r="CH103" s="64">
        <f>CH101-CH102</f>
        <v>0</v>
      </c>
      <c r="CI103" s="64">
        <f>CI101-CI102</f>
        <v>0</v>
      </c>
      <c r="CJ103" s="63">
        <f>CJ101-CJ102</f>
        <v>0</v>
      </c>
      <c r="CS103" s="65" t="s">
        <v>243</v>
      </c>
      <c r="CT103" s="64">
        <f>CT101-CT102</f>
        <v>0</v>
      </c>
      <c r="CU103" s="64">
        <f>CU101-CU102</f>
        <v>0</v>
      </c>
      <c r="CV103" s="63">
        <f>CV101-CV102</f>
        <v>0</v>
      </c>
      <c r="DE103" s="65" t="s">
        <v>243</v>
      </c>
      <c r="DF103" s="64">
        <f>DF101-DF102</f>
        <v>0</v>
      </c>
      <c r="DG103" s="64">
        <f>DG101-DG102</f>
        <v>0</v>
      </c>
      <c r="DH103" s="63">
        <f>DH101-DH102</f>
        <v>0</v>
      </c>
      <c r="DQ103" s="65" t="s">
        <v>243</v>
      </c>
      <c r="DR103" s="64">
        <f>DR101-DR102</f>
        <v>0</v>
      </c>
      <c r="DS103" s="64">
        <f>DS101-DS102</f>
        <v>0</v>
      </c>
      <c r="DT103" s="63">
        <f>DT101-DT102</f>
        <v>0</v>
      </c>
      <c r="EC103" s="65" t="s">
        <v>243</v>
      </c>
      <c r="ED103" s="64">
        <f>ED101-ED102</f>
        <v>0</v>
      </c>
      <c r="EE103" s="64">
        <f>EE101-EE102</f>
        <v>0</v>
      </c>
      <c r="EF103" s="63">
        <f>EF101-EF102</f>
        <v>0</v>
      </c>
    </row>
    <row r="104" spans="1:144" x14ac:dyDescent="0.2">
      <c r="D104" s="62"/>
      <c r="E104" s="62"/>
      <c r="O104" s="62"/>
      <c r="P104" s="62"/>
      <c r="AA104" s="62"/>
      <c r="AB104" s="62"/>
      <c r="AM104" s="62"/>
      <c r="AN104" s="62"/>
      <c r="AY104" s="62"/>
      <c r="AZ104" s="62"/>
      <c r="BK104" s="62"/>
      <c r="BL104" s="62"/>
      <c r="BW104" s="62"/>
      <c r="BX104" s="62"/>
      <c r="CI104" s="62"/>
      <c r="CJ104" s="62"/>
      <c r="CU104" s="62"/>
      <c r="CV104" s="62"/>
      <c r="DG104" s="62"/>
      <c r="DH104" s="62"/>
      <c r="DS104" s="62"/>
      <c r="DT104" s="62"/>
      <c r="EE104" s="62"/>
      <c r="EF104" s="62"/>
    </row>
    <row r="105" spans="1:144" x14ac:dyDescent="0.2">
      <c r="D105" s="3">
        <f>C103-D103</f>
        <v>0</v>
      </c>
      <c r="O105" s="3" t="e" vm="3">
        <f>N103-O103</f>
        <v>#VALUE!</v>
      </c>
      <c r="AA105" s="3">
        <f>Z103-AA103</f>
        <v>0</v>
      </c>
      <c r="AM105" s="3">
        <f>AL103-AM103</f>
        <v>0</v>
      </c>
      <c r="AY105" s="3">
        <f>AX103-AY103</f>
        <v>0</v>
      </c>
      <c r="BK105" s="3">
        <f>BJ103-BK103</f>
        <v>0</v>
      </c>
      <c r="BW105" s="3">
        <f>BV103-BW103</f>
        <v>0</v>
      </c>
      <c r="CI105" s="3">
        <f>CH103-CI103</f>
        <v>0</v>
      </c>
      <c r="CU105" s="3">
        <f>CT103-CU103</f>
        <v>0</v>
      </c>
      <c r="DG105" s="3">
        <f>DF103-DG103</f>
        <v>0</v>
      </c>
      <c r="DS105" s="3">
        <f>DR103-DS103</f>
        <v>0</v>
      </c>
      <c r="EE105" s="3">
        <f>ED103-EE103</f>
        <v>0</v>
      </c>
    </row>
    <row r="109" spans="1:144" ht="15" x14ac:dyDescent="0.25">
      <c r="A109" s="1" t="s">
        <v>242</v>
      </c>
      <c r="B109" s="59">
        <v>0.16823062444409501</v>
      </c>
      <c r="C109" s="59">
        <v>0.13881355411597479</v>
      </c>
      <c r="D109" s="59">
        <v>0.22372630036927241</v>
      </c>
      <c r="E109" s="59">
        <v>0.12822150306207439</v>
      </c>
      <c r="F109" s="59">
        <v>0.12664182407026811</v>
      </c>
      <c r="G109" s="59">
        <v>0.1207735764251122</v>
      </c>
      <c r="H109" s="59">
        <v>0.1388623090150006</v>
      </c>
      <c r="I109" s="59">
        <v>0.18284423256931789</v>
      </c>
      <c r="J109" s="59">
        <v>0.1364919498935738</v>
      </c>
      <c r="K109" s="59">
        <v>0.14531236746824</v>
      </c>
      <c r="L109" s="61"/>
      <c r="M109" s="59">
        <v>0.16823062444409501</v>
      </c>
      <c r="N109" s="59">
        <v>0.13881355411597479</v>
      </c>
      <c r="O109" s="59">
        <v>0.22372630036927241</v>
      </c>
      <c r="P109" s="59">
        <v>0.12822150306207439</v>
      </c>
      <c r="Q109" s="59">
        <v>0.12664182407026811</v>
      </c>
      <c r="R109" s="59">
        <v>0.1207735764251122</v>
      </c>
      <c r="S109" s="59">
        <v>0.1388623090150006</v>
      </c>
      <c r="T109" s="59">
        <v>0.18284423256931789</v>
      </c>
      <c r="U109" s="59">
        <v>0.1364919498935738</v>
      </c>
      <c r="V109" s="59">
        <v>0.14531236746824</v>
      </c>
      <c r="Y109" s="59">
        <v>0.16823062444409501</v>
      </c>
      <c r="Z109" s="59">
        <v>0.13881355411597479</v>
      </c>
      <c r="AA109" s="59">
        <v>0.22372630036927241</v>
      </c>
      <c r="AB109" s="59">
        <v>0.12822150306207439</v>
      </c>
      <c r="AC109" s="59">
        <v>0.12664182407026811</v>
      </c>
      <c r="AD109" s="59">
        <v>0.1207735764251122</v>
      </c>
      <c r="AE109" s="59">
        <v>0.1388623090150006</v>
      </c>
      <c r="AF109" s="59">
        <v>0.18284423256931789</v>
      </c>
      <c r="AG109" s="59">
        <v>0.1364919498935738</v>
      </c>
      <c r="AH109" s="59">
        <v>0.14531236746824</v>
      </c>
      <c r="AI109" s="59"/>
      <c r="AJ109" s="59"/>
      <c r="AK109" s="59">
        <v>0.16823062444409501</v>
      </c>
      <c r="AL109" s="59">
        <v>0.13881355411597479</v>
      </c>
      <c r="AM109" s="59">
        <v>0.22372630036927241</v>
      </c>
      <c r="AN109" s="59">
        <v>0.12822150306207439</v>
      </c>
      <c r="AO109" s="59">
        <v>0.12664182407026811</v>
      </c>
      <c r="AP109" s="59">
        <v>0.1207735764251122</v>
      </c>
      <c r="AQ109" s="59">
        <v>0.1388623090150006</v>
      </c>
      <c r="AR109" s="59">
        <v>0.18284423256931789</v>
      </c>
      <c r="AS109" s="59">
        <v>0.1364919498935738</v>
      </c>
      <c r="AT109" s="59">
        <v>0.14531236746824</v>
      </c>
      <c r="AU109" s="59"/>
      <c r="AV109" s="59"/>
      <c r="AW109" s="59">
        <v>0.16823062444409501</v>
      </c>
      <c r="AX109" s="59">
        <v>0.13881355411597479</v>
      </c>
      <c r="AY109" s="59">
        <v>0.22372630036927241</v>
      </c>
      <c r="AZ109" s="59">
        <v>0.12822150306207439</v>
      </c>
      <c r="BA109" s="59">
        <v>0.12664182407026811</v>
      </c>
      <c r="BB109" s="59">
        <v>0.1207735764251122</v>
      </c>
      <c r="BC109" s="59">
        <v>0.1388623090150006</v>
      </c>
      <c r="BD109" s="59">
        <v>0.18284423256931789</v>
      </c>
      <c r="BE109" s="59">
        <v>0.1364919498935738</v>
      </c>
      <c r="BF109" s="59">
        <v>0.14531236746824</v>
      </c>
      <c r="BG109" s="59"/>
      <c r="BH109" s="59"/>
      <c r="BI109" s="59">
        <v>0.16823062444409501</v>
      </c>
      <c r="BJ109" s="59">
        <v>0.13881355411597479</v>
      </c>
      <c r="BK109" s="59">
        <v>0.22372630036927241</v>
      </c>
      <c r="BL109" s="59">
        <v>0.12822150306207439</v>
      </c>
      <c r="BM109" s="59">
        <v>0.12664182407026811</v>
      </c>
      <c r="BN109" s="59">
        <v>0.1207735764251122</v>
      </c>
      <c r="BO109" s="59">
        <v>0.1388623090150006</v>
      </c>
      <c r="BP109" s="59">
        <v>0.18284423256931789</v>
      </c>
      <c r="BQ109" s="59">
        <v>0.1364919498935738</v>
      </c>
      <c r="BR109" s="59">
        <v>0.14531236746824</v>
      </c>
      <c r="BS109" s="59"/>
      <c r="BT109" s="59"/>
      <c r="BU109" s="59">
        <v>0.16823062444409501</v>
      </c>
      <c r="BV109" s="59">
        <v>0.13881355411597479</v>
      </c>
      <c r="BW109" s="59">
        <v>0.22372630036927241</v>
      </c>
      <c r="BX109" s="59">
        <v>0.12822150306207439</v>
      </c>
      <c r="BY109" s="59">
        <v>0.12664182407026811</v>
      </c>
      <c r="BZ109" s="59">
        <v>0.1207735764251122</v>
      </c>
      <c r="CA109" s="59">
        <v>0.1388623090150006</v>
      </c>
      <c r="CB109" s="59">
        <v>0.18284423256931789</v>
      </c>
      <c r="CC109" s="59">
        <v>0.1364919498935738</v>
      </c>
      <c r="CD109" s="59">
        <v>0.14531236746824</v>
      </c>
      <c r="CE109" s="59"/>
      <c r="CF109" s="59"/>
      <c r="CG109" s="59">
        <v>0.16823062444409501</v>
      </c>
      <c r="CH109" s="59">
        <v>0.13881355411597479</v>
      </c>
      <c r="CI109" s="59">
        <v>0.22372630036927241</v>
      </c>
      <c r="CJ109" s="59">
        <v>0.12822150306207439</v>
      </c>
      <c r="CK109" s="59">
        <v>0.12664182407026811</v>
      </c>
      <c r="CL109" s="59">
        <v>0.1207735764251122</v>
      </c>
      <c r="CM109" s="59">
        <v>0.1388623090150006</v>
      </c>
      <c r="CN109" s="59">
        <v>0.18284423256931789</v>
      </c>
      <c r="CO109" s="59">
        <v>0.1364919498935738</v>
      </c>
      <c r="CP109" s="59">
        <v>0.14531236746824</v>
      </c>
      <c r="CQ109" s="59"/>
      <c r="CR109" s="59"/>
      <c r="CS109" s="59">
        <v>0.16823062444409501</v>
      </c>
      <c r="CT109" s="59">
        <v>0.13881355411597479</v>
      </c>
      <c r="CU109" s="59">
        <v>0.22372630036927241</v>
      </c>
      <c r="CV109" s="59">
        <v>0.12822150306207439</v>
      </c>
      <c r="CW109" s="59">
        <v>0.12664182407026811</v>
      </c>
      <c r="CX109" s="59">
        <v>0.1207735764251122</v>
      </c>
      <c r="CY109" s="59">
        <v>0.1388623090150006</v>
      </c>
      <c r="CZ109" s="59">
        <v>0.18284423256931789</v>
      </c>
      <c r="DA109" s="59">
        <v>0.1364919498935738</v>
      </c>
      <c r="DB109" s="59">
        <v>0.14531236746824</v>
      </c>
      <c r="DC109" s="59"/>
      <c r="DD109" s="59"/>
      <c r="DE109" s="59">
        <v>0.16823062444409501</v>
      </c>
      <c r="DF109" s="59">
        <v>0.13881355411597479</v>
      </c>
      <c r="DG109" s="59">
        <v>0.22372630036927241</v>
      </c>
      <c r="DH109" s="59">
        <v>0.12822150306207439</v>
      </c>
      <c r="DI109" s="59">
        <v>0.12664182407026811</v>
      </c>
      <c r="DJ109" s="59">
        <v>0.1207735764251122</v>
      </c>
      <c r="DK109" s="59">
        <v>0.1388623090150006</v>
      </c>
      <c r="DL109" s="59">
        <v>0.18284423256931789</v>
      </c>
      <c r="DM109" s="59">
        <v>0.1364919498935738</v>
      </c>
      <c r="DN109" s="59">
        <v>0.14531236746824</v>
      </c>
      <c r="DO109" s="59"/>
      <c r="DP109" s="59"/>
      <c r="DQ109" s="59">
        <v>0.16823062444409501</v>
      </c>
      <c r="DR109" s="59">
        <v>0.13881355411597479</v>
      </c>
      <c r="DS109" s="59">
        <v>0.22372630036927241</v>
      </c>
      <c r="DT109" s="59">
        <v>0.12822150306207439</v>
      </c>
      <c r="DU109" s="59">
        <v>0.12664182407026811</v>
      </c>
      <c r="DV109" s="59">
        <v>0.1207735764251122</v>
      </c>
      <c r="DW109" s="59">
        <v>0.1388623090150006</v>
      </c>
      <c r="DX109" s="59">
        <v>0.18284423256931789</v>
      </c>
      <c r="DY109" s="59">
        <v>0.1364919498935738</v>
      </c>
      <c r="DZ109" s="59">
        <v>0.14531236746824</v>
      </c>
      <c r="EA109" s="59"/>
      <c r="EB109" s="59"/>
      <c r="EC109" s="59">
        <v>0.16823062444409501</v>
      </c>
      <c r="ED109" s="59">
        <v>0.13881355411597479</v>
      </c>
      <c r="EE109" s="59">
        <v>0.22372630036927241</v>
      </c>
      <c r="EF109" s="59">
        <v>0.12822150306207439</v>
      </c>
      <c r="EG109" s="59">
        <v>0.12664182407026811</v>
      </c>
      <c r="EH109" s="59">
        <v>0.1207735764251122</v>
      </c>
      <c r="EI109" s="59">
        <v>0.1388623090150006</v>
      </c>
      <c r="EJ109" s="59">
        <v>0.18284423256931789</v>
      </c>
      <c r="EK109" s="59">
        <v>0.1364919498935738</v>
      </c>
      <c r="EL109" s="59">
        <v>0.14531236746824</v>
      </c>
      <c r="EM109" s="59"/>
      <c r="EN109" s="59"/>
    </row>
    <row r="110" spans="1:144" ht="15" x14ac:dyDescent="0.25">
      <c r="A110" s="1" t="s">
        <v>241</v>
      </c>
      <c r="B110" s="59">
        <v>0.15330825031379061</v>
      </c>
      <c r="C110" s="59">
        <v>0.1254357151654186</v>
      </c>
      <c r="D110" s="59">
        <v>0.1680170865616471</v>
      </c>
      <c r="E110" s="59">
        <v>0.1266630803407249</v>
      </c>
      <c r="F110" s="59">
        <v>6.5660276674659096E-2</v>
      </c>
      <c r="G110" s="59">
        <v>0.1200887551623751</v>
      </c>
      <c r="H110" s="59">
        <v>0.13145947158606491</v>
      </c>
      <c r="I110" s="59">
        <v>0.1634407823614456</v>
      </c>
      <c r="J110" s="59">
        <v>0.12997008173658431</v>
      </c>
      <c r="K110" s="59">
        <v>0.13524084191081001</v>
      </c>
      <c r="L110" s="61"/>
      <c r="M110" s="59">
        <v>0.1130084114849883</v>
      </c>
      <c r="N110" s="59">
        <v>9.1731817045478878E-2</v>
      </c>
      <c r="O110" s="59">
        <v>0.1164408900022524</v>
      </c>
      <c r="P110" s="59">
        <v>8.7781320978264549E-2</v>
      </c>
      <c r="Q110" s="59">
        <v>4.5504544866549722E-2</v>
      </c>
      <c r="R110" s="59">
        <v>8.3225116067221841E-2</v>
      </c>
      <c r="S110" s="59">
        <v>9.1105364245741907E-2</v>
      </c>
      <c r="T110" s="59">
        <v>0.11326937367080479</v>
      </c>
      <c r="U110" s="59">
        <v>9.007317232298645E-2</v>
      </c>
      <c r="V110" s="59">
        <v>9.6020237491153473E-2</v>
      </c>
      <c r="Y110" s="59">
        <v>6.220418348069312E-2</v>
      </c>
      <c r="Z110" s="59">
        <v>4.3357922609464299E-2</v>
      </c>
      <c r="AA110" s="59">
        <v>6.1682333409566852E-2</v>
      </c>
      <c r="AB110" s="59">
        <v>4.6500475113242283E-2</v>
      </c>
      <c r="AC110" s="59">
        <v>2.4105161924258909E-2</v>
      </c>
      <c r="AD110" s="59">
        <v>4.4086912743530021E-2</v>
      </c>
      <c r="AE110" s="59">
        <v>4.8261323429399948E-2</v>
      </c>
      <c r="AF110" s="59">
        <v>6.0002283319203847E-2</v>
      </c>
      <c r="AG110" s="59">
        <v>4.7714539509070647E-2</v>
      </c>
      <c r="AH110" s="59">
        <v>5.0664832044493492E-2</v>
      </c>
      <c r="AI110" s="59"/>
      <c r="AJ110" s="59"/>
      <c r="AK110" s="59">
        <v>9.732249324185524E-2</v>
      </c>
      <c r="AL110" s="59">
        <v>6.7836291612929533E-2</v>
      </c>
      <c r="AM110" s="59">
        <v>9.6506024844095289E-2</v>
      </c>
      <c r="AN110" s="59">
        <v>7.2753019519277429E-2</v>
      </c>
      <c r="AO110" s="59">
        <v>3.7714094570434412E-2</v>
      </c>
      <c r="AP110" s="59">
        <v>6.8976844119627262E-2</v>
      </c>
      <c r="AQ110" s="59">
        <v>7.5507981304160837E-2</v>
      </c>
      <c r="AR110" s="59">
        <v>9.3877477141735666E-2</v>
      </c>
      <c r="AS110" s="59">
        <v>7.4652502276652669E-2</v>
      </c>
      <c r="AT110" s="59">
        <v>7.9268426950421661E-2</v>
      </c>
      <c r="AU110" s="59"/>
      <c r="AV110" s="59"/>
      <c r="AW110" s="59">
        <v>9.732249324185524E-2</v>
      </c>
      <c r="AX110" s="59">
        <v>6.7836291612929533E-2</v>
      </c>
      <c r="AY110" s="59">
        <v>9.6506024844095289E-2</v>
      </c>
      <c r="AZ110" s="59">
        <v>7.2753019519277429E-2</v>
      </c>
      <c r="BA110" s="59">
        <v>3.7714094570434412E-2</v>
      </c>
      <c r="BB110" s="59">
        <v>6.8976844119627262E-2</v>
      </c>
      <c r="BC110" s="59">
        <v>7.5507981304160837E-2</v>
      </c>
      <c r="BD110" s="59">
        <v>9.3877477141735666E-2</v>
      </c>
      <c r="BE110" s="59">
        <v>7.4652502276652669E-2</v>
      </c>
      <c r="BF110" s="59">
        <v>7.9268426950421661E-2</v>
      </c>
      <c r="BG110" s="59"/>
      <c r="BH110" s="59"/>
      <c r="BI110" s="59">
        <v>9.732249324185524E-2</v>
      </c>
      <c r="BJ110" s="59">
        <v>6.7836291612929533E-2</v>
      </c>
      <c r="BK110" s="59">
        <v>9.6506024844095289E-2</v>
      </c>
      <c r="BL110" s="59">
        <v>7.2753019519277429E-2</v>
      </c>
      <c r="BM110" s="59">
        <v>3.7714094570434412E-2</v>
      </c>
      <c r="BN110" s="59">
        <v>6.8976844119627262E-2</v>
      </c>
      <c r="BO110" s="59">
        <v>7.5507981304160837E-2</v>
      </c>
      <c r="BP110" s="59">
        <v>9.3877477141735666E-2</v>
      </c>
      <c r="BQ110" s="59">
        <v>7.4652502276652669E-2</v>
      </c>
      <c r="BR110" s="59">
        <v>7.9268426950421661E-2</v>
      </c>
      <c r="BS110" s="59"/>
      <c r="BT110" s="59"/>
      <c r="BU110" s="59">
        <v>9.732249324185524E-2</v>
      </c>
      <c r="BV110" s="59">
        <v>6.7836291612929533E-2</v>
      </c>
      <c r="BW110" s="59">
        <v>9.6506024844095289E-2</v>
      </c>
      <c r="BX110" s="59">
        <v>7.2753019519277429E-2</v>
      </c>
      <c r="BY110" s="59">
        <v>3.7714094570434412E-2</v>
      </c>
      <c r="BZ110" s="59">
        <v>6.8976844119627262E-2</v>
      </c>
      <c r="CA110" s="59">
        <v>7.5507981304160837E-2</v>
      </c>
      <c r="CB110" s="59">
        <v>9.3877477141735666E-2</v>
      </c>
      <c r="CC110" s="59">
        <v>7.4652502276652669E-2</v>
      </c>
      <c r="CD110" s="59">
        <v>7.9268426950421661E-2</v>
      </c>
      <c r="CE110" s="59"/>
      <c r="CF110" s="59"/>
      <c r="CG110" s="59">
        <v>9.732249324185524E-2</v>
      </c>
      <c r="CH110" s="59">
        <v>6.7836291612929533E-2</v>
      </c>
      <c r="CI110" s="59">
        <v>9.6506024844095289E-2</v>
      </c>
      <c r="CJ110" s="59">
        <v>7.2753019519277429E-2</v>
      </c>
      <c r="CK110" s="59">
        <v>3.7714094570434412E-2</v>
      </c>
      <c r="CL110" s="59">
        <v>6.8976844119627262E-2</v>
      </c>
      <c r="CM110" s="59">
        <v>7.5507981304160837E-2</v>
      </c>
      <c r="CN110" s="59">
        <v>9.3877477141735666E-2</v>
      </c>
      <c r="CO110" s="59">
        <v>7.4652502276652669E-2</v>
      </c>
      <c r="CP110" s="59">
        <v>7.9268426950421661E-2</v>
      </c>
      <c r="CQ110" s="59"/>
      <c r="CR110" s="59"/>
      <c r="CS110" s="59">
        <v>9.732249324185524E-2</v>
      </c>
      <c r="CT110" s="59">
        <v>6.7836291612929533E-2</v>
      </c>
      <c r="CU110" s="59">
        <v>9.6506024844095289E-2</v>
      </c>
      <c r="CV110" s="59">
        <v>7.2753019519277429E-2</v>
      </c>
      <c r="CW110" s="59">
        <v>3.7714094570434412E-2</v>
      </c>
      <c r="CX110" s="59">
        <v>6.8976844119627262E-2</v>
      </c>
      <c r="CY110" s="59">
        <v>7.5507981304160837E-2</v>
      </c>
      <c r="CZ110" s="59">
        <v>9.3877477141735666E-2</v>
      </c>
      <c r="DA110" s="59">
        <v>7.4652502276652669E-2</v>
      </c>
      <c r="DB110" s="59">
        <v>7.9268426950421661E-2</v>
      </c>
      <c r="DC110" s="59"/>
      <c r="DD110" s="59"/>
      <c r="DE110" s="59">
        <v>9.732249324185524E-2</v>
      </c>
      <c r="DF110" s="59">
        <v>6.7836291612929533E-2</v>
      </c>
      <c r="DG110" s="59">
        <v>9.6506024844095289E-2</v>
      </c>
      <c r="DH110" s="59">
        <v>7.2753019519277429E-2</v>
      </c>
      <c r="DI110" s="59">
        <v>3.7714094570434412E-2</v>
      </c>
      <c r="DJ110" s="59">
        <v>6.8976844119627262E-2</v>
      </c>
      <c r="DK110" s="59">
        <v>7.5507981304160837E-2</v>
      </c>
      <c r="DL110" s="59">
        <v>9.3877477141735666E-2</v>
      </c>
      <c r="DM110" s="59">
        <v>7.4652502276652669E-2</v>
      </c>
      <c r="DN110" s="59">
        <v>7.9268426950421661E-2</v>
      </c>
      <c r="DO110" s="59"/>
      <c r="DP110" s="59"/>
      <c r="DQ110" s="59">
        <v>9.732249324185524E-2</v>
      </c>
      <c r="DR110" s="59">
        <v>6.7836291612929533E-2</v>
      </c>
      <c r="DS110" s="59">
        <v>9.6506024844095289E-2</v>
      </c>
      <c r="DT110" s="59">
        <v>7.2753019519277429E-2</v>
      </c>
      <c r="DU110" s="59">
        <v>3.7714094570434412E-2</v>
      </c>
      <c r="DV110" s="59">
        <v>6.8976844119627262E-2</v>
      </c>
      <c r="DW110" s="59">
        <v>7.5507981304160837E-2</v>
      </c>
      <c r="DX110" s="59">
        <v>9.3877477141735666E-2</v>
      </c>
      <c r="DY110" s="59">
        <v>7.4652502276652669E-2</v>
      </c>
      <c r="DZ110" s="59">
        <v>7.9268426950421661E-2</v>
      </c>
      <c r="EA110" s="59"/>
      <c r="EB110" s="59"/>
      <c r="EC110" s="59">
        <v>9.732249324185524E-2</v>
      </c>
      <c r="ED110" s="59">
        <v>6.7836291612929533E-2</v>
      </c>
      <c r="EE110" s="59">
        <v>9.6506024844095289E-2</v>
      </c>
      <c r="EF110" s="59">
        <v>7.2753019519277429E-2</v>
      </c>
      <c r="EG110" s="59">
        <v>3.7714094570434412E-2</v>
      </c>
      <c r="EH110" s="59">
        <v>6.8976844119627262E-2</v>
      </c>
      <c r="EI110" s="59">
        <v>7.5507981304160837E-2</v>
      </c>
      <c r="EJ110" s="59">
        <v>9.3877477141735666E-2</v>
      </c>
      <c r="EK110" s="59">
        <v>7.4652502276652669E-2</v>
      </c>
      <c r="EL110" s="59">
        <v>7.9268426950421661E-2</v>
      </c>
      <c r="EM110" s="59"/>
      <c r="EN110" s="59"/>
    </row>
    <row r="112" spans="1:144" x14ac:dyDescent="0.2">
      <c r="M112" s="3">
        <v>875842899.68788469</v>
      </c>
      <c r="N112" s="3">
        <v>1721132420.3301861</v>
      </c>
      <c r="O112" s="3">
        <v>0</v>
      </c>
      <c r="P112" s="3">
        <v>686735065.77519083</v>
      </c>
      <c r="Q112" s="3">
        <v>0</v>
      </c>
      <c r="R112" s="3">
        <v>2101104.7262766836</v>
      </c>
      <c r="S112" s="3">
        <v>15647615.575421531</v>
      </c>
      <c r="T112" s="3">
        <v>780961594.4215765</v>
      </c>
      <c r="U112" s="3">
        <v>1485445380.4984655</v>
      </c>
      <c r="V112" s="3">
        <v>4082420700.5165362</v>
      </c>
    </row>
    <row r="113" spans="2:144" ht="15" x14ac:dyDescent="0.25">
      <c r="B113" s="60"/>
      <c r="C113" s="60"/>
      <c r="D113" s="60"/>
      <c r="E113" s="60"/>
      <c r="F113" s="60"/>
      <c r="G113" s="60"/>
      <c r="H113" s="60"/>
      <c r="I113" s="60"/>
      <c r="M113" s="3">
        <v>3279456776.4514279</v>
      </c>
      <c r="N113" s="3">
        <v>1441039076.3711252</v>
      </c>
      <c r="O113" s="3">
        <v>13643.437500000002</v>
      </c>
      <c r="P113" s="3">
        <v>1684189763.6539948</v>
      </c>
      <c r="Q113" s="3">
        <v>222536672.0641461</v>
      </c>
      <c r="R113" s="3">
        <v>291443291.36451274</v>
      </c>
      <c r="S113" s="3">
        <v>617588161.84712338</v>
      </c>
      <c r="T113" s="3">
        <v>388873836.28077066</v>
      </c>
      <c r="U113" s="3">
        <v>3204645368.6480479</v>
      </c>
      <c r="V113" s="3">
        <v>7925141221.4706011</v>
      </c>
    </row>
    <row r="114" spans="2:144" ht="15" x14ac:dyDescent="0.25">
      <c r="B114" s="60"/>
      <c r="C114" s="60"/>
      <c r="D114" s="60"/>
      <c r="E114" s="60"/>
      <c r="F114" s="60"/>
      <c r="G114" s="60"/>
      <c r="H114" s="60"/>
      <c r="I114" s="60"/>
      <c r="M114" s="3">
        <v>1827945138.4545979</v>
      </c>
      <c r="N114" s="3">
        <v>1136490451.6789327</v>
      </c>
      <c r="O114" s="3">
        <v>0</v>
      </c>
      <c r="P114" s="3">
        <v>3299675249.0000005</v>
      </c>
      <c r="Q114" s="3">
        <v>16048200.627000002</v>
      </c>
      <c r="R114" s="3">
        <v>182906276.52701479</v>
      </c>
      <c r="S114" s="3">
        <v>17644319.773000002</v>
      </c>
      <c r="T114" s="3">
        <v>290271907.31312501</v>
      </c>
      <c r="U114" s="3">
        <v>3806545953.2401404</v>
      </c>
      <c r="V114" s="3">
        <v>6770981543.3736706</v>
      </c>
    </row>
    <row r="115" spans="2:144" x14ac:dyDescent="0.2">
      <c r="M115" s="3">
        <v>-2777901834.7024879</v>
      </c>
      <c r="N115" s="3">
        <v>-1310035523.9737499</v>
      </c>
      <c r="O115" s="3">
        <v>18243705.137700003</v>
      </c>
      <c r="P115" s="3">
        <v>-628741736.1746043</v>
      </c>
      <c r="Q115" s="3">
        <v>-128450445.31599073</v>
      </c>
      <c r="R115" s="3">
        <v>-23746409.835303828</v>
      </c>
      <c r="S115" s="3">
        <v>-88069953.498688206</v>
      </c>
      <c r="T115" s="3">
        <v>-516137123.92749119</v>
      </c>
      <c r="U115" s="3">
        <v>-1366901963.6143782</v>
      </c>
      <c r="V115" s="3">
        <v>-5454839322.290616</v>
      </c>
    </row>
    <row r="116" spans="2:144" x14ac:dyDescent="0.2">
      <c r="M116" s="3">
        <v>3205342979.8914223</v>
      </c>
      <c r="N116" s="3">
        <v>2988626424.4064932</v>
      </c>
      <c r="O116" s="3">
        <v>18257348.575200003</v>
      </c>
      <c r="P116" s="3">
        <v>5041858342.2545815</v>
      </c>
      <c r="Q116" s="3">
        <v>110134427.37515537</v>
      </c>
      <c r="R116" s="3">
        <v>452704262.78250039</v>
      </c>
      <c r="S116" s="3">
        <v>562810143.69685674</v>
      </c>
      <c r="T116" s="3">
        <v>943970214.08798122</v>
      </c>
      <c r="U116" s="3">
        <v>7129734738.7722759</v>
      </c>
      <c r="V116" s="3">
        <v>13323704143.070194</v>
      </c>
    </row>
    <row r="117" spans="2:144" x14ac:dyDescent="0.2">
      <c r="B117" s="1">
        <v>1642740856.9905596</v>
      </c>
      <c r="C117" s="1">
        <v>696097000.1595422</v>
      </c>
      <c r="D117" s="1">
        <v>8045820.5949630365</v>
      </c>
      <c r="E117" s="1">
        <v>47180328.499361232</v>
      </c>
      <c r="F117" s="1">
        <v>147698107.01643303</v>
      </c>
      <c r="G117" s="1">
        <v>133133380.62187795</v>
      </c>
      <c r="H117" s="1">
        <v>-31262582.317673307</v>
      </c>
      <c r="I117" s="1">
        <v>84363534.51992321</v>
      </c>
      <c r="J117" s="1">
        <v>389158588.93488514</v>
      </c>
      <c r="K117" s="1">
        <v>2727996446.0849867</v>
      </c>
      <c r="M117" s="3">
        <f t="shared" ref="M117:V117" si="488">M116/12</f>
        <v>267111914.99095187</v>
      </c>
      <c r="N117" s="3">
        <f t="shared" si="488"/>
        <v>249052202.03387442</v>
      </c>
      <c r="O117" s="3">
        <f t="shared" si="488"/>
        <v>1521445.7146000003</v>
      </c>
      <c r="P117" s="3">
        <f t="shared" si="488"/>
        <v>420154861.85454845</v>
      </c>
      <c r="Q117" s="3">
        <f t="shared" si="488"/>
        <v>9177868.9479296152</v>
      </c>
      <c r="R117" s="3">
        <f t="shared" si="488"/>
        <v>37725355.231875032</v>
      </c>
      <c r="S117" s="3">
        <f t="shared" si="488"/>
        <v>46900845.308071397</v>
      </c>
      <c r="T117" s="3">
        <f t="shared" si="488"/>
        <v>78664184.507331774</v>
      </c>
      <c r="U117" s="3">
        <f t="shared" si="488"/>
        <v>594144561.56435633</v>
      </c>
      <c r="V117" s="3">
        <f t="shared" si="488"/>
        <v>1110308678.5891829</v>
      </c>
      <c r="EC117" s="1">
        <f t="shared" ref="EC117:EL117" si="489">EC21/EC7</f>
        <v>0.22310427055213491</v>
      </c>
      <c r="ED117" s="1">
        <f t="shared" si="489"/>
        <v>0.15903977130302061</v>
      </c>
      <c r="EE117" s="1">
        <f t="shared" si="489"/>
        <v>8.8458956365823072E-2</v>
      </c>
      <c r="EF117" s="1">
        <f t="shared" si="489"/>
        <v>5.2838371547876614E-3</v>
      </c>
      <c r="EG117" s="1">
        <f t="shared" si="489"/>
        <v>0.15862460832369787</v>
      </c>
      <c r="EH117" s="1">
        <f t="shared" si="489"/>
        <v>6.0079195115799386E-2</v>
      </c>
      <c r="EI117" s="1">
        <f t="shared" si="489"/>
        <v>-1.2869956950019523E-2</v>
      </c>
      <c r="EJ117" s="1">
        <f t="shared" si="489"/>
        <v>2.960920669572039E-2</v>
      </c>
      <c r="EK117" s="1">
        <f t="shared" si="489"/>
        <v>2.2307023841144833E-2</v>
      </c>
      <c r="EL117" s="1">
        <f t="shared" si="489"/>
        <v>9.3470807742807444E-2</v>
      </c>
    </row>
    <row r="118" spans="2:144" ht="15" x14ac:dyDescent="0.25">
      <c r="B118" s="1">
        <f t="shared" ref="B118:K118" si="490">B117/12</f>
        <v>136895071.41587996</v>
      </c>
      <c r="C118" s="1">
        <f t="shared" si="490"/>
        <v>58008083.346628517</v>
      </c>
      <c r="D118" s="1">
        <f t="shared" si="490"/>
        <v>670485.04958025308</v>
      </c>
      <c r="E118" s="1">
        <f t="shared" si="490"/>
        <v>3931694.0416134358</v>
      </c>
      <c r="F118" s="1">
        <f t="shared" si="490"/>
        <v>12308175.584702753</v>
      </c>
      <c r="G118" s="1">
        <f t="shared" si="490"/>
        <v>11094448.385156495</v>
      </c>
      <c r="H118" s="1">
        <f t="shared" si="490"/>
        <v>-2605215.1931394422</v>
      </c>
      <c r="I118" s="1">
        <f t="shared" si="490"/>
        <v>7030294.5433269339</v>
      </c>
      <c r="J118" s="1">
        <f t="shared" si="490"/>
        <v>32429882.411240429</v>
      </c>
      <c r="K118" s="1">
        <f t="shared" si="490"/>
        <v>227333037.17374888</v>
      </c>
      <c r="M118" s="59">
        <f t="shared" ref="M118:V118" si="491">M117/M116</f>
        <v>8.3333333333333343E-2</v>
      </c>
      <c r="N118" s="59">
        <f t="shared" si="491"/>
        <v>8.3333333333333329E-2</v>
      </c>
      <c r="O118" s="59">
        <f t="shared" si="491"/>
        <v>8.3333333333333343E-2</v>
      </c>
      <c r="P118" s="59">
        <f t="shared" si="491"/>
        <v>8.3333333333333329E-2</v>
      </c>
      <c r="Q118" s="59">
        <f t="shared" si="491"/>
        <v>8.3333333333333343E-2</v>
      </c>
      <c r="R118" s="59">
        <f t="shared" si="491"/>
        <v>8.3333333333333329E-2</v>
      </c>
      <c r="S118" s="59">
        <f t="shared" si="491"/>
        <v>8.3333333333333343E-2</v>
      </c>
      <c r="T118" s="59">
        <f t="shared" si="491"/>
        <v>8.3333333333333343E-2</v>
      </c>
      <c r="U118" s="59">
        <f t="shared" si="491"/>
        <v>8.3333333333333329E-2</v>
      </c>
      <c r="V118" s="59">
        <f t="shared" si="491"/>
        <v>8.3333333333333329E-2</v>
      </c>
      <c r="EC118" s="1">
        <v>0.22034085817257801</v>
      </c>
      <c r="ED118" s="1">
        <v>0.14772151209166001</v>
      </c>
      <c r="EE118" s="1">
        <v>7.6418166730455706E-2</v>
      </c>
      <c r="EF118" s="1">
        <v>3.3853017386161299E-3</v>
      </c>
      <c r="EG118" s="1">
        <v>2.9905998958858801E-2</v>
      </c>
      <c r="EH118" s="1">
        <v>1.2530631244509399E-2</v>
      </c>
      <c r="EI118" s="1">
        <v>2.48395794554888E-2</v>
      </c>
      <c r="EJ118" s="1">
        <v>1.68331764947049E-2</v>
      </c>
      <c r="EK118" s="1">
        <v>1.07079957150309E-2</v>
      </c>
      <c r="EL118" s="1">
        <v>8.9375176856207203E-2</v>
      </c>
    </row>
    <row r="119" spans="2:144" ht="15" x14ac:dyDescent="0.25">
      <c r="N119" s="59"/>
      <c r="EC119" s="1">
        <f t="shared" ref="EC119:EL119" si="492">1-(EC117-EC118)</f>
        <v>0.99723658762044309</v>
      </c>
      <c r="ED119" s="1">
        <f t="shared" si="492"/>
        <v>0.98868174078863946</v>
      </c>
      <c r="EE119" s="1">
        <f t="shared" si="492"/>
        <v>0.98795921036463263</v>
      </c>
      <c r="EF119" s="1">
        <f t="shared" si="492"/>
        <v>0.99810146458382842</v>
      </c>
      <c r="EG119" s="1">
        <f t="shared" si="492"/>
        <v>0.87128139063516086</v>
      </c>
      <c r="EH119" s="1">
        <f t="shared" si="492"/>
        <v>0.95245143612870997</v>
      </c>
      <c r="EI119" s="1">
        <f t="shared" si="492"/>
        <v>1.0377095364055082</v>
      </c>
      <c r="EJ119" s="1">
        <f t="shared" si="492"/>
        <v>0.98722396979898452</v>
      </c>
      <c r="EK119" s="1">
        <f t="shared" si="492"/>
        <v>0.98840097187388609</v>
      </c>
      <c r="EL119" s="1">
        <f t="shared" si="492"/>
        <v>0.99590436911339975</v>
      </c>
    </row>
    <row r="120" spans="2:144" x14ac:dyDescent="0.2">
      <c r="EL120" s="1">
        <f>EL21*EL119</f>
        <v>2716823579.5818663</v>
      </c>
    </row>
    <row r="127" spans="2:144" x14ac:dyDescent="0.2">
      <c r="D127" s="1" t="e">
        <v>#REF!</v>
      </c>
      <c r="E127" s="1" t="e">
        <v>#REF!</v>
      </c>
      <c r="F127" s="1" t="e">
        <v>#REF!</v>
      </c>
      <c r="G127" s="1" t="e">
        <v>#REF!</v>
      </c>
      <c r="H127" s="1" t="e">
        <v>#REF!</v>
      </c>
      <c r="I127" s="1" t="e">
        <v>#REF!</v>
      </c>
      <c r="O127" s="1" t="e">
        <v>#REF!</v>
      </c>
      <c r="P127" s="1" t="e">
        <v>#REF!</v>
      </c>
      <c r="Q127" s="1" t="e">
        <v>#REF!</v>
      </c>
      <c r="R127" s="1" t="e">
        <v>#REF!</v>
      </c>
      <c r="S127" s="1" t="e">
        <v>#REF!</v>
      </c>
      <c r="T127" s="1" t="e">
        <v>#REF!</v>
      </c>
      <c r="AD127" s="1" t="e">
        <v>#REF!</v>
      </c>
      <c r="AE127" s="1" t="e">
        <v>#REF!</v>
      </c>
      <c r="AF127" s="1" t="e">
        <v>#REF!</v>
      </c>
      <c r="AG127" s="1" t="e">
        <v>#REF!</v>
      </c>
      <c r="AH127" s="1" t="e">
        <v>#REF!</v>
      </c>
      <c r="AR127" s="1" t="e">
        <v>#REF!</v>
      </c>
      <c r="AS127" s="1" t="e">
        <v>#REF!</v>
      </c>
      <c r="AT127" s="1" t="e">
        <v>#REF!</v>
      </c>
      <c r="AV127" s="1" t="e">
        <v>#REF!</v>
      </c>
      <c r="BD127" s="1" t="e">
        <v>#REF!</v>
      </c>
      <c r="BE127" s="1" t="e">
        <v>#REF!</v>
      </c>
      <c r="BF127" s="1" t="e">
        <v>#REF!</v>
      </c>
      <c r="BH127" s="1" t="e">
        <v>#REF!</v>
      </c>
      <c r="BP127" s="1" t="e">
        <v>#REF!</v>
      </c>
      <c r="BQ127" s="1" t="e">
        <v>#REF!</v>
      </c>
      <c r="BR127" s="1" t="e">
        <v>#REF!</v>
      </c>
      <c r="BS127" s="1" t="e">
        <v>#REF!</v>
      </c>
      <c r="BT127" s="1" t="e">
        <v>#REF!</v>
      </c>
      <c r="CB127" s="1" t="e">
        <v>#REF!</v>
      </c>
      <c r="CC127" s="1" t="e">
        <v>#REF!</v>
      </c>
      <c r="CD127" s="1" t="e">
        <v>#REF!</v>
      </c>
      <c r="CF127" s="1" t="e">
        <v>#REF!</v>
      </c>
      <c r="CN127" s="1" t="e">
        <v>#REF!</v>
      </c>
      <c r="CO127" s="1" t="e">
        <v>#REF!</v>
      </c>
      <c r="CP127" s="1" t="e">
        <v>#REF!</v>
      </c>
      <c r="CQ127" s="1" t="e">
        <v>#REF!</v>
      </c>
      <c r="CR127" s="1" t="e">
        <v>#REF!</v>
      </c>
      <c r="CZ127" s="1" t="e">
        <v>#REF!</v>
      </c>
      <c r="DA127" s="1" t="e">
        <v>#REF!</v>
      </c>
      <c r="DB127" s="1" t="e">
        <v>#REF!</v>
      </c>
      <c r="DC127" s="1" t="e">
        <v>#REF!</v>
      </c>
      <c r="DD127" s="1" t="e">
        <v>#REF!</v>
      </c>
      <c r="DL127" s="1" t="e">
        <v>#REF!</v>
      </c>
      <c r="DM127" s="1" t="e">
        <v>#REF!</v>
      </c>
      <c r="DN127" s="1" t="e">
        <v>#REF!</v>
      </c>
      <c r="DO127" s="1" t="e">
        <v>#REF!</v>
      </c>
      <c r="DP127" s="1" t="e">
        <v>#REF!</v>
      </c>
      <c r="DX127" s="1" t="e">
        <v>#REF!</v>
      </c>
      <c r="DY127" s="1" t="e">
        <v>#REF!</v>
      </c>
      <c r="DZ127" s="1" t="e">
        <v>#REF!</v>
      </c>
      <c r="EA127" s="1" t="e">
        <v>#REF!</v>
      </c>
      <c r="EB127" s="1" t="e">
        <v>#REF!</v>
      </c>
      <c r="EJ127" s="1" t="e">
        <v>#REF!</v>
      </c>
      <c r="EK127" s="1" t="e">
        <v>#REF!</v>
      </c>
      <c r="EL127" s="1" t="e">
        <v>#REF!</v>
      </c>
      <c r="EM127" s="1" t="e">
        <v>#REF!</v>
      </c>
      <c r="EN127" s="1" t="e">
        <v>#REF!</v>
      </c>
    </row>
    <row r="131" spans="12:142" ht="18" x14ac:dyDescent="0.25">
      <c r="L131" s="58" t="s">
        <v>240</v>
      </c>
      <c r="M131" s="37">
        <v>0</v>
      </c>
      <c r="N131" s="37">
        <v>0</v>
      </c>
      <c r="O131" s="37">
        <v>0</v>
      </c>
      <c r="P131" s="37">
        <v>0</v>
      </c>
      <c r="Q131" s="37">
        <v>0</v>
      </c>
      <c r="R131" s="37">
        <v>0</v>
      </c>
      <c r="S131" s="37">
        <v>0</v>
      </c>
      <c r="T131" s="37">
        <v>0</v>
      </c>
      <c r="U131" s="57" t="s">
        <v>222</v>
      </c>
      <c r="V131" s="57" t="s">
        <v>222</v>
      </c>
      <c r="X131" s="58" t="s">
        <v>239</v>
      </c>
      <c r="Y131" s="37">
        <v>0</v>
      </c>
      <c r="Z131" s="37">
        <v>0</v>
      </c>
      <c r="AA131" s="37">
        <v>0</v>
      </c>
      <c r="AB131" s="37">
        <v>0</v>
      </c>
      <c r="AC131" s="37">
        <v>0</v>
      </c>
      <c r="AD131" s="37">
        <v>0</v>
      </c>
      <c r="AE131" s="37">
        <v>0</v>
      </c>
      <c r="AF131" s="37">
        <v>0</v>
      </c>
      <c r="AG131" s="57" t="s">
        <v>222</v>
      </c>
      <c r="AH131" s="57" t="s">
        <v>222</v>
      </c>
      <c r="AJ131" s="56" t="s">
        <v>239</v>
      </c>
      <c r="AK131" s="55">
        <v>0</v>
      </c>
      <c r="AL131" s="55">
        <v>0</v>
      </c>
      <c r="AM131" s="55">
        <v>0</v>
      </c>
      <c r="AN131" s="55">
        <v>0</v>
      </c>
      <c r="AO131" s="55">
        <v>0</v>
      </c>
      <c r="AP131" s="55">
        <v>0</v>
      </c>
      <c r="AQ131" s="55">
        <v>0</v>
      </c>
      <c r="AR131" s="55">
        <v>0</v>
      </c>
      <c r="AS131" s="54" t="s">
        <v>222</v>
      </c>
      <c r="AT131" s="53" t="s">
        <v>222</v>
      </c>
      <c r="AW131" s="55">
        <v>0</v>
      </c>
      <c r="AX131" s="55">
        <v>0</v>
      </c>
      <c r="AY131" s="55">
        <v>0</v>
      </c>
      <c r="AZ131" s="55">
        <v>0</v>
      </c>
      <c r="BA131" s="55">
        <v>0</v>
      </c>
      <c r="BB131" s="55">
        <v>0</v>
      </c>
      <c r="BC131" s="55">
        <v>0</v>
      </c>
      <c r="BD131" s="55">
        <v>0</v>
      </c>
      <c r="BE131" s="54" t="s">
        <v>222</v>
      </c>
      <c r="BF131" s="53" t="s">
        <v>222</v>
      </c>
      <c r="BI131" s="55">
        <v>0</v>
      </c>
      <c r="BJ131" s="55">
        <v>0</v>
      </c>
      <c r="BK131" s="55">
        <v>0</v>
      </c>
      <c r="BL131" s="55">
        <v>0</v>
      </c>
      <c r="BM131" s="55">
        <v>0</v>
      </c>
      <c r="BN131" s="55">
        <v>0</v>
      </c>
      <c r="BO131" s="55">
        <v>0</v>
      </c>
      <c r="BP131" s="55">
        <v>0</v>
      </c>
      <c r="BQ131" s="54" t="s">
        <v>222</v>
      </c>
      <c r="BR131" s="53" t="s">
        <v>222</v>
      </c>
      <c r="BU131" s="55">
        <v>0</v>
      </c>
      <c r="BV131" s="55">
        <v>0</v>
      </c>
      <c r="BW131" s="55">
        <v>0</v>
      </c>
      <c r="BX131" s="55">
        <v>0</v>
      </c>
      <c r="BY131" s="55">
        <v>0</v>
      </c>
      <c r="BZ131" s="55">
        <v>0</v>
      </c>
      <c r="CA131" s="55">
        <v>0</v>
      </c>
      <c r="CB131" s="55">
        <v>0</v>
      </c>
      <c r="CC131" s="54" t="s">
        <v>222</v>
      </c>
      <c r="CD131" s="53" t="s">
        <v>222</v>
      </c>
      <c r="CG131" s="55">
        <v>0</v>
      </c>
      <c r="CH131" s="55">
        <v>0</v>
      </c>
      <c r="CI131" s="55">
        <v>0</v>
      </c>
      <c r="CJ131" s="55">
        <v>0</v>
      </c>
      <c r="CK131" s="55">
        <v>0</v>
      </c>
      <c r="CL131" s="55">
        <v>0</v>
      </c>
      <c r="CM131" s="55">
        <v>0</v>
      </c>
      <c r="CN131" s="55">
        <v>0</v>
      </c>
      <c r="CO131" s="54" t="s">
        <v>222</v>
      </c>
      <c r="CP131" s="53" t="s">
        <v>222</v>
      </c>
      <c r="CS131" s="55">
        <v>0</v>
      </c>
      <c r="CT131" s="55">
        <v>0</v>
      </c>
      <c r="CU131" s="55">
        <v>0</v>
      </c>
      <c r="CV131" s="55">
        <v>0</v>
      </c>
      <c r="CW131" s="55">
        <v>0</v>
      </c>
      <c r="CX131" s="55">
        <v>0</v>
      </c>
      <c r="CY131" s="55">
        <v>0</v>
      </c>
      <c r="CZ131" s="55">
        <v>0</v>
      </c>
      <c r="DA131" s="54" t="s">
        <v>222</v>
      </c>
      <c r="DB131" s="53" t="s">
        <v>222</v>
      </c>
      <c r="DE131" s="55">
        <v>0</v>
      </c>
      <c r="DF131" s="55">
        <v>0</v>
      </c>
      <c r="DG131" s="55">
        <v>0</v>
      </c>
      <c r="DH131" s="55">
        <v>0</v>
      </c>
      <c r="DI131" s="55">
        <v>0</v>
      </c>
      <c r="DJ131" s="55">
        <v>0</v>
      </c>
      <c r="DK131" s="55">
        <v>0</v>
      </c>
      <c r="DL131" s="55">
        <v>0</v>
      </c>
      <c r="DM131" s="54" t="s">
        <v>222</v>
      </c>
      <c r="DN131" s="53" t="s">
        <v>222</v>
      </c>
      <c r="DQ131" s="55">
        <v>0</v>
      </c>
      <c r="DR131" s="55">
        <v>0</v>
      </c>
      <c r="DS131" s="55">
        <v>0</v>
      </c>
      <c r="DT131" s="55">
        <v>0</v>
      </c>
      <c r="DU131" s="55">
        <v>0</v>
      </c>
      <c r="DV131" s="55">
        <v>0</v>
      </c>
      <c r="DW131" s="55">
        <v>0</v>
      </c>
      <c r="DX131" s="55">
        <v>0</v>
      </c>
      <c r="DY131" s="54" t="s">
        <v>222</v>
      </c>
      <c r="DZ131" s="53" t="s">
        <v>222</v>
      </c>
      <c r="EC131" s="55">
        <v>0</v>
      </c>
      <c r="ED131" s="55">
        <v>0</v>
      </c>
      <c r="EE131" s="55">
        <v>0</v>
      </c>
      <c r="EF131" s="55">
        <v>0</v>
      </c>
      <c r="EG131" s="55">
        <v>0</v>
      </c>
      <c r="EH131" s="55">
        <v>0</v>
      </c>
      <c r="EI131" s="55">
        <v>0</v>
      </c>
      <c r="EJ131" s="55">
        <v>0</v>
      </c>
      <c r="EK131" s="54" t="s">
        <v>222</v>
      </c>
      <c r="EL131" s="53" t="s">
        <v>222</v>
      </c>
    </row>
    <row r="132" spans="12:142" x14ac:dyDescent="0.2">
      <c r="L132" s="1" t="s">
        <v>222</v>
      </c>
      <c r="M132" s="52" t="s">
        <v>222</v>
      </c>
      <c r="N132" s="52" t="s">
        <v>222</v>
      </c>
      <c r="O132" s="52" t="s">
        <v>222</v>
      </c>
      <c r="P132" s="52" t="s">
        <v>222</v>
      </c>
      <c r="Q132" s="52" t="s">
        <v>222</v>
      </c>
      <c r="R132" s="52" t="s">
        <v>222</v>
      </c>
      <c r="S132" s="52" t="s">
        <v>222</v>
      </c>
      <c r="T132" s="52" t="s">
        <v>222</v>
      </c>
      <c r="U132" s="52" t="s">
        <v>222</v>
      </c>
      <c r="V132" s="52" t="s">
        <v>222</v>
      </c>
      <c r="X132" s="1" t="s">
        <v>222</v>
      </c>
      <c r="Y132" s="52" t="s">
        <v>222</v>
      </c>
      <c r="Z132" s="52" t="s">
        <v>222</v>
      </c>
      <c r="AA132" s="52" t="s">
        <v>222</v>
      </c>
      <c r="AB132" s="52" t="s">
        <v>222</v>
      </c>
      <c r="AC132" s="52" t="s">
        <v>222</v>
      </c>
      <c r="AD132" s="52" t="s">
        <v>222</v>
      </c>
      <c r="AE132" s="52" t="s">
        <v>222</v>
      </c>
      <c r="AF132" s="52" t="s">
        <v>222</v>
      </c>
      <c r="AG132" s="52" t="s">
        <v>222</v>
      </c>
      <c r="AH132" s="52" t="s">
        <v>222</v>
      </c>
      <c r="AJ132" s="43" t="s">
        <v>222</v>
      </c>
      <c r="AK132" s="34" t="s">
        <v>222</v>
      </c>
      <c r="AL132" s="34" t="s">
        <v>222</v>
      </c>
      <c r="AM132" s="34" t="s">
        <v>222</v>
      </c>
      <c r="AN132" s="34" t="s">
        <v>222</v>
      </c>
      <c r="AO132" s="34" t="s">
        <v>222</v>
      </c>
      <c r="AP132" s="34" t="s">
        <v>222</v>
      </c>
      <c r="AQ132" s="34" t="s">
        <v>222</v>
      </c>
      <c r="AR132" s="34" t="s">
        <v>222</v>
      </c>
      <c r="AS132" s="35" t="s">
        <v>222</v>
      </c>
      <c r="AT132" s="34" t="s">
        <v>222</v>
      </c>
      <c r="AW132" s="34" t="s">
        <v>222</v>
      </c>
      <c r="AX132" s="34" t="s">
        <v>222</v>
      </c>
      <c r="AY132" s="34" t="s">
        <v>222</v>
      </c>
      <c r="AZ132" s="34" t="s">
        <v>222</v>
      </c>
      <c r="BA132" s="34" t="s">
        <v>222</v>
      </c>
      <c r="BB132" s="34" t="s">
        <v>222</v>
      </c>
      <c r="BC132" s="34" t="s">
        <v>222</v>
      </c>
      <c r="BD132" s="34" t="s">
        <v>222</v>
      </c>
      <c r="BE132" s="35" t="s">
        <v>222</v>
      </c>
      <c r="BF132" s="34" t="s">
        <v>222</v>
      </c>
      <c r="BI132" s="34" t="s">
        <v>222</v>
      </c>
      <c r="BJ132" s="34" t="s">
        <v>222</v>
      </c>
      <c r="BK132" s="34" t="s">
        <v>222</v>
      </c>
      <c r="BL132" s="34" t="s">
        <v>222</v>
      </c>
      <c r="BM132" s="34" t="s">
        <v>222</v>
      </c>
      <c r="BN132" s="34" t="s">
        <v>222</v>
      </c>
      <c r="BO132" s="34" t="s">
        <v>222</v>
      </c>
      <c r="BP132" s="34" t="s">
        <v>222</v>
      </c>
      <c r="BQ132" s="35" t="s">
        <v>222</v>
      </c>
      <c r="BR132" s="34" t="s">
        <v>222</v>
      </c>
      <c r="BU132" s="34" t="s">
        <v>222</v>
      </c>
      <c r="BV132" s="34" t="s">
        <v>222</v>
      </c>
      <c r="BW132" s="34" t="s">
        <v>222</v>
      </c>
      <c r="BX132" s="34" t="s">
        <v>222</v>
      </c>
      <c r="BY132" s="34" t="s">
        <v>222</v>
      </c>
      <c r="BZ132" s="34" t="s">
        <v>222</v>
      </c>
      <c r="CA132" s="34" t="s">
        <v>222</v>
      </c>
      <c r="CB132" s="34" t="s">
        <v>222</v>
      </c>
      <c r="CC132" s="35" t="s">
        <v>222</v>
      </c>
      <c r="CD132" s="34" t="s">
        <v>222</v>
      </c>
      <c r="CG132" s="34" t="s">
        <v>222</v>
      </c>
      <c r="CH132" s="34" t="s">
        <v>222</v>
      </c>
      <c r="CI132" s="34" t="s">
        <v>222</v>
      </c>
      <c r="CJ132" s="34" t="s">
        <v>222</v>
      </c>
      <c r="CK132" s="34" t="s">
        <v>222</v>
      </c>
      <c r="CL132" s="34" t="s">
        <v>222</v>
      </c>
      <c r="CM132" s="34" t="s">
        <v>222</v>
      </c>
      <c r="CN132" s="34" t="s">
        <v>222</v>
      </c>
      <c r="CO132" s="35" t="s">
        <v>222</v>
      </c>
      <c r="CP132" s="34" t="s">
        <v>222</v>
      </c>
      <c r="CS132" s="34" t="s">
        <v>222</v>
      </c>
      <c r="CT132" s="34" t="s">
        <v>222</v>
      </c>
      <c r="CU132" s="34" t="s">
        <v>222</v>
      </c>
      <c r="CV132" s="34" t="s">
        <v>222</v>
      </c>
      <c r="CW132" s="34" t="s">
        <v>222</v>
      </c>
      <c r="CX132" s="34" t="s">
        <v>222</v>
      </c>
      <c r="CY132" s="34" t="s">
        <v>222</v>
      </c>
      <c r="CZ132" s="34" t="s">
        <v>222</v>
      </c>
      <c r="DA132" s="35" t="s">
        <v>222</v>
      </c>
      <c r="DB132" s="34" t="s">
        <v>222</v>
      </c>
      <c r="DE132" s="34" t="s">
        <v>222</v>
      </c>
      <c r="DF132" s="34" t="s">
        <v>222</v>
      </c>
      <c r="DG132" s="34" t="s">
        <v>222</v>
      </c>
      <c r="DH132" s="34" t="s">
        <v>222</v>
      </c>
      <c r="DI132" s="34" t="s">
        <v>222</v>
      </c>
      <c r="DJ132" s="34" t="s">
        <v>222</v>
      </c>
      <c r="DK132" s="34" t="s">
        <v>222</v>
      </c>
      <c r="DL132" s="34" t="s">
        <v>222</v>
      </c>
      <c r="DM132" s="35" t="s">
        <v>222</v>
      </c>
      <c r="DN132" s="34" t="s">
        <v>222</v>
      </c>
      <c r="DQ132" s="34" t="s">
        <v>222</v>
      </c>
      <c r="DR132" s="34" t="s">
        <v>222</v>
      </c>
      <c r="DS132" s="34" t="s">
        <v>222</v>
      </c>
      <c r="DT132" s="34" t="s">
        <v>222</v>
      </c>
      <c r="DU132" s="34" t="s">
        <v>222</v>
      </c>
      <c r="DV132" s="34" t="s">
        <v>222</v>
      </c>
      <c r="DW132" s="34" t="s">
        <v>222</v>
      </c>
      <c r="DX132" s="34" t="s">
        <v>222</v>
      </c>
      <c r="DY132" s="35" t="s">
        <v>222</v>
      </c>
      <c r="DZ132" s="34" t="s">
        <v>222</v>
      </c>
      <c r="EC132" s="34" t="s">
        <v>222</v>
      </c>
      <c r="ED132" s="34" t="s">
        <v>222</v>
      </c>
      <c r="EE132" s="34" t="s">
        <v>222</v>
      </c>
      <c r="EF132" s="34" t="s">
        <v>222</v>
      </c>
      <c r="EG132" s="34" t="s">
        <v>222</v>
      </c>
      <c r="EH132" s="34" t="s">
        <v>222</v>
      </c>
      <c r="EI132" s="34" t="s">
        <v>222</v>
      </c>
      <c r="EJ132" s="34" t="s">
        <v>222</v>
      </c>
      <c r="EK132" s="35" t="s">
        <v>222</v>
      </c>
      <c r="EL132" s="34" t="s">
        <v>222</v>
      </c>
    </row>
    <row r="133" spans="12:142" ht="15.75" x14ac:dyDescent="0.25">
      <c r="L133" s="51" t="s">
        <v>238</v>
      </c>
      <c r="M133" s="48" t="s">
        <v>209</v>
      </c>
      <c r="N133" s="48" t="s">
        <v>208</v>
      </c>
      <c r="O133" s="50" t="s">
        <v>207</v>
      </c>
      <c r="P133" s="50" t="s">
        <v>206</v>
      </c>
      <c r="Q133" s="50" t="s">
        <v>205</v>
      </c>
      <c r="R133" s="50" t="s">
        <v>204</v>
      </c>
      <c r="S133" s="50" t="s">
        <v>203</v>
      </c>
      <c r="T133" s="50" t="s">
        <v>39</v>
      </c>
      <c r="U133" s="49" t="s">
        <v>222</v>
      </c>
      <c r="V133" s="48" t="s">
        <v>201</v>
      </c>
      <c r="X133" s="51" t="s">
        <v>238</v>
      </c>
      <c r="Y133" s="48" t="s">
        <v>209</v>
      </c>
      <c r="Z133" s="48" t="s">
        <v>208</v>
      </c>
      <c r="AA133" s="50" t="s">
        <v>207</v>
      </c>
      <c r="AB133" s="50" t="s">
        <v>206</v>
      </c>
      <c r="AC133" s="50" t="s">
        <v>205</v>
      </c>
      <c r="AD133" s="50" t="s">
        <v>204</v>
      </c>
      <c r="AE133" s="50" t="s">
        <v>203</v>
      </c>
      <c r="AF133" s="50" t="s">
        <v>39</v>
      </c>
      <c r="AG133" s="49" t="s">
        <v>222</v>
      </c>
      <c r="AH133" s="48" t="s">
        <v>201</v>
      </c>
      <c r="AJ133" s="47" t="s">
        <v>238</v>
      </c>
      <c r="AK133" s="44" t="s">
        <v>209</v>
      </c>
      <c r="AL133" s="44" t="s">
        <v>208</v>
      </c>
      <c r="AM133" s="46" t="s">
        <v>207</v>
      </c>
      <c r="AN133" s="46" t="s">
        <v>206</v>
      </c>
      <c r="AO133" s="46" t="s">
        <v>205</v>
      </c>
      <c r="AP133" s="46" t="s">
        <v>204</v>
      </c>
      <c r="AQ133" s="46" t="s">
        <v>203</v>
      </c>
      <c r="AR133" s="46" t="s">
        <v>39</v>
      </c>
      <c r="AS133" s="45" t="s">
        <v>222</v>
      </c>
      <c r="AT133" s="44" t="s">
        <v>201</v>
      </c>
      <c r="AW133" s="44" t="s">
        <v>209</v>
      </c>
      <c r="AX133" s="44" t="s">
        <v>208</v>
      </c>
      <c r="AY133" s="46" t="s">
        <v>207</v>
      </c>
      <c r="AZ133" s="46" t="s">
        <v>206</v>
      </c>
      <c r="BA133" s="46" t="s">
        <v>205</v>
      </c>
      <c r="BB133" s="46" t="s">
        <v>204</v>
      </c>
      <c r="BC133" s="46" t="s">
        <v>203</v>
      </c>
      <c r="BD133" s="46" t="s">
        <v>39</v>
      </c>
      <c r="BE133" s="45" t="s">
        <v>222</v>
      </c>
      <c r="BF133" s="44" t="s">
        <v>201</v>
      </c>
      <c r="BI133" s="44" t="s">
        <v>209</v>
      </c>
      <c r="BJ133" s="44" t="s">
        <v>208</v>
      </c>
      <c r="BK133" s="46" t="s">
        <v>207</v>
      </c>
      <c r="BL133" s="46" t="s">
        <v>206</v>
      </c>
      <c r="BM133" s="46" t="s">
        <v>205</v>
      </c>
      <c r="BN133" s="46" t="s">
        <v>204</v>
      </c>
      <c r="BO133" s="46" t="s">
        <v>203</v>
      </c>
      <c r="BP133" s="46" t="s">
        <v>39</v>
      </c>
      <c r="BQ133" s="45" t="s">
        <v>222</v>
      </c>
      <c r="BR133" s="44" t="s">
        <v>201</v>
      </c>
      <c r="BU133" s="44" t="s">
        <v>209</v>
      </c>
      <c r="BV133" s="44" t="s">
        <v>208</v>
      </c>
      <c r="BW133" s="46" t="s">
        <v>207</v>
      </c>
      <c r="BX133" s="46" t="s">
        <v>206</v>
      </c>
      <c r="BY133" s="46" t="s">
        <v>205</v>
      </c>
      <c r="BZ133" s="46" t="s">
        <v>204</v>
      </c>
      <c r="CA133" s="46" t="s">
        <v>203</v>
      </c>
      <c r="CB133" s="46" t="s">
        <v>39</v>
      </c>
      <c r="CC133" s="45" t="s">
        <v>222</v>
      </c>
      <c r="CD133" s="44" t="s">
        <v>201</v>
      </c>
      <c r="CG133" s="44" t="s">
        <v>209</v>
      </c>
      <c r="CH133" s="44" t="s">
        <v>208</v>
      </c>
      <c r="CI133" s="46" t="s">
        <v>207</v>
      </c>
      <c r="CJ133" s="46" t="s">
        <v>206</v>
      </c>
      <c r="CK133" s="46" t="s">
        <v>205</v>
      </c>
      <c r="CL133" s="46" t="s">
        <v>204</v>
      </c>
      <c r="CM133" s="46" t="s">
        <v>203</v>
      </c>
      <c r="CN133" s="46" t="s">
        <v>39</v>
      </c>
      <c r="CO133" s="45" t="s">
        <v>222</v>
      </c>
      <c r="CP133" s="44" t="s">
        <v>201</v>
      </c>
      <c r="CS133" s="44" t="s">
        <v>209</v>
      </c>
      <c r="CT133" s="44" t="s">
        <v>208</v>
      </c>
      <c r="CU133" s="46" t="s">
        <v>207</v>
      </c>
      <c r="CV133" s="46" t="s">
        <v>206</v>
      </c>
      <c r="CW133" s="46" t="s">
        <v>205</v>
      </c>
      <c r="CX133" s="46" t="s">
        <v>204</v>
      </c>
      <c r="CY133" s="46" t="s">
        <v>203</v>
      </c>
      <c r="CZ133" s="46" t="s">
        <v>39</v>
      </c>
      <c r="DA133" s="45" t="s">
        <v>222</v>
      </c>
      <c r="DB133" s="44" t="s">
        <v>201</v>
      </c>
      <c r="DE133" s="44" t="s">
        <v>209</v>
      </c>
      <c r="DF133" s="44" t="s">
        <v>208</v>
      </c>
      <c r="DG133" s="46" t="s">
        <v>207</v>
      </c>
      <c r="DH133" s="46" t="s">
        <v>206</v>
      </c>
      <c r="DI133" s="46" t="s">
        <v>205</v>
      </c>
      <c r="DJ133" s="46" t="s">
        <v>204</v>
      </c>
      <c r="DK133" s="46" t="s">
        <v>203</v>
      </c>
      <c r="DL133" s="46" t="s">
        <v>39</v>
      </c>
      <c r="DM133" s="45" t="s">
        <v>222</v>
      </c>
      <c r="DN133" s="44" t="s">
        <v>201</v>
      </c>
      <c r="DQ133" s="44" t="s">
        <v>209</v>
      </c>
      <c r="DR133" s="44" t="s">
        <v>208</v>
      </c>
      <c r="DS133" s="46" t="s">
        <v>207</v>
      </c>
      <c r="DT133" s="46" t="s">
        <v>206</v>
      </c>
      <c r="DU133" s="46" t="s">
        <v>205</v>
      </c>
      <c r="DV133" s="46" t="s">
        <v>204</v>
      </c>
      <c r="DW133" s="46" t="s">
        <v>203</v>
      </c>
      <c r="DX133" s="46" t="s">
        <v>39</v>
      </c>
      <c r="DY133" s="45" t="s">
        <v>222</v>
      </c>
      <c r="DZ133" s="44" t="s">
        <v>201</v>
      </c>
      <c r="EC133" s="44" t="s">
        <v>209</v>
      </c>
      <c r="ED133" s="44" t="s">
        <v>208</v>
      </c>
      <c r="EE133" s="46" t="s">
        <v>207</v>
      </c>
      <c r="EF133" s="46" t="s">
        <v>206</v>
      </c>
      <c r="EG133" s="46" t="s">
        <v>205</v>
      </c>
      <c r="EH133" s="46" t="s">
        <v>204</v>
      </c>
      <c r="EI133" s="46" t="s">
        <v>203</v>
      </c>
      <c r="EJ133" s="46" t="s">
        <v>39</v>
      </c>
      <c r="EK133" s="45" t="s">
        <v>222</v>
      </c>
      <c r="EL133" s="44" t="s">
        <v>201</v>
      </c>
    </row>
    <row r="134" spans="12:142" x14ac:dyDescent="0.2">
      <c r="L134" s="31" t="s">
        <v>237</v>
      </c>
      <c r="M134" s="36">
        <v>1</v>
      </c>
      <c r="N134" s="36">
        <v>1</v>
      </c>
      <c r="O134" s="36">
        <v>1</v>
      </c>
      <c r="P134" s="36">
        <v>1</v>
      </c>
      <c r="Q134" s="36">
        <v>1</v>
      </c>
      <c r="R134" s="36">
        <v>1</v>
      </c>
      <c r="S134" s="36">
        <v>1</v>
      </c>
      <c r="T134" s="36">
        <v>1</v>
      </c>
      <c r="U134" s="37">
        <v>1.1244799999999999</v>
      </c>
      <c r="V134" s="37">
        <v>1.1244799999999999</v>
      </c>
      <c r="X134" s="31" t="s">
        <v>237</v>
      </c>
      <c r="Y134" s="37">
        <v>1</v>
      </c>
      <c r="Z134" s="37">
        <v>1</v>
      </c>
      <c r="AA134" s="37">
        <v>1</v>
      </c>
      <c r="AB134" s="37">
        <v>1</v>
      </c>
      <c r="AC134" s="37">
        <v>1</v>
      </c>
      <c r="AD134" s="37">
        <v>1</v>
      </c>
      <c r="AE134" s="37">
        <v>1</v>
      </c>
      <c r="AF134" s="37">
        <v>1</v>
      </c>
      <c r="AG134" s="41">
        <v>1.118833</v>
      </c>
      <c r="AH134" s="37">
        <v>1.118833</v>
      </c>
      <c r="AJ134" s="43" t="s">
        <v>237</v>
      </c>
      <c r="AK134" s="36">
        <v>1</v>
      </c>
      <c r="AL134" s="36">
        <v>1</v>
      </c>
      <c r="AM134" s="36">
        <v>1</v>
      </c>
      <c r="AN134" s="36">
        <v>1</v>
      </c>
      <c r="AO134" s="36">
        <v>1</v>
      </c>
      <c r="AP134" s="36">
        <v>1</v>
      </c>
      <c r="AQ134" s="36">
        <v>1</v>
      </c>
      <c r="AR134" s="36">
        <v>1</v>
      </c>
      <c r="AS134" s="36">
        <v>1.1255999999999999</v>
      </c>
      <c r="AT134" s="36">
        <v>1.1255999999999999</v>
      </c>
      <c r="AW134" s="36">
        <v>1</v>
      </c>
      <c r="AX134" s="36">
        <v>1</v>
      </c>
      <c r="AY134" s="36">
        <v>1</v>
      </c>
      <c r="AZ134" s="36">
        <v>1</v>
      </c>
      <c r="BA134" s="36">
        <v>1</v>
      </c>
      <c r="BB134" s="36">
        <v>1</v>
      </c>
      <c r="BC134" s="36">
        <v>1</v>
      </c>
      <c r="BD134" s="36">
        <v>1</v>
      </c>
      <c r="BE134" s="36">
        <v>1.1255999999999999</v>
      </c>
      <c r="BF134" s="36">
        <v>1.1255999999999999</v>
      </c>
      <c r="BI134" s="36">
        <v>1</v>
      </c>
      <c r="BJ134" s="36">
        <v>1</v>
      </c>
      <c r="BK134" s="36">
        <v>1</v>
      </c>
      <c r="BL134" s="36">
        <v>1</v>
      </c>
      <c r="BM134" s="36">
        <v>1</v>
      </c>
      <c r="BN134" s="36">
        <v>1</v>
      </c>
      <c r="BO134" s="36">
        <v>1</v>
      </c>
      <c r="BP134" s="36">
        <v>1</v>
      </c>
      <c r="BQ134" s="36">
        <v>1.1255999999999999</v>
      </c>
      <c r="BR134" s="36">
        <v>1.1255999999999999</v>
      </c>
      <c r="BU134" s="36">
        <v>1</v>
      </c>
      <c r="BV134" s="36">
        <v>1</v>
      </c>
      <c r="BW134" s="36">
        <v>1</v>
      </c>
      <c r="BX134" s="36">
        <v>1</v>
      </c>
      <c r="BY134" s="36">
        <v>1</v>
      </c>
      <c r="BZ134" s="36">
        <v>1</v>
      </c>
      <c r="CA134" s="36">
        <v>1</v>
      </c>
      <c r="CB134" s="36">
        <v>1</v>
      </c>
      <c r="CC134" s="36">
        <v>1.1255999999999999</v>
      </c>
      <c r="CD134" s="36">
        <v>1.1255999999999999</v>
      </c>
      <c r="CG134" s="36">
        <v>1</v>
      </c>
      <c r="CH134" s="36">
        <v>1</v>
      </c>
      <c r="CI134" s="36">
        <v>1</v>
      </c>
      <c r="CJ134" s="36">
        <v>1</v>
      </c>
      <c r="CK134" s="36">
        <v>1</v>
      </c>
      <c r="CL134" s="36">
        <v>1</v>
      </c>
      <c r="CM134" s="36">
        <v>1</v>
      </c>
      <c r="CN134" s="36">
        <v>1</v>
      </c>
      <c r="CO134" s="36">
        <v>1.1255999999999999</v>
      </c>
      <c r="CP134" s="36">
        <v>1.1255999999999999</v>
      </c>
      <c r="CS134" s="36">
        <v>1</v>
      </c>
      <c r="CT134" s="36">
        <v>1</v>
      </c>
      <c r="CU134" s="36">
        <v>1</v>
      </c>
      <c r="CV134" s="36">
        <v>1</v>
      </c>
      <c r="CW134" s="36">
        <v>1</v>
      </c>
      <c r="CX134" s="36">
        <v>1</v>
      </c>
      <c r="CY134" s="36">
        <v>1</v>
      </c>
      <c r="CZ134" s="36">
        <v>1</v>
      </c>
      <c r="DA134" s="36">
        <v>1.1255999999999999</v>
      </c>
      <c r="DB134" s="36">
        <v>1.1255999999999999</v>
      </c>
      <c r="DE134" s="36">
        <v>1</v>
      </c>
      <c r="DF134" s="36">
        <v>1</v>
      </c>
      <c r="DG134" s="36">
        <v>1</v>
      </c>
      <c r="DH134" s="36">
        <v>1</v>
      </c>
      <c r="DI134" s="36">
        <v>1</v>
      </c>
      <c r="DJ134" s="36">
        <v>1</v>
      </c>
      <c r="DK134" s="36">
        <v>1</v>
      </c>
      <c r="DL134" s="36">
        <v>1</v>
      </c>
      <c r="DM134" s="36">
        <v>1.1255999999999999</v>
      </c>
      <c r="DN134" s="36">
        <v>1.1255999999999999</v>
      </c>
      <c r="DQ134" s="36">
        <v>1</v>
      </c>
      <c r="DR134" s="36">
        <v>1</v>
      </c>
      <c r="DS134" s="36">
        <v>1</v>
      </c>
      <c r="DT134" s="36">
        <v>1</v>
      </c>
      <c r="DU134" s="36">
        <v>1</v>
      </c>
      <c r="DV134" s="36">
        <v>1</v>
      </c>
      <c r="DW134" s="36">
        <v>1</v>
      </c>
      <c r="DX134" s="36">
        <v>1</v>
      </c>
      <c r="DY134" s="36">
        <v>1.1255999999999999</v>
      </c>
      <c r="DZ134" s="36">
        <v>1.1255999999999999</v>
      </c>
      <c r="EC134" s="36">
        <v>1</v>
      </c>
      <c r="ED134" s="36">
        <v>1</v>
      </c>
      <c r="EE134" s="36">
        <v>1</v>
      </c>
      <c r="EF134" s="36">
        <v>1</v>
      </c>
      <c r="EG134" s="36">
        <v>1</v>
      </c>
      <c r="EH134" s="36">
        <v>1</v>
      </c>
      <c r="EI134" s="36">
        <v>1</v>
      </c>
      <c r="EJ134" s="36">
        <v>1</v>
      </c>
      <c r="EK134" s="36">
        <v>1.1255999999999999</v>
      </c>
      <c r="EL134" s="36">
        <v>1.1255999999999999</v>
      </c>
    </row>
    <row r="135" spans="12:142" x14ac:dyDescent="0.2">
      <c r="L135" s="31" t="s">
        <v>236</v>
      </c>
      <c r="M135" s="36">
        <v>1</v>
      </c>
      <c r="N135" s="36">
        <v>1</v>
      </c>
      <c r="O135" s="36">
        <v>1</v>
      </c>
      <c r="P135" s="36">
        <v>1</v>
      </c>
      <c r="Q135" s="36">
        <v>1</v>
      </c>
      <c r="R135" s="36">
        <v>1</v>
      </c>
      <c r="S135" s="36">
        <v>1</v>
      </c>
      <c r="T135" s="36">
        <v>1</v>
      </c>
      <c r="U135" s="37">
        <v>1</v>
      </c>
      <c r="V135" s="37">
        <v>1</v>
      </c>
      <c r="X135" s="31" t="s">
        <v>236</v>
      </c>
      <c r="Y135" s="37">
        <v>1</v>
      </c>
      <c r="Z135" s="37">
        <v>1</v>
      </c>
      <c r="AA135" s="37">
        <v>1</v>
      </c>
      <c r="AB135" s="37">
        <v>1</v>
      </c>
      <c r="AC135" s="37">
        <v>1</v>
      </c>
      <c r="AD135" s="37">
        <v>1</v>
      </c>
      <c r="AE135" s="37">
        <v>1</v>
      </c>
      <c r="AF135" s="37">
        <v>1</v>
      </c>
      <c r="AG135" s="41">
        <v>1</v>
      </c>
      <c r="AH135" s="37">
        <v>1</v>
      </c>
      <c r="AJ135" s="43" t="s">
        <v>236</v>
      </c>
      <c r="AK135" s="36">
        <v>1</v>
      </c>
      <c r="AL135" s="36">
        <v>1</v>
      </c>
      <c r="AM135" s="36">
        <v>1</v>
      </c>
      <c r="AN135" s="36">
        <v>1</v>
      </c>
      <c r="AO135" s="36">
        <v>1</v>
      </c>
      <c r="AP135" s="36">
        <v>1</v>
      </c>
      <c r="AQ135" s="36">
        <v>1</v>
      </c>
      <c r="AR135" s="36">
        <v>1</v>
      </c>
      <c r="AS135" s="36">
        <v>1</v>
      </c>
      <c r="AT135" s="36">
        <v>1</v>
      </c>
      <c r="AW135" s="36">
        <v>1</v>
      </c>
      <c r="AX135" s="36">
        <v>1</v>
      </c>
      <c r="AY135" s="36">
        <v>1</v>
      </c>
      <c r="AZ135" s="36">
        <v>1</v>
      </c>
      <c r="BA135" s="36">
        <v>1</v>
      </c>
      <c r="BB135" s="36">
        <v>1</v>
      </c>
      <c r="BC135" s="36">
        <v>1</v>
      </c>
      <c r="BD135" s="36">
        <v>1</v>
      </c>
      <c r="BE135" s="36">
        <v>1</v>
      </c>
      <c r="BF135" s="36">
        <v>1</v>
      </c>
      <c r="BI135" s="36">
        <v>1</v>
      </c>
      <c r="BJ135" s="36">
        <v>1</v>
      </c>
      <c r="BK135" s="36">
        <v>1</v>
      </c>
      <c r="BL135" s="36">
        <v>1</v>
      </c>
      <c r="BM135" s="36">
        <v>1</v>
      </c>
      <c r="BN135" s="36">
        <v>1</v>
      </c>
      <c r="BO135" s="36">
        <v>1</v>
      </c>
      <c r="BP135" s="36">
        <v>1</v>
      </c>
      <c r="BQ135" s="36">
        <v>1</v>
      </c>
      <c r="BR135" s="36">
        <v>1</v>
      </c>
      <c r="BU135" s="36">
        <v>1</v>
      </c>
      <c r="BV135" s="36">
        <v>1</v>
      </c>
      <c r="BW135" s="36">
        <v>1</v>
      </c>
      <c r="BX135" s="36">
        <v>1</v>
      </c>
      <c r="BY135" s="36">
        <v>1</v>
      </c>
      <c r="BZ135" s="36">
        <v>1</v>
      </c>
      <c r="CA135" s="36">
        <v>1</v>
      </c>
      <c r="CB135" s="36">
        <v>1</v>
      </c>
      <c r="CC135" s="36">
        <v>1</v>
      </c>
      <c r="CD135" s="36">
        <v>1</v>
      </c>
      <c r="CG135" s="36">
        <v>1</v>
      </c>
      <c r="CH135" s="36">
        <v>1</v>
      </c>
      <c r="CI135" s="36">
        <v>1</v>
      </c>
      <c r="CJ135" s="36">
        <v>1</v>
      </c>
      <c r="CK135" s="36">
        <v>1</v>
      </c>
      <c r="CL135" s="36">
        <v>1</v>
      </c>
      <c r="CM135" s="36">
        <v>1</v>
      </c>
      <c r="CN135" s="36">
        <v>1</v>
      </c>
      <c r="CO135" s="36">
        <v>1</v>
      </c>
      <c r="CP135" s="36">
        <v>1</v>
      </c>
      <c r="CS135" s="36">
        <v>1</v>
      </c>
      <c r="CT135" s="36">
        <v>1</v>
      </c>
      <c r="CU135" s="36">
        <v>1</v>
      </c>
      <c r="CV135" s="36">
        <v>1</v>
      </c>
      <c r="CW135" s="36">
        <v>1</v>
      </c>
      <c r="CX135" s="36">
        <v>1</v>
      </c>
      <c r="CY135" s="36">
        <v>1</v>
      </c>
      <c r="CZ135" s="36">
        <v>1</v>
      </c>
      <c r="DA135" s="36">
        <v>1</v>
      </c>
      <c r="DB135" s="36">
        <v>1</v>
      </c>
      <c r="DE135" s="36">
        <v>1</v>
      </c>
      <c r="DF135" s="36">
        <v>1</v>
      </c>
      <c r="DG135" s="36">
        <v>1</v>
      </c>
      <c r="DH135" s="36">
        <v>1</v>
      </c>
      <c r="DI135" s="36">
        <v>1</v>
      </c>
      <c r="DJ135" s="36">
        <v>1</v>
      </c>
      <c r="DK135" s="36">
        <v>1</v>
      </c>
      <c r="DL135" s="36">
        <v>1</v>
      </c>
      <c r="DM135" s="36">
        <v>1</v>
      </c>
      <c r="DN135" s="36">
        <v>1</v>
      </c>
      <c r="DQ135" s="36">
        <v>1</v>
      </c>
      <c r="DR135" s="36">
        <v>1</v>
      </c>
      <c r="DS135" s="36">
        <v>1</v>
      </c>
      <c r="DT135" s="36">
        <v>1</v>
      </c>
      <c r="DU135" s="36">
        <v>1</v>
      </c>
      <c r="DV135" s="36">
        <v>1</v>
      </c>
      <c r="DW135" s="36">
        <v>1</v>
      </c>
      <c r="DX135" s="36">
        <v>1</v>
      </c>
      <c r="DY135" s="36">
        <v>1</v>
      </c>
      <c r="DZ135" s="36">
        <v>1</v>
      </c>
      <c r="EC135" s="36">
        <v>1</v>
      </c>
      <c r="ED135" s="36">
        <v>1</v>
      </c>
      <c r="EE135" s="36">
        <v>1</v>
      </c>
      <c r="EF135" s="36">
        <v>1</v>
      </c>
      <c r="EG135" s="36">
        <v>1</v>
      </c>
      <c r="EH135" s="36">
        <v>1</v>
      </c>
      <c r="EI135" s="36">
        <v>1</v>
      </c>
      <c r="EJ135" s="36">
        <v>1</v>
      </c>
      <c r="EK135" s="36">
        <v>1</v>
      </c>
      <c r="EL135" s="36">
        <v>1</v>
      </c>
    </row>
    <row r="136" spans="12:142" x14ac:dyDescent="0.2">
      <c r="L136" s="31" t="s">
        <v>235</v>
      </c>
      <c r="M136" s="36">
        <v>1</v>
      </c>
      <c r="N136" s="36">
        <v>1</v>
      </c>
      <c r="O136" s="36">
        <v>1</v>
      </c>
      <c r="P136" s="36">
        <v>1</v>
      </c>
      <c r="Q136" s="36">
        <v>1</v>
      </c>
      <c r="R136" s="36">
        <v>1</v>
      </c>
      <c r="S136" s="36">
        <v>1</v>
      </c>
      <c r="T136" s="36">
        <v>1</v>
      </c>
      <c r="U136" s="37">
        <v>1.1244799999999999</v>
      </c>
      <c r="V136" s="37">
        <v>1.1244799999999999</v>
      </c>
      <c r="X136" s="31" t="s">
        <v>235</v>
      </c>
      <c r="Y136" s="37">
        <v>1</v>
      </c>
      <c r="Z136" s="37">
        <v>1</v>
      </c>
      <c r="AA136" s="37">
        <v>1</v>
      </c>
      <c r="AB136" s="37">
        <v>1</v>
      </c>
      <c r="AC136" s="37">
        <v>1</v>
      </c>
      <c r="AD136" s="37">
        <v>1</v>
      </c>
      <c r="AE136" s="37">
        <v>1</v>
      </c>
      <c r="AF136" s="37">
        <v>1</v>
      </c>
      <c r="AG136" s="41">
        <v>1.118833</v>
      </c>
      <c r="AH136" s="37">
        <v>1.118833</v>
      </c>
      <c r="AJ136" s="43" t="s">
        <v>235</v>
      </c>
      <c r="AK136" s="36">
        <v>1</v>
      </c>
      <c r="AL136" s="36">
        <v>1</v>
      </c>
      <c r="AM136" s="36">
        <v>1</v>
      </c>
      <c r="AN136" s="36">
        <v>1</v>
      </c>
      <c r="AO136" s="36">
        <v>1</v>
      </c>
      <c r="AP136" s="36">
        <v>1</v>
      </c>
      <c r="AQ136" s="36">
        <v>1</v>
      </c>
      <c r="AR136" s="36">
        <v>1</v>
      </c>
      <c r="AS136" s="36">
        <v>1.1255999999999999</v>
      </c>
      <c r="AT136" s="36">
        <v>1.1255999999999999</v>
      </c>
      <c r="AW136" s="36">
        <v>1</v>
      </c>
      <c r="AX136" s="36">
        <v>1</v>
      </c>
      <c r="AY136" s="36">
        <v>1</v>
      </c>
      <c r="AZ136" s="36">
        <v>1</v>
      </c>
      <c r="BA136" s="36">
        <v>1</v>
      </c>
      <c r="BB136" s="36">
        <v>1</v>
      </c>
      <c r="BC136" s="36">
        <v>1</v>
      </c>
      <c r="BD136" s="36">
        <v>1</v>
      </c>
      <c r="BE136" s="36">
        <v>1.1255999999999999</v>
      </c>
      <c r="BF136" s="36">
        <v>1.1255999999999999</v>
      </c>
      <c r="BI136" s="36">
        <v>1</v>
      </c>
      <c r="BJ136" s="36">
        <v>1</v>
      </c>
      <c r="BK136" s="36">
        <v>1</v>
      </c>
      <c r="BL136" s="36">
        <v>1</v>
      </c>
      <c r="BM136" s="36">
        <v>1</v>
      </c>
      <c r="BN136" s="36">
        <v>1</v>
      </c>
      <c r="BO136" s="36">
        <v>1</v>
      </c>
      <c r="BP136" s="36">
        <v>1</v>
      </c>
      <c r="BQ136" s="36">
        <v>1.1255999999999999</v>
      </c>
      <c r="BR136" s="36">
        <v>1.1255999999999999</v>
      </c>
      <c r="BU136" s="36">
        <v>1</v>
      </c>
      <c r="BV136" s="36">
        <v>1</v>
      </c>
      <c r="BW136" s="36">
        <v>1</v>
      </c>
      <c r="BX136" s="36">
        <v>1</v>
      </c>
      <c r="BY136" s="36">
        <v>1</v>
      </c>
      <c r="BZ136" s="36">
        <v>1</v>
      </c>
      <c r="CA136" s="36">
        <v>1</v>
      </c>
      <c r="CB136" s="36">
        <v>1</v>
      </c>
      <c r="CC136" s="36">
        <v>1.1255999999999999</v>
      </c>
      <c r="CD136" s="36">
        <v>1.1255999999999999</v>
      </c>
      <c r="CG136" s="36">
        <v>1</v>
      </c>
      <c r="CH136" s="36">
        <v>1</v>
      </c>
      <c r="CI136" s="36">
        <v>1</v>
      </c>
      <c r="CJ136" s="36">
        <v>1</v>
      </c>
      <c r="CK136" s="36">
        <v>1</v>
      </c>
      <c r="CL136" s="36">
        <v>1</v>
      </c>
      <c r="CM136" s="36">
        <v>1</v>
      </c>
      <c r="CN136" s="36">
        <v>1</v>
      </c>
      <c r="CO136" s="36">
        <v>1.1255999999999999</v>
      </c>
      <c r="CP136" s="36">
        <v>1.1255999999999999</v>
      </c>
      <c r="CS136" s="36">
        <v>1</v>
      </c>
      <c r="CT136" s="36">
        <v>1</v>
      </c>
      <c r="CU136" s="36">
        <v>1</v>
      </c>
      <c r="CV136" s="36">
        <v>1</v>
      </c>
      <c r="CW136" s="36">
        <v>1</v>
      </c>
      <c r="CX136" s="36">
        <v>1</v>
      </c>
      <c r="CY136" s="36">
        <v>1</v>
      </c>
      <c r="CZ136" s="36">
        <v>1</v>
      </c>
      <c r="DA136" s="36">
        <v>1.1255999999999999</v>
      </c>
      <c r="DB136" s="36">
        <v>1.1255999999999999</v>
      </c>
      <c r="DE136" s="36">
        <v>1</v>
      </c>
      <c r="DF136" s="36">
        <v>1</v>
      </c>
      <c r="DG136" s="36">
        <v>1</v>
      </c>
      <c r="DH136" s="36">
        <v>1</v>
      </c>
      <c r="DI136" s="36">
        <v>1</v>
      </c>
      <c r="DJ136" s="36">
        <v>1</v>
      </c>
      <c r="DK136" s="36">
        <v>1</v>
      </c>
      <c r="DL136" s="36">
        <v>1</v>
      </c>
      <c r="DM136" s="36">
        <v>1.1255999999999999</v>
      </c>
      <c r="DN136" s="36">
        <v>1.1255999999999999</v>
      </c>
      <c r="DQ136" s="36">
        <v>1</v>
      </c>
      <c r="DR136" s="36">
        <v>1</v>
      </c>
      <c r="DS136" s="36">
        <v>1</v>
      </c>
      <c r="DT136" s="36">
        <v>1</v>
      </c>
      <c r="DU136" s="36">
        <v>1</v>
      </c>
      <c r="DV136" s="36">
        <v>1</v>
      </c>
      <c r="DW136" s="36">
        <v>1</v>
      </c>
      <c r="DX136" s="36">
        <v>1</v>
      </c>
      <c r="DY136" s="36">
        <v>1.1255999999999999</v>
      </c>
      <c r="DZ136" s="36">
        <v>1.1255999999999999</v>
      </c>
      <c r="EC136" s="36">
        <v>1</v>
      </c>
      <c r="ED136" s="36">
        <v>1</v>
      </c>
      <c r="EE136" s="36">
        <v>1</v>
      </c>
      <c r="EF136" s="36">
        <v>1</v>
      </c>
      <c r="EG136" s="36">
        <v>1</v>
      </c>
      <c r="EH136" s="36">
        <v>1</v>
      </c>
      <c r="EI136" s="36">
        <v>1</v>
      </c>
      <c r="EJ136" s="36">
        <v>1</v>
      </c>
      <c r="EK136" s="36">
        <v>1.1255999999999999</v>
      </c>
      <c r="EL136" s="36">
        <v>1.1255999999999999</v>
      </c>
    </row>
    <row r="137" spans="12:142" x14ac:dyDescent="0.2">
      <c r="L137" s="31" t="s">
        <v>234</v>
      </c>
      <c r="M137" s="36">
        <v>1</v>
      </c>
      <c r="N137" s="36">
        <v>1</v>
      </c>
      <c r="O137" s="36">
        <v>1</v>
      </c>
      <c r="P137" s="36">
        <v>1</v>
      </c>
      <c r="Q137" s="36">
        <v>1</v>
      </c>
      <c r="R137" s="36">
        <v>1</v>
      </c>
      <c r="S137" s="36">
        <v>1</v>
      </c>
      <c r="T137" s="36">
        <v>1</v>
      </c>
      <c r="U137" s="37">
        <v>1</v>
      </c>
      <c r="V137" s="37">
        <v>1</v>
      </c>
      <c r="X137" s="31" t="s">
        <v>234</v>
      </c>
      <c r="Y137" s="37">
        <v>1</v>
      </c>
      <c r="Z137" s="37">
        <v>1</v>
      </c>
      <c r="AA137" s="37">
        <v>1</v>
      </c>
      <c r="AB137" s="37">
        <v>1</v>
      </c>
      <c r="AC137" s="37">
        <v>1</v>
      </c>
      <c r="AD137" s="37">
        <v>1</v>
      </c>
      <c r="AE137" s="37">
        <v>1</v>
      </c>
      <c r="AF137" s="37">
        <v>1</v>
      </c>
      <c r="AG137" s="41">
        <v>1</v>
      </c>
      <c r="AH137" s="37">
        <v>1</v>
      </c>
      <c r="AJ137" s="43" t="s">
        <v>234</v>
      </c>
      <c r="AK137" s="36">
        <v>1</v>
      </c>
      <c r="AL137" s="36">
        <v>1</v>
      </c>
      <c r="AM137" s="36">
        <v>1</v>
      </c>
      <c r="AN137" s="36">
        <v>1</v>
      </c>
      <c r="AO137" s="36">
        <v>1</v>
      </c>
      <c r="AP137" s="36">
        <v>1</v>
      </c>
      <c r="AQ137" s="36">
        <v>1</v>
      </c>
      <c r="AR137" s="36">
        <v>1</v>
      </c>
      <c r="AS137" s="36">
        <v>1</v>
      </c>
      <c r="AT137" s="36">
        <v>1</v>
      </c>
      <c r="AW137" s="36">
        <v>1</v>
      </c>
      <c r="AX137" s="36">
        <v>1</v>
      </c>
      <c r="AY137" s="36">
        <v>1</v>
      </c>
      <c r="AZ137" s="36">
        <v>1</v>
      </c>
      <c r="BA137" s="36">
        <v>1</v>
      </c>
      <c r="BB137" s="36">
        <v>1</v>
      </c>
      <c r="BC137" s="36">
        <v>1</v>
      </c>
      <c r="BD137" s="36">
        <v>1</v>
      </c>
      <c r="BE137" s="36">
        <v>1</v>
      </c>
      <c r="BF137" s="36">
        <v>1</v>
      </c>
      <c r="BI137" s="36">
        <v>1</v>
      </c>
      <c r="BJ137" s="36">
        <v>1</v>
      </c>
      <c r="BK137" s="36">
        <v>1</v>
      </c>
      <c r="BL137" s="36">
        <v>1</v>
      </c>
      <c r="BM137" s="36">
        <v>1</v>
      </c>
      <c r="BN137" s="36">
        <v>1</v>
      </c>
      <c r="BO137" s="36">
        <v>1</v>
      </c>
      <c r="BP137" s="36">
        <v>1</v>
      </c>
      <c r="BQ137" s="36">
        <v>1</v>
      </c>
      <c r="BR137" s="36">
        <v>1</v>
      </c>
      <c r="BU137" s="36">
        <v>1</v>
      </c>
      <c r="BV137" s="36">
        <v>1</v>
      </c>
      <c r="BW137" s="36">
        <v>1</v>
      </c>
      <c r="BX137" s="36">
        <v>1</v>
      </c>
      <c r="BY137" s="36">
        <v>1</v>
      </c>
      <c r="BZ137" s="36">
        <v>1</v>
      </c>
      <c r="CA137" s="36">
        <v>1</v>
      </c>
      <c r="CB137" s="36">
        <v>1</v>
      </c>
      <c r="CC137" s="36">
        <v>1</v>
      </c>
      <c r="CD137" s="36">
        <v>1</v>
      </c>
      <c r="CG137" s="36">
        <v>1</v>
      </c>
      <c r="CH137" s="36">
        <v>1</v>
      </c>
      <c r="CI137" s="36">
        <v>1</v>
      </c>
      <c r="CJ137" s="36">
        <v>1</v>
      </c>
      <c r="CK137" s="36">
        <v>1</v>
      </c>
      <c r="CL137" s="36">
        <v>1</v>
      </c>
      <c r="CM137" s="36">
        <v>1</v>
      </c>
      <c r="CN137" s="36">
        <v>1</v>
      </c>
      <c r="CO137" s="36">
        <v>1</v>
      </c>
      <c r="CP137" s="36">
        <v>1</v>
      </c>
      <c r="CS137" s="36">
        <v>1</v>
      </c>
      <c r="CT137" s="36">
        <v>1</v>
      </c>
      <c r="CU137" s="36">
        <v>1</v>
      </c>
      <c r="CV137" s="36">
        <v>1</v>
      </c>
      <c r="CW137" s="36">
        <v>1</v>
      </c>
      <c r="CX137" s="36">
        <v>1</v>
      </c>
      <c r="CY137" s="36">
        <v>1</v>
      </c>
      <c r="CZ137" s="36">
        <v>1</v>
      </c>
      <c r="DA137" s="36">
        <v>1</v>
      </c>
      <c r="DB137" s="36">
        <v>1</v>
      </c>
      <c r="DE137" s="36">
        <v>1</v>
      </c>
      <c r="DF137" s="36">
        <v>1</v>
      </c>
      <c r="DG137" s="36">
        <v>1</v>
      </c>
      <c r="DH137" s="36">
        <v>1</v>
      </c>
      <c r="DI137" s="36">
        <v>1</v>
      </c>
      <c r="DJ137" s="36">
        <v>1</v>
      </c>
      <c r="DK137" s="36">
        <v>1</v>
      </c>
      <c r="DL137" s="36">
        <v>1</v>
      </c>
      <c r="DM137" s="36">
        <v>1</v>
      </c>
      <c r="DN137" s="36">
        <v>1</v>
      </c>
      <c r="DQ137" s="36">
        <v>1</v>
      </c>
      <c r="DR137" s="36">
        <v>1</v>
      </c>
      <c r="DS137" s="36">
        <v>1</v>
      </c>
      <c r="DT137" s="36">
        <v>1</v>
      </c>
      <c r="DU137" s="36">
        <v>1</v>
      </c>
      <c r="DV137" s="36">
        <v>1</v>
      </c>
      <c r="DW137" s="36">
        <v>1</v>
      </c>
      <c r="DX137" s="36">
        <v>1</v>
      </c>
      <c r="DY137" s="36">
        <v>1</v>
      </c>
      <c r="DZ137" s="36">
        <v>1</v>
      </c>
      <c r="EC137" s="36">
        <v>1</v>
      </c>
      <c r="ED137" s="36">
        <v>1</v>
      </c>
      <c r="EE137" s="36">
        <v>1</v>
      </c>
      <c r="EF137" s="36">
        <v>1</v>
      </c>
      <c r="EG137" s="36">
        <v>1</v>
      </c>
      <c r="EH137" s="36">
        <v>1</v>
      </c>
      <c r="EI137" s="36">
        <v>1</v>
      </c>
      <c r="EJ137" s="36">
        <v>1</v>
      </c>
      <c r="EK137" s="36">
        <v>1</v>
      </c>
      <c r="EL137" s="36">
        <v>1</v>
      </c>
    </row>
    <row r="138" spans="12:142" x14ac:dyDescent="0.2">
      <c r="L138" s="31" t="s">
        <v>233</v>
      </c>
      <c r="M138" s="36">
        <v>1</v>
      </c>
      <c r="N138" s="36">
        <v>1</v>
      </c>
      <c r="O138" s="36">
        <v>1</v>
      </c>
      <c r="P138" s="36">
        <v>1</v>
      </c>
      <c r="Q138" s="36">
        <v>1</v>
      </c>
      <c r="R138" s="36">
        <v>1</v>
      </c>
      <c r="S138" s="36">
        <v>1</v>
      </c>
      <c r="T138" s="36">
        <v>1</v>
      </c>
      <c r="U138" s="37">
        <v>1.1244799999999999</v>
      </c>
      <c r="V138" s="37">
        <v>1.1244799999999999</v>
      </c>
      <c r="X138" s="31" t="s">
        <v>233</v>
      </c>
      <c r="Y138" s="37">
        <v>1</v>
      </c>
      <c r="Z138" s="37">
        <v>1</v>
      </c>
      <c r="AA138" s="37">
        <v>1</v>
      </c>
      <c r="AB138" s="37">
        <v>1</v>
      </c>
      <c r="AC138" s="37">
        <v>1</v>
      </c>
      <c r="AD138" s="37">
        <v>1</v>
      </c>
      <c r="AE138" s="37">
        <v>1</v>
      </c>
      <c r="AF138" s="37">
        <v>1</v>
      </c>
      <c r="AG138" s="41">
        <v>1.118833</v>
      </c>
      <c r="AH138" s="37">
        <v>1.118833</v>
      </c>
      <c r="AJ138" s="43" t="s">
        <v>233</v>
      </c>
      <c r="AK138" s="36">
        <v>1</v>
      </c>
      <c r="AL138" s="36">
        <v>1</v>
      </c>
      <c r="AM138" s="36">
        <v>1</v>
      </c>
      <c r="AN138" s="36">
        <v>1</v>
      </c>
      <c r="AO138" s="36">
        <v>1</v>
      </c>
      <c r="AP138" s="36">
        <v>1</v>
      </c>
      <c r="AQ138" s="36">
        <v>1</v>
      </c>
      <c r="AR138" s="36">
        <v>1</v>
      </c>
      <c r="AS138" s="36">
        <v>1.1255999999999999</v>
      </c>
      <c r="AT138" s="36">
        <v>1.1255999999999999</v>
      </c>
      <c r="AW138" s="36">
        <v>1</v>
      </c>
      <c r="AX138" s="36">
        <v>1</v>
      </c>
      <c r="AY138" s="36">
        <v>1</v>
      </c>
      <c r="AZ138" s="36">
        <v>1</v>
      </c>
      <c r="BA138" s="36">
        <v>1</v>
      </c>
      <c r="BB138" s="36">
        <v>1</v>
      </c>
      <c r="BC138" s="36">
        <v>1</v>
      </c>
      <c r="BD138" s="36">
        <v>1</v>
      </c>
      <c r="BE138" s="36">
        <v>1.1255999999999999</v>
      </c>
      <c r="BF138" s="36">
        <v>1.1255999999999999</v>
      </c>
      <c r="BI138" s="36">
        <v>1</v>
      </c>
      <c r="BJ138" s="36">
        <v>1</v>
      </c>
      <c r="BK138" s="36">
        <v>1</v>
      </c>
      <c r="BL138" s="36">
        <v>1</v>
      </c>
      <c r="BM138" s="36">
        <v>1</v>
      </c>
      <c r="BN138" s="36">
        <v>1</v>
      </c>
      <c r="BO138" s="36">
        <v>1</v>
      </c>
      <c r="BP138" s="36">
        <v>1</v>
      </c>
      <c r="BQ138" s="36">
        <v>1.1255999999999999</v>
      </c>
      <c r="BR138" s="36">
        <v>1.1255999999999999</v>
      </c>
      <c r="BU138" s="36">
        <v>1</v>
      </c>
      <c r="BV138" s="36">
        <v>1</v>
      </c>
      <c r="BW138" s="36">
        <v>1</v>
      </c>
      <c r="BX138" s="36">
        <v>1</v>
      </c>
      <c r="BY138" s="36">
        <v>1</v>
      </c>
      <c r="BZ138" s="36">
        <v>1</v>
      </c>
      <c r="CA138" s="36">
        <v>1</v>
      </c>
      <c r="CB138" s="36">
        <v>1</v>
      </c>
      <c r="CC138" s="36">
        <v>1.1255999999999999</v>
      </c>
      <c r="CD138" s="36">
        <v>1.1255999999999999</v>
      </c>
      <c r="CG138" s="36">
        <v>1</v>
      </c>
      <c r="CH138" s="36">
        <v>1</v>
      </c>
      <c r="CI138" s="36">
        <v>1</v>
      </c>
      <c r="CJ138" s="36">
        <v>1</v>
      </c>
      <c r="CK138" s="36">
        <v>1</v>
      </c>
      <c r="CL138" s="36">
        <v>1</v>
      </c>
      <c r="CM138" s="36">
        <v>1</v>
      </c>
      <c r="CN138" s="36">
        <v>1</v>
      </c>
      <c r="CO138" s="36">
        <v>1.1255999999999999</v>
      </c>
      <c r="CP138" s="36">
        <v>1.1255999999999999</v>
      </c>
      <c r="CS138" s="36">
        <v>1</v>
      </c>
      <c r="CT138" s="36">
        <v>1</v>
      </c>
      <c r="CU138" s="36">
        <v>1</v>
      </c>
      <c r="CV138" s="36">
        <v>1</v>
      </c>
      <c r="CW138" s="36">
        <v>1</v>
      </c>
      <c r="CX138" s="36">
        <v>1</v>
      </c>
      <c r="CY138" s="36">
        <v>1</v>
      </c>
      <c r="CZ138" s="36">
        <v>1</v>
      </c>
      <c r="DA138" s="36">
        <v>1.1255999999999999</v>
      </c>
      <c r="DB138" s="36">
        <v>1.1255999999999999</v>
      </c>
      <c r="DE138" s="36">
        <v>1</v>
      </c>
      <c r="DF138" s="36">
        <v>1</v>
      </c>
      <c r="DG138" s="36">
        <v>1</v>
      </c>
      <c r="DH138" s="36">
        <v>1</v>
      </c>
      <c r="DI138" s="36">
        <v>1</v>
      </c>
      <c r="DJ138" s="36">
        <v>1</v>
      </c>
      <c r="DK138" s="36">
        <v>1</v>
      </c>
      <c r="DL138" s="36">
        <v>1</v>
      </c>
      <c r="DM138" s="36">
        <v>1.1255999999999999</v>
      </c>
      <c r="DN138" s="36">
        <v>1.1255999999999999</v>
      </c>
      <c r="DQ138" s="36">
        <v>1</v>
      </c>
      <c r="DR138" s="36">
        <v>1</v>
      </c>
      <c r="DS138" s="36">
        <v>1</v>
      </c>
      <c r="DT138" s="36">
        <v>1</v>
      </c>
      <c r="DU138" s="36">
        <v>1</v>
      </c>
      <c r="DV138" s="36">
        <v>1</v>
      </c>
      <c r="DW138" s="36">
        <v>1</v>
      </c>
      <c r="DX138" s="36">
        <v>1</v>
      </c>
      <c r="DY138" s="36">
        <v>1.1255999999999999</v>
      </c>
      <c r="DZ138" s="36">
        <v>1.1255999999999999</v>
      </c>
      <c r="EC138" s="36">
        <v>1</v>
      </c>
      <c r="ED138" s="36">
        <v>1</v>
      </c>
      <c r="EE138" s="36">
        <v>1</v>
      </c>
      <c r="EF138" s="36">
        <v>1</v>
      </c>
      <c r="EG138" s="36">
        <v>1</v>
      </c>
      <c r="EH138" s="36">
        <v>1</v>
      </c>
      <c r="EI138" s="36">
        <v>1</v>
      </c>
      <c r="EJ138" s="36">
        <v>1</v>
      </c>
      <c r="EK138" s="36">
        <v>1.1255999999999999</v>
      </c>
      <c r="EL138" s="36">
        <v>1.1255999999999999</v>
      </c>
    </row>
    <row r="139" spans="12:142" x14ac:dyDescent="0.2">
      <c r="L139" s="31" t="s">
        <v>232</v>
      </c>
      <c r="M139" s="36">
        <v>1</v>
      </c>
      <c r="N139" s="36">
        <v>1</v>
      </c>
      <c r="O139" s="36">
        <v>1</v>
      </c>
      <c r="P139" s="36">
        <v>1</v>
      </c>
      <c r="Q139" s="36">
        <v>1</v>
      </c>
      <c r="R139" s="36">
        <v>1</v>
      </c>
      <c r="S139" s="36">
        <v>1</v>
      </c>
      <c r="T139" s="36">
        <v>1</v>
      </c>
      <c r="U139" s="37" t="s">
        <v>222</v>
      </c>
      <c r="V139" s="37" t="s">
        <v>222</v>
      </c>
      <c r="X139" s="31" t="s">
        <v>232</v>
      </c>
      <c r="Y139" s="37">
        <v>1</v>
      </c>
      <c r="Z139" s="37">
        <v>1</v>
      </c>
      <c r="AA139" s="37">
        <v>1</v>
      </c>
      <c r="AB139" s="37">
        <v>1</v>
      </c>
      <c r="AC139" s="37">
        <v>1</v>
      </c>
      <c r="AD139" s="37">
        <v>1</v>
      </c>
      <c r="AE139" s="37">
        <v>1</v>
      </c>
      <c r="AF139" s="37">
        <v>1</v>
      </c>
      <c r="AG139" s="41" t="s">
        <v>222</v>
      </c>
      <c r="AH139" s="37" t="s">
        <v>222</v>
      </c>
      <c r="AJ139" s="43" t="s">
        <v>232</v>
      </c>
      <c r="AK139" s="36">
        <v>1</v>
      </c>
      <c r="AL139" s="36">
        <v>1</v>
      </c>
      <c r="AM139" s="36">
        <v>1</v>
      </c>
      <c r="AN139" s="36">
        <v>1</v>
      </c>
      <c r="AO139" s="36">
        <v>1</v>
      </c>
      <c r="AP139" s="36">
        <v>1</v>
      </c>
      <c r="AQ139" s="36">
        <v>1</v>
      </c>
      <c r="AR139" s="36">
        <v>1</v>
      </c>
      <c r="AS139" s="35" t="s">
        <v>222</v>
      </c>
      <c r="AT139" s="34" t="s">
        <v>222</v>
      </c>
      <c r="AW139" s="36">
        <v>1</v>
      </c>
      <c r="AX139" s="36">
        <v>1</v>
      </c>
      <c r="AY139" s="36">
        <v>1</v>
      </c>
      <c r="AZ139" s="36">
        <v>1</v>
      </c>
      <c r="BA139" s="36">
        <v>1</v>
      </c>
      <c r="BB139" s="36">
        <v>1</v>
      </c>
      <c r="BC139" s="36">
        <v>1</v>
      </c>
      <c r="BD139" s="36">
        <v>1</v>
      </c>
      <c r="BE139" s="35" t="s">
        <v>222</v>
      </c>
      <c r="BF139" s="34" t="s">
        <v>222</v>
      </c>
      <c r="BI139" s="36">
        <v>1</v>
      </c>
      <c r="BJ139" s="36">
        <v>1</v>
      </c>
      <c r="BK139" s="36">
        <v>1</v>
      </c>
      <c r="BL139" s="36">
        <v>1</v>
      </c>
      <c r="BM139" s="36">
        <v>1</v>
      </c>
      <c r="BN139" s="36">
        <v>1</v>
      </c>
      <c r="BO139" s="36">
        <v>1</v>
      </c>
      <c r="BP139" s="36">
        <v>1</v>
      </c>
      <c r="BQ139" s="35" t="s">
        <v>222</v>
      </c>
      <c r="BR139" s="34" t="s">
        <v>222</v>
      </c>
      <c r="BU139" s="36">
        <v>1</v>
      </c>
      <c r="BV139" s="36">
        <v>1</v>
      </c>
      <c r="BW139" s="36">
        <v>1</v>
      </c>
      <c r="BX139" s="36">
        <v>1</v>
      </c>
      <c r="BY139" s="36">
        <v>1</v>
      </c>
      <c r="BZ139" s="36">
        <v>1</v>
      </c>
      <c r="CA139" s="36">
        <v>1</v>
      </c>
      <c r="CB139" s="36">
        <v>1</v>
      </c>
      <c r="CC139" s="35" t="s">
        <v>222</v>
      </c>
      <c r="CD139" s="34" t="s">
        <v>222</v>
      </c>
      <c r="CG139" s="36">
        <v>1</v>
      </c>
      <c r="CH139" s="36">
        <v>1</v>
      </c>
      <c r="CI139" s="36">
        <v>1</v>
      </c>
      <c r="CJ139" s="36">
        <v>1</v>
      </c>
      <c r="CK139" s="36">
        <v>1</v>
      </c>
      <c r="CL139" s="36">
        <v>1</v>
      </c>
      <c r="CM139" s="36">
        <v>1</v>
      </c>
      <c r="CN139" s="36">
        <v>1</v>
      </c>
      <c r="CO139" s="35" t="s">
        <v>222</v>
      </c>
      <c r="CP139" s="34" t="s">
        <v>222</v>
      </c>
      <c r="CS139" s="36">
        <v>1</v>
      </c>
      <c r="CT139" s="36">
        <v>1</v>
      </c>
      <c r="CU139" s="36">
        <v>1</v>
      </c>
      <c r="CV139" s="36">
        <v>1</v>
      </c>
      <c r="CW139" s="36">
        <v>1</v>
      </c>
      <c r="CX139" s="36">
        <v>1</v>
      </c>
      <c r="CY139" s="36">
        <v>1</v>
      </c>
      <c r="CZ139" s="36">
        <v>1</v>
      </c>
      <c r="DA139" s="35" t="s">
        <v>222</v>
      </c>
      <c r="DB139" s="34" t="s">
        <v>222</v>
      </c>
      <c r="DE139" s="36">
        <v>1</v>
      </c>
      <c r="DF139" s="36">
        <v>1</v>
      </c>
      <c r="DG139" s="36">
        <v>1</v>
      </c>
      <c r="DH139" s="36">
        <v>1</v>
      </c>
      <c r="DI139" s="36">
        <v>1</v>
      </c>
      <c r="DJ139" s="36">
        <v>1</v>
      </c>
      <c r="DK139" s="36">
        <v>1</v>
      </c>
      <c r="DL139" s="36">
        <v>1</v>
      </c>
      <c r="DM139" s="35" t="s">
        <v>222</v>
      </c>
      <c r="DN139" s="34" t="s">
        <v>222</v>
      </c>
      <c r="DQ139" s="36">
        <v>1</v>
      </c>
      <c r="DR139" s="36">
        <v>1</v>
      </c>
      <c r="DS139" s="36">
        <v>1</v>
      </c>
      <c r="DT139" s="36">
        <v>1</v>
      </c>
      <c r="DU139" s="36">
        <v>1</v>
      </c>
      <c r="DV139" s="36">
        <v>1</v>
      </c>
      <c r="DW139" s="36">
        <v>1</v>
      </c>
      <c r="DX139" s="36">
        <v>1</v>
      </c>
      <c r="DY139" s="35" t="s">
        <v>222</v>
      </c>
      <c r="DZ139" s="34" t="s">
        <v>222</v>
      </c>
      <c r="EC139" s="36">
        <v>1</v>
      </c>
      <c r="ED139" s="36">
        <v>1</v>
      </c>
      <c r="EE139" s="36">
        <v>1</v>
      </c>
      <c r="EF139" s="36">
        <v>1</v>
      </c>
      <c r="EG139" s="36">
        <v>1</v>
      </c>
      <c r="EH139" s="36">
        <v>1</v>
      </c>
      <c r="EI139" s="36">
        <v>1</v>
      </c>
      <c r="EJ139" s="36">
        <v>1</v>
      </c>
      <c r="EK139" s="35" t="s">
        <v>222</v>
      </c>
      <c r="EL139" s="34" t="s">
        <v>222</v>
      </c>
    </row>
    <row r="140" spans="12:142" x14ac:dyDescent="0.2">
      <c r="L140" s="31" t="s">
        <v>231</v>
      </c>
      <c r="M140" s="36">
        <v>1</v>
      </c>
      <c r="N140" s="36">
        <v>1</v>
      </c>
      <c r="O140" s="36">
        <v>1</v>
      </c>
      <c r="P140" s="36">
        <v>1</v>
      </c>
      <c r="Q140" s="36">
        <v>1</v>
      </c>
      <c r="R140" s="36">
        <v>1</v>
      </c>
      <c r="S140" s="36">
        <v>1</v>
      </c>
      <c r="T140" s="36">
        <v>1</v>
      </c>
      <c r="U140" s="37" t="s">
        <v>222</v>
      </c>
      <c r="V140" s="37" t="s">
        <v>222</v>
      </c>
      <c r="X140" s="31" t="s">
        <v>231</v>
      </c>
      <c r="Y140" s="37">
        <v>1</v>
      </c>
      <c r="Z140" s="37">
        <v>1</v>
      </c>
      <c r="AA140" s="37">
        <v>1</v>
      </c>
      <c r="AB140" s="37">
        <v>1</v>
      </c>
      <c r="AC140" s="37">
        <v>1</v>
      </c>
      <c r="AD140" s="37">
        <v>1</v>
      </c>
      <c r="AE140" s="37">
        <v>1</v>
      </c>
      <c r="AF140" s="37">
        <v>1</v>
      </c>
      <c r="AG140" s="41" t="s">
        <v>222</v>
      </c>
      <c r="AH140" s="37" t="s">
        <v>222</v>
      </c>
      <c r="AJ140" s="43" t="s">
        <v>231</v>
      </c>
      <c r="AK140" s="36">
        <v>1</v>
      </c>
      <c r="AL140" s="36">
        <v>1</v>
      </c>
      <c r="AM140" s="36">
        <v>1</v>
      </c>
      <c r="AN140" s="36">
        <v>1</v>
      </c>
      <c r="AO140" s="36">
        <v>1</v>
      </c>
      <c r="AP140" s="36">
        <v>1</v>
      </c>
      <c r="AQ140" s="36">
        <v>1</v>
      </c>
      <c r="AR140" s="36">
        <v>1</v>
      </c>
      <c r="AS140" s="35" t="s">
        <v>222</v>
      </c>
      <c r="AT140" s="34" t="s">
        <v>222</v>
      </c>
      <c r="AW140" s="36">
        <v>1</v>
      </c>
      <c r="AX140" s="36">
        <v>1</v>
      </c>
      <c r="AY140" s="36">
        <v>1</v>
      </c>
      <c r="AZ140" s="36">
        <v>1</v>
      </c>
      <c r="BA140" s="36">
        <v>1</v>
      </c>
      <c r="BB140" s="36">
        <v>1</v>
      </c>
      <c r="BC140" s="36">
        <v>1</v>
      </c>
      <c r="BD140" s="36">
        <v>1</v>
      </c>
      <c r="BE140" s="35" t="s">
        <v>222</v>
      </c>
      <c r="BF140" s="34" t="s">
        <v>222</v>
      </c>
      <c r="BI140" s="36">
        <v>1</v>
      </c>
      <c r="BJ140" s="36">
        <v>1</v>
      </c>
      <c r="BK140" s="36">
        <v>1</v>
      </c>
      <c r="BL140" s="36">
        <v>1</v>
      </c>
      <c r="BM140" s="36">
        <v>1</v>
      </c>
      <c r="BN140" s="36">
        <v>1</v>
      </c>
      <c r="BO140" s="36">
        <v>1</v>
      </c>
      <c r="BP140" s="36">
        <v>1</v>
      </c>
      <c r="BQ140" s="35" t="s">
        <v>222</v>
      </c>
      <c r="BR140" s="34" t="s">
        <v>222</v>
      </c>
      <c r="BU140" s="36">
        <v>1</v>
      </c>
      <c r="BV140" s="36">
        <v>1</v>
      </c>
      <c r="BW140" s="36">
        <v>1</v>
      </c>
      <c r="BX140" s="36">
        <v>1</v>
      </c>
      <c r="BY140" s="36">
        <v>1</v>
      </c>
      <c r="BZ140" s="36">
        <v>1</v>
      </c>
      <c r="CA140" s="36">
        <v>1</v>
      </c>
      <c r="CB140" s="36">
        <v>1</v>
      </c>
      <c r="CC140" s="35" t="s">
        <v>222</v>
      </c>
      <c r="CD140" s="34" t="s">
        <v>222</v>
      </c>
      <c r="CG140" s="36">
        <v>1</v>
      </c>
      <c r="CH140" s="36">
        <v>1</v>
      </c>
      <c r="CI140" s="36">
        <v>1</v>
      </c>
      <c r="CJ140" s="36">
        <v>1</v>
      </c>
      <c r="CK140" s="36">
        <v>1</v>
      </c>
      <c r="CL140" s="36">
        <v>1</v>
      </c>
      <c r="CM140" s="36">
        <v>1</v>
      </c>
      <c r="CN140" s="36">
        <v>1</v>
      </c>
      <c r="CO140" s="35" t="s">
        <v>222</v>
      </c>
      <c r="CP140" s="34" t="s">
        <v>222</v>
      </c>
      <c r="CS140" s="36">
        <v>1</v>
      </c>
      <c r="CT140" s="36">
        <v>1</v>
      </c>
      <c r="CU140" s="36">
        <v>1</v>
      </c>
      <c r="CV140" s="36">
        <v>1</v>
      </c>
      <c r="CW140" s="36">
        <v>1</v>
      </c>
      <c r="CX140" s="36">
        <v>1</v>
      </c>
      <c r="CY140" s="36">
        <v>1</v>
      </c>
      <c r="CZ140" s="36">
        <v>1</v>
      </c>
      <c r="DA140" s="35" t="s">
        <v>222</v>
      </c>
      <c r="DB140" s="34" t="s">
        <v>222</v>
      </c>
      <c r="DE140" s="36">
        <v>1</v>
      </c>
      <c r="DF140" s="36">
        <v>1</v>
      </c>
      <c r="DG140" s="36">
        <v>1</v>
      </c>
      <c r="DH140" s="36">
        <v>1</v>
      </c>
      <c r="DI140" s="36">
        <v>1</v>
      </c>
      <c r="DJ140" s="36">
        <v>1</v>
      </c>
      <c r="DK140" s="36">
        <v>1</v>
      </c>
      <c r="DL140" s="36">
        <v>1</v>
      </c>
      <c r="DM140" s="35" t="s">
        <v>222</v>
      </c>
      <c r="DN140" s="34" t="s">
        <v>222</v>
      </c>
      <c r="DQ140" s="36">
        <v>1</v>
      </c>
      <c r="DR140" s="36">
        <v>1</v>
      </c>
      <c r="DS140" s="36">
        <v>1</v>
      </c>
      <c r="DT140" s="36">
        <v>1</v>
      </c>
      <c r="DU140" s="36">
        <v>1</v>
      </c>
      <c r="DV140" s="36">
        <v>1</v>
      </c>
      <c r="DW140" s="36">
        <v>1</v>
      </c>
      <c r="DX140" s="36">
        <v>1</v>
      </c>
      <c r="DY140" s="35" t="s">
        <v>222</v>
      </c>
      <c r="DZ140" s="34" t="s">
        <v>222</v>
      </c>
      <c r="EC140" s="36">
        <v>1</v>
      </c>
      <c r="ED140" s="36">
        <v>1</v>
      </c>
      <c r="EE140" s="36">
        <v>1</v>
      </c>
      <c r="EF140" s="36">
        <v>1</v>
      </c>
      <c r="EG140" s="36">
        <v>1</v>
      </c>
      <c r="EH140" s="36">
        <v>1</v>
      </c>
      <c r="EI140" s="36">
        <v>1</v>
      </c>
      <c r="EJ140" s="36">
        <v>1</v>
      </c>
      <c r="EK140" s="35" t="s">
        <v>222</v>
      </c>
      <c r="EL140" s="34" t="s">
        <v>222</v>
      </c>
    </row>
    <row r="141" spans="12:142" x14ac:dyDescent="0.2">
      <c r="L141" s="31" t="s">
        <v>230</v>
      </c>
      <c r="M141" s="36">
        <v>1</v>
      </c>
      <c r="N141" s="36">
        <v>1</v>
      </c>
      <c r="O141" s="36">
        <v>1</v>
      </c>
      <c r="P141" s="36">
        <v>1</v>
      </c>
      <c r="Q141" s="36">
        <v>1</v>
      </c>
      <c r="R141" s="36">
        <v>1</v>
      </c>
      <c r="S141" s="36">
        <v>1</v>
      </c>
      <c r="T141" s="36">
        <v>1</v>
      </c>
      <c r="U141" s="37" t="s">
        <v>222</v>
      </c>
      <c r="V141" s="37" t="s">
        <v>222</v>
      </c>
      <c r="X141" s="31" t="s">
        <v>230</v>
      </c>
      <c r="Y141" s="37">
        <v>1</v>
      </c>
      <c r="Z141" s="37">
        <v>1</v>
      </c>
      <c r="AA141" s="37">
        <v>1</v>
      </c>
      <c r="AB141" s="37">
        <v>1</v>
      </c>
      <c r="AC141" s="37">
        <v>1</v>
      </c>
      <c r="AD141" s="37">
        <v>1</v>
      </c>
      <c r="AE141" s="37">
        <v>1</v>
      </c>
      <c r="AF141" s="37">
        <v>1</v>
      </c>
      <c r="AG141" s="41" t="s">
        <v>222</v>
      </c>
      <c r="AH141" s="37" t="s">
        <v>222</v>
      </c>
      <c r="AJ141" s="43" t="s">
        <v>230</v>
      </c>
      <c r="AK141" s="36">
        <v>1</v>
      </c>
      <c r="AL141" s="36">
        <v>1</v>
      </c>
      <c r="AM141" s="36">
        <v>1</v>
      </c>
      <c r="AN141" s="36">
        <v>1</v>
      </c>
      <c r="AO141" s="36">
        <v>1</v>
      </c>
      <c r="AP141" s="36">
        <v>1</v>
      </c>
      <c r="AQ141" s="36">
        <v>1</v>
      </c>
      <c r="AR141" s="36">
        <v>1</v>
      </c>
      <c r="AS141" s="35" t="s">
        <v>222</v>
      </c>
      <c r="AT141" s="34" t="s">
        <v>222</v>
      </c>
      <c r="AW141" s="36">
        <v>1</v>
      </c>
      <c r="AX141" s="36">
        <v>1</v>
      </c>
      <c r="AY141" s="36">
        <v>1</v>
      </c>
      <c r="AZ141" s="36">
        <v>1</v>
      </c>
      <c r="BA141" s="36">
        <v>1</v>
      </c>
      <c r="BB141" s="36">
        <v>1</v>
      </c>
      <c r="BC141" s="36">
        <v>1</v>
      </c>
      <c r="BD141" s="36">
        <v>1</v>
      </c>
      <c r="BE141" s="35" t="s">
        <v>222</v>
      </c>
      <c r="BF141" s="34" t="s">
        <v>222</v>
      </c>
      <c r="BI141" s="36">
        <v>1</v>
      </c>
      <c r="BJ141" s="36">
        <v>1</v>
      </c>
      <c r="BK141" s="36">
        <v>1</v>
      </c>
      <c r="BL141" s="36">
        <v>1</v>
      </c>
      <c r="BM141" s="36">
        <v>1</v>
      </c>
      <c r="BN141" s="36">
        <v>1</v>
      </c>
      <c r="BO141" s="36">
        <v>1</v>
      </c>
      <c r="BP141" s="36">
        <v>1</v>
      </c>
      <c r="BQ141" s="35" t="s">
        <v>222</v>
      </c>
      <c r="BR141" s="34" t="s">
        <v>222</v>
      </c>
      <c r="BU141" s="36">
        <v>1</v>
      </c>
      <c r="BV141" s="36">
        <v>1</v>
      </c>
      <c r="BW141" s="36">
        <v>1</v>
      </c>
      <c r="BX141" s="36">
        <v>1</v>
      </c>
      <c r="BY141" s="36">
        <v>1</v>
      </c>
      <c r="BZ141" s="36">
        <v>1</v>
      </c>
      <c r="CA141" s="36">
        <v>1</v>
      </c>
      <c r="CB141" s="36">
        <v>1</v>
      </c>
      <c r="CC141" s="35" t="s">
        <v>222</v>
      </c>
      <c r="CD141" s="34" t="s">
        <v>222</v>
      </c>
      <c r="CG141" s="36">
        <v>1</v>
      </c>
      <c r="CH141" s="36">
        <v>1</v>
      </c>
      <c r="CI141" s="36">
        <v>1</v>
      </c>
      <c r="CJ141" s="36">
        <v>1</v>
      </c>
      <c r="CK141" s="36">
        <v>1</v>
      </c>
      <c r="CL141" s="36">
        <v>1</v>
      </c>
      <c r="CM141" s="36">
        <v>1</v>
      </c>
      <c r="CN141" s="36">
        <v>1</v>
      </c>
      <c r="CO141" s="35" t="s">
        <v>222</v>
      </c>
      <c r="CP141" s="34" t="s">
        <v>222</v>
      </c>
      <c r="CS141" s="36">
        <v>1</v>
      </c>
      <c r="CT141" s="36">
        <v>1</v>
      </c>
      <c r="CU141" s="36">
        <v>1</v>
      </c>
      <c r="CV141" s="36">
        <v>1</v>
      </c>
      <c r="CW141" s="36">
        <v>1</v>
      </c>
      <c r="CX141" s="36">
        <v>1</v>
      </c>
      <c r="CY141" s="36">
        <v>1</v>
      </c>
      <c r="CZ141" s="36">
        <v>1</v>
      </c>
      <c r="DA141" s="35" t="s">
        <v>222</v>
      </c>
      <c r="DB141" s="34" t="s">
        <v>222</v>
      </c>
      <c r="DE141" s="36">
        <v>1</v>
      </c>
      <c r="DF141" s="36">
        <v>1</v>
      </c>
      <c r="DG141" s="36">
        <v>1</v>
      </c>
      <c r="DH141" s="36">
        <v>1</v>
      </c>
      <c r="DI141" s="36">
        <v>1</v>
      </c>
      <c r="DJ141" s="36">
        <v>1</v>
      </c>
      <c r="DK141" s="36">
        <v>1</v>
      </c>
      <c r="DL141" s="36">
        <v>1</v>
      </c>
      <c r="DM141" s="35" t="s">
        <v>222</v>
      </c>
      <c r="DN141" s="34" t="s">
        <v>222</v>
      </c>
      <c r="DQ141" s="36">
        <v>1</v>
      </c>
      <c r="DR141" s="36">
        <v>1</v>
      </c>
      <c r="DS141" s="36">
        <v>1</v>
      </c>
      <c r="DT141" s="36">
        <v>1</v>
      </c>
      <c r="DU141" s="36">
        <v>1</v>
      </c>
      <c r="DV141" s="36">
        <v>1</v>
      </c>
      <c r="DW141" s="36">
        <v>1</v>
      </c>
      <c r="DX141" s="36">
        <v>1</v>
      </c>
      <c r="DY141" s="35" t="s">
        <v>222</v>
      </c>
      <c r="DZ141" s="34" t="s">
        <v>222</v>
      </c>
      <c r="EC141" s="36">
        <v>1</v>
      </c>
      <c r="ED141" s="36">
        <v>1</v>
      </c>
      <c r="EE141" s="36">
        <v>1</v>
      </c>
      <c r="EF141" s="36">
        <v>1</v>
      </c>
      <c r="EG141" s="36">
        <v>1</v>
      </c>
      <c r="EH141" s="36">
        <v>1</v>
      </c>
      <c r="EI141" s="36">
        <v>1</v>
      </c>
      <c r="EJ141" s="36">
        <v>1</v>
      </c>
      <c r="EK141" s="35" t="s">
        <v>222</v>
      </c>
      <c r="EL141" s="34" t="s">
        <v>222</v>
      </c>
    </row>
    <row r="142" spans="12:142" x14ac:dyDescent="0.2">
      <c r="L142" s="31" t="s">
        <v>229</v>
      </c>
      <c r="M142" s="36">
        <v>1</v>
      </c>
      <c r="N142" s="36">
        <v>1</v>
      </c>
      <c r="O142" s="36">
        <v>1</v>
      </c>
      <c r="P142" s="36">
        <v>1</v>
      </c>
      <c r="Q142" s="36">
        <v>1</v>
      </c>
      <c r="R142" s="36">
        <v>1</v>
      </c>
      <c r="S142" s="36">
        <v>1</v>
      </c>
      <c r="T142" s="36">
        <v>1</v>
      </c>
      <c r="U142" s="37" t="s">
        <v>222</v>
      </c>
      <c r="V142" s="37" t="s">
        <v>222</v>
      </c>
      <c r="X142" s="31" t="s">
        <v>229</v>
      </c>
      <c r="Y142" s="37">
        <v>1</v>
      </c>
      <c r="Z142" s="37">
        <v>1</v>
      </c>
      <c r="AA142" s="37">
        <v>1</v>
      </c>
      <c r="AB142" s="37">
        <v>1</v>
      </c>
      <c r="AC142" s="37">
        <v>1</v>
      </c>
      <c r="AD142" s="37">
        <v>1</v>
      </c>
      <c r="AE142" s="37">
        <v>1</v>
      </c>
      <c r="AF142" s="37">
        <v>1</v>
      </c>
      <c r="AG142" s="41" t="s">
        <v>222</v>
      </c>
      <c r="AH142" s="37" t="s">
        <v>222</v>
      </c>
      <c r="AJ142" s="43" t="s">
        <v>229</v>
      </c>
      <c r="AK142" s="36">
        <v>1</v>
      </c>
      <c r="AL142" s="36">
        <v>1</v>
      </c>
      <c r="AM142" s="36">
        <v>1</v>
      </c>
      <c r="AN142" s="36">
        <v>1</v>
      </c>
      <c r="AO142" s="36">
        <v>1</v>
      </c>
      <c r="AP142" s="36">
        <v>1</v>
      </c>
      <c r="AQ142" s="36">
        <v>1</v>
      </c>
      <c r="AR142" s="36">
        <v>1</v>
      </c>
      <c r="AS142" s="35" t="s">
        <v>222</v>
      </c>
      <c r="AT142" s="34" t="s">
        <v>222</v>
      </c>
      <c r="AW142" s="36">
        <v>1</v>
      </c>
      <c r="AX142" s="36">
        <v>1</v>
      </c>
      <c r="AY142" s="36">
        <v>1</v>
      </c>
      <c r="AZ142" s="36">
        <v>1</v>
      </c>
      <c r="BA142" s="36">
        <v>1</v>
      </c>
      <c r="BB142" s="36">
        <v>1</v>
      </c>
      <c r="BC142" s="36">
        <v>1</v>
      </c>
      <c r="BD142" s="36">
        <v>1</v>
      </c>
      <c r="BE142" s="35" t="s">
        <v>222</v>
      </c>
      <c r="BF142" s="34" t="s">
        <v>222</v>
      </c>
      <c r="BI142" s="36">
        <v>1</v>
      </c>
      <c r="BJ142" s="36">
        <v>1</v>
      </c>
      <c r="BK142" s="36">
        <v>1</v>
      </c>
      <c r="BL142" s="36">
        <v>1</v>
      </c>
      <c r="BM142" s="36">
        <v>1</v>
      </c>
      <c r="BN142" s="36">
        <v>1</v>
      </c>
      <c r="BO142" s="36">
        <v>1</v>
      </c>
      <c r="BP142" s="36">
        <v>1</v>
      </c>
      <c r="BQ142" s="35" t="s">
        <v>222</v>
      </c>
      <c r="BR142" s="34" t="s">
        <v>222</v>
      </c>
      <c r="BU142" s="36">
        <v>1</v>
      </c>
      <c r="BV142" s="36">
        <v>1</v>
      </c>
      <c r="BW142" s="36">
        <v>1</v>
      </c>
      <c r="BX142" s="36">
        <v>1</v>
      </c>
      <c r="BY142" s="36">
        <v>1</v>
      </c>
      <c r="BZ142" s="36">
        <v>1</v>
      </c>
      <c r="CA142" s="36">
        <v>1</v>
      </c>
      <c r="CB142" s="36">
        <v>1</v>
      </c>
      <c r="CC142" s="35" t="s">
        <v>222</v>
      </c>
      <c r="CD142" s="34" t="s">
        <v>222</v>
      </c>
      <c r="CG142" s="36">
        <v>1</v>
      </c>
      <c r="CH142" s="36">
        <v>1</v>
      </c>
      <c r="CI142" s="36">
        <v>1</v>
      </c>
      <c r="CJ142" s="36">
        <v>1</v>
      </c>
      <c r="CK142" s="36">
        <v>1</v>
      </c>
      <c r="CL142" s="36">
        <v>1</v>
      </c>
      <c r="CM142" s="36">
        <v>1</v>
      </c>
      <c r="CN142" s="36">
        <v>1</v>
      </c>
      <c r="CO142" s="35" t="s">
        <v>222</v>
      </c>
      <c r="CP142" s="34" t="s">
        <v>222</v>
      </c>
      <c r="CS142" s="36">
        <v>1</v>
      </c>
      <c r="CT142" s="36">
        <v>1</v>
      </c>
      <c r="CU142" s="36">
        <v>1</v>
      </c>
      <c r="CV142" s="36">
        <v>1</v>
      </c>
      <c r="CW142" s="36">
        <v>1</v>
      </c>
      <c r="CX142" s="36">
        <v>1</v>
      </c>
      <c r="CY142" s="36">
        <v>1</v>
      </c>
      <c r="CZ142" s="36">
        <v>1</v>
      </c>
      <c r="DA142" s="35" t="s">
        <v>222</v>
      </c>
      <c r="DB142" s="34" t="s">
        <v>222</v>
      </c>
      <c r="DE142" s="36">
        <v>1</v>
      </c>
      <c r="DF142" s="36">
        <v>1</v>
      </c>
      <c r="DG142" s="36">
        <v>1</v>
      </c>
      <c r="DH142" s="36">
        <v>1</v>
      </c>
      <c r="DI142" s="36">
        <v>1</v>
      </c>
      <c r="DJ142" s="36">
        <v>1</v>
      </c>
      <c r="DK142" s="36">
        <v>1</v>
      </c>
      <c r="DL142" s="36">
        <v>1</v>
      </c>
      <c r="DM142" s="35" t="s">
        <v>222</v>
      </c>
      <c r="DN142" s="34" t="s">
        <v>222</v>
      </c>
      <c r="DQ142" s="36">
        <v>1</v>
      </c>
      <c r="DR142" s="36">
        <v>1</v>
      </c>
      <c r="DS142" s="36">
        <v>1</v>
      </c>
      <c r="DT142" s="36">
        <v>1</v>
      </c>
      <c r="DU142" s="36">
        <v>1</v>
      </c>
      <c r="DV142" s="36">
        <v>1</v>
      </c>
      <c r="DW142" s="36">
        <v>1</v>
      </c>
      <c r="DX142" s="36">
        <v>1</v>
      </c>
      <c r="DY142" s="35" t="s">
        <v>222</v>
      </c>
      <c r="DZ142" s="34" t="s">
        <v>222</v>
      </c>
      <c r="EC142" s="36">
        <v>1</v>
      </c>
      <c r="ED142" s="36">
        <v>1</v>
      </c>
      <c r="EE142" s="36">
        <v>1</v>
      </c>
      <c r="EF142" s="36">
        <v>1</v>
      </c>
      <c r="EG142" s="36">
        <v>1</v>
      </c>
      <c r="EH142" s="36">
        <v>1</v>
      </c>
      <c r="EI142" s="36">
        <v>1</v>
      </c>
      <c r="EJ142" s="36">
        <v>1</v>
      </c>
      <c r="EK142" s="35" t="s">
        <v>222</v>
      </c>
      <c r="EL142" s="34" t="s">
        <v>222</v>
      </c>
    </row>
    <row r="143" spans="12:142" x14ac:dyDescent="0.2">
      <c r="L143" s="31" t="s">
        <v>228</v>
      </c>
      <c r="M143" s="36">
        <v>1</v>
      </c>
      <c r="N143" s="36">
        <v>1</v>
      </c>
      <c r="O143" s="36">
        <v>1</v>
      </c>
      <c r="P143" s="36">
        <v>1</v>
      </c>
      <c r="Q143" s="36">
        <v>1</v>
      </c>
      <c r="R143" s="36">
        <v>1</v>
      </c>
      <c r="S143" s="36">
        <v>1</v>
      </c>
      <c r="T143" s="36">
        <v>1</v>
      </c>
      <c r="U143" s="37" t="s">
        <v>222</v>
      </c>
      <c r="V143" s="37" t="s">
        <v>222</v>
      </c>
      <c r="X143" s="31" t="s">
        <v>228</v>
      </c>
      <c r="Y143" s="37">
        <v>1</v>
      </c>
      <c r="Z143" s="37">
        <v>1</v>
      </c>
      <c r="AA143" s="37">
        <v>1</v>
      </c>
      <c r="AB143" s="37">
        <v>1</v>
      </c>
      <c r="AC143" s="37">
        <v>1</v>
      </c>
      <c r="AD143" s="37">
        <v>1</v>
      </c>
      <c r="AE143" s="37">
        <v>1</v>
      </c>
      <c r="AF143" s="37">
        <v>1</v>
      </c>
      <c r="AG143" s="41" t="s">
        <v>222</v>
      </c>
      <c r="AH143" s="37" t="s">
        <v>222</v>
      </c>
      <c r="AJ143" s="43" t="s">
        <v>228</v>
      </c>
      <c r="AK143" s="36">
        <v>1</v>
      </c>
      <c r="AL143" s="36">
        <v>1</v>
      </c>
      <c r="AM143" s="36">
        <v>1</v>
      </c>
      <c r="AN143" s="36">
        <v>1</v>
      </c>
      <c r="AO143" s="36">
        <v>1</v>
      </c>
      <c r="AP143" s="36">
        <v>1</v>
      </c>
      <c r="AQ143" s="36">
        <v>1</v>
      </c>
      <c r="AR143" s="36">
        <v>1</v>
      </c>
      <c r="AS143" s="35" t="s">
        <v>222</v>
      </c>
      <c r="AT143" s="34" t="s">
        <v>222</v>
      </c>
      <c r="AW143" s="36">
        <v>1</v>
      </c>
      <c r="AX143" s="36">
        <v>1</v>
      </c>
      <c r="AY143" s="36">
        <v>1</v>
      </c>
      <c r="AZ143" s="36">
        <v>1</v>
      </c>
      <c r="BA143" s="36">
        <v>1</v>
      </c>
      <c r="BB143" s="36">
        <v>1</v>
      </c>
      <c r="BC143" s="36">
        <v>1</v>
      </c>
      <c r="BD143" s="36">
        <v>1</v>
      </c>
      <c r="BE143" s="35" t="s">
        <v>222</v>
      </c>
      <c r="BF143" s="34" t="s">
        <v>222</v>
      </c>
      <c r="BI143" s="36">
        <v>1</v>
      </c>
      <c r="BJ143" s="36">
        <v>1</v>
      </c>
      <c r="BK143" s="36">
        <v>1</v>
      </c>
      <c r="BL143" s="36">
        <v>1</v>
      </c>
      <c r="BM143" s="36">
        <v>1</v>
      </c>
      <c r="BN143" s="36">
        <v>1</v>
      </c>
      <c r="BO143" s="36">
        <v>1</v>
      </c>
      <c r="BP143" s="36">
        <v>1</v>
      </c>
      <c r="BQ143" s="35" t="s">
        <v>222</v>
      </c>
      <c r="BR143" s="34" t="s">
        <v>222</v>
      </c>
      <c r="BU143" s="36">
        <v>1</v>
      </c>
      <c r="BV143" s="36">
        <v>1</v>
      </c>
      <c r="BW143" s="36">
        <v>1</v>
      </c>
      <c r="BX143" s="36">
        <v>1</v>
      </c>
      <c r="BY143" s="36">
        <v>1</v>
      </c>
      <c r="BZ143" s="36">
        <v>1</v>
      </c>
      <c r="CA143" s="36">
        <v>1</v>
      </c>
      <c r="CB143" s="36">
        <v>1</v>
      </c>
      <c r="CC143" s="35" t="s">
        <v>222</v>
      </c>
      <c r="CD143" s="34" t="s">
        <v>222</v>
      </c>
      <c r="CG143" s="36">
        <v>1</v>
      </c>
      <c r="CH143" s="36">
        <v>1</v>
      </c>
      <c r="CI143" s="36">
        <v>1</v>
      </c>
      <c r="CJ143" s="36">
        <v>1</v>
      </c>
      <c r="CK143" s="36">
        <v>1</v>
      </c>
      <c r="CL143" s="36">
        <v>1</v>
      </c>
      <c r="CM143" s="36">
        <v>1</v>
      </c>
      <c r="CN143" s="36">
        <v>1</v>
      </c>
      <c r="CO143" s="35" t="s">
        <v>222</v>
      </c>
      <c r="CP143" s="34" t="s">
        <v>222</v>
      </c>
      <c r="CS143" s="36">
        <v>1</v>
      </c>
      <c r="CT143" s="36">
        <v>1</v>
      </c>
      <c r="CU143" s="36">
        <v>1</v>
      </c>
      <c r="CV143" s="36">
        <v>1</v>
      </c>
      <c r="CW143" s="36">
        <v>1</v>
      </c>
      <c r="CX143" s="36">
        <v>1</v>
      </c>
      <c r="CY143" s="36">
        <v>1</v>
      </c>
      <c r="CZ143" s="36">
        <v>1</v>
      </c>
      <c r="DA143" s="35" t="s">
        <v>222</v>
      </c>
      <c r="DB143" s="34" t="s">
        <v>222</v>
      </c>
      <c r="DE143" s="36">
        <v>1</v>
      </c>
      <c r="DF143" s="36">
        <v>1</v>
      </c>
      <c r="DG143" s="36">
        <v>1</v>
      </c>
      <c r="DH143" s="36">
        <v>1</v>
      </c>
      <c r="DI143" s="36">
        <v>1</v>
      </c>
      <c r="DJ143" s="36">
        <v>1</v>
      </c>
      <c r="DK143" s="36">
        <v>1</v>
      </c>
      <c r="DL143" s="36">
        <v>1</v>
      </c>
      <c r="DM143" s="35" t="s">
        <v>222</v>
      </c>
      <c r="DN143" s="34" t="s">
        <v>222</v>
      </c>
      <c r="DQ143" s="36">
        <v>1</v>
      </c>
      <c r="DR143" s="36">
        <v>1</v>
      </c>
      <c r="DS143" s="36">
        <v>1</v>
      </c>
      <c r="DT143" s="36">
        <v>1</v>
      </c>
      <c r="DU143" s="36">
        <v>1</v>
      </c>
      <c r="DV143" s="36">
        <v>1</v>
      </c>
      <c r="DW143" s="36">
        <v>1</v>
      </c>
      <c r="DX143" s="36">
        <v>1</v>
      </c>
      <c r="DY143" s="35" t="s">
        <v>222</v>
      </c>
      <c r="DZ143" s="34" t="s">
        <v>222</v>
      </c>
      <c r="EC143" s="36">
        <v>1</v>
      </c>
      <c r="ED143" s="36">
        <v>1</v>
      </c>
      <c r="EE143" s="36">
        <v>1</v>
      </c>
      <c r="EF143" s="36">
        <v>1</v>
      </c>
      <c r="EG143" s="36">
        <v>1</v>
      </c>
      <c r="EH143" s="36">
        <v>1</v>
      </c>
      <c r="EI143" s="36">
        <v>1</v>
      </c>
      <c r="EJ143" s="36">
        <v>1</v>
      </c>
      <c r="EK143" s="35" t="s">
        <v>222</v>
      </c>
      <c r="EL143" s="34" t="s">
        <v>222</v>
      </c>
    </row>
    <row r="144" spans="12:142" x14ac:dyDescent="0.2">
      <c r="L144" s="42" t="s">
        <v>227</v>
      </c>
      <c r="M144" s="36">
        <v>1</v>
      </c>
      <c r="N144" s="36">
        <v>1</v>
      </c>
      <c r="O144" s="36">
        <v>1</v>
      </c>
      <c r="P144" s="36">
        <v>1</v>
      </c>
      <c r="Q144" s="36">
        <v>1</v>
      </c>
      <c r="R144" s="36">
        <v>1</v>
      </c>
      <c r="S144" s="36">
        <v>1</v>
      </c>
      <c r="T144" s="36">
        <v>1</v>
      </c>
      <c r="U144" s="41" t="s">
        <v>222</v>
      </c>
      <c r="V144" s="37" t="s">
        <v>222</v>
      </c>
      <c r="X144" s="42" t="s">
        <v>227</v>
      </c>
      <c r="Y144" s="37">
        <v>1</v>
      </c>
      <c r="Z144" s="37">
        <v>1</v>
      </c>
      <c r="AA144" s="37">
        <v>1</v>
      </c>
      <c r="AB144" s="37">
        <v>1</v>
      </c>
      <c r="AC144" s="37">
        <v>1</v>
      </c>
      <c r="AD144" s="37">
        <v>1</v>
      </c>
      <c r="AE144" s="37">
        <v>1</v>
      </c>
      <c r="AF144" s="37">
        <v>1</v>
      </c>
      <c r="AG144" s="41" t="s">
        <v>222</v>
      </c>
      <c r="AH144" s="37" t="s">
        <v>222</v>
      </c>
      <c r="AJ144" s="42" t="s">
        <v>227</v>
      </c>
      <c r="AK144" s="36">
        <v>1</v>
      </c>
      <c r="AL144" s="36">
        <v>1</v>
      </c>
      <c r="AM144" s="36">
        <v>1</v>
      </c>
      <c r="AN144" s="36">
        <v>1</v>
      </c>
      <c r="AO144" s="36">
        <v>1</v>
      </c>
      <c r="AP144" s="36">
        <v>1</v>
      </c>
      <c r="AQ144" s="36">
        <v>1</v>
      </c>
      <c r="AR144" s="36">
        <v>1</v>
      </c>
      <c r="AS144" s="35" t="s">
        <v>222</v>
      </c>
      <c r="AT144" s="34" t="s">
        <v>222</v>
      </c>
      <c r="AW144" s="36">
        <v>1</v>
      </c>
      <c r="AX144" s="36">
        <v>1</v>
      </c>
      <c r="AY144" s="36">
        <v>1</v>
      </c>
      <c r="AZ144" s="36">
        <v>1</v>
      </c>
      <c r="BA144" s="36">
        <v>1</v>
      </c>
      <c r="BB144" s="36">
        <v>1</v>
      </c>
      <c r="BC144" s="36">
        <v>1</v>
      </c>
      <c r="BD144" s="36">
        <v>1</v>
      </c>
      <c r="BE144" s="35" t="s">
        <v>222</v>
      </c>
      <c r="BF144" s="34" t="s">
        <v>222</v>
      </c>
      <c r="BI144" s="36">
        <v>1</v>
      </c>
      <c r="BJ144" s="36">
        <v>1</v>
      </c>
      <c r="BK144" s="36">
        <v>1</v>
      </c>
      <c r="BL144" s="36">
        <v>1</v>
      </c>
      <c r="BM144" s="36">
        <v>1</v>
      </c>
      <c r="BN144" s="36">
        <v>1</v>
      </c>
      <c r="BO144" s="36">
        <v>1</v>
      </c>
      <c r="BP144" s="36">
        <v>1</v>
      </c>
      <c r="BQ144" s="35" t="s">
        <v>222</v>
      </c>
      <c r="BR144" s="34" t="s">
        <v>222</v>
      </c>
      <c r="BU144" s="36">
        <v>1</v>
      </c>
      <c r="BV144" s="36">
        <v>1</v>
      </c>
      <c r="BW144" s="36">
        <v>1</v>
      </c>
      <c r="BX144" s="36">
        <v>1</v>
      </c>
      <c r="BY144" s="36">
        <v>1</v>
      </c>
      <c r="BZ144" s="36">
        <v>1</v>
      </c>
      <c r="CA144" s="36">
        <v>1</v>
      </c>
      <c r="CB144" s="36">
        <v>1</v>
      </c>
      <c r="CC144" s="35" t="s">
        <v>222</v>
      </c>
      <c r="CD144" s="34" t="s">
        <v>222</v>
      </c>
      <c r="CG144" s="36">
        <v>1</v>
      </c>
      <c r="CH144" s="36">
        <v>1</v>
      </c>
      <c r="CI144" s="36">
        <v>1</v>
      </c>
      <c r="CJ144" s="36">
        <v>1</v>
      </c>
      <c r="CK144" s="36">
        <v>1</v>
      </c>
      <c r="CL144" s="36">
        <v>1</v>
      </c>
      <c r="CM144" s="36">
        <v>1</v>
      </c>
      <c r="CN144" s="36">
        <v>1</v>
      </c>
      <c r="CO144" s="35" t="s">
        <v>222</v>
      </c>
      <c r="CP144" s="34" t="s">
        <v>222</v>
      </c>
      <c r="CS144" s="36">
        <v>1</v>
      </c>
      <c r="CT144" s="36">
        <v>1</v>
      </c>
      <c r="CU144" s="36">
        <v>1</v>
      </c>
      <c r="CV144" s="36">
        <v>1</v>
      </c>
      <c r="CW144" s="36">
        <v>1</v>
      </c>
      <c r="CX144" s="36">
        <v>1</v>
      </c>
      <c r="CY144" s="36">
        <v>1</v>
      </c>
      <c r="CZ144" s="36">
        <v>1</v>
      </c>
      <c r="DA144" s="35" t="s">
        <v>222</v>
      </c>
      <c r="DB144" s="34" t="s">
        <v>222</v>
      </c>
      <c r="DE144" s="36">
        <v>1</v>
      </c>
      <c r="DF144" s="36">
        <v>1</v>
      </c>
      <c r="DG144" s="36">
        <v>1</v>
      </c>
      <c r="DH144" s="36">
        <v>1</v>
      </c>
      <c r="DI144" s="36">
        <v>1</v>
      </c>
      <c r="DJ144" s="36">
        <v>1</v>
      </c>
      <c r="DK144" s="36">
        <v>1</v>
      </c>
      <c r="DL144" s="36">
        <v>1</v>
      </c>
      <c r="DM144" s="35" t="s">
        <v>222</v>
      </c>
      <c r="DN144" s="34" t="s">
        <v>222</v>
      </c>
      <c r="DQ144" s="36">
        <v>1</v>
      </c>
      <c r="DR144" s="36">
        <v>1</v>
      </c>
      <c r="DS144" s="36">
        <v>1</v>
      </c>
      <c r="DT144" s="36">
        <v>1</v>
      </c>
      <c r="DU144" s="36">
        <v>1</v>
      </c>
      <c r="DV144" s="36">
        <v>1</v>
      </c>
      <c r="DW144" s="36">
        <v>1</v>
      </c>
      <c r="DX144" s="36">
        <v>1</v>
      </c>
      <c r="DY144" s="35" t="s">
        <v>222</v>
      </c>
      <c r="DZ144" s="34" t="s">
        <v>222</v>
      </c>
      <c r="EC144" s="36">
        <v>1</v>
      </c>
      <c r="ED144" s="36">
        <v>1</v>
      </c>
      <c r="EE144" s="36">
        <v>1</v>
      </c>
      <c r="EF144" s="36">
        <v>1</v>
      </c>
      <c r="EG144" s="36">
        <v>1</v>
      </c>
      <c r="EH144" s="36">
        <v>1</v>
      </c>
      <c r="EI144" s="36">
        <v>1</v>
      </c>
      <c r="EJ144" s="36">
        <v>1</v>
      </c>
      <c r="EK144" s="35" t="s">
        <v>222</v>
      </c>
      <c r="EL144" s="34" t="s">
        <v>222</v>
      </c>
    </row>
    <row r="145" spans="2:142" x14ac:dyDescent="0.2">
      <c r="L145" s="31" t="s">
        <v>226</v>
      </c>
      <c r="M145" s="36">
        <v>1</v>
      </c>
      <c r="N145" s="36">
        <v>1</v>
      </c>
      <c r="O145" s="36">
        <v>1</v>
      </c>
      <c r="P145" s="36">
        <v>1</v>
      </c>
      <c r="Q145" s="36">
        <v>1</v>
      </c>
      <c r="R145" s="36">
        <v>1</v>
      </c>
      <c r="S145" s="36">
        <v>1</v>
      </c>
      <c r="T145" s="36">
        <v>1</v>
      </c>
      <c r="U145" s="41" t="s">
        <v>222</v>
      </c>
      <c r="V145" s="37" t="s">
        <v>222</v>
      </c>
      <c r="X145" s="31" t="s">
        <v>226</v>
      </c>
      <c r="Y145" s="37">
        <v>1</v>
      </c>
      <c r="Z145" s="37">
        <v>1</v>
      </c>
      <c r="AA145" s="37">
        <v>1</v>
      </c>
      <c r="AB145" s="37">
        <v>1</v>
      </c>
      <c r="AC145" s="37">
        <v>1</v>
      </c>
      <c r="AD145" s="37">
        <v>1</v>
      </c>
      <c r="AE145" s="37">
        <v>1</v>
      </c>
      <c r="AF145" s="37">
        <v>1.1000000000000001</v>
      </c>
      <c r="AG145" s="41" t="s">
        <v>222</v>
      </c>
      <c r="AH145" s="37" t="s">
        <v>222</v>
      </c>
      <c r="AJ145" s="31" t="s">
        <v>226</v>
      </c>
      <c r="AK145" s="36">
        <v>1</v>
      </c>
      <c r="AL145" s="36">
        <v>1</v>
      </c>
      <c r="AM145" s="36">
        <v>1</v>
      </c>
      <c r="AN145" s="36">
        <v>1</v>
      </c>
      <c r="AO145" s="36">
        <v>1</v>
      </c>
      <c r="AP145" s="36">
        <v>1</v>
      </c>
      <c r="AQ145" s="36">
        <v>1</v>
      </c>
      <c r="AR145" s="36">
        <v>1</v>
      </c>
      <c r="AS145" s="35" t="s">
        <v>222</v>
      </c>
      <c r="AT145" s="34" t="s">
        <v>222</v>
      </c>
      <c r="AW145" s="36">
        <v>1</v>
      </c>
      <c r="AX145" s="36">
        <v>1</v>
      </c>
      <c r="AY145" s="36">
        <v>1</v>
      </c>
      <c r="AZ145" s="36">
        <v>1</v>
      </c>
      <c r="BA145" s="36">
        <v>1</v>
      </c>
      <c r="BB145" s="36">
        <v>1</v>
      </c>
      <c r="BC145" s="36">
        <v>1</v>
      </c>
      <c r="BD145" s="36">
        <v>1</v>
      </c>
      <c r="BE145" s="35" t="s">
        <v>222</v>
      </c>
      <c r="BF145" s="34" t="s">
        <v>222</v>
      </c>
      <c r="BI145" s="36">
        <v>1</v>
      </c>
      <c r="BJ145" s="36">
        <v>1</v>
      </c>
      <c r="BK145" s="36">
        <v>1</v>
      </c>
      <c r="BL145" s="36">
        <v>1</v>
      </c>
      <c r="BM145" s="36">
        <v>1</v>
      </c>
      <c r="BN145" s="36">
        <v>1</v>
      </c>
      <c r="BO145" s="36">
        <v>1</v>
      </c>
      <c r="BP145" s="36">
        <v>1</v>
      </c>
      <c r="BQ145" s="35" t="s">
        <v>222</v>
      </c>
      <c r="BR145" s="34" t="s">
        <v>222</v>
      </c>
      <c r="BU145" s="36">
        <v>1</v>
      </c>
      <c r="BV145" s="36">
        <v>1</v>
      </c>
      <c r="BW145" s="36">
        <v>1</v>
      </c>
      <c r="BX145" s="36">
        <v>1</v>
      </c>
      <c r="BY145" s="36">
        <v>1</v>
      </c>
      <c r="BZ145" s="36">
        <v>1</v>
      </c>
      <c r="CA145" s="36">
        <v>1</v>
      </c>
      <c r="CB145" s="36">
        <v>1</v>
      </c>
      <c r="CC145" s="35" t="s">
        <v>222</v>
      </c>
      <c r="CD145" s="34" t="s">
        <v>222</v>
      </c>
      <c r="CG145" s="36">
        <v>1</v>
      </c>
      <c r="CH145" s="36">
        <v>1</v>
      </c>
      <c r="CI145" s="36">
        <v>1</v>
      </c>
      <c r="CJ145" s="36">
        <v>1</v>
      </c>
      <c r="CK145" s="36">
        <v>1</v>
      </c>
      <c r="CL145" s="36">
        <v>1</v>
      </c>
      <c r="CM145" s="36">
        <v>1</v>
      </c>
      <c r="CN145" s="36">
        <v>1</v>
      </c>
      <c r="CO145" s="35" t="s">
        <v>222</v>
      </c>
      <c r="CP145" s="34" t="s">
        <v>222</v>
      </c>
      <c r="CS145" s="36">
        <v>1</v>
      </c>
      <c r="CT145" s="36">
        <v>1</v>
      </c>
      <c r="CU145" s="36">
        <v>1</v>
      </c>
      <c r="CV145" s="36">
        <v>1</v>
      </c>
      <c r="CW145" s="36">
        <v>1</v>
      </c>
      <c r="CX145" s="36">
        <v>1</v>
      </c>
      <c r="CY145" s="36">
        <v>1</v>
      </c>
      <c r="CZ145" s="36">
        <v>1</v>
      </c>
      <c r="DA145" s="35" t="s">
        <v>222</v>
      </c>
      <c r="DB145" s="34" t="s">
        <v>222</v>
      </c>
      <c r="DE145" s="36">
        <v>1</v>
      </c>
      <c r="DF145" s="36">
        <v>1</v>
      </c>
      <c r="DG145" s="36">
        <v>1</v>
      </c>
      <c r="DH145" s="36">
        <v>1</v>
      </c>
      <c r="DI145" s="36">
        <v>1</v>
      </c>
      <c r="DJ145" s="36">
        <v>1</v>
      </c>
      <c r="DK145" s="36">
        <v>1</v>
      </c>
      <c r="DL145" s="36">
        <v>1</v>
      </c>
      <c r="DM145" s="35" t="s">
        <v>222</v>
      </c>
      <c r="DN145" s="34" t="s">
        <v>222</v>
      </c>
      <c r="DQ145" s="36">
        <v>1</v>
      </c>
      <c r="DR145" s="36">
        <v>1</v>
      </c>
      <c r="DS145" s="36">
        <v>1</v>
      </c>
      <c r="DT145" s="36">
        <v>1</v>
      </c>
      <c r="DU145" s="36">
        <v>1</v>
      </c>
      <c r="DV145" s="36">
        <v>1</v>
      </c>
      <c r="DW145" s="36">
        <v>1</v>
      </c>
      <c r="DX145" s="36">
        <v>1</v>
      </c>
      <c r="DY145" s="35" t="s">
        <v>222</v>
      </c>
      <c r="DZ145" s="34" t="s">
        <v>222</v>
      </c>
      <c r="EC145" s="36">
        <v>1</v>
      </c>
      <c r="ED145" s="36">
        <v>1</v>
      </c>
      <c r="EE145" s="36">
        <v>1</v>
      </c>
      <c r="EF145" s="36">
        <v>1</v>
      </c>
      <c r="EG145" s="36">
        <v>1</v>
      </c>
      <c r="EH145" s="36">
        <v>1</v>
      </c>
      <c r="EI145" s="36">
        <v>1</v>
      </c>
      <c r="EJ145" s="36">
        <v>1</v>
      </c>
      <c r="EK145" s="35" t="s">
        <v>222</v>
      </c>
      <c r="EL145" s="34" t="s">
        <v>222</v>
      </c>
    </row>
    <row r="146" spans="2:142" x14ac:dyDescent="0.2">
      <c r="L146" s="40" t="s">
        <v>225</v>
      </c>
      <c r="M146" s="36">
        <v>1</v>
      </c>
      <c r="N146" s="36">
        <v>1</v>
      </c>
      <c r="O146" s="36">
        <v>1</v>
      </c>
      <c r="P146" s="36">
        <v>1</v>
      </c>
      <c r="Q146" s="36">
        <v>1</v>
      </c>
      <c r="R146" s="36">
        <v>1</v>
      </c>
      <c r="S146" s="36">
        <v>1</v>
      </c>
      <c r="T146" s="36">
        <v>1</v>
      </c>
      <c r="U146" s="41" t="s">
        <v>222</v>
      </c>
      <c r="V146" s="37" t="s">
        <v>222</v>
      </c>
      <c r="X146" s="40" t="s">
        <v>225</v>
      </c>
      <c r="Y146" s="37">
        <v>1</v>
      </c>
      <c r="Z146" s="37">
        <v>1</v>
      </c>
      <c r="AA146" s="37">
        <v>1</v>
      </c>
      <c r="AB146" s="37">
        <v>1</v>
      </c>
      <c r="AC146" s="37">
        <v>1</v>
      </c>
      <c r="AD146" s="37">
        <v>1</v>
      </c>
      <c r="AE146" s="37">
        <v>1</v>
      </c>
      <c r="AF146" s="37">
        <v>1</v>
      </c>
      <c r="AG146" s="41" t="s">
        <v>222</v>
      </c>
      <c r="AH146" s="37" t="s">
        <v>222</v>
      </c>
      <c r="AJ146" s="40" t="s">
        <v>225</v>
      </c>
      <c r="AK146" s="36">
        <v>1</v>
      </c>
      <c r="AL146" s="36">
        <v>1</v>
      </c>
      <c r="AM146" s="36">
        <v>1</v>
      </c>
      <c r="AN146" s="36">
        <v>1</v>
      </c>
      <c r="AO146" s="36">
        <v>1</v>
      </c>
      <c r="AP146" s="36">
        <v>1</v>
      </c>
      <c r="AQ146" s="36">
        <v>1</v>
      </c>
      <c r="AR146" s="36">
        <v>1</v>
      </c>
      <c r="AS146" s="35" t="s">
        <v>222</v>
      </c>
      <c r="AT146" s="34" t="s">
        <v>222</v>
      </c>
      <c r="AW146" s="36">
        <v>1</v>
      </c>
      <c r="AX146" s="36">
        <v>1</v>
      </c>
      <c r="AY146" s="36">
        <v>1</v>
      </c>
      <c r="AZ146" s="36">
        <v>1</v>
      </c>
      <c r="BA146" s="36">
        <v>1</v>
      </c>
      <c r="BB146" s="36">
        <v>1</v>
      </c>
      <c r="BC146" s="36">
        <v>1</v>
      </c>
      <c r="BD146" s="36">
        <v>1</v>
      </c>
      <c r="BE146" s="35" t="s">
        <v>222</v>
      </c>
      <c r="BF146" s="34" t="s">
        <v>222</v>
      </c>
      <c r="BI146" s="36">
        <v>1</v>
      </c>
      <c r="BJ146" s="36">
        <v>1</v>
      </c>
      <c r="BK146" s="36">
        <v>1</v>
      </c>
      <c r="BL146" s="36">
        <v>1</v>
      </c>
      <c r="BM146" s="36">
        <v>1</v>
      </c>
      <c r="BN146" s="36">
        <v>1</v>
      </c>
      <c r="BO146" s="36">
        <v>1</v>
      </c>
      <c r="BP146" s="36">
        <v>1</v>
      </c>
      <c r="BQ146" s="35" t="s">
        <v>222</v>
      </c>
      <c r="BR146" s="34" t="s">
        <v>222</v>
      </c>
      <c r="BU146" s="36">
        <v>1</v>
      </c>
      <c r="BV146" s="36">
        <v>1</v>
      </c>
      <c r="BW146" s="36">
        <v>1</v>
      </c>
      <c r="BX146" s="36">
        <v>1</v>
      </c>
      <c r="BY146" s="36">
        <v>1</v>
      </c>
      <c r="BZ146" s="36">
        <v>1</v>
      </c>
      <c r="CA146" s="36">
        <v>1</v>
      </c>
      <c r="CB146" s="36">
        <v>1</v>
      </c>
      <c r="CC146" s="35" t="s">
        <v>222</v>
      </c>
      <c r="CD146" s="34" t="s">
        <v>222</v>
      </c>
      <c r="CG146" s="36">
        <v>1</v>
      </c>
      <c r="CH146" s="36">
        <v>1</v>
      </c>
      <c r="CI146" s="36">
        <v>1</v>
      </c>
      <c r="CJ146" s="36">
        <v>1</v>
      </c>
      <c r="CK146" s="36">
        <v>1</v>
      </c>
      <c r="CL146" s="36">
        <v>1</v>
      </c>
      <c r="CM146" s="36">
        <v>1</v>
      </c>
      <c r="CN146" s="36">
        <v>1</v>
      </c>
      <c r="CO146" s="35" t="s">
        <v>222</v>
      </c>
      <c r="CP146" s="34" t="s">
        <v>222</v>
      </c>
      <c r="CS146" s="36">
        <v>1</v>
      </c>
      <c r="CT146" s="36">
        <v>1</v>
      </c>
      <c r="CU146" s="36">
        <v>1</v>
      </c>
      <c r="CV146" s="36">
        <v>1</v>
      </c>
      <c r="CW146" s="36">
        <v>1</v>
      </c>
      <c r="CX146" s="36">
        <v>1</v>
      </c>
      <c r="CY146" s="36">
        <v>1</v>
      </c>
      <c r="CZ146" s="36">
        <v>1</v>
      </c>
      <c r="DA146" s="35" t="s">
        <v>222</v>
      </c>
      <c r="DB146" s="34" t="s">
        <v>222</v>
      </c>
      <c r="DE146" s="36">
        <v>1</v>
      </c>
      <c r="DF146" s="36">
        <v>1</v>
      </c>
      <c r="DG146" s="36">
        <v>1</v>
      </c>
      <c r="DH146" s="36">
        <v>1</v>
      </c>
      <c r="DI146" s="36">
        <v>1</v>
      </c>
      <c r="DJ146" s="36">
        <v>1</v>
      </c>
      <c r="DK146" s="36">
        <v>1</v>
      </c>
      <c r="DL146" s="36">
        <v>1</v>
      </c>
      <c r="DM146" s="35" t="s">
        <v>222</v>
      </c>
      <c r="DN146" s="34" t="s">
        <v>222</v>
      </c>
      <c r="DQ146" s="36">
        <v>1</v>
      </c>
      <c r="DR146" s="36">
        <v>1</v>
      </c>
      <c r="DS146" s="36">
        <v>1</v>
      </c>
      <c r="DT146" s="36">
        <v>1</v>
      </c>
      <c r="DU146" s="36">
        <v>1</v>
      </c>
      <c r="DV146" s="36">
        <v>1</v>
      </c>
      <c r="DW146" s="36">
        <v>1</v>
      </c>
      <c r="DX146" s="36">
        <v>1</v>
      </c>
      <c r="DY146" s="35" t="s">
        <v>222</v>
      </c>
      <c r="DZ146" s="34" t="s">
        <v>222</v>
      </c>
      <c r="EC146" s="36">
        <v>1</v>
      </c>
      <c r="ED146" s="36">
        <v>1</v>
      </c>
      <c r="EE146" s="36">
        <v>1</v>
      </c>
      <c r="EF146" s="36">
        <v>1</v>
      </c>
      <c r="EG146" s="36">
        <v>1</v>
      </c>
      <c r="EH146" s="36">
        <v>1</v>
      </c>
      <c r="EI146" s="36">
        <v>1</v>
      </c>
      <c r="EJ146" s="36">
        <v>1</v>
      </c>
      <c r="EK146" s="35" t="s">
        <v>222</v>
      </c>
      <c r="EL146" s="34" t="s">
        <v>222</v>
      </c>
    </row>
    <row r="147" spans="2:142" x14ac:dyDescent="0.2">
      <c r="L147" s="31" t="s">
        <v>224</v>
      </c>
      <c r="M147" s="36">
        <v>1</v>
      </c>
      <c r="N147" s="36">
        <v>1</v>
      </c>
      <c r="O147" s="36">
        <v>1</v>
      </c>
      <c r="P147" s="36">
        <v>1</v>
      </c>
      <c r="Q147" s="36">
        <v>1</v>
      </c>
      <c r="R147" s="36">
        <v>1</v>
      </c>
      <c r="S147" s="36">
        <v>1</v>
      </c>
      <c r="T147" s="36">
        <v>1</v>
      </c>
      <c r="U147" s="38" t="s">
        <v>222</v>
      </c>
      <c r="V147" s="39" t="s">
        <v>222</v>
      </c>
      <c r="X147" s="31" t="s">
        <v>224</v>
      </c>
      <c r="Y147" s="37">
        <v>1</v>
      </c>
      <c r="Z147" s="37">
        <v>1</v>
      </c>
      <c r="AA147" s="37">
        <v>1</v>
      </c>
      <c r="AB147" s="37">
        <v>1</v>
      </c>
      <c r="AC147" s="37">
        <v>1</v>
      </c>
      <c r="AD147" s="37">
        <v>1</v>
      </c>
      <c r="AE147" s="37">
        <v>1</v>
      </c>
      <c r="AF147" s="37">
        <v>1</v>
      </c>
      <c r="AG147" s="38" t="s">
        <v>222</v>
      </c>
      <c r="AH147" s="39" t="s">
        <v>222</v>
      </c>
      <c r="AJ147" s="31" t="s">
        <v>224</v>
      </c>
      <c r="AK147" s="36">
        <v>1</v>
      </c>
      <c r="AL147" s="36">
        <v>1</v>
      </c>
      <c r="AM147" s="36">
        <v>1</v>
      </c>
      <c r="AN147" s="36">
        <v>1</v>
      </c>
      <c r="AO147" s="36">
        <v>1</v>
      </c>
      <c r="AP147" s="36">
        <v>1</v>
      </c>
      <c r="AQ147" s="36">
        <v>1</v>
      </c>
      <c r="AR147" s="36">
        <v>1</v>
      </c>
      <c r="AS147" s="35" t="s">
        <v>222</v>
      </c>
      <c r="AT147" s="34" t="s">
        <v>222</v>
      </c>
      <c r="AW147" s="36">
        <v>1</v>
      </c>
      <c r="AX147" s="36">
        <v>1</v>
      </c>
      <c r="AY147" s="36">
        <v>1</v>
      </c>
      <c r="AZ147" s="36">
        <v>1</v>
      </c>
      <c r="BA147" s="36">
        <v>1</v>
      </c>
      <c r="BB147" s="36">
        <v>1</v>
      </c>
      <c r="BC147" s="36">
        <v>1</v>
      </c>
      <c r="BD147" s="36">
        <v>1</v>
      </c>
      <c r="BE147" s="35" t="s">
        <v>222</v>
      </c>
      <c r="BF147" s="34" t="s">
        <v>222</v>
      </c>
      <c r="BI147" s="36">
        <v>1</v>
      </c>
      <c r="BJ147" s="36">
        <v>1</v>
      </c>
      <c r="BK147" s="36">
        <v>1</v>
      </c>
      <c r="BL147" s="36">
        <v>1</v>
      </c>
      <c r="BM147" s="36">
        <v>1</v>
      </c>
      <c r="BN147" s="36">
        <v>1</v>
      </c>
      <c r="BO147" s="36">
        <v>1</v>
      </c>
      <c r="BP147" s="36">
        <v>1</v>
      </c>
      <c r="BQ147" s="35" t="s">
        <v>222</v>
      </c>
      <c r="BR147" s="34" t="s">
        <v>222</v>
      </c>
      <c r="BU147" s="36">
        <v>1</v>
      </c>
      <c r="BV147" s="36">
        <v>1</v>
      </c>
      <c r="BW147" s="36">
        <v>1</v>
      </c>
      <c r="BX147" s="36">
        <v>1</v>
      </c>
      <c r="BY147" s="36">
        <v>1</v>
      </c>
      <c r="BZ147" s="36">
        <v>1</v>
      </c>
      <c r="CA147" s="36">
        <v>1</v>
      </c>
      <c r="CB147" s="36">
        <v>1</v>
      </c>
      <c r="CC147" s="35" t="s">
        <v>222</v>
      </c>
      <c r="CD147" s="34" t="s">
        <v>222</v>
      </c>
      <c r="CG147" s="36">
        <v>1</v>
      </c>
      <c r="CH147" s="36">
        <v>1</v>
      </c>
      <c r="CI147" s="36">
        <v>1</v>
      </c>
      <c r="CJ147" s="36">
        <v>1</v>
      </c>
      <c r="CK147" s="36">
        <v>1</v>
      </c>
      <c r="CL147" s="36">
        <v>1</v>
      </c>
      <c r="CM147" s="36">
        <v>1</v>
      </c>
      <c r="CN147" s="36">
        <v>1</v>
      </c>
      <c r="CO147" s="35" t="s">
        <v>222</v>
      </c>
      <c r="CP147" s="34" t="s">
        <v>222</v>
      </c>
      <c r="CS147" s="36">
        <v>1</v>
      </c>
      <c r="CT147" s="36">
        <v>1</v>
      </c>
      <c r="CU147" s="36">
        <v>1</v>
      </c>
      <c r="CV147" s="36">
        <v>1</v>
      </c>
      <c r="CW147" s="36">
        <v>1</v>
      </c>
      <c r="CX147" s="36">
        <v>1</v>
      </c>
      <c r="CY147" s="36">
        <v>1</v>
      </c>
      <c r="CZ147" s="36">
        <v>1</v>
      </c>
      <c r="DA147" s="35" t="s">
        <v>222</v>
      </c>
      <c r="DB147" s="34" t="s">
        <v>222</v>
      </c>
      <c r="DE147" s="36">
        <v>1</v>
      </c>
      <c r="DF147" s="36">
        <v>1</v>
      </c>
      <c r="DG147" s="36">
        <v>1</v>
      </c>
      <c r="DH147" s="36">
        <v>1</v>
      </c>
      <c r="DI147" s="36">
        <v>1</v>
      </c>
      <c r="DJ147" s="36">
        <v>1</v>
      </c>
      <c r="DK147" s="36">
        <v>1</v>
      </c>
      <c r="DL147" s="36">
        <v>1</v>
      </c>
      <c r="DM147" s="35" t="s">
        <v>222</v>
      </c>
      <c r="DN147" s="34" t="s">
        <v>222</v>
      </c>
      <c r="DQ147" s="36">
        <v>1</v>
      </c>
      <c r="DR147" s="36">
        <v>1</v>
      </c>
      <c r="DS147" s="36">
        <v>1</v>
      </c>
      <c r="DT147" s="36">
        <v>1</v>
      </c>
      <c r="DU147" s="36">
        <v>1</v>
      </c>
      <c r="DV147" s="36">
        <v>1</v>
      </c>
      <c r="DW147" s="36">
        <v>1</v>
      </c>
      <c r="DX147" s="36">
        <v>1</v>
      </c>
      <c r="DY147" s="35" t="s">
        <v>222</v>
      </c>
      <c r="DZ147" s="34" t="s">
        <v>222</v>
      </c>
      <c r="EC147" s="36">
        <v>1</v>
      </c>
      <c r="ED147" s="36">
        <v>1</v>
      </c>
      <c r="EE147" s="36">
        <v>1</v>
      </c>
      <c r="EF147" s="36">
        <v>1</v>
      </c>
      <c r="EG147" s="36">
        <v>1</v>
      </c>
      <c r="EH147" s="36">
        <v>1</v>
      </c>
      <c r="EI147" s="36">
        <v>1</v>
      </c>
      <c r="EJ147" s="36">
        <v>1</v>
      </c>
      <c r="EK147" s="35" t="s">
        <v>222</v>
      </c>
      <c r="EL147" s="34" t="s">
        <v>222</v>
      </c>
    </row>
    <row r="148" spans="2:142" x14ac:dyDescent="0.2">
      <c r="L148" s="31" t="s">
        <v>223</v>
      </c>
      <c r="M148" s="36">
        <v>1</v>
      </c>
      <c r="N148" s="36">
        <v>1</v>
      </c>
      <c r="O148" s="36">
        <v>1</v>
      </c>
      <c r="P148" s="36">
        <v>1</v>
      </c>
      <c r="Q148" s="36">
        <v>1</v>
      </c>
      <c r="R148" s="36">
        <v>1</v>
      </c>
      <c r="S148" s="36">
        <v>1</v>
      </c>
      <c r="T148" s="36">
        <v>1</v>
      </c>
      <c r="U148" s="38" t="s">
        <v>222</v>
      </c>
      <c r="V148" s="37" t="s">
        <v>222</v>
      </c>
      <c r="X148" s="31" t="s">
        <v>223</v>
      </c>
      <c r="Y148" s="37">
        <v>1</v>
      </c>
      <c r="Z148" s="37">
        <v>1</v>
      </c>
      <c r="AA148" s="37">
        <v>1</v>
      </c>
      <c r="AB148" s="37">
        <v>1</v>
      </c>
      <c r="AC148" s="37">
        <v>1</v>
      </c>
      <c r="AD148" s="37">
        <v>1</v>
      </c>
      <c r="AE148" s="37">
        <v>1</v>
      </c>
      <c r="AF148" s="37">
        <v>1</v>
      </c>
      <c r="AG148" s="38" t="s">
        <v>222</v>
      </c>
      <c r="AH148" s="37" t="s">
        <v>222</v>
      </c>
      <c r="AJ148" s="31" t="s">
        <v>223</v>
      </c>
      <c r="AK148" s="36">
        <v>1</v>
      </c>
      <c r="AL148" s="36">
        <v>1</v>
      </c>
      <c r="AM148" s="36">
        <v>1</v>
      </c>
      <c r="AN148" s="36">
        <v>1</v>
      </c>
      <c r="AO148" s="36">
        <v>1</v>
      </c>
      <c r="AP148" s="36">
        <v>1</v>
      </c>
      <c r="AQ148" s="36">
        <v>1</v>
      </c>
      <c r="AR148" s="36">
        <v>1</v>
      </c>
      <c r="AS148" s="35" t="s">
        <v>222</v>
      </c>
      <c r="AT148" s="34" t="s">
        <v>222</v>
      </c>
      <c r="AW148" s="36">
        <v>1</v>
      </c>
      <c r="AX148" s="36">
        <v>1</v>
      </c>
      <c r="AY148" s="36">
        <v>1</v>
      </c>
      <c r="AZ148" s="36">
        <v>1</v>
      </c>
      <c r="BA148" s="36">
        <v>1</v>
      </c>
      <c r="BB148" s="36">
        <v>1</v>
      </c>
      <c r="BC148" s="36">
        <v>1</v>
      </c>
      <c r="BD148" s="36">
        <v>1</v>
      </c>
      <c r="BE148" s="35" t="s">
        <v>222</v>
      </c>
      <c r="BF148" s="34" t="s">
        <v>222</v>
      </c>
      <c r="BI148" s="36">
        <v>1</v>
      </c>
      <c r="BJ148" s="36">
        <v>1</v>
      </c>
      <c r="BK148" s="36">
        <v>1</v>
      </c>
      <c r="BL148" s="36">
        <v>1</v>
      </c>
      <c r="BM148" s="36">
        <v>1</v>
      </c>
      <c r="BN148" s="36">
        <v>1</v>
      </c>
      <c r="BO148" s="36">
        <v>1</v>
      </c>
      <c r="BP148" s="36">
        <v>1</v>
      </c>
      <c r="BQ148" s="35" t="s">
        <v>222</v>
      </c>
      <c r="BR148" s="34" t="s">
        <v>222</v>
      </c>
      <c r="BU148" s="36">
        <v>1</v>
      </c>
      <c r="BV148" s="36">
        <v>1</v>
      </c>
      <c r="BW148" s="36">
        <v>1</v>
      </c>
      <c r="BX148" s="36">
        <v>1</v>
      </c>
      <c r="BY148" s="36">
        <v>1</v>
      </c>
      <c r="BZ148" s="36">
        <v>1</v>
      </c>
      <c r="CA148" s="36">
        <v>1</v>
      </c>
      <c r="CB148" s="36">
        <v>1</v>
      </c>
      <c r="CC148" s="35" t="s">
        <v>222</v>
      </c>
      <c r="CD148" s="34" t="s">
        <v>222</v>
      </c>
      <c r="CG148" s="36">
        <v>1</v>
      </c>
      <c r="CH148" s="36">
        <v>1</v>
      </c>
      <c r="CI148" s="36">
        <v>1</v>
      </c>
      <c r="CJ148" s="36">
        <v>1</v>
      </c>
      <c r="CK148" s="36">
        <v>1</v>
      </c>
      <c r="CL148" s="36">
        <v>1</v>
      </c>
      <c r="CM148" s="36">
        <v>1</v>
      </c>
      <c r="CN148" s="36">
        <v>1</v>
      </c>
      <c r="CO148" s="35" t="s">
        <v>222</v>
      </c>
      <c r="CP148" s="34" t="s">
        <v>222</v>
      </c>
      <c r="CS148" s="36">
        <v>1</v>
      </c>
      <c r="CT148" s="36">
        <v>1</v>
      </c>
      <c r="CU148" s="36">
        <v>1</v>
      </c>
      <c r="CV148" s="36">
        <v>1</v>
      </c>
      <c r="CW148" s="36">
        <v>1</v>
      </c>
      <c r="CX148" s="36">
        <v>1</v>
      </c>
      <c r="CY148" s="36">
        <v>1</v>
      </c>
      <c r="CZ148" s="36">
        <v>1</v>
      </c>
      <c r="DA148" s="35" t="s">
        <v>222</v>
      </c>
      <c r="DB148" s="34" t="s">
        <v>222</v>
      </c>
      <c r="DE148" s="36">
        <v>1</v>
      </c>
      <c r="DF148" s="36">
        <v>1</v>
      </c>
      <c r="DG148" s="36">
        <v>1</v>
      </c>
      <c r="DH148" s="36">
        <v>1</v>
      </c>
      <c r="DI148" s="36">
        <v>1</v>
      </c>
      <c r="DJ148" s="36">
        <v>1</v>
      </c>
      <c r="DK148" s="36">
        <v>1</v>
      </c>
      <c r="DL148" s="36">
        <v>1</v>
      </c>
      <c r="DM148" s="35" t="s">
        <v>222</v>
      </c>
      <c r="DN148" s="34" t="s">
        <v>222</v>
      </c>
      <c r="DQ148" s="36">
        <v>1</v>
      </c>
      <c r="DR148" s="36">
        <v>1</v>
      </c>
      <c r="DS148" s="36">
        <v>1</v>
      </c>
      <c r="DT148" s="36">
        <v>1</v>
      </c>
      <c r="DU148" s="36">
        <v>1</v>
      </c>
      <c r="DV148" s="36">
        <v>1</v>
      </c>
      <c r="DW148" s="36">
        <v>1</v>
      </c>
      <c r="DX148" s="36">
        <v>1</v>
      </c>
      <c r="DY148" s="35" t="s">
        <v>222</v>
      </c>
      <c r="DZ148" s="34" t="s">
        <v>222</v>
      </c>
      <c r="EC148" s="36">
        <v>1</v>
      </c>
      <c r="ED148" s="36">
        <v>1</v>
      </c>
      <c r="EE148" s="36">
        <v>1</v>
      </c>
      <c r="EF148" s="36">
        <v>1</v>
      </c>
      <c r="EG148" s="36">
        <v>1</v>
      </c>
      <c r="EH148" s="36">
        <v>1</v>
      </c>
      <c r="EI148" s="36">
        <v>1</v>
      </c>
      <c r="EJ148" s="36">
        <v>1</v>
      </c>
      <c r="EK148" s="35" t="s">
        <v>222</v>
      </c>
      <c r="EL148" s="34" t="s">
        <v>222</v>
      </c>
    </row>
    <row r="149" spans="2:142" x14ac:dyDescent="0.2">
      <c r="L149" s="33"/>
      <c r="M149" s="4"/>
      <c r="N149" s="4"/>
      <c r="O149" s="4"/>
      <c r="P149" s="4"/>
      <c r="Q149" s="4"/>
      <c r="R149" s="4"/>
      <c r="S149" s="4"/>
      <c r="T149" s="4"/>
      <c r="V149" s="4"/>
      <c r="X149" s="33"/>
      <c r="Y149" s="4"/>
      <c r="Z149" s="4"/>
      <c r="AA149" s="4"/>
      <c r="AB149" s="4"/>
      <c r="AC149" s="4"/>
      <c r="AD149" s="4"/>
      <c r="AE149" s="4"/>
      <c r="AF149" s="4"/>
      <c r="AH149" s="4"/>
      <c r="AJ149" s="32"/>
      <c r="AK149" s="4"/>
      <c r="AL149" s="4"/>
      <c r="AM149" s="4"/>
      <c r="AN149" s="4"/>
      <c r="AO149" s="4"/>
      <c r="AP149" s="4"/>
      <c r="AQ149" s="4"/>
      <c r="AR149" s="4"/>
      <c r="AT149" s="4"/>
      <c r="AW149" s="4"/>
      <c r="AX149" s="4"/>
      <c r="AY149" s="4"/>
      <c r="AZ149" s="4"/>
      <c r="BA149" s="4"/>
      <c r="BB149" s="4"/>
      <c r="BC149" s="4"/>
      <c r="BD149" s="4"/>
      <c r="BF149" s="4"/>
      <c r="BI149" s="4"/>
      <c r="BJ149" s="4"/>
      <c r="BK149" s="4"/>
      <c r="BL149" s="4"/>
      <c r="BM149" s="4"/>
      <c r="BN149" s="4"/>
      <c r="BO149" s="4"/>
      <c r="BP149" s="4"/>
      <c r="BR149" s="4"/>
      <c r="BU149" s="4"/>
      <c r="BV149" s="4"/>
      <c r="BW149" s="4"/>
      <c r="BX149" s="4"/>
      <c r="BY149" s="4"/>
      <c r="BZ149" s="4"/>
      <c r="CA149" s="4"/>
      <c r="CB149" s="4"/>
      <c r="CD149" s="4"/>
      <c r="CG149" s="4"/>
      <c r="CH149" s="4"/>
      <c r="CI149" s="4"/>
      <c r="CJ149" s="4"/>
      <c r="CK149" s="4"/>
      <c r="CL149" s="4"/>
      <c r="CM149" s="4"/>
      <c r="CN149" s="4"/>
      <c r="CP149" s="4"/>
      <c r="CS149" s="4"/>
      <c r="CT149" s="4"/>
      <c r="CU149" s="4"/>
      <c r="CV149" s="4"/>
      <c r="CW149" s="4"/>
      <c r="CX149" s="4"/>
      <c r="CY149" s="4"/>
      <c r="CZ149" s="4"/>
      <c r="DB149" s="4"/>
      <c r="DE149" s="4"/>
      <c r="DF149" s="4"/>
      <c r="DG149" s="4"/>
      <c r="DH149" s="4"/>
      <c r="DI149" s="4"/>
      <c r="DJ149" s="4"/>
      <c r="DK149" s="4"/>
      <c r="DL149" s="4"/>
      <c r="DN149" s="4"/>
      <c r="DQ149" s="4"/>
      <c r="DR149" s="4"/>
      <c r="DS149" s="4"/>
      <c r="DT149" s="4"/>
      <c r="DU149" s="4"/>
      <c r="DV149" s="4"/>
      <c r="DW149" s="4"/>
      <c r="DX149" s="4"/>
      <c r="DZ149" s="4"/>
      <c r="EC149" s="4"/>
      <c r="ED149" s="4"/>
      <c r="EE149" s="4"/>
      <c r="EF149" s="4"/>
      <c r="EG149" s="4"/>
      <c r="EH149" s="4"/>
      <c r="EI149" s="4"/>
      <c r="EJ149" s="4"/>
      <c r="EL149" s="4"/>
    </row>
    <row r="150" spans="2:142" x14ac:dyDescent="0.2">
      <c r="M150" s="4"/>
      <c r="N150" s="4"/>
      <c r="O150" s="4"/>
      <c r="P150" s="4"/>
      <c r="Q150" s="4"/>
      <c r="R150" s="4"/>
      <c r="S150" s="4"/>
      <c r="T150" s="4"/>
      <c r="U150" s="4"/>
      <c r="V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7" spans="2:142" x14ac:dyDescent="0.2">
      <c r="B157" s="31" t="s">
        <v>219</v>
      </c>
      <c r="C157" s="1">
        <v>0.48320537565136717</v>
      </c>
      <c r="D157" s="31">
        <v>0.38953138921756719</v>
      </c>
      <c r="E157" s="31">
        <v>0.33670809341057623</v>
      </c>
      <c r="F157" s="31">
        <v>0.75443349982937036</v>
      </c>
      <c r="G157" s="31">
        <v>1.3815415676625911</v>
      </c>
      <c r="H157" s="31">
        <v>8.2351683229520661E-2</v>
      </c>
      <c r="I157" s="31">
        <v>0.70885209348710931</v>
      </c>
      <c r="J157" s="1" t="s">
        <v>221</v>
      </c>
    </row>
    <row r="158" spans="2:142" x14ac:dyDescent="0.2">
      <c r="B158" s="31"/>
      <c r="C158" s="31"/>
      <c r="D158" s="31"/>
      <c r="E158" s="31"/>
      <c r="F158" s="31"/>
      <c r="G158" s="31"/>
      <c r="H158" s="31"/>
      <c r="I158" s="31"/>
    </row>
    <row r="159" spans="2:142" x14ac:dyDescent="0.2">
      <c r="B159" s="31" t="s">
        <v>219</v>
      </c>
      <c r="C159" s="31">
        <v>0.55310574689529934</v>
      </c>
      <c r="D159" s="31">
        <v>6.1347311287354427E-2</v>
      </c>
      <c r="E159" s="31">
        <v>0.44762277572666198</v>
      </c>
      <c r="F159" s="31">
        <v>0.62441855737026652</v>
      </c>
      <c r="G159" s="31">
        <v>0.1226211068671563</v>
      </c>
      <c r="H159" s="31">
        <v>0.62174158968994764</v>
      </c>
      <c r="I159" s="31">
        <v>0.81863998399237126</v>
      </c>
      <c r="J159" s="1" t="s">
        <v>220</v>
      </c>
    </row>
    <row r="161" spans="2:22" x14ac:dyDescent="0.2">
      <c r="B161" s="1" t="s">
        <v>219</v>
      </c>
      <c r="C161" s="1">
        <v>0.44248777232894643</v>
      </c>
      <c r="D161" s="1">
        <v>0.51400045221183588</v>
      </c>
      <c r="E161" s="1">
        <v>0.31318644640002369</v>
      </c>
      <c r="F161" s="1">
        <v>0.4020442814738488</v>
      </c>
      <c r="G161" s="1">
        <v>-5.9142836950992719E-2</v>
      </c>
      <c r="H161" s="1">
        <v>0.45953875818479301</v>
      </c>
      <c r="I161" s="1">
        <v>0.68170924556520696</v>
      </c>
      <c r="J161" s="1" t="s">
        <v>218</v>
      </c>
    </row>
    <row r="163" spans="2:22" x14ac:dyDescent="0.2">
      <c r="C163" s="1">
        <f>C157-C162</f>
        <v>0.48320537565136717</v>
      </c>
      <c r="D163" s="1">
        <f t="shared" ref="D163:I163" si="493">D157-D159</f>
        <v>0.32818407793021276</v>
      </c>
      <c r="E163" s="1">
        <f t="shared" si="493"/>
        <v>-0.11091468231608576</v>
      </c>
      <c r="F163" s="1">
        <f t="shared" si="493"/>
        <v>0.13001494245910383</v>
      </c>
      <c r="G163" s="1">
        <f t="shared" si="493"/>
        <v>1.2589204607954347</v>
      </c>
      <c r="H163" s="1">
        <f t="shared" si="493"/>
        <v>-0.53938990646042695</v>
      </c>
      <c r="I163" s="1">
        <f t="shared" si="493"/>
        <v>-0.10978789050526194</v>
      </c>
    </row>
    <row r="168" spans="2:22" x14ac:dyDescent="0.2">
      <c r="O168" s="1">
        <f t="shared" ref="O168:T168" si="494">O176-O179</f>
        <v>-8616499530.9004173</v>
      </c>
      <c r="P168" s="1">
        <f t="shared" si="494"/>
        <v>2317479482.9839916</v>
      </c>
      <c r="Q168" s="1">
        <f t="shared" si="494"/>
        <v>-6313951723.1175499</v>
      </c>
      <c r="R168" s="1">
        <f t="shared" si="494"/>
        <v>7211829080.4284954</v>
      </c>
      <c r="S168" s="1">
        <f t="shared" si="494"/>
        <v>225415882.7019701</v>
      </c>
      <c r="T168" s="1">
        <f t="shared" si="494"/>
        <v>-153184241.70181489</v>
      </c>
    </row>
    <row r="169" spans="2:22" ht="15" x14ac:dyDescent="0.25">
      <c r="B169" s="30" t="s">
        <v>217</v>
      </c>
      <c r="C169" s="29">
        <f>C159-C163</f>
        <v>6.9900371243932169E-2</v>
      </c>
      <c r="O169" s="20">
        <f t="shared" ref="O169:T169" si="495">O168*36%</f>
        <v>-3101939831.1241503</v>
      </c>
      <c r="P169" s="1">
        <f t="shared" si="495"/>
        <v>834292613.87423694</v>
      </c>
      <c r="Q169" s="1">
        <f t="shared" si="495"/>
        <v>-2273022620.3223181</v>
      </c>
      <c r="R169" s="1">
        <f t="shared" si="495"/>
        <v>2596258468.9542584</v>
      </c>
      <c r="S169" s="1">
        <f t="shared" si="495"/>
        <v>81149717.772709236</v>
      </c>
      <c r="T169" s="1">
        <f t="shared" si="495"/>
        <v>-55146327.012653358</v>
      </c>
    </row>
    <row r="176" spans="2:22" ht="15" x14ac:dyDescent="0.2">
      <c r="D176" s="27"/>
      <c r="E176" s="27"/>
      <c r="F176" s="28"/>
      <c r="G176" s="28"/>
      <c r="H176" s="28"/>
      <c r="I176" s="28"/>
      <c r="J176" s="28"/>
      <c r="K176" s="28"/>
      <c r="L176" s="27"/>
      <c r="M176" s="27"/>
      <c r="O176" s="1">
        <v>6697387737.9741621</v>
      </c>
      <c r="P176" s="1">
        <v>4097429085.9446349</v>
      </c>
      <c r="Q176" s="1">
        <v>77429946.403141499</v>
      </c>
      <c r="R176" s="1">
        <v>8149064932.0971422</v>
      </c>
      <c r="S176" s="1">
        <v>792656073.9616909</v>
      </c>
      <c r="T176" s="1">
        <v>1621447911.5570121</v>
      </c>
      <c r="U176" s="1">
        <v>2067893554.4488339</v>
      </c>
      <c r="V176" s="1">
        <v>2626796098.8146672</v>
      </c>
    </row>
    <row r="177" spans="2:22" ht="13.5" thickBot="1" x14ac:dyDescent="0.25"/>
    <row r="178" spans="2:22" ht="15" x14ac:dyDescent="0.2">
      <c r="N178" s="26" t="s">
        <v>216</v>
      </c>
      <c r="O178" s="26" t="s">
        <v>215</v>
      </c>
      <c r="P178" s="26" t="s">
        <v>214</v>
      </c>
      <c r="Q178" s="26" t="s">
        <v>213</v>
      </c>
      <c r="R178" s="26" t="s">
        <v>212</v>
      </c>
      <c r="S178" s="26" t="s">
        <v>211</v>
      </c>
      <c r="T178" s="26" t="s">
        <v>210</v>
      </c>
    </row>
    <row r="179" spans="2:22" ht="15" x14ac:dyDescent="0.2">
      <c r="B179" s="24" t="s">
        <v>209</v>
      </c>
      <c r="C179" s="24" t="s">
        <v>208</v>
      </c>
      <c r="D179" s="25" t="s">
        <v>207</v>
      </c>
      <c r="E179" s="25" t="s">
        <v>206</v>
      </c>
      <c r="F179" s="25" t="s">
        <v>205</v>
      </c>
      <c r="G179" s="25" t="s">
        <v>204</v>
      </c>
      <c r="H179" s="25" t="s">
        <v>203</v>
      </c>
      <c r="I179" s="25" t="s">
        <v>39</v>
      </c>
      <c r="J179" s="24" t="s">
        <v>202</v>
      </c>
      <c r="K179" s="24" t="s">
        <v>201</v>
      </c>
      <c r="M179" s="1" t="s">
        <v>200</v>
      </c>
      <c r="N179" s="1">
        <f t="shared" ref="N179:N188" si="496">SUM(O179:T179)</f>
        <v>26764326737.54311</v>
      </c>
      <c r="O179" s="3">
        <v>15313887268.87458</v>
      </c>
      <c r="P179" s="3">
        <v>1779949602.9606431</v>
      </c>
      <c r="Q179" s="3">
        <v>6391381669.5206909</v>
      </c>
      <c r="R179" s="3">
        <v>937235851.66864669</v>
      </c>
      <c r="S179" s="3">
        <v>567240191.2597208</v>
      </c>
      <c r="T179" s="3">
        <v>1774632153.258827</v>
      </c>
      <c r="U179" s="3">
        <v>3863447800.206048</v>
      </c>
      <c r="V179" s="3">
        <v>2626796098.8146672</v>
      </c>
    </row>
    <row r="180" spans="2:22" x14ac:dyDescent="0.2">
      <c r="B180" s="23">
        <v>1247652879.9749999</v>
      </c>
      <c r="C180" s="23">
        <v>11812.5</v>
      </c>
      <c r="D180" s="23">
        <v>170301273.89147449</v>
      </c>
      <c r="E180" s="23">
        <v>22345782.208333328</v>
      </c>
      <c r="F180" s="23">
        <v>37981871.004390813</v>
      </c>
      <c r="G180" s="23">
        <v>8357006.8749999981</v>
      </c>
      <c r="H180" s="23">
        <v>134417969.55408809</v>
      </c>
      <c r="I180" s="23">
        <v>151036738</v>
      </c>
      <c r="M180" s="1" t="s">
        <v>199</v>
      </c>
      <c r="N180" s="1">
        <f t="shared" si="496"/>
        <v>1167995099.3634112</v>
      </c>
      <c r="O180" s="3">
        <f>E181</f>
        <v>180741876.94086409</v>
      </c>
      <c r="P180" s="3">
        <f>B181</f>
        <v>384399453.48094761</v>
      </c>
      <c r="Q180" s="1">
        <f>H181+F181+D181</f>
        <v>-109263035.2977169</v>
      </c>
      <c r="R180" s="1">
        <f>G181</f>
        <v>94172791.775569409</v>
      </c>
      <c r="S180" s="3">
        <f>I181</f>
        <v>-36608276.208795227</v>
      </c>
      <c r="T180" s="1">
        <f>C181</f>
        <v>654552288.67254221</v>
      </c>
    </row>
    <row r="181" spans="2:22" x14ac:dyDescent="0.2">
      <c r="B181" s="21">
        <v>384399453.48094761</v>
      </c>
      <c r="C181" s="21">
        <v>654552288.67254221</v>
      </c>
      <c r="D181" s="22">
        <v>0</v>
      </c>
      <c r="E181" s="22">
        <v>180741876.94086409</v>
      </c>
      <c r="F181" s="22">
        <v>6433648</v>
      </c>
      <c r="G181" s="22">
        <v>94172791.775569409</v>
      </c>
      <c r="H181" s="22">
        <v>-115696683.2977169</v>
      </c>
      <c r="I181" s="21">
        <v>-36608276.208795227</v>
      </c>
      <c r="N181" s="1">
        <f t="shared" si="496"/>
        <v>0</v>
      </c>
    </row>
    <row r="182" spans="2:22" x14ac:dyDescent="0.2">
      <c r="C182" s="1">
        <v>-350000000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N182" s="1">
        <f t="shared" si="496"/>
        <v>0</v>
      </c>
    </row>
    <row r="183" spans="2:22" x14ac:dyDescent="0.2">
      <c r="N183" s="1">
        <f t="shared" si="496"/>
        <v>0</v>
      </c>
    </row>
    <row r="184" spans="2:22" x14ac:dyDescent="0.2">
      <c r="N184" s="1">
        <f t="shared" si="496"/>
        <v>0</v>
      </c>
    </row>
    <row r="185" spans="2:22" x14ac:dyDescent="0.2">
      <c r="M185" s="1" t="s">
        <v>198</v>
      </c>
      <c r="N185" s="1">
        <f t="shared" si="496"/>
        <v>0</v>
      </c>
    </row>
    <row r="186" spans="2:22" ht="15" x14ac:dyDescent="0.25">
      <c r="D186" s="1">
        <f>D181/$Q$180</f>
        <v>0</v>
      </c>
      <c r="F186" s="1">
        <f>F181/$Q$180</f>
        <v>-5.888220094261315E-2</v>
      </c>
      <c r="H186" s="1">
        <f>H181/$Q$180</f>
        <v>1.0588822009426131</v>
      </c>
      <c r="N186" s="1">
        <f t="shared" si="496"/>
        <v>3038831474.4115748</v>
      </c>
      <c r="O186" s="20">
        <f t="shared" ref="O186:T186" si="497">O180+$C$169*O179</f>
        <v>1251188282.2229238</v>
      </c>
      <c r="P186" s="20">
        <f t="shared" si="497"/>
        <v>508818591.52338624</v>
      </c>
      <c r="Q186" s="20">
        <f t="shared" si="497"/>
        <v>337496916.16344237</v>
      </c>
      <c r="R186" s="20">
        <f t="shared" si="497"/>
        <v>159685925.75033075</v>
      </c>
      <c r="S186" s="20">
        <f t="shared" si="497"/>
        <v>3042023.7447383478</v>
      </c>
      <c r="T186" s="20">
        <f t="shared" si="497"/>
        <v>778599735.00675297</v>
      </c>
    </row>
    <row r="187" spans="2:22" x14ac:dyDescent="0.2">
      <c r="N187" s="1">
        <f t="shared" si="496"/>
        <v>0</v>
      </c>
    </row>
    <row r="188" spans="2:22" x14ac:dyDescent="0.2">
      <c r="N188" s="1">
        <f t="shared" si="496"/>
        <v>0</v>
      </c>
    </row>
    <row r="190" spans="2:22" x14ac:dyDescent="0.2">
      <c r="B190" s="19">
        <f>P186</f>
        <v>508818591.52338624</v>
      </c>
      <c r="C190" s="19">
        <f>T186</f>
        <v>778599735.00675297</v>
      </c>
      <c r="D190" s="19">
        <f>D186*Q186</f>
        <v>0</v>
      </c>
      <c r="E190" s="19">
        <f>O186</f>
        <v>1251188282.2229238</v>
      </c>
      <c r="F190" s="19">
        <f>F186*Q186</f>
        <v>-19872561.235048078</v>
      </c>
      <c r="G190" s="19">
        <f>R186</f>
        <v>159685925.75033075</v>
      </c>
      <c r="H190" s="19">
        <f>H186*Q186</f>
        <v>357369477.39849043</v>
      </c>
      <c r="I190" s="19">
        <f>S186</f>
        <v>3042023.7447383478</v>
      </c>
    </row>
    <row r="194" spans="12:12" x14ac:dyDescent="0.2">
      <c r="L194" s="3">
        <f>K37-N186</f>
        <v>-829219076.08291245</v>
      </c>
    </row>
    <row r="214" spans="2:9" x14ac:dyDescent="0.2">
      <c r="B214" s="1">
        <v>384399453.48094761</v>
      </c>
      <c r="C214" s="1">
        <v>654552288.67254221</v>
      </c>
      <c r="D214" s="1">
        <v>0</v>
      </c>
      <c r="E214" s="1">
        <v>180741876.94086409</v>
      </c>
      <c r="F214" s="1">
        <v>6433648</v>
      </c>
      <c r="G214" s="1">
        <v>94172791.775569409</v>
      </c>
      <c r="H214" s="1">
        <v>-115696683.2977169</v>
      </c>
      <c r="I214" s="1">
        <v>-36608276.208795227</v>
      </c>
    </row>
    <row r="215" spans="2:9" x14ac:dyDescent="0.2">
      <c r="B215" s="1">
        <f>B214*(1+C169)</f>
        <v>411269117.98523045</v>
      </c>
    </row>
  </sheetData>
  <pageMargins left="0.7" right="0.7" top="0.75" bottom="0.75" header="0.3" footer="0.3"/>
  <pageSetup paperSize="9" scale="53" fitToHeight="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11C6-151A-4EC0-A334-59BCD3D0B9C6}">
  <sheetPr>
    <tabColor theme="9" tint="0.39997558519241921"/>
  </sheetPr>
  <dimension ref="A1:EO108"/>
  <sheetViews>
    <sheetView showGridLines="0" workbookViewId="0">
      <pane xSplit="1" ySplit="6" topLeftCell="B7" activePane="bottomRight" state="frozen"/>
      <selection pane="topRight" activeCell="B5" sqref="B5"/>
      <selection pane="bottomLeft" activeCell="B5" sqref="B5"/>
      <selection pane="bottomRight" activeCell="C7" sqref="C7"/>
    </sheetView>
  </sheetViews>
  <sheetFormatPr baseColWidth="10" defaultColWidth="11.42578125" defaultRowHeight="12.75" customHeight="1" x14ac:dyDescent="0.2"/>
  <cols>
    <col min="1" max="1" width="31.5703125" style="1" customWidth="1"/>
    <col min="2" max="3" width="14.5703125" style="1" customWidth="1"/>
    <col min="4" max="4" width="19.42578125" style="1" customWidth="1"/>
    <col min="5" max="5" width="14.42578125" style="1" customWidth="1"/>
    <col min="6" max="6" width="18.5703125" style="1" customWidth="1"/>
    <col min="7" max="8" width="13.42578125" style="1" customWidth="1"/>
    <col min="9" max="9" width="13" style="1" customWidth="1"/>
    <col min="10" max="10" width="14.5703125" style="1" customWidth="1"/>
    <col min="11" max="11" width="18.42578125" style="1" customWidth="1"/>
    <col min="12" max="12" width="15.5703125" style="1" customWidth="1"/>
    <col min="13" max="13" width="33.5703125" style="1" bestFit="1" customWidth="1"/>
    <col min="14" max="14" width="21.7109375" style="1" bestFit="1" customWidth="1"/>
    <col min="15" max="16" width="11.42578125" style="1"/>
    <col min="17" max="17" width="13" style="1" bestFit="1" customWidth="1"/>
    <col min="18" max="18" width="11.42578125" style="1" bestFit="1" customWidth="1"/>
    <col min="19" max="19" width="13" style="1" bestFit="1" customWidth="1"/>
    <col min="20" max="20" width="12.5703125" style="1" bestFit="1" customWidth="1"/>
    <col min="21" max="21" width="11.42578125" style="1" bestFit="1" customWidth="1"/>
    <col min="22" max="22" width="13" style="1" bestFit="1" customWidth="1"/>
    <col min="23" max="23" width="13.42578125" style="1" bestFit="1" customWidth="1"/>
    <col min="24" max="24" width="18.42578125" style="1" bestFit="1" customWidth="1"/>
    <col min="25" max="25" width="34.5703125" style="1" bestFit="1" customWidth="1"/>
    <col min="26" max="28" width="11.42578125" style="1"/>
    <col min="29" max="29" width="12.5703125" style="1" customWidth="1"/>
    <col min="30" max="30" width="11.42578125" style="1"/>
    <col min="31" max="31" width="12.42578125" style="1" bestFit="1" customWidth="1"/>
    <col min="32" max="32" width="12.5703125" style="1" bestFit="1" customWidth="1"/>
    <col min="33" max="33" width="11.42578125" style="1"/>
    <col min="34" max="34" width="13" style="1" bestFit="1" customWidth="1"/>
    <col min="35" max="35" width="13.42578125" style="1" bestFit="1" customWidth="1"/>
    <col min="36" max="36" width="11.42578125" style="1"/>
    <col min="37" max="37" width="24.42578125" style="1" bestFit="1" customWidth="1"/>
    <col min="38" max="40" width="11.42578125" style="1"/>
    <col min="41" max="41" width="13" style="1" bestFit="1" customWidth="1"/>
    <col min="42" max="42" width="11.42578125" style="1"/>
    <col min="43" max="44" width="12.5703125" style="1" bestFit="1" customWidth="1"/>
    <col min="45" max="45" width="11.140625" style="1" bestFit="1" customWidth="1"/>
    <col min="46" max="46" width="13" style="1" bestFit="1" customWidth="1"/>
    <col min="47" max="47" width="13.42578125" style="1" bestFit="1" customWidth="1"/>
    <col min="48" max="52" width="11.42578125" style="1"/>
    <col min="53" max="53" width="13" style="1" bestFit="1" customWidth="1"/>
    <col min="54" max="54" width="11.42578125" style="1"/>
    <col min="55" max="56" width="12.5703125" style="1" bestFit="1" customWidth="1"/>
    <col min="57" max="57" width="11.140625" style="1" bestFit="1" customWidth="1"/>
    <col min="58" max="58" width="13" style="1" bestFit="1" customWidth="1"/>
    <col min="59" max="59" width="13.42578125" style="1" bestFit="1" customWidth="1"/>
    <col min="60" max="64" width="11.42578125" style="1"/>
    <col min="65" max="65" width="13" style="1" bestFit="1" customWidth="1"/>
    <col min="66" max="66" width="11.42578125" style="1"/>
    <col min="67" max="68" width="12.5703125" style="1" bestFit="1" customWidth="1"/>
    <col min="69" max="69" width="11.140625" style="1" bestFit="1" customWidth="1"/>
    <col min="70" max="70" width="13" style="1" bestFit="1" customWidth="1"/>
    <col min="71" max="71" width="13.42578125" style="1" bestFit="1" customWidth="1"/>
    <col min="72" max="76" width="11.42578125" style="1"/>
    <col min="77" max="77" width="13" style="1" bestFit="1" customWidth="1"/>
    <col min="78" max="78" width="11.42578125" style="1"/>
    <col min="79" max="80" width="12.5703125" style="1" bestFit="1" customWidth="1"/>
    <col min="81" max="81" width="11.42578125" style="1" bestFit="1" customWidth="1"/>
    <col min="82" max="82" width="13" style="1" bestFit="1" customWidth="1"/>
    <col min="83" max="83" width="13.42578125" style="1" bestFit="1" customWidth="1"/>
    <col min="84" max="88" width="11.42578125" style="1"/>
    <col min="89" max="89" width="13" style="1" bestFit="1" customWidth="1"/>
    <col min="90" max="90" width="11.42578125" style="1"/>
    <col min="91" max="92" width="12.5703125" style="1" bestFit="1" customWidth="1"/>
    <col min="93" max="93" width="11.140625" style="1" bestFit="1" customWidth="1"/>
    <col min="94" max="94" width="13" style="1" bestFit="1" customWidth="1"/>
    <col min="95" max="95" width="13.42578125" style="1" bestFit="1" customWidth="1"/>
    <col min="96" max="100" width="11.42578125" style="1"/>
    <col min="101" max="101" width="13" style="1" bestFit="1" customWidth="1"/>
    <col min="102" max="102" width="11.42578125" style="1"/>
    <col min="103" max="104" width="12.5703125" style="1" bestFit="1" customWidth="1"/>
    <col min="105" max="105" width="11.140625" style="1" bestFit="1" customWidth="1"/>
    <col min="106" max="106" width="13" style="1" bestFit="1" customWidth="1"/>
    <col min="107" max="107" width="13.42578125" style="1" bestFit="1" customWidth="1"/>
    <col min="108" max="112" width="11.42578125" style="1"/>
    <col min="113" max="113" width="13" style="1" bestFit="1" customWidth="1"/>
    <col min="114" max="114" width="11.42578125" style="1"/>
    <col min="115" max="116" width="12.5703125" style="1" bestFit="1" customWidth="1"/>
    <col min="117" max="117" width="11.140625" style="1" bestFit="1" customWidth="1"/>
    <col min="118" max="118" width="13" style="1" bestFit="1" customWidth="1"/>
    <col min="119" max="119" width="13.42578125" style="1" bestFit="1" customWidth="1"/>
    <col min="120" max="124" width="11.42578125" style="1"/>
    <col min="125" max="125" width="14.42578125" style="1" bestFit="1" customWidth="1"/>
    <col min="126" max="126" width="11.42578125" style="1"/>
    <col min="127" max="128" width="12.5703125" style="1" bestFit="1" customWidth="1"/>
    <col min="129" max="129" width="11.140625" style="1" bestFit="1" customWidth="1"/>
    <col min="130" max="130" width="13" style="1" bestFit="1" customWidth="1"/>
    <col min="131" max="131" width="13.42578125" style="1" bestFit="1" customWidth="1"/>
    <col min="132" max="133" width="11.42578125" style="1"/>
    <col min="134" max="134" width="20.42578125" style="1" bestFit="1" customWidth="1"/>
    <col min="135" max="135" width="11.42578125" style="1" bestFit="1" customWidth="1"/>
    <col min="136" max="136" width="15.85546875" style="1" bestFit="1" customWidth="1"/>
    <col min="137" max="137" width="14.42578125" style="1" bestFit="1" customWidth="1"/>
    <col min="138" max="138" width="17.42578125" style="1" bestFit="1" customWidth="1"/>
    <col min="139" max="139" width="13.140625" style="1" bestFit="1" customWidth="1"/>
    <col min="140" max="140" width="12.42578125" style="1" bestFit="1" customWidth="1"/>
    <col min="141" max="141" width="13.42578125" style="1" bestFit="1" customWidth="1"/>
    <col min="142" max="143" width="14.42578125" style="1" bestFit="1" customWidth="1"/>
    <col min="144" max="144" width="18.42578125" style="1" bestFit="1" customWidth="1"/>
    <col min="145" max="145" width="24.42578125" style="1" bestFit="1" customWidth="1"/>
    <col min="146" max="16384" width="11.42578125" style="1"/>
  </cols>
  <sheetData>
    <row r="1" spans="1:144" x14ac:dyDescent="0.2">
      <c r="E1" s="115" t="str">
        <f ca="1">TEXT(TODAY(), "mmmm yyyy")</f>
        <v>septembre 2026</v>
      </c>
    </row>
    <row r="2" spans="1:144" ht="12.75" customHeight="1" x14ac:dyDescent="0.2">
      <c r="B2" s="4">
        <v>0.95847951184537838</v>
      </c>
      <c r="C2" s="4">
        <v>1.0682</v>
      </c>
      <c r="D2" s="4">
        <v>1.1746799999999999</v>
      </c>
      <c r="E2" s="4">
        <v>1.083179913959468</v>
      </c>
      <c r="F2" s="4">
        <v>1.1394656688429849</v>
      </c>
      <c r="G2" s="4">
        <v>1.2350697504725789</v>
      </c>
      <c r="H2" s="4">
        <v>1.132184409118363</v>
      </c>
      <c r="I2" s="4">
        <v>1.015610530626196</v>
      </c>
      <c r="J2" s="4">
        <v>1.103125154513718</v>
      </c>
      <c r="K2" s="4">
        <v>1.0988974544508081</v>
      </c>
    </row>
    <row r="3" spans="1:144" ht="12.75" customHeight="1" x14ac:dyDescent="0.2">
      <c r="B3" s="1">
        <v>83266639.937041193</v>
      </c>
      <c r="C3" s="1">
        <v>19654608.515000001</v>
      </c>
      <c r="D3" s="1">
        <v>226891.52395</v>
      </c>
      <c r="E3" s="1">
        <v>481451941.14240992</v>
      </c>
      <c r="F3" s="1">
        <v>220932700.66560999</v>
      </c>
      <c r="G3" s="1">
        <v>29555088.334320601</v>
      </c>
      <c r="H3" s="1">
        <v>126943830.474131</v>
      </c>
      <c r="I3" s="1">
        <v>5921901.6314442903</v>
      </c>
      <c r="Z3" s="1">
        <f t="shared" ref="Z3:AI3" si="0">Z18/Z7</f>
        <v>0.17</v>
      </c>
      <c r="AA3" s="1">
        <f t="shared" si="0"/>
        <v>0.15</v>
      </c>
      <c r="AB3" s="1">
        <f t="shared" si="0"/>
        <v>0.18552110817941952</v>
      </c>
      <c r="AC3" s="1">
        <f t="shared" si="0"/>
        <v>0.15</v>
      </c>
      <c r="AD3" s="1">
        <f t="shared" si="0"/>
        <v>0.1454063395656906</v>
      </c>
      <c r="AE3" s="1">
        <f t="shared" si="0"/>
        <v>0.28000000000000003</v>
      </c>
      <c r="AF3" s="1">
        <f t="shared" si="0"/>
        <v>0.28000000000000003</v>
      </c>
      <c r="AG3" s="1">
        <f t="shared" si="0"/>
        <v>0.19</v>
      </c>
      <c r="AH3" s="1">
        <f t="shared" si="0"/>
        <v>0.18055849529583673</v>
      </c>
      <c r="AI3" s="1">
        <f t="shared" si="0"/>
        <v>0.17945599057980946</v>
      </c>
    </row>
    <row r="4" spans="1:144" ht="15" x14ac:dyDescent="0.25">
      <c r="A4" s="102" t="s">
        <v>288</v>
      </c>
      <c r="B4" s="102" t="s">
        <v>286</v>
      </c>
      <c r="C4" s="102"/>
      <c r="D4" s="102"/>
      <c r="E4" s="102"/>
      <c r="F4" s="114">
        <v>46049</v>
      </c>
      <c r="G4" s="102"/>
      <c r="H4" s="102"/>
      <c r="I4" s="102"/>
      <c r="J4" s="102"/>
      <c r="K4" s="102"/>
      <c r="N4" s="102" t="s">
        <v>286</v>
      </c>
      <c r="O4" s="102"/>
      <c r="P4" s="102"/>
      <c r="Q4" s="102"/>
      <c r="R4" s="114">
        <v>46080</v>
      </c>
      <c r="S4" s="102"/>
      <c r="T4" s="102"/>
      <c r="U4" s="102"/>
      <c r="V4" s="102"/>
      <c r="W4" s="102"/>
      <c r="Z4" s="102" t="s">
        <v>286</v>
      </c>
      <c r="AA4" s="102"/>
      <c r="AB4" s="102"/>
      <c r="AC4" s="102"/>
      <c r="AD4" s="114">
        <v>46108</v>
      </c>
      <c r="AE4" s="102"/>
      <c r="AF4" s="102"/>
      <c r="AG4" s="102"/>
      <c r="AH4" s="102"/>
      <c r="AI4" s="102"/>
      <c r="AL4" s="102" t="s">
        <v>286</v>
      </c>
      <c r="AM4" s="102"/>
      <c r="AN4" s="102"/>
      <c r="AO4" s="102"/>
      <c r="AP4" s="114">
        <v>46139</v>
      </c>
      <c r="AQ4" s="102"/>
      <c r="AR4" s="102"/>
      <c r="AS4" s="102"/>
      <c r="AT4" s="102"/>
      <c r="AU4" s="102"/>
      <c r="AX4" s="102" t="s">
        <v>286</v>
      </c>
      <c r="AY4" s="102"/>
      <c r="AZ4" s="102"/>
      <c r="BA4" s="102"/>
      <c r="BB4" s="114">
        <v>46169</v>
      </c>
      <c r="BC4" s="102"/>
      <c r="BD4" s="102"/>
      <c r="BE4" s="102"/>
      <c r="BF4" s="102"/>
      <c r="BG4" s="102"/>
      <c r="BJ4" s="102" t="s">
        <v>286</v>
      </c>
      <c r="BK4" s="102"/>
      <c r="BL4" s="102"/>
      <c r="BM4" s="102"/>
      <c r="BN4" s="103">
        <v>46539</v>
      </c>
      <c r="BO4" s="102"/>
      <c r="BP4" s="102"/>
      <c r="BQ4" s="102"/>
      <c r="BR4" s="102"/>
      <c r="BS4" s="102"/>
      <c r="BV4" s="102" t="s">
        <v>286</v>
      </c>
      <c r="BW4" s="102"/>
      <c r="BX4" s="102"/>
      <c r="BY4" s="102"/>
      <c r="BZ4" s="114">
        <v>46230</v>
      </c>
      <c r="CA4" s="102"/>
      <c r="CB4" s="102"/>
      <c r="CC4" s="102"/>
      <c r="CD4" s="102"/>
      <c r="CE4" s="102"/>
      <c r="CH4" s="102" t="s">
        <v>286</v>
      </c>
      <c r="CI4" s="102"/>
      <c r="CJ4" s="102"/>
      <c r="CK4" s="102"/>
      <c r="CL4" s="102" t="s">
        <v>299</v>
      </c>
      <c r="CM4" s="102"/>
      <c r="CN4" s="102"/>
      <c r="CO4" s="102"/>
      <c r="CP4" s="102"/>
      <c r="CQ4" s="102"/>
      <c r="CT4" s="102" t="s">
        <v>286</v>
      </c>
      <c r="CU4" s="102"/>
      <c r="CV4" s="102"/>
      <c r="CW4" s="102"/>
      <c r="CX4" s="102"/>
      <c r="CY4" s="114">
        <v>46292</v>
      </c>
      <c r="CZ4" s="102"/>
      <c r="DA4" s="102"/>
      <c r="DB4" s="102"/>
      <c r="DC4" s="102"/>
      <c r="DF4" s="102" t="s">
        <v>286</v>
      </c>
      <c r="DG4" s="102"/>
      <c r="DH4" s="102"/>
      <c r="DI4" s="102"/>
      <c r="DJ4" s="114">
        <v>46322</v>
      </c>
      <c r="DK4" s="102"/>
      <c r="DL4" s="102"/>
      <c r="DM4" s="102"/>
      <c r="DN4" s="102"/>
      <c r="DO4" s="102"/>
      <c r="DR4" s="102" t="s">
        <v>286</v>
      </c>
      <c r="DS4" s="102"/>
      <c r="DT4" s="102"/>
      <c r="DU4" s="102"/>
      <c r="DV4" s="114">
        <v>46353</v>
      </c>
      <c r="DW4" s="102"/>
      <c r="DX4" s="102"/>
      <c r="DY4" s="102"/>
      <c r="DZ4" s="102"/>
      <c r="EA4" s="102"/>
      <c r="ED4" s="102" t="s">
        <v>286</v>
      </c>
      <c r="EE4" s="102"/>
      <c r="EF4" s="102"/>
      <c r="EG4" s="102"/>
      <c r="EH4" s="114">
        <v>46383</v>
      </c>
      <c r="EI4" s="102"/>
      <c r="EJ4" s="102"/>
      <c r="EK4" s="102"/>
      <c r="EL4" s="102"/>
      <c r="EM4" s="102"/>
    </row>
    <row r="5" spans="1:144" x14ac:dyDescent="0.2">
      <c r="A5" s="1" t="s">
        <v>285</v>
      </c>
      <c r="B5" s="1" t="s">
        <v>46</v>
      </c>
      <c r="C5" s="1" t="s">
        <v>45</v>
      </c>
      <c r="D5" s="1" t="s">
        <v>44</v>
      </c>
      <c r="E5" s="1" t="s">
        <v>43</v>
      </c>
      <c r="F5" s="1" t="s">
        <v>42</v>
      </c>
      <c r="G5" s="1" t="s">
        <v>41</v>
      </c>
      <c r="H5" s="1" t="s">
        <v>40</v>
      </c>
      <c r="I5" s="1" t="s">
        <v>39</v>
      </c>
      <c r="N5" s="1" t="s">
        <v>46</v>
      </c>
      <c r="O5" s="1" t="s">
        <v>45</v>
      </c>
      <c r="P5" s="1" t="s">
        <v>44</v>
      </c>
      <c r="Q5" s="1" t="s">
        <v>43</v>
      </c>
      <c r="R5" s="1" t="s">
        <v>42</v>
      </c>
      <c r="S5" s="1" t="s">
        <v>41</v>
      </c>
      <c r="T5" s="1" t="s">
        <v>40</v>
      </c>
      <c r="U5" s="1" t="s">
        <v>39</v>
      </c>
      <c r="Z5" s="1" t="s">
        <v>46</v>
      </c>
      <c r="AA5" s="1" t="s">
        <v>45</v>
      </c>
      <c r="AB5" s="1" t="s">
        <v>44</v>
      </c>
      <c r="AC5" s="1" t="s">
        <v>43</v>
      </c>
      <c r="AD5" s="1" t="s">
        <v>42</v>
      </c>
      <c r="AE5" s="1" t="s">
        <v>41</v>
      </c>
      <c r="AF5" s="1" t="s">
        <v>40</v>
      </c>
      <c r="AG5" s="1" t="s">
        <v>39</v>
      </c>
      <c r="AL5" s="1" t="s">
        <v>46</v>
      </c>
      <c r="AM5" s="1" t="s">
        <v>45</v>
      </c>
      <c r="AN5" s="1" t="s">
        <v>44</v>
      </c>
      <c r="AO5" s="1" t="s">
        <v>43</v>
      </c>
      <c r="AP5" s="1" t="s">
        <v>42</v>
      </c>
      <c r="AQ5" s="1" t="s">
        <v>41</v>
      </c>
      <c r="AR5" s="1" t="s">
        <v>40</v>
      </c>
      <c r="AS5" s="1" t="s">
        <v>39</v>
      </c>
      <c r="AX5" s="1" t="s">
        <v>46</v>
      </c>
      <c r="AY5" s="1" t="s">
        <v>45</v>
      </c>
      <c r="AZ5" s="1" t="s">
        <v>44</v>
      </c>
      <c r="BA5" s="1" t="s">
        <v>43</v>
      </c>
      <c r="BB5" s="1" t="s">
        <v>42</v>
      </c>
      <c r="BC5" s="1" t="s">
        <v>41</v>
      </c>
      <c r="BD5" s="1" t="s">
        <v>40</v>
      </c>
      <c r="BE5" s="1" t="s">
        <v>39</v>
      </c>
      <c r="BJ5" s="1" t="s">
        <v>46</v>
      </c>
      <c r="BK5" s="1" t="s">
        <v>45</v>
      </c>
      <c r="BL5" s="1" t="s">
        <v>44</v>
      </c>
      <c r="BM5" s="1" t="s">
        <v>43</v>
      </c>
      <c r="BN5" s="1" t="s">
        <v>42</v>
      </c>
      <c r="BO5" s="1" t="s">
        <v>41</v>
      </c>
      <c r="BP5" s="1" t="s">
        <v>40</v>
      </c>
      <c r="BQ5" s="1" t="s">
        <v>39</v>
      </c>
      <c r="BV5" s="1" t="s">
        <v>46</v>
      </c>
      <c r="BW5" s="1" t="s">
        <v>45</v>
      </c>
      <c r="BX5" s="1" t="s">
        <v>44</v>
      </c>
      <c r="BY5" s="1" t="s">
        <v>43</v>
      </c>
      <c r="BZ5" s="1" t="s">
        <v>42</v>
      </c>
      <c r="CA5" s="1" t="s">
        <v>41</v>
      </c>
      <c r="CB5" s="1" t="s">
        <v>40</v>
      </c>
      <c r="CC5" s="1" t="s">
        <v>39</v>
      </c>
      <c r="CH5" s="1" t="s">
        <v>46</v>
      </c>
      <c r="CI5" s="1" t="s">
        <v>45</v>
      </c>
      <c r="CJ5" s="1" t="s">
        <v>44</v>
      </c>
      <c r="CK5" s="1" t="s">
        <v>43</v>
      </c>
      <c r="CL5" s="1" t="s">
        <v>42</v>
      </c>
      <c r="CM5" s="1" t="s">
        <v>41</v>
      </c>
      <c r="CN5" s="1" t="s">
        <v>40</v>
      </c>
      <c r="CO5" s="1" t="s">
        <v>39</v>
      </c>
      <c r="CT5" s="1" t="s">
        <v>46</v>
      </c>
      <c r="CU5" s="1" t="s">
        <v>45</v>
      </c>
      <c r="CV5" s="1" t="s">
        <v>44</v>
      </c>
      <c r="CW5" s="1" t="s">
        <v>43</v>
      </c>
      <c r="CX5" s="1" t="s">
        <v>42</v>
      </c>
      <c r="CY5" s="1" t="s">
        <v>41</v>
      </c>
      <c r="CZ5" s="1" t="s">
        <v>40</v>
      </c>
      <c r="DA5" s="1" t="s">
        <v>39</v>
      </c>
      <c r="DF5" s="1" t="s">
        <v>46</v>
      </c>
      <c r="DG5" s="1" t="s">
        <v>45</v>
      </c>
      <c r="DH5" s="1" t="s">
        <v>44</v>
      </c>
      <c r="DI5" s="1" t="s">
        <v>43</v>
      </c>
      <c r="DJ5" s="1" t="s">
        <v>42</v>
      </c>
      <c r="DK5" s="1" t="s">
        <v>41</v>
      </c>
      <c r="DL5" s="1" t="s">
        <v>40</v>
      </c>
      <c r="DM5" s="1" t="s">
        <v>39</v>
      </c>
      <c r="DR5" s="1" t="s">
        <v>46</v>
      </c>
      <c r="DS5" s="1" t="s">
        <v>45</v>
      </c>
      <c r="DT5" s="1" t="s">
        <v>44</v>
      </c>
      <c r="DU5" s="1" t="s">
        <v>43</v>
      </c>
      <c r="DV5" s="1" t="s">
        <v>42</v>
      </c>
      <c r="DW5" s="1" t="s">
        <v>41</v>
      </c>
      <c r="DX5" s="1" t="s">
        <v>40</v>
      </c>
      <c r="DY5" s="1" t="s">
        <v>39</v>
      </c>
      <c r="ED5" s="1" t="s">
        <v>46</v>
      </c>
      <c r="EE5" s="1" t="s">
        <v>45</v>
      </c>
      <c r="EF5" s="1" t="s">
        <v>44</v>
      </c>
      <c r="EG5" s="1" t="s">
        <v>43</v>
      </c>
      <c r="EH5" s="1" t="s">
        <v>42</v>
      </c>
      <c r="EI5" s="1" t="s">
        <v>41</v>
      </c>
      <c r="EJ5" s="1" t="s">
        <v>40</v>
      </c>
      <c r="EK5" s="1" t="s">
        <v>39</v>
      </c>
    </row>
    <row r="6" spans="1:144" ht="16.5" customHeight="1" x14ac:dyDescent="0.2">
      <c r="B6" s="24" t="s">
        <v>209</v>
      </c>
      <c r="C6" s="24" t="s">
        <v>208</v>
      </c>
      <c r="D6" s="25" t="s">
        <v>207</v>
      </c>
      <c r="E6" s="25" t="s">
        <v>206</v>
      </c>
      <c r="F6" s="25" t="s">
        <v>205</v>
      </c>
      <c r="G6" s="25" t="s">
        <v>204</v>
      </c>
      <c r="H6" s="25" t="s">
        <v>203</v>
      </c>
      <c r="I6" s="25" t="s">
        <v>39</v>
      </c>
      <c r="J6" s="24" t="s">
        <v>202</v>
      </c>
      <c r="K6" s="24" t="s">
        <v>201</v>
      </c>
      <c r="N6" s="24" t="s">
        <v>209</v>
      </c>
      <c r="O6" s="24" t="s">
        <v>208</v>
      </c>
      <c r="P6" s="25" t="s">
        <v>207</v>
      </c>
      <c r="Q6" s="25" t="s">
        <v>206</v>
      </c>
      <c r="R6" s="25" t="s">
        <v>205</v>
      </c>
      <c r="S6" s="25" t="s">
        <v>204</v>
      </c>
      <c r="T6" s="25" t="s">
        <v>203</v>
      </c>
      <c r="U6" s="25" t="s">
        <v>39</v>
      </c>
      <c r="V6" s="24" t="s">
        <v>202</v>
      </c>
      <c r="W6" s="24" t="s">
        <v>201</v>
      </c>
      <c r="Z6" s="24" t="s">
        <v>209</v>
      </c>
      <c r="AA6" s="24" t="s">
        <v>208</v>
      </c>
      <c r="AB6" s="25" t="s">
        <v>207</v>
      </c>
      <c r="AC6" s="25" t="s">
        <v>206</v>
      </c>
      <c r="AD6" s="25" t="s">
        <v>205</v>
      </c>
      <c r="AE6" s="25" t="s">
        <v>204</v>
      </c>
      <c r="AF6" s="25" t="s">
        <v>203</v>
      </c>
      <c r="AG6" s="25" t="s">
        <v>39</v>
      </c>
      <c r="AH6" s="24" t="s">
        <v>202</v>
      </c>
      <c r="AI6" s="24" t="s">
        <v>201</v>
      </c>
      <c r="AL6" s="24" t="s">
        <v>209</v>
      </c>
      <c r="AM6" s="24" t="s">
        <v>208</v>
      </c>
      <c r="AN6" s="25" t="s">
        <v>207</v>
      </c>
      <c r="AO6" s="25" t="s">
        <v>206</v>
      </c>
      <c r="AP6" s="25" t="s">
        <v>205</v>
      </c>
      <c r="AQ6" s="25" t="s">
        <v>204</v>
      </c>
      <c r="AR6" s="25" t="s">
        <v>203</v>
      </c>
      <c r="AS6" s="25" t="s">
        <v>39</v>
      </c>
      <c r="AT6" s="24" t="s">
        <v>202</v>
      </c>
      <c r="AU6" s="24" t="s">
        <v>201</v>
      </c>
      <c r="AX6" s="24" t="s">
        <v>209</v>
      </c>
      <c r="AY6" s="24" t="s">
        <v>208</v>
      </c>
      <c r="AZ6" s="25" t="s">
        <v>207</v>
      </c>
      <c r="BA6" s="25" t="s">
        <v>206</v>
      </c>
      <c r="BB6" s="25" t="s">
        <v>205</v>
      </c>
      <c r="BC6" s="25" t="s">
        <v>204</v>
      </c>
      <c r="BD6" s="25" t="s">
        <v>203</v>
      </c>
      <c r="BE6" s="25" t="s">
        <v>39</v>
      </c>
      <c r="BF6" s="24" t="s">
        <v>202</v>
      </c>
      <c r="BG6" s="24" t="s">
        <v>201</v>
      </c>
      <c r="BJ6" s="24" t="s">
        <v>209</v>
      </c>
      <c r="BK6" s="24" t="s">
        <v>208</v>
      </c>
      <c r="BL6" s="25" t="s">
        <v>207</v>
      </c>
      <c r="BM6" s="25" t="s">
        <v>206</v>
      </c>
      <c r="BN6" s="25" t="s">
        <v>205</v>
      </c>
      <c r="BO6" s="25" t="s">
        <v>204</v>
      </c>
      <c r="BP6" s="25" t="s">
        <v>203</v>
      </c>
      <c r="BQ6" s="25" t="s">
        <v>39</v>
      </c>
      <c r="BR6" s="24" t="s">
        <v>202</v>
      </c>
      <c r="BS6" s="24" t="s">
        <v>201</v>
      </c>
      <c r="BV6" s="24" t="s">
        <v>209</v>
      </c>
      <c r="BW6" s="24" t="s">
        <v>208</v>
      </c>
      <c r="BX6" s="25" t="s">
        <v>207</v>
      </c>
      <c r="BY6" s="25" t="s">
        <v>206</v>
      </c>
      <c r="BZ6" s="25" t="s">
        <v>205</v>
      </c>
      <c r="CA6" s="25" t="s">
        <v>204</v>
      </c>
      <c r="CB6" s="25" t="s">
        <v>203</v>
      </c>
      <c r="CC6" s="25" t="s">
        <v>39</v>
      </c>
      <c r="CD6" s="24" t="s">
        <v>202</v>
      </c>
      <c r="CE6" s="24" t="s">
        <v>201</v>
      </c>
      <c r="CH6" s="24" t="s">
        <v>209</v>
      </c>
      <c r="CI6" s="24" t="s">
        <v>208</v>
      </c>
      <c r="CJ6" s="25" t="s">
        <v>207</v>
      </c>
      <c r="CK6" s="25" t="s">
        <v>206</v>
      </c>
      <c r="CL6" s="25" t="s">
        <v>205</v>
      </c>
      <c r="CM6" s="25" t="s">
        <v>204</v>
      </c>
      <c r="CN6" s="25" t="s">
        <v>203</v>
      </c>
      <c r="CO6" s="25" t="s">
        <v>39</v>
      </c>
      <c r="CP6" s="24" t="s">
        <v>202</v>
      </c>
      <c r="CQ6" s="24" t="s">
        <v>201</v>
      </c>
      <c r="CT6" s="24" t="s">
        <v>209</v>
      </c>
      <c r="CU6" s="24" t="s">
        <v>208</v>
      </c>
      <c r="CV6" s="25" t="s">
        <v>207</v>
      </c>
      <c r="CW6" s="25" t="s">
        <v>206</v>
      </c>
      <c r="CX6" s="25" t="s">
        <v>205</v>
      </c>
      <c r="CY6" s="25" t="s">
        <v>204</v>
      </c>
      <c r="CZ6" s="25" t="s">
        <v>203</v>
      </c>
      <c r="DA6" s="25" t="s">
        <v>39</v>
      </c>
      <c r="DB6" s="24" t="s">
        <v>202</v>
      </c>
      <c r="DC6" s="24" t="s">
        <v>201</v>
      </c>
      <c r="DF6" s="24" t="s">
        <v>209</v>
      </c>
      <c r="DG6" s="24" t="s">
        <v>208</v>
      </c>
      <c r="DH6" s="25" t="s">
        <v>207</v>
      </c>
      <c r="DI6" s="25" t="s">
        <v>206</v>
      </c>
      <c r="DJ6" s="25" t="s">
        <v>205</v>
      </c>
      <c r="DK6" s="25" t="s">
        <v>204</v>
      </c>
      <c r="DL6" s="25" t="s">
        <v>203</v>
      </c>
      <c r="DM6" s="25" t="s">
        <v>39</v>
      </c>
      <c r="DN6" s="24" t="s">
        <v>202</v>
      </c>
      <c r="DO6" s="24" t="s">
        <v>201</v>
      </c>
      <c r="DR6" s="24" t="s">
        <v>209</v>
      </c>
      <c r="DS6" s="24" t="s">
        <v>208</v>
      </c>
      <c r="DT6" s="25" t="s">
        <v>207</v>
      </c>
      <c r="DU6" s="25" t="s">
        <v>206</v>
      </c>
      <c r="DV6" s="25" t="s">
        <v>205</v>
      </c>
      <c r="DW6" s="25" t="s">
        <v>204</v>
      </c>
      <c r="DX6" s="25" t="s">
        <v>203</v>
      </c>
      <c r="DY6" s="25" t="s">
        <v>39</v>
      </c>
      <c r="DZ6" s="24" t="s">
        <v>202</v>
      </c>
      <c r="EA6" s="24" t="s">
        <v>201</v>
      </c>
      <c r="ED6" s="24" t="s">
        <v>209</v>
      </c>
      <c r="EE6" s="24" t="s">
        <v>208</v>
      </c>
      <c r="EF6" s="25" t="s">
        <v>207</v>
      </c>
      <c r="EG6" s="25" t="s">
        <v>206</v>
      </c>
      <c r="EH6" s="25" t="s">
        <v>205</v>
      </c>
      <c r="EI6" s="25" t="s">
        <v>204</v>
      </c>
      <c r="EJ6" s="25" t="s">
        <v>203</v>
      </c>
      <c r="EK6" s="25" t="s">
        <v>39</v>
      </c>
      <c r="EL6" s="24" t="s">
        <v>202</v>
      </c>
      <c r="EM6" s="24" t="s">
        <v>201</v>
      </c>
    </row>
    <row r="7" spans="1:144" ht="15" x14ac:dyDescent="0.25">
      <c r="A7" s="1" t="s">
        <v>237</v>
      </c>
      <c r="B7" s="3">
        <f>'Hyp 2027'!B79*'Hyp 2027'!B171</f>
        <v>79809368.399859861</v>
      </c>
      <c r="C7" s="3">
        <f>'Hyp 2027'!C79*'Hyp 2027'!C171</f>
        <v>20995052.815723054</v>
      </c>
      <c r="D7" s="3">
        <f>'Hyp 2027'!D79*'Hyp 2027'!D171</f>
        <v>266524.93535358616</v>
      </c>
      <c r="E7" s="3">
        <f>'Hyp 2027'!E79*'Hyp 2027'!E171</f>
        <v>521499072.18225455</v>
      </c>
      <c r="F7" s="3">
        <f>'Hyp 2027'!F79*'Hyp 2027'!F171</f>
        <v>251745227.53322631</v>
      </c>
      <c r="G7" s="3">
        <f>'Hyp 2027'!G79*'Hyp 2027'!G171</f>
        <v>36502595.574264444</v>
      </c>
      <c r="H7" s="3">
        <f>'Hyp 2027'!H79*'Hyp 2027'!H171</f>
        <v>143723825.69657639</v>
      </c>
      <c r="I7" s="3">
        <f>'Hyp 2027'!I79*'Hyp 2027'!I171</f>
        <v>6014345.658227277</v>
      </c>
      <c r="J7" s="3">
        <f>SUM(D7:I7)</f>
        <v>959751591.57990253</v>
      </c>
      <c r="K7" s="3">
        <f>B7+C7+J7</f>
        <v>1060556012.7954855</v>
      </c>
      <c r="L7" s="20"/>
      <c r="N7" s="3">
        <f>'Hyp 2027'!B80*'Hyp 2027'!B$171</f>
        <v>62652173.320228748</v>
      </c>
      <c r="O7" s="3">
        <f>'Hyp 2027'!C80*'Hyp 2027'!C$171</f>
        <v>53221406.085400134</v>
      </c>
      <c r="P7" s="3">
        <f>'Hyp 2027'!D80*'Hyp 2027'!D$171</f>
        <v>750055.43576920358</v>
      </c>
      <c r="Q7" s="3">
        <f>'Hyp 2027'!E80*'Hyp 2027'!E$171</f>
        <v>1356860587.6947801</v>
      </c>
      <c r="R7" s="3">
        <f>'Hyp 2027'!F80*'Hyp 2027'!F$171</f>
        <v>93933653.550518572</v>
      </c>
      <c r="S7" s="3">
        <f>'Hyp 2027'!G80*'Hyp 2027'!G$171</f>
        <v>80902535.950679943</v>
      </c>
      <c r="T7" s="3">
        <f>'Hyp 2027'!H80*'Hyp 2027'!H$171</f>
        <v>347542188.12560004</v>
      </c>
      <c r="U7" s="3">
        <f>'Hyp 2027'!I80*'Hyp 2027'!I$171</f>
        <v>241863038.96825689</v>
      </c>
      <c r="V7" s="3">
        <f>SUM(P7:U7)</f>
        <v>2121852059.725605</v>
      </c>
      <c r="W7" s="3">
        <f>N7+O7+V7</f>
        <v>2237725639.1312337</v>
      </c>
      <c r="X7" s="20"/>
      <c r="Z7" s="3">
        <f>'Hyp 2027'!B81*'Hyp 2027'!B$171</f>
        <v>89249232.071329594</v>
      </c>
      <c r="AA7" s="3">
        <f>'Hyp 2027'!C81*'Hyp 2027'!C$171</f>
        <v>70079184.089600176</v>
      </c>
      <c r="AB7" s="3">
        <f>'Hyp 2027'!D81*'Hyp 2027'!D$171</f>
        <v>808122.07478209003</v>
      </c>
      <c r="AC7" s="3">
        <f>'Hyp 2027'!E81*'Hyp 2027'!E$171</f>
        <v>1480130070.304976</v>
      </c>
      <c r="AD7" s="3">
        <f>'Hyp 2027'!F81*'Hyp 2027'!F$171</f>
        <v>326967876.80873883</v>
      </c>
      <c r="AE7" s="3">
        <f>'Hyp 2027'!G81*'Hyp 2027'!G$171</f>
        <v>84389884.593070328</v>
      </c>
      <c r="AF7" s="3">
        <f>'Hyp 2027'!H81*'Hyp 2027'!H$171</f>
        <v>458773171.39213383</v>
      </c>
      <c r="AG7" s="3">
        <f>'Hyp 2027'!I81*'Hyp 2027'!I$171</f>
        <v>286735177.9090057</v>
      </c>
      <c r="AH7" s="3">
        <f>SUM(AB7:AG7)</f>
        <v>2637804303.0827069</v>
      </c>
      <c r="AI7" s="3">
        <f>Z7+AA7+AH7</f>
        <v>2797132719.2436366</v>
      </c>
      <c r="AJ7" s="20"/>
      <c r="AL7" s="3">
        <f>'Hyp 2027'!B82*'Hyp 2027'!B$171</f>
        <v>110286396.58123939</v>
      </c>
      <c r="AM7" s="3">
        <f>'Hyp 2027'!C82*'Hyp 2027'!C$171</f>
        <v>86671644.714200214</v>
      </c>
      <c r="AN7" s="3">
        <f>'Hyp 2027'!D82*'Hyp 2027'!D$171</f>
        <v>851578.83728686126</v>
      </c>
      <c r="AO7" s="3">
        <f>'Hyp 2027'!E82*'Hyp 2027'!E$171</f>
        <v>4703326967.5056028</v>
      </c>
      <c r="AP7" s="3">
        <f>'Hyp 2027'!F82*'Hyp 2027'!F$171</f>
        <v>370053456.08677131</v>
      </c>
      <c r="AQ7" s="3">
        <f>'Hyp 2027'!G82*'Hyp 2027'!G$171</f>
        <v>543423565.59642994</v>
      </c>
      <c r="AR7" s="3">
        <f>'Hyp 2027'!H82*'Hyp 2027'!H$171</f>
        <v>499628367.87410545</v>
      </c>
      <c r="AS7" s="3">
        <f>'Hyp 2027'!I82*'Hyp 2027'!I$171</f>
        <v>303944846.82357681</v>
      </c>
      <c r="AT7" s="3">
        <f>SUM(AN7:AS7)</f>
        <v>6421228782.723773</v>
      </c>
      <c r="AU7" s="3">
        <f>AL7+AM7+AT7</f>
        <v>6618186824.0192127</v>
      </c>
      <c r="AV7" s="20"/>
      <c r="AX7" s="3">
        <f>'Hyp 2027'!B83*'Hyp 2027'!B$171</f>
        <v>118450964.11725771</v>
      </c>
      <c r="AY7" s="3">
        <f>'Hyp 2027'!C83*'Hyp 2027'!C$171</f>
        <v>103229488.77260132</v>
      </c>
      <c r="AZ7" s="3">
        <f>'Hyp 2027'!D83*'Hyp 2027'!D$171</f>
        <v>1890854.0670412234</v>
      </c>
      <c r="BA7" s="3">
        <f>'Hyp 2027'!E83*'Hyp 2027'!E$171</f>
        <v>4209136943.5088587</v>
      </c>
      <c r="BB7" s="3">
        <f>'Hyp 2027'!F83*'Hyp 2027'!F$171</f>
        <v>375491579.67920762</v>
      </c>
      <c r="BC7" s="3">
        <f>'Hyp 2027'!G83*'Hyp 2027'!G$171</f>
        <v>555701707.36180532</v>
      </c>
      <c r="BD7" s="3">
        <f>'Hyp 2027'!H83*'Hyp 2027'!H$171</f>
        <v>528631441.43229067</v>
      </c>
      <c r="BE7" s="3">
        <f>'Hyp 2027'!I83*'Hyp 2027'!I$171</f>
        <v>333584769.70304292</v>
      </c>
      <c r="BF7" s="3">
        <f>SUM(AZ7:BE7)</f>
        <v>6004437295.7522469</v>
      </c>
      <c r="BG7" s="3">
        <f>AX7+AY7+BF7</f>
        <v>6226117748.6421061</v>
      </c>
      <c r="BH7" s="20"/>
      <c r="BJ7" s="3">
        <f>'Hyp 2027'!B84*'Hyp 2027'!B$171</f>
        <v>137339840.86490068</v>
      </c>
      <c r="BK7" s="3">
        <f>'Hyp 2027'!C84*'Hyp 2027'!C$251</f>
        <v>141829665.28334758</v>
      </c>
      <c r="BL7" s="3">
        <f>'Hyp 2027'!D84*'Hyp 2027'!D$251</f>
        <v>1958808.7519079051</v>
      </c>
      <c r="BM7" s="3">
        <f>'Hyp 2027'!E84*'Hyp 2027'!E$251</f>
        <v>4357491622.5918865</v>
      </c>
      <c r="BN7" s="3">
        <f>'Hyp 2027'!F84*'Hyp 2027'!F$251</f>
        <v>426174175.47538054</v>
      </c>
      <c r="BO7" s="3">
        <f>'Hyp 2027'!G84*'Hyp 2027'!G$251</f>
        <v>571272086.50979245</v>
      </c>
      <c r="BP7" s="3">
        <f>'Hyp 2027'!H84*'Hyp 2027'!H$251</f>
        <v>562263367.74120688</v>
      </c>
      <c r="BQ7" s="3">
        <f>'Hyp 2027'!I84*'Hyp 2027'!I$251</f>
        <v>521282108.69690096</v>
      </c>
      <c r="BR7" s="3">
        <f>SUM(BL7:BQ7)</f>
        <v>6440442169.7670765</v>
      </c>
      <c r="BS7" s="3">
        <f>BJ7+BK7+BR7</f>
        <v>6719611675.9153252</v>
      </c>
      <c r="BT7" s="20"/>
      <c r="BV7" s="3">
        <f>'Hyp 2027'!B85*'Hyp 2027'!B171</f>
        <v>152581301.88019904</v>
      </c>
      <c r="BW7" s="3">
        <f>'Hyp 2027'!C85*'Hyp 2027'!C171</f>
        <v>140629097.80540097</v>
      </c>
      <c r="BX7" s="3">
        <f>'Hyp 2027'!D85*'Hyp 2027'!D171</f>
        <v>2034606.2523549995</v>
      </c>
      <c r="BY7" s="3">
        <f>'Hyp 2027'!E85*'Hyp 2027'!E171</f>
        <v>4939717776.2744112</v>
      </c>
      <c r="BZ7" s="3">
        <f>'Hyp 2027'!F85*'Hyp 2027'!F171</f>
        <v>424036762.16058683</v>
      </c>
      <c r="CA7" s="3">
        <f>'Hyp 2027'!G85*'Hyp 2027'!G171</f>
        <v>651628729.14091444</v>
      </c>
      <c r="CB7" s="3">
        <f>'Hyp 2027'!H85*'Hyp 2027'!H171</f>
        <v>570992878.30472803</v>
      </c>
      <c r="CC7" s="3">
        <f>'Hyp 2027'!I85*'Hyp 2027'!I171</f>
        <v>519184989.09520566</v>
      </c>
      <c r="CD7" s="3">
        <f>SUM(BX7:CC7)</f>
        <v>7107595741.2282009</v>
      </c>
      <c r="CE7" s="3">
        <f>BV7+BW7+CD7</f>
        <v>7400806140.9138012</v>
      </c>
      <c r="CF7" s="20"/>
      <c r="CH7" s="3">
        <f>BV7+'Hyp 2027'!B289</f>
        <v>172145681.51446465</v>
      </c>
      <c r="CI7" s="3">
        <f>BW7+'Hyp 2027'!C289</f>
        <v>152530268.30794078</v>
      </c>
      <c r="CJ7" s="3">
        <f>BX7+'Hyp 2027'!D289</f>
        <v>2171286.0367838298</v>
      </c>
      <c r="CK7" s="3">
        <f>BY7+'Hyp 2027'!E289</f>
        <v>5342410824.8065729</v>
      </c>
      <c r="CL7" s="3">
        <f>BZ7+'Hyp 2027'!F289</f>
        <v>459745812.03690928</v>
      </c>
      <c r="CM7" s="3">
        <f>CA7+'Hyp 2027'!G289</f>
        <v>797683072.34166551</v>
      </c>
      <c r="CN7" s="3">
        <f>CB7+'Hyp 2027'!H289</f>
        <v>715663897.02547836</v>
      </c>
      <c r="CO7" s="3">
        <f>CC7+'Hyp 2027'!I289</f>
        <v>582930644.55028498</v>
      </c>
      <c r="CP7" s="3">
        <f>SUM(CJ7:CO7)</f>
        <v>7900605536.7976952</v>
      </c>
      <c r="CQ7" s="3">
        <f>CH7+CI7+CP7</f>
        <v>8225281486.620101</v>
      </c>
      <c r="CR7" s="20"/>
      <c r="CT7" s="3">
        <f>CH7+'Hyp 2027'!B289</f>
        <v>191710061.14873025</v>
      </c>
      <c r="CU7" s="3">
        <f>CI7+'Hyp 2027'!C289</f>
        <v>164431438.81048059</v>
      </c>
      <c r="CV7" s="3">
        <f>CJ7+'Hyp 2027'!D289</f>
        <v>2307965.8212126601</v>
      </c>
      <c r="CW7" s="3">
        <f>CK7+'Hyp 2027'!E289</f>
        <v>5745103873.3387346</v>
      </c>
      <c r="CX7" s="3">
        <f>CL7+'Hyp 2027'!F289</f>
        <v>495454861.91323173</v>
      </c>
      <c r="CY7" s="3">
        <f>CM7+'Hyp 2027'!G289</f>
        <v>943737415.54241657</v>
      </c>
      <c r="CZ7" s="3">
        <f>CN7+'Hyp 2027'!H289</f>
        <v>860334915.74622869</v>
      </c>
      <c r="DA7" s="3">
        <f>CO7+'Hyp 2027'!I289</f>
        <v>646676300.0053643</v>
      </c>
      <c r="DB7" s="3">
        <f>SUM(CV7:DA7)</f>
        <v>8693615332.3671875</v>
      </c>
      <c r="DC7" s="3">
        <f>CT7+CU7+DB7</f>
        <v>9049756832.3263988</v>
      </c>
      <c r="DD7" s="20"/>
      <c r="DF7" s="3">
        <f>CT7+'Hyp 2027'!B289</f>
        <v>211274440.78299585</v>
      </c>
      <c r="DG7" s="3">
        <f>CU7+'Hyp 2027'!C289</f>
        <v>176332609.31302041</v>
      </c>
      <c r="DH7" s="3">
        <f>CV7+'Hyp 2027'!D289</f>
        <v>2444645.6056414903</v>
      </c>
      <c r="DI7" s="3">
        <f>CW7+'Hyp 2027'!E289</f>
        <v>6147796921.8708963</v>
      </c>
      <c r="DJ7" s="3">
        <f>CX7+'Hyp 2027'!F289</f>
        <v>531163911.78955418</v>
      </c>
      <c r="DK7" s="3">
        <f>CY7+'Hyp 2027'!G289</f>
        <v>1089791758.7431676</v>
      </c>
      <c r="DL7" s="3">
        <f>CZ7+'Hyp 2027'!H289</f>
        <v>1005005934.466979</v>
      </c>
      <c r="DM7" s="3">
        <f>DA7+'Hyp 2027'!I289</f>
        <v>710421955.46044362</v>
      </c>
      <c r="DN7" s="3">
        <f>SUM(DH7:DM7)</f>
        <v>9486625127.9366817</v>
      </c>
      <c r="DO7" s="3">
        <f>DF7+DG7+DN7</f>
        <v>9874232178.0326977</v>
      </c>
      <c r="DP7" s="20"/>
      <c r="DR7" s="3">
        <f>DF7+'Hyp 2027'!B289</f>
        <v>230838820.41726145</v>
      </c>
      <c r="DS7" s="3">
        <f>DG7+'Hyp 2027'!C289</f>
        <v>188233779.81556022</v>
      </c>
      <c r="DT7" s="3">
        <f>DH7+'Hyp 2027'!D289</f>
        <v>2581325.3900703206</v>
      </c>
      <c r="DU7" s="3">
        <f>DI7+'Hyp 2027'!E289</f>
        <v>6550489970.4030581</v>
      </c>
      <c r="DV7" s="3">
        <f>DJ7+'Hyp 2027'!F289</f>
        <v>566872961.66587663</v>
      </c>
      <c r="DW7" s="3">
        <f>DK7+'Hyp 2027'!G289</f>
        <v>1235846101.9439187</v>
      </c>
      <c r="DX7" s="3">
        <f>DL7+'Hyp 2027'!H289</f>
        <v>1149676953.1877294</v>
      </c>
      <c r="DY7" s="3">
        <f>DM7+'Hyp 2027'!I289</f>
        <v>774167610.91552293</v>
      </c>
      <c r="DZ7" s="3">
        <f>SUM(DT7:DY7)</f>
        <v>10279634923.506176</v>
      </c>
      <c r="EA7" s="3">
        <f>DR7+DS7+DZ7</f>
        <v>10698707523.738998</v>
      </c>
      <c r="EB7" s="20"/>
      <c r="ED7" s="3">
        <f>DR7+'Hyp 2027'!B289</f>
        <v>250403200.05152705</v>
      </c>
      <c r="EE7" s="3">
        <f>DS7+'Hyp 2027'!C289</f>
        <v>200134950.31810004</v>
      </c>
      <c r="EF7" s="3">
        <f>DT7+'Hyp 2027'!D289</f>
        <v>2718005.1744991508</v>
      </c>
      <c r="EG7" s="3">
        <f>DU7+'Hyp 2027'!E289</f>
        <v>6953183018.9352198</v>
      </c>
      <c r="EH7" s="3">
        <f>DV7+'Hyp 2027'!F289</f>
        <v>602582011.54219902</v>
      </c>
      <c r="EI7" s="3">
        <f>DW7+'Hyp 2027'!G289</f>
        <v>1381900445.1446698</v>
      </c>
      <c r="EJ7" s="3">
        <f>DX7+'Hyp 2027'!H289</f>
        <v>1294347971.9084797</v>
      </c>
      <c r="EK7" s="3">
        <f>DY7+'Hyp 2027'!I289</f>
        <v>837913266.37060225</v>
      </c>
      <c r="EL7" s="3">
        <f>SUM(EF7:EK7)</f>
        <v>11072644719.07567</v>
      </c>
      <c r="EM7" s="3">
        <f>ED7+EE7+EL7</f>
        <v>11523182869.445297</v>
      </c>
      <c r="EN7" s="20"/>
    </row>
    <row r="8" spans="1:144" hidden="1" x14ac:dyDescent="0.2">
      <c r="A8" s="1" t="s">
        <v>236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f>SUM(D8:I8)</f>
        <v>0</v>
      </c>
      <c r="K8" s="3">
        <f>B8+C8+J8</f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f>SUM(P8:U8)</f>
        <v>0</v>
      </c>
      <c r="W8" s="3">
        <f>N8+O8+V8</f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f>SUM(AB8:AG8)</f>
        <v>0</v>
      </c>
      <c r="AI8" s="3">
        <f>Z8+AA8+AH8</f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f>SUM(AN8:AS8)</f>
        <v>0</v>
      </c>
      <c r="AU8" s="3">
        <f>AL8+AM8+AT8</f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f>SUM(AZ8:BE8)</f>
        <v>0</v>
      </c>
      <c r="BG8" s="3">
        <f>AX8+AY8+BF8</f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f>SUM(BL8:BQ8)</f>
        <v>0</v>
      </c>
      <c r="BS8" s="3">
        <f>BJ8+BK8+BR8</f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f>SUM(BX8:CC8)</f>
        <v>0</v>
      </c>
      <c r="CE8" s="3">
        <f>BV8+BW8+CD8</f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f>SUM(CJ8:CO8)</f>
        <v>0</v>
      </c>
      <c r="CQ8" s="3">
        <f>CH8+CI8+CP8</f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f>SUM(CV8:DA8)</f>
        <v>0</v>
      </c>
      <c r="DC8" s="3">
        <f>CT8+CU8+DB8</f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f>SUM(DH8:DM8)</f>
        <v>0</v>
      </c>
      <c r="DO8" s="3">
        <f>DF8+DG8+DN8</f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f>SUM(DT8:DY8)</f>
        <v>0</v>
      </c>
      <c r="EA8" s="3">
        <f>DR8+DS8+DZ8</f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f>SUM(EF8:EK8)</f>
        <v>0</v>
      </c>
      <c r="EM8" s="3">
        <f>ED8+EE8+EL8</f>
        <v>0</v>
      </c>
    </row>
    <row r="9" spans="1:144" hidden="1" x14ac:dyDescent="0.2">
      <c r="A9" s="1" t="s">
        <v>235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f>SUM(D9:I9)</f>
        <v>0</v>
      </c>
      <c r="K9" s="3">
        <f>B9+C9+J9</f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f>SUM(P9:U9)</f>
        <v>0</v>
      </c>
      <c r="W9" s="3">
        <f>N9+O9+V9</f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f>SUM(AB9:AG9)</f>
        <v>0</v>
      </c>
      <c r="AI9" s="3">
        <f>Z9+AA9+AH9</f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f>SUM(AN9:AS9)</f>
        <v>0</v>
      </c>
      <c r="AU9" s="3">
        <f>AL9+AM9+AT9</f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f>SUM(AZ9:BE9)</f>
        <v>0</v>
      </c>
      <c r="BG9" s="3">
        <f>AX9+AY9+BF9</f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f>SUM(BL9:BQ9)</f>
        <v>0</v>
      </c>
      <c r="BS9" s="3">
        <f>BJ9+BK9+BR9</f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f>SUM(BX9:CC9)</f>
        <v>0</v>
      </c>
      <c r="CE9" s="3">
        <f>BV9+BW9+CD9</f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f>SUM(CJ9:CO9)</f>
        <v>0</v>
      </c>
      <c r="CQ9" s="3">
        <f>CH9+CI9+CP9</f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f>SUM(CV9:DA9)</f>
        <v>0</v>
      </c>
      <c r="DC9" s="3">
        <f>CT9+CU9+DB9</f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f>SUM(DH9:DM9)</f>
        <v>0</v>
      </c>
      <c r="DO9" s="3">
        <f>DF9+DG9+DN9</f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f>SUM(DT9:DY9)</f>
        <v>0</v>
      </c>
      <c r="EA9" s="3">
        <f>DR9+DS9+DZ9</f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f>SUM(EF9:EK9)</f>
        <v>0</v>
      </c>
      <c r="EM9" s="3">
        <f>ED9+EE9+EL9</f>
        <v>0</v>
      </c>
    </row>
    <row r="10" spans="1:144" hidden="1" x14ac:dyDescent="0.2">
      <c r="A10" s="1" t="s">
        <v>234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SUM(D10:I10)</f>
        <v>0</v>
      </c>
      <c r="K10" s="3">
        <f>B10+C10+J10</f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f>SUM(P10:U10)</f>
        <v>0</v>
      </c>
      <c r="W10" s="3">
        <f>N10+O10+V10</f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f>SUM(AB10:AG10)</f>
        <v>0</v>
      </c>
      <c r="AI10" s="3">
        <f>Z10+AA10+AH10</f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f>SUM(AN10:AS10)</f>
        <v>0</v>
      </c>
      <c r="AU10" s="3">
        <f>AL10+AM10+AT10</f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f>SUM(AZ10:BE10)</f>
        <v>0</v>
      </c>
      <c r="BG10" s="3">
        <f>AX10+AY10+BF10</f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f>SUM(BL10:BQ10)</f>
        <v>0</v>
      </c>
      <c r="BS10" s="3">
        <f>BJ10+BK10+BR10</f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f>SUM(BX10:CC10)</f>
        <v>0</v>
      </c>
      <c r="CE10" s="3">
        <f>BV10+BW10+CD10</f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f>SUM(CJ10:CO10)</f>
        <v>0</v>
      </c>
      <c r="CQ10" s="3">
        <f>CH10+CI10+CP10</f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f>SUM(CV10:DA10)</f>
        <v>0</v>
      </c>
      <c r="DC10" s="3">
        <f>CT10+CU10+DB10</f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f>SUM(DH10:DM10)</f>
        <v>0</v>
      </c>
      <c r="DO10" s="3">
        <f>DF10+DG10+DN10</f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f>SUM(DT10:DY10)</f>
        <v>0</v>
      </c>
      <c r="EA10" s="3">
        <f>DR10+DS10+DZ10</f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f>SUM(EF10:EK10)</f>
        <v>0</v>
      </c>
      <c r="EM10" s="3">
        <f>ED10+EE10+EL10</f>
        <v>0</v>
      </c>
    </row>
    <row r="11" spans="1:144" hidden="1" x14ac:dyDescent="0.2">
      <c r="A11" s="1" t="s">
        <v>233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f>SUM(D11:I11)</f>
        <v>0</v>
      </c>
      <c r="K11" s="3">
        <f>B11+C11+J11</f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f>SUM(P11:U11)</f>
        <v>0</v>
      </c>
      <c r="W11" s="3">
        <f>N11+O11+V11</f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f>SUM(AB11:AG11)</f>
        <v>0</v>
      </c>
      <c r="AI11" s="3">
        <f>Z11+AA11+AH11</f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f>SUM(AN11:AS11)</f>
        <v>0</v>
      </c>
      <c r="AU11" s="3">
        <f>AL11+AM11+AT11</f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f>SUM(AZ11:BE11)</f>
        <v>0</v>
      </c>
      <c r="BG11" s="3">
        <f>AX11+AY11+BF11</f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f>SUM(BL11:BQ11)</f>
        <v>0</v>
      </c>
      <c r="BS11" s="3">
        <f>BJ11+BK11+BR11</f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f>SUM(BX11:CC11)</f>
        <v>0</v>
      </c>
      <c r="CE11" s="3">
        <f>BV11+BW11+CD11</f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f>SUM(CJ11:CO11)</f>
        <v>0</v>
      </c>
      <c r="CQ11" s="3">
        <f>CH11+CI11+CP11</f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f>SUM(CV11:DA11)</f>
        <v>0</v>
      </c>
      <c r="DC11" s="3">
        <f>CT11+CU11+DB11</f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f>SUM(DH11:DM11)</f>
        <v>0</v>
      </c>
      <c r="DO11" s="3">
        <f>DF11+DG11+DN11</f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f>SUM(DT11:DY11)</f>
        <v>0</v>
      </c>
      <c r="EA11" s="3">
        <f>DR11+DS11+DZ11</f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f>SUM(EF11:EK11)</f>
        <v>0</v>
      </c>
      <c r="EM11" s="3">
        <f>ED11+EE11+EL11</f>
        <v>0</v>
      </c>
    </row>
    <row r="12" spans="1:144" x14ac:dyDescent="0.2">
      <c r="A12" s="92" t="s">
        <v>284</v>
      </c>
      <c r="B12" s="17">
        <f t="shared" ref="B12:K12" si="1">B7-B8+B9+B10-B11</f>
        <v>79809368.399859861</v>
      </c>
      <c r="C12" s="17">
        <f t="shared" si="1"/>
        <v>20995052.815723054</v>
      </c>
      <c r="D12" s="17">
        <f t="shared" si="1"/>
        <v>266524.93535358616</v>
      </c>
      <c r="E12" s="17">
        <f t="shared" si="1"/>
        <v>521499072.18225455</v>
      </c>
      <c r="F12" s="17">
        <f t="shared" si="1"/>
        <v>251745227.53322631</v>
      </c>
      <c r="G12" s="17">
        <f t="shared" si="1"/>
        <v>36502595.574264444</v>
      </c>
      <c r="H12" s="17">
        <f t="shared" si="1"/>
        <v>143723825.69657639</v>
      </c>
      <c r="I12" s="17">
        <f t="shared" si="1"/>
        <v>6014345.658227277</v>
      </c>
      <c r="J12" s="17">
        <f t="shared" si="1"/>
        <v>959751591.57990253</v>
      </c>
      <c r="K12" s="17">
        <f t="shared" si="1"/>
        <v>1060556012.7954855</v>
      </c>
      <c r="N12" s="17">
        <f t="shared" ref="N12:W12" si="2">N7-N8+N9+N10-N11</f>
        <v>62652173.320228748</v>
      </c>
      <c r="O12" s="17">
        <f t="shared" si="2"/>
        <v>53221406.085400134</v>
      </c>
      <c r="P12" s="17">
        <f t="shared" si="2"/>
        <v>750055.43576920358</v>
      </c>
      <c r="Q12" s="17">
        <f t="shared" si="2"/>
        <v>1356860587.6947801</v>
      </c>
      <c r="R12" s="17">
        <f t="shared" si="2"/>
        <v>93933653.550518572</v>
      </c>
      <c r="S12" s="17">
        <f t="shared" si="2"/>
        <v>80902535.950679943</v>
      </c>
      <c r="T12" s="17">
        <f t="shared" si="2"/>
        <v>347542188.12560004</v>
      </c>
      <c r="U12" s="17">
        <f t="shared" si="2"/>
        <v>241863038.96825689</v>
      </c>
      <c r="V12" s="17">
        <f t="shared" si="2"/>
        <v>2121852059.725605</v>
      </c>
      <c r="W12" s="17">
        <f t="shared" si="2"/>
        <v>2237725639.1312337</v>
      </c>
      <c r="Z12" s="17">
        <f t="shared" ref="Z12:AI12" si="3">Z7-Z8+Z9+Z10-Z11</f>
        <v>89249232.071329594</v>
      </c>
      <c r="AA12" s="17">
        <f t="shared" si="3"/>
        <v>70079184.089600176</v>
      </c>
      <c r="AB12" s="17">
        <f t="shared" si="3"/>
        <v>808122.07478209003</v>
      </c>
      <c r="AC12" s="17">
        <f t="shared" si="3"/>
        <v>1480130070.304976</v>
      </c>
      <c r="AD12" s="17">
        <f t="shared" si="3"/>
        <v>326967876.80873883</v>
      </c>
      <c r="AE12" s="17">
        <f t="shared" si="3"/>
        <v>84389884.593070328</v>
      </c>
      <c r="AF12" s="17">
        <f t="shared" si="3"/>
        <v>458773171.39213383</v>
      </c>
      <c r="AG12" s="17">
        <f t="shared" si="3"/>
        <v>286735177.9090057</v>
      </c>
      <c r="AH12" s="17">
        <f t="shared" si="3"/>
        <v>2637804303.0827069</v>
      </c>
      <c r="AI12" s="17">
        <f t="shared" si="3"/>
        <v>2797132719.2436366</v>
      </c>
      <c r="AL12" s="17">
        <f t="shared" ref="AL12:AU12" si="4">AL7-AL8+AL9+AL10-AL11</f>
        <v>110286396.58123939</v>
      </c>
      <c r="AM12" s="17">
        <f t="shared" si="4"/>
        <v>86671644.714200214</v>
      </c>
      <c r="AN12" s="17">
        <f t="shared" si="4"/>
        <v>851578.83728686126</v>
      </c>
      <c r="AO12" s="17">
        <f t="shared" si="4"/>
        <v>4703326967.5056028</v>
      </c>
      <c r="AP12" s="17">
        <f t="shared" si="4"/>
        <v>370053456.08677131</v>
      </c>
      <c r="AQ12" s="17">
        <f t="shared" si="4"/>
        <v>543423565.59642994</v>
      </c>
      <c r="AR12" s="17">
        <f t="shared" si="4"/>
        <v>499628367.87410545</v>
      </c>
      <c r="AS12" s="17">
        <f t="shared" si="4"/>
        <v>303944846.82357681</v>
      </c>
      <c r="AT12" s="17">
        <f t="shared" si="4"/>
        <v>6421228782.723773</v>
      </c>
      <c r="AU12" s="17">
        <f t="shared" si="4"/>
        <v>6618186824.0192127</v>
      </c>
      <c r="AX12" s="17">
        <f t="shared" ref="AX12:BG12" si="5">AX7-AX8+AX9+AX10-AX11</f>
        <v>118450964.11725771</v>
      </c>
      <c r="AY12" s="17">
        <f t="shared" si="5"/>
        <v>103229488.77260132</v>
      </c>
      <c r="AZ12" s="17">
        <f t="shared" si="5"/>
        <v>1890854.0670412234</v>
      </c>
      <c r="BA12" s="17">
        <f t="shared" si="5"/>
        <v>4209136943.5088587</v>
      </c>
      <c r="BB12" s="17">
        <f t="shared" si="5"/>
        <v>375491579.67920762</v>
      </c>
      <c r="BC12" s="17">
        <f t="shared" si="5"/>
        <v>555701707.36180532</v>
      </c>
      <c r="BD12" s="17">
        <f t="shared" si="5"/>
        <v>528631441.43229067</v>
      </c>
      <c r="BE12" s="17">
        <f t="shared" si="5"/>
        <v>333584769.70304292</v>
      </c>
      <c r="BF12" s="17">
        <f t="shared" si="5"/>
        <v>6004437295.7522469</v>
      </c>
      <c r="BG12" s="17">
        <f t="shared" si="5"/>
        <v>6226117748.6421061</v>
      </c>
      <c r="BJ12" s="17">
        <f t="shared" ref="BJ12:BS12" si="6">BJ7-BJ8+BJ9+BJ10-BJ11</f>
        <v>137339840.86490068</v>
      </c>
      <c r="BK12" s="17">
        <f t="shared" si="6"/>
        <v>141829665.28334758</v>
      </c>
      <c r="BL12" s="17">
        <f t="shared" si="6"/>
        <v>1958808.7519079051</v>
      </c>
      <c r="BM12" s="17">
        <f t="shared" si="6"/>
        <v>4357491622.5918865</v>
      </c>
      <c r="BN12" s="17">
        <f t="shared" si="6"/>
        <v>426174175.47538054</v>
      </c>
      <c r="BO12" s="17">
        <f t="shared" si="6"/>
        <v>571272086.50979245</v>
      </c>
      <c r="BP12" s="17">
        <f t="shared" si="6"/>
        <v>562263367.74120688</v>
      </c>
      <c r="BQ12" s="17">
        <f t="shared" si="6"/>
        <v>521282108.69690096</v>
      </c>
      <c r="BR12" s="17">
        <f t="shared" si="6"/>
        <v>6440442169.7670765</v>
      </c>
      <c r="BS12" s="17">
        <f t="shared" si="6"/>
        <v>6719611675.9153252</v>
      </c>
      <c r="BV12" s="17">
        <f t="shared" ref="BV12:CE12" si="7">BV7-BV8+BV9+BV10-BV11</f>
        <v>152581301.88019904</v>
      </c>
      <c r="BW12" s="17">
        <f t="shared" si="7"/>
        <v>140629097.80540097</v>
      </c>
      <c r="BX12" s="17">
        <f t="shared" si="7"/>
        <v>2034606.2523549995</v>
      </c>
      <c r="BY12" s="17">
        <f t="shared" si="7"/>
        <v>4939717776.2744112</v>
      </c>
      <c r="BZ12" s="17">
        <f t="shared" si="7"/>
        <v>424036762.16058683</v>
      </c>
      <c r="CA12" s="17">
        <f t="shared" si="7"/>
        <v>651628729.14091444</v>
      </c>
      <c r="CB12" s="17">
        <f t="shared" si="7"/>
        <v>570992878.30472803</v>
      </c>
      <c r="CC12" s="17">
        <f t="shared" si="7"/>
        <v>519184989.09520566</v>
      </c>
      <c r="CD12" s="17">
        <f t="shared" si="7"/>
        <v>7107595741.2282009</v>
      </c>
      <c r="CE12" s="17">
        <f t="shared" si="7"/>
        <v>7400806140.9138012</v>
      </c>
      <c r="CH12" s="17">
        <f t="shared" ref="CH12:CQ12" si="8">CH7-CH8+CH9+CH10-CH11</f>
        <v>172145681.51446465</v>
      </c>
      <c r="CI12" s="17">
        <f t="shared" si="8"/>
        <v>152530268.30794078</v>
      </c>
      <c r="CJ12" s="17">
        <f t="shared" si="8"/>
        <v>2171286.0367838298</v>
      </c>
      <c r="CK12" s="17">
        <f t="shared" si="8"/>
        <v>5342410824.8065729</v>
      </c>
      <c r="CL12" s="17">
        <f t="shared" si="8"/>
        <v>459745812.03690928</v>
      </c>
      <c r="CM12" s="17">
        <f t="shared" si="8"/>
        <v>797683072.34166551</v>
      </c>
      <c r="CN12" s="17">
        <f t="shared" si="8"/>
        <v>715663897.02547836</v>
      </c>
      <c r="CO12" s="17">
        <f t="shared" si="8"/>
        <v>582930644.55028498</v>
      </c>
      <c r="CP12" s="17">
        <f t="shared" si="8"/>
        <v>7900605536.7976952</v>
      </c>
      <c r="CQ12" s="17">
        <f t="shared" si="8"/>
        <v>8225281486.620101</v>
      </c>
      <c r="CT12" s="17">
        <f t="shared" ref="CT12:DC12" si="9">CT7-CT8+CT9+CT10-CT11</f>
        <v>191710061.14873025</v>
      </c>
      <c r="CU12" s="17">
        <f t="shared" si="9"/>
        <v>164431438.81048059</v>
      </c>
      <c r="CV12" s="17">
        <f t="shared" si="9"/>
        <v>2307965.8212126601</v>
      </c>
      <c r="CW12" s="17">
        <f t="shared" si="9"/>
        <v>5745103873.3387346</v>
      </c>
      <c r="CX12" s="17">
        <f t="shared" si="9"/>
        <v>495454861.91323173</v>
      </c>
      <c r="CY12" s="17">
        <f t="shared" si="9"/>
        <v>943737415.54241657</v>
      </c>
      <c r="CZ12" s="17">
        <f t="shared" si="9"/>
        <v>860334915.74622869</v>
      </c>
      <c r="DA12" s="17">
        <f t="shared" si="9"/>
        <v>646676300.0053643</v>
      </c>
      <c r="DB12" s="17">
        <f t="shared" si="9"/>
        <v>8693615332.3671875</v>
      </c>
      <c r="DC12" s="17">
        <f t="shared" si="9"/>
        <v>9049756832.3263988</v>
      </c>
      <c r="DF12" s="17">
        <f t="shared" ref="DF12:DO12" si="10">DF7-DF8+DF9+DF10-DF11</f>
        <v>211274440.78299585</v>
      </c>
      <c r="DG12" s="17">
        <f t="shared" si="10"/>
        <v>176332609.31302041</v>
      </c>
      <c r="DH12" s="17">
        <f t="shared" si="10"/>
        <v>2444645.6056414903</v>
      </c>
      <c r="DI12" s="17">
        <f t="shared" si="10"/>
        <v>6147796921.8708963</v>
      </c>
      <c r="DJ12" s="17">
        <f t="shared" si="10"/>
        <v>531163911.78955418</v>
      </c>
      <c r="DK12" s="17">
        <f t="shared" si="10"/>
        <v>1089791758.7431676</v>
      </c>
      <c r="DL12" s="17">
        <f t="shared" si="10"/>
        <v>1005005934.466979</v>
      </c>
      <c r="DM12" s="17">
        <f t="shared" si="10"/>
        <v>710421955.46044362</v>
      </c>
      <c r="DN12" s="17">
        <f t="shared" si="10"/>
        <v>9486625127.9366817</v>
      </c>
      <c r="DO12" s="17">
        <f t="shared" si="10"/>
        <v>9874232178.0326977</v>
      </c>
      <c r="DR12" s="17">
        <f t="shared" ref="DR12:EA12" si="11">DR7-DR8+DR9+DR10-DR11</f>
        <v>230838820.41726145</v>
      </c>
      <c r="DS12" s="17">
        <f t="shared" si="11"/>
        <v>188233779.81556022</v>
      </c>
      <c r="DT12" s="17">
        <f t="shared" si="11"/>
        <v>2581325.3900703206</v>
      </c>
      <c r="DU12" s="17">
        <f t="shared" si="11"/>
        <v>6550489970.4030581</v>
      </c>
      <c r="DV12" s="17">
        <f t="shared" si="11"/>
        <v>566872961.66587663</v>
      </c>
      <c r="DW12" s="17">
        <f t="shared" si="11"/>
        <v>1235846101.9439187</v>
      </c>
      <c r="DX12" s="17">
        <f t="shared" si="11"/>
        <v>1149676953.1877294</v>
      </c>
      <c r="DY12" s="17">
        <f t="shared" si="11"/>
        <v>774167610.91552293</v>
      </c>
      <c r="DZ12" s="17">
        <f t="shared" si="11"/>
        <v>10279634923.506176</v>
      </c>
      <c r="EA12" s="17">
        <f t="shared" si="11"/>
        <v>10698707523.738998</v>
      </c>
      <c r="ED12" s="17">
        <f t="shared" ref="ED12:EM12" si="12">ED7-ED8+ED9+ED10-ED11</f>
        <v>250403200.05152705</v>
      </c>
      <c r="EE12" s="17">
        <f t="shared" si="12"/>
        <v>200134950.31810004</v>
      </c>
      <c r="EF12" s="17">
        <f t="shared" si="12"/>
        <v>2718005.1744991508</v>
      </c>
      <c r="EG12" s="17">
        <f t="shared" si="12"/>
        <v>6953183018.9352198</v>
      </c>
      <c r="EH12" s="17">
        <f t="shared" si="12"/>
        <v>602582011.54219902</v>
      </c>
      <c r="EI12" s="17">
        <f t="shared" si="12"/>
        <v>1381900445.1446698</v>
      </c>
      <c r="EJ12" s="17">
        <f t="shared" si="12"/>
        <v>1294347971.9084797</v>
      </c>
      <c r="EK12" s="17">
        <f t="shared" si="12"/>
        <v>837913266.37060225</v>
      </c>
      <c r="EL12" s="17">
        <f t="shared" si="12"/>
        <v>11072644719.07567</v>
      </c>
      <c r="EM12" s="17">
        <f t="shared" si="12"/>
        <v>11523182869.445297</v>
      </c>
    </row>
    <row r="13" spans="1:144" ht="6" customHeight="1" x14ac:dyDescent="0.2">
      <c r="A13" s="83"/>
      <c r="B13" s="82"/>
      <c r="C13" s="82"/>
      <c r="D13" s="82"/>
      <c r="E13" s="82"/>
      <c r="F13" s="82"/>
      <c r="G13" s="82"/>
      <c r="H13" s="82"/>
      <c r="I13" s="82"/>
      <c r="J13" s="82"/>
      <c r="K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</row>
    <row r="14" spans="1:144" x14ac:dyDescent="0.2">
      <c r="A14" s="1" t="s">
        <v>232</v>
      </c>
      <c r="B14" s="113">
        <f>'Hyp 2027'!B295</f>
        <v>22558205.146043718</v>
      </c>
      <c r="C14" s="113">
        <f>'Hyp 2027'!C295</f>
        <v>9035154.0308578927</v>
      </c>
      <c r="D14" s="113">
        <f>'Hyp 2027'!D295</f>
        <v>8000.2799122144543</v>
      </c>
      <c r="E14" s="113">
        <f>'Hyp 2027'!E295</f>
        <v>302425672.78816342</v>
      </c>
      <c r="F14" s="113">
        <f>'Hyp 2027'!F295</f>
        <v>10622271.270859517</v>
      </c>
      <c r="G14" s="113">
        <f>'Hyp 2027'!G295</f>
        <v>13850600.104101801</v>
      </c>
      <c r="H14" s="113">
        <f>'Hyp 2027'!H295</f>
        <v>30407583.188143779</v>
      </c>
      <c r="I14" s="113">
        <f>'Hyp 2027'!I295</f>
        <v>2070543.3101001831</v>
      </c>
      <c r="J14" s="3">
        <f>SUM(D14:I14)</f>
        <v>359384670.94128096</v>
      </c>
      <c r="K14" s="3">
        <f>B14+C14+J14</f>
        <v>390978030.11818254</v>
      </c>
      <c r="N14" s="3">
        <f>B14+'Hyp 2027'!B295</f>
        <v>45116410.292087436</v>
      </c>
      <c r="O14" s="3">
        <f>C14+'Hyp 2027'!C295</f>
        <v>18070308.061715785</v>
      </c>
      <c r="P14" s="3">
        <f>D14+'Hyp 2027'!D295</f>
        <v>16000.559824428909</v>
      </c>
      <c r="Q14" s="3">
        <f>E14+'Hyp 2027'!E295</f>
        <v>604851345.57632685</v>
      </c>
      <c r="R14" s="3">
        <f>F14+'Hyp 2027'!F295</f>
        <v>21244542.541719034</v>
      </c>
      <c r="S14" s="3">
        <f>G14+'Hyp 2027'!G295</f>
        <v>27701200.208203603</v>
      </c>
      <c r="T14" s="3">
        <f>H14+'Hyp 2027'!H295</f>
        <v>60815166.376287557</v>
      </c>
      <c r="U14" s="3">
        <f>I14+'Hyp 2027'!I295</f>
        <v>4141086.6202003662</v>
      </c>
      <c r="V14" s="3">
        <f>SUM(P14:U14)</f>
        <v>718769341.88256192</v>
      </c>
      <c r="W14" s="3">
        <f>N14+O14+V14</f>
        <v>781956060.23636508</v>
      </c>
      <c r="Z14" s="3">
        <f>N14+'Hyp 2027'!B295</f>
        <v>67674615.438131154</v>
      </c>
      <c r="AA14" s="3">
        <f>O14+'Hyp 2027'!C295</f>
        <v>27105462.09257368</v>
      </c>
      <c r="AB14" s="3">
        <f>P14+'Hyp 2027'!D295</f>
        <v>24000.839736643364</v>
      </c>
      <c r="AC14" s="3">
        <f>Q14+'Hyp 2027'!E295</f>
        <v>907277018.36449027</v>
      </c>
      <c r="AD14" s="3">
        <f>R14+'Hyp 2027'!F295</f>
        <v>31866813.812578551</v>
      </c>
      <c r="AE14" s="3">
        <f>S14+'Hyp 2027'!G295</f>
        <v>41551800.312305406</v>
      </c>
      <c r="AF14" s="3">
        <f>T14+'Hyp 2027'!H295</f>
        <v>91222749.56443134</v>
      </c>
      <c r="AG14" s="3">
        <f>U14+'Hyp 2027'!I295</f>
        <v>6211629.9303005496</v>
      </c>
      <c r="AH14" s="3">
        <f>SUM(AB14:AG14)</f>
        <v>1078154012.8238428</v>
      </c>
      <c r="AI14" s="3">
        <f>Z14+AA14+AH14</f>
        <v>1172934090.3545475</v>
      </c>
      <c r="AL14" s="3">
        <f>Z14+'Hyp 2027'!B295</f>
        <v>90232820.584174871</v>
      </c>
      <c r="AM14" s="3">
        <f>AA14+'Hyp 2027'!C295</f>
        <v>36140616.123431571</v>
      </c>
      <c r="AN14" s="3">
        <f>AB14+'Hyp 2027'!D295</f>
        <v>32001.119648857817</v>
      </c>
      <c r="AO14" s="3">
        <f>AC14+'Hyp 2027'!E295</f>
        <v>1209702691.1526537</v>
      </c>
      <c r="AP14" s="3">
        <f>AD14+'Hyp 2027'!F295</f>
        <v>42489085.083438069</v>
      </c>
      <c r="AQ14" s="3">
        <f>AE14+'Hyp 2027'!G295</f>
        <v>55402400.416407205</v>
      </c>
      <c r="AR14" s="3">
        <f>AF14+'Hyp 2027'!H295</f>
        <v>121630332.75257511</v>
      </c>
      <c r="AS14" s="3">
        <f>AG14+'Hyp 2027'!I295</f>
        <v>8282173.2404007325</v>
      </c>
      <c r="AT14" s="3">
        <f>SUM(AN14:AS14)</f>
        <v>1437538683.7651238</v>
      </c>
      <c r="AU14" s="3">
        <f>AL14+AM14+AT14</f>
        <v>1563912120.4727302</v>
      </c>
      <c r="AX14" s="3">
        <f>AL14+'Hyp 2027'!B295</f>
        <v>112791025.73021859</v>
      </c>
      <c r="AY14" s="3">
        <f>AM14+'Hyp 2027'!C295</f>
        <v>45175770.154289462</v>
      </c>
      <c r="AZ14" s="3">
        <f>AN14+'Hyp 2027'!D295</f>
        <v>40001.39956107227</v>
      </c>
      <c r="BA14" s="3">
        <f>AO14+'Hyp 2027'!E295</f>
        <v>1512128363.9408171</v>
      </c>
      <c r="BB14" s="3">
        <f>AP14+'Hyp 2027'!F295</f>
        <v>53111356.354297586</v>
      </c>
      <c r="BC14" s="3">
        <f>AQ14+'Hyp 2027'!G295</f>
        <v>69253000.520509005</v>
      </c>
      <c r="BD14" s="3">
        <f>AR14+'Hyp 2027'!H295</f>
        <v>152037915.94071889</v>
      </c>
      <c r="BE14" s="3">
        <f>AS14+'Hyp 2027'!I295</f>
        <v>10352716.550500916</v>
      </c>
      <c r="BF14" s="3">
        <f>SUM(AZ14:BE14)</f>
        <v>1796923354.7064047</v>
      </c>
      <c r="BG14" s="3">
        <f>AX14+AY14+BF14</f>
        <v>1954890150.5909128</v>
      </c>
      <c r="BJ14" s="3">
        <f>AX14+'Hyp 2027'!B295</f>
        <v>135349230.87626231</v>
      </c>
      <c r="BK14" s="3">
        <f>AY14+'Hyp 2027'!C295</f>
        <v>54210924.185147353</v>
      </c>
      <c r="BL14" s="3">
        <f>AZ14+'Hyp 2027'!D295</f>
        <v>48001.679473286727</v>
      </c>
      <c r="BM14" s="3">
        <f>BA14+'Hyp 2027'!E295</f>
        <v>1814554036.7289805</v>
      </c>
      <c r="BN14" s="3">
        <f>BB14+'Hyp 2027'!F295</f>
        <v>63733627.625157103</v>
      </c>
      <c r="BO14" s="3">
        <f>BC14+'Hyp 2027'!G295</f>
        <v>83103600.624610811</v>
      </c>
      <c r="BP14" s="3">
        <f>BD14+'Hyp 2027'!H295</f>
        <v>182445499.12886268</v>
      </c>
      <c r="BQ14" s="3">
        <f>BE14+'Hyp 2027'!I295</f>
        <v>12423259.860601099</v>
      </c>
      <c r="BR14" s="3">
        <f>SUM(BL14:BQ14)</f>
        <v>2156308025.6476855</v>
      </c>
      <c r="BS14" s="3">
        <f>BJ14+BK14+BR14</f>
        <v>2345868180.709095</v>
      </c>
      <c r="BV14" s="3">
        <f>BJ14+'Hyp 2027'!B295</f>
        <v>157907436.02230603</v>
      </c>
      <c r="BW14" s="3">
        <f>BK14+'Hyp 2027'!C295</f>
        <v>63246078.216005243</v>
      </c>
      <c r="BX14" s="3">
        <f>BL14+'Hyp 2027'!D295</f>
        <v>56001.959385501184</v>
      </c>
      <c r="BY14" s="3">
        <f>BM14+'Hyp 2027'!E295</f>
        <v>2116979709.517144</v>
      </c>
      <c r="BZ14" s="3">
        <f>BN14+'Hyp 2027'!F295</f>
        <v>74355898.896016628</v>
      </c>
      <c r="CA14" s="3">
        <f>BO14+'Hyp 2027'!G295</f>
        <v>96954200.728712618</v>
      </c>
      <c r="CB14" s="3">
        <f>BP14+'Hyp 2027'!H295</f>
        <v>212853082.31700647</v>
      </c>
      <c r="CC14" s="3">
        <f>BQ14+'Hyp 2027'!I295</f>
        <v>14493803.170701282</v>
      </c>
      <c r="CD14" s="3">
        <f>SUM(BX14:CC14)</f>
        <v>2515692696.5889668</v>
      </c>
      <c r="CE14" s="3">
        <f>BV14+BW14+CD14</f>
        <v>2736846210.8272781</v>
      </c>
      <c r="CH14" s="3">
        <f>BV14+'Hyp 2027'!B295</f>
        <v>180465641.16834974</v>
      </c>
      <c r="CI14" s="3">
        <f>BW14+'Hyp 2027'!C295</f>
        <v>72281232.246863142</v>
      </c>
      <c r="CJ14" s="3">
        <f>BX14+'Hyp 2027'!D295</f>
        <v>64002.239297715641</v>
      </c>
      <c r="CK14" s="3">
        <f>BY14+'Hyp 2027'!E295</f>
        <v>2419405382.3053074</v>
      </c>
      <c r="CL14" s="3">
        <f>BZ14+'Hyp 2027'!F295</f>
        <v>84978170.166876137</v>
      </c>
      <c r="CM14" s="3">
        <f>CA14+'Hyp 2027'!G295</f>
        <v>110804800.83281443</v>
      </c>
      <c r="CN14" s="3">
        <f>CB14+'Hyp 2027'!H295</f>
        <v>243260665.50515026</v>
      </c>
      <c r="CO14" s="3">
        <f>CC14+'Hyp 2027'!I295</f>
        <v>16564346.480801465</v>
      </c>
      <c r="CP14" s="3">
        <f>SUM(CJ14:CO14)</f>
        <v>2875077367.5302477</v>
      </c>
      <c r="CQ14" s="3">
        <f>CH14+CI14+CP14</f>
        <v>3127824240.9454603</v>
      </c>
      <c r="CT14" s="3">
        <f>CH14+'Hyp 2027'!B295</f>
        <v>203023846.31439346</v>
      </c>
      <c r="CU14" s="3">
        <f>CI14+'Hyp 2027'!C295</f>
        <v>81316386.277721033</v>
      </c>
      <c r="CV14" s="3">
        <f>CJ14+'Hyp 2027'!D295</f>
        <v>72002.519209930091</v>
      </c>
      <c r="CW14" s="3">
        <f>CK14+'Hyp 2027'!E295</f>
        <v>2721831055.0934706</v>
      </c>
      <c r="CX14" s="3">
        <f>CL14+'Hyp 2027'!F295</f>
        <v>95600441.437735647</v>
      </c>
      <c r="CY14" s="3">
        <f>CM14+'Hyp 2027'!G295</f>
        <v>124655400.93691623</v>
      </c>
      <c r="CZ14" s="3">
        <f>CN14+'Hyp 2027'!H295</f>
        <v>273668248.69329405</v>
      </c>
      <c r="DA14" s="3">
        <f>CO14+'Hyp 2027'!I295</f>
        <v>18634889.79090165</v>
      </c>
      <c r="DB14" s="3">
        <f>SUM(CV14:DA14)</f>
        <v>3234462038.4715281</v>
      </c>
      <c r="DC14" s="3">
        <f>CT14+CU14+DB14</f>
        <v>3518802271.0636425</v>
      </c>
      <c r="DF14" s="3">
        <f>CT14+'Hyp 2027'!B295</f>
        <v>225582051.46043718</v>
      </c>
      <c r="DG14" s="3">
        <f>CU14+'Hyp 2027'!C295</f>
        <v>90351540.308578923</v>
      </c>
      <c r="DH14" s="3">
        <f>CV14+'Hyp 2027'!D295</f>
        <v>80002.799122144541</v>
      </c>
      <c r="DI14" s="3">
        <f>CW14+'Hyp 2027'!E295</f>
        <v>3024256727.8816338</v>
      </c>
      <c r="DJ14" s="3">
        <f>CX14+'Hyp 2027'!F295</f>
        <v>106222712.70859516</v>
      </c>
      <c r="DK14" s="3">
        <f>CY14+'Hyp 2027'!G295</f>
        <v>138506001.04101804</v>
      </c>
      <c r="DL14" s="3">
        <f>CZ14+'Hyp 2027'!H295</f>
        <v>304075831.88143784</v>
      </c>
      <c r="DM14" s="3">
        <f>DA14+'Hyp 2027'!I295</f>
        <v>20705433.101001833</v>
      </c>
      <c r="DN14" s="3">
        <f>SUM(DH14:DM14)</f>
        <v>3593846709.4128089</v>
      </c>
      <c r="DO14" s="3">
        <f>DF14+DG14+DN14</f>
        <v>3909780301.1818252</v>
      </c>
      <c r="DR14" s="3">
        <f>DF14+'Hyp 2027'!B295</f>
        <v>248140256.6064809</v>
      </c>
      <c r="DS14" s="3">
        <f>DG14+'Hyp 2027'!C295</f>
        <v>99386694.339436814</v>
      </c>
      <c r="DT14" s="3">
        <f>DH14+'Hyp 2027'!D295</f>
        <v>88003.079034358991</v>
      </c>
      <c r="DU14" s="3">
        <f>DI14+'Hyp 2027'!E295</f>
        <v>3326682400.6697969</v>
      </c>
      <c r="DV14" s="3">
        <f>DJ14+'Hyp 2027'!F295</f>
        <v>116844983.97945467</v>
      </c>
      <c r="DW14" s="3">
        <f>DK14+'Hyp 2027'!G295</f>
        <v>152356601.14511985</v>
      </c>
      <c r="DX14" s="3">
        <f>DL14+'Hyp 2027'!H295</f>
        <v>334483415.06958163</v>
      </c>
      <c r="DY14" s="3">
        <f>DM14+'Hyp 2027'!I295</f>
        <v>22775976.411102016</v>
      </c>
      <c r="DZ14" s="3">
        <f>SUM(DT14:DY14)</f>
        <v>3953231380.3540888</v>
      </c>
      <c r="EA14" s="3">
        <f>DR14+DS14+DZ14</f>
        <v>4300758331.3000069</v>
      </c>
      <c r="ED14" s="3">
        <f>DR14+'Hyp 2027'!B295</f>
        <v>270698461.75252461</v>
      </c>
      <c r="EE14" s="3">
        <f>DS14+'Hyp 2027'!C295</f>
        <v>108421848.37029471</v>
      </c>
      <c r="EF14" s="3">
        <f>DT14+'Hyp 2027'!D295</f>
        <v>96003.35894657344</v>
      </c>
      <c r="EG14" s="3">
        <f>DU14+'Hyp 2027'!E295</f>
        <v>3629108073.4579601</v>
      </c>
      <c r="EH14" s="3">
        <f>DV14+'Hyp 2027'!F295</f>
        <v>127467255.25031418</v>
      </c>
      <c r="EI14" s="3">
        <f>DW14+'Hyp 2027'!G295</f>
        <v>166207201.24922165</v>
      </c>
      <c r="EJ14" s="3">
        <f>DX14+'Hyp 2027'!H295</f>
        <v>364890998.25772542</v>
      </c>
      <c r="EK14" s="3">
        <f>DY14+'Hyp 2027'!I295</f>
        <v>24846519.721202198</v>
      </c>
      <c r="EL14" s="3">
        <f>SUM(EF14:EK14)</f>
        <v>4312616051.2953701</v>
      </c>
      <c r="EM14" s="3">
        <f>ED14+EE14+EL14</f>
        <v>4691736361.418189</v>
      </c>
    </row>
    <row r="15" spans="1:144" x14ac:dyDescent="0.2">
      <c r="A15" s="1" t="s">
        <v>231</v>
      </c>
      <c r="B15" s="3"/>
      <c r="C15" s="3"/>
      <c r="D15" s="3"/>
      <c r="E15" s="3"/>
      <c r="F15" s="3"/>
      <c r="G15" s="3"/>
      <c r="H15" s="3"/>
      <c r="I15" s="3"/>
      <c r="J15" s="3">
        <f>SUM(D15:I15)</f>
        <v>0</v>
      </c>
      <c r="K15" s="3">
        <f>B15+C15+J15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>
        <f>N15+O15+V15</f>
        <v>0</v>
      </c>
      <c r="Z15" s="3"/>
      <c r="AA15" s="3"/>
      <c r="AB15" s="3"/>
      <c r="AC15" s="3"/>
      <c r="AD15" s="3"/>
      <c r="AE15" s="3"/>
      <c r="AF15" s="3"/>
      <c r="AG15" s="3"/>
      <c r="AH15" s="3">
        <f>SUM(AB15:AG15)</f>
        <v>0</v>
      </c>
      <c r="AI15" s="3">
        <f>Z15+AA15+AH15</f>
        <v>0</v>
      </c>
      <c r="AL15" s="3"/>
      <c r="AM15" s="3"/>
      <c r="AN15" s="3"/>
      <c r="AO15" s="3"/>
      <c r="AP15" s="3"/>
      <c r="AQ15" s="3"/>
      <c r="AR15" s="3"/>
      <c r="AS15" s="3"/>
      <c r="AT15" s="3">
        <f>SUM(AN15:AS15)</f>
        <v>0</v>
      </c>
      <c r="AU15" s="3">
        <f>AL15+AM15+AT15</f>
        <v>0</v>
      </c>
      <c r="AX15" s="3"/>
      <c r="AY15" s="3"/>
      <c r="AZ15" s="3"/>
      <c r="BA15" s="3"/>
      <c r="BB15" s="3"/>
      <c r="BC15" s="3"/>
      <c r="BD15" s="3"/>
      <c r="BE15" s="3"/>
      <c r="BF15" s="3">
        <f>SUM(AZ15:BE15)</f>
        <v>0</v>
      </c>
      <c r="BG15" s="3">
        <f>AX15+AY15+BF15</f>
        <v>0</v>
      </c>
      <c r="BJ15" s="3"/>
      <c r="BK15" s="3"/>
      <c r="BL15" s="3"/>
      <c r="BM15" s="3"/>
      <c r="BN15" s="3"/>
      <c r="BO15" s="3"/>
      <c r="BP15" s="3"/>
      <c r="BQ15" s="3"/>
      <c r="BR15" s="3">
        <f>SUM(BL15:BQ15)</f>
        <v>0</v>
      </c>
      <c r="BS15" s="3">
        <f>BJ15+BK15+BR15</f>
        <v>0</v>
      </c>
      <c r="BV15" s="3">
        <f t="shared" ref="BV15:CC15" si="13">BJ15*BV96</f>
        <v>0</v>
      </c>
      <c r="BW15" s="3">
        <f t="shared" si="13"/>
        <v>0</v>
      </c>
      <c r="BX15" s="3">
        <f t="shared" si="13"/>
        <v>0</v>
      </c>
      <c r="BY15" s="3">
        <f t="shared" si="13"/>
        <v>0</v>
      </c>
      <c r="BZ15" s="3">
        <f t="shared" si="13"/>
        <v>0</v>
      </c>
      <c r="CA15" s="3">
        <f t="shared" si="13"/>
        <v>0</v>
      </c>
      <c r="CB15" s="3">
        <f t="shared" si="13"/>
        <v>0</v>
      </c>
      <c r="CC15" s="3">
        <f t="shared" si="13"/>
        <v>0</v>
      </c>
      <c r="CD15" s="3">
        <f>SUM(BX15:CC15)</f>
        <v>0</v>
      </c>
      <c r="CE15" s="3">
        <f>BV15+BW15+CD15</f>
        <v>0</v>
      </c>
      <c r="CH15" s="3">
        <f t="shared" ref="CH15:CO15" si="14">BV15*CH96</f>
        <v>0</v>
      </c>
      <c r="CI15" s="3">
        <f t="shared" si="14"/>
        <v>0</v>
      </c>
      <c r="CJ15" s="3">
        <f t="shared" si="14"/>
        <v>0</v>
      </c>
      <c r="CK15" s="3">
        <f t="shared" si="14"/>
        <v>0</v>
      </c>
      <c r="CL15" s="3">
        <f t="shared" si="14"/>
        <v>0</v>
      </c>
      <c r="CM15" s="3">
        <f t="shared" si="14"/>
        <v>0</v>
      </c>
      <c r="CN15" s="3">
        <f t="shared" si="14"/>
        <v>0</v>
      </c>
      <c r="CO15" s="3">
        <f t="shared" si="14"/>
        <v>0</v>
      </c>
      <c r="CP15" s="3">
        <f>SUM(CJ15:CO15)</f>
        <v>0</v>
      </c>
      <c r="CQ15" s="3">
        <f>CH15+CI15+CP15</f>
        <v>0</v>
      </c>
      <c r="CT15" s="3">
        <f t="shared" ref="CT15:DA15" si="15">CH15*CT96</f>
        <v>0</v>
      </c>
      <c r="CU15" s="3">
        <f t="shared" si="15"/>
        <v>0</v>
      </c>
      <c r="CV15" s="3">
        <f t="shared" si="15"/>
        <v>0</v>
      </c>
      <c r="CW15" s="3">
        <f t="shared" si="15"/>
        <v>0</v>
      </c>
      <c r="CX15" s="3">
        <f t="shared" si="15"/>
        <v>0</v>
      </c>
      <c r="CY15" s="3">
        <f t="shared" si="15"/>
        <v>0</v>
      </c>
      <c r="CZ15" s="3">
        <f t="shared" si="15"/>
        <v>0</v>
      </c>
      <c r="DA15" s="3">
        <f t="shared" si="15"/>
        <v>0</v>
      </c>
      <c r="DB15" s="3">
        <f>SUM(CV15:DA15)</f>
        <v>0</v>
      </c>
      <c r="DC15" s="3">
        <f>CT15+CU15+DB15</f>
        <v>0</v>
      </c>
      <c r="DF15" s="3">
        <f t="shared" ref="DF15:DM15" si="16">CT15*DF96</f>
        <v>0</v>
      </c>
      <c r="DG15" s="3">
        <f t="shared" si="16"/>
        <v>0</v>
      </c>
      <c r="DH15" s="3">
        <f t="shared" si="16"/>
        <v>0</v>
      </c>
      <c r="DI15" s="3">
        <f t="shared" si="16"/>
        <v>0</v>
      </c>
      <c r="DJ15" s="3">
        <f t="shared" si="16"/>
        <v>0</v>
      </c>
      <c r="DK15" s="3">
        <f t="shared" si="16"/>
        <v>0</v>
      </c>
      <c r="DL15" s="3">
        <f t="shared" si="16"/>
        <v>0</v>
      </c>
      <c r="DM15" s="3">
        <f t="shared" si="16"/>
        <v>0</v>
      </c>
      <c r="DN15" s="3">
        <f>SUM(DH15:DM15)</f>
        <v>0</v>
      </c>
      <c r="DO15" s="3">
        <f>DF15+DG15+DN15</f>
        <v>0</v>
      </c>
      <c r="DR15" s="3">
        <f t="shared" ref="DR15:DY15" si="17">DF15*DR96</f>
        <v>0</v>
      </c>
      <c r="DS15" s="3">
        <f t="shared" si="17"/>
        <v>0</v>
      </c>
      <c r="DT15" s="3">
        <f t="shared" si="17"/>
        <v>0</v>
      </c>
      <c r="DU15" s="3">
        <f t="shared" si="17"/>
        <v>0</v>
      </c>
      <c r="DV15" s="3">
        <f t="shared" si="17"/>
        <v>0</v>
      </c>
      <c r="DW15" s="3">
        <f t="shared" si="17"/>
        <v>0</v>
      </c>
      <c r="DX15" s="3">
        <f t="shared" si="17"/>
        <v>0</v>
      </c>
      <c r="DY15" s="3">
        <f t="shared" si="17"/>
        <v>0</v>
      </c>
      <c r="DZ15" s="3">
        <f>SUM(DT15:DY15)</f>
        <v>0</v>
      </c>
      <c r="EA15" s="3">
        <f>DR15+DS15+DZ15</f>
        <v>0</v>
      </c>
      <c r="ED15" s="3">
        <f t="shared" ref="ED15:EK15" si="18">DR15*ED96</f>
        <v>0</v>
      </c>
      <c r="EE15" s="3">
        <f t="shared" si="18"/>
        <v>0</v>
      </c>
      <c r="EF15" s="3">
        <f t="shared" si="18"/>
        <v>0</v>
      </c>
      <c r="EG15" s="3">
        <f t="shared" si="18"/>
        <v>0</v>
      </c>
      <c r="EH15" s="3">
        <f t="shared" si="18"/>
        <v>0</v>
      </c>
      <c r="EI15" s="3">
        <f t="shared" si="18"/>
        <v>0</v>
      </c>
      <c r="EJ15" s="3">
        <f t="shared" si="18"/>
        <v>0</v>
      </c>
      <c r="EK15" s="3">
        <f t="shared" si="18"/>
        <v>0</v>
      </c>
      <c r="EL15" s="3">
        <f>SUM(EF15:EK15)</f>
        <v>0</v>
      </c>
      <c r="EM15" s="3">
        <f>ED15+EE15+EL15</f>
        <v>0</v>
      </c>
    </row>
    <row r="16" spans="1:144" x14ac:dyDescent="0.2">
      <c r="A16" s="92" t="s">
        <v>283</v>
      </c>
      <c r="B16" s="17">
        <f t="shared" ref="B16:K16" si="19">B14+B15</f>
        <v>22558205.146043718</v>
      </c>
      <c r="C16" s="17">
        <f t="shared" si="19"/>
        <v>9035154.0308578927</v>
      </c>
      <c r="D16" s="17">
        <f t="shared" si="19"/>
        <v>8000.2799122144543</v>
      </c>
      <c r="E16" s="17">
        <f t="shared" si="19"/>
        <v>302425672.78816342</v>
      </c>
      <c r="F16" s="17">
        <f t="shared" si="19"/>
        <v>10622271.270859517</v>
      </c>
      <c r="G16" s="17">
        <f t="shared" si="19"/>
        <v>13850600.104101801</v>
      </c>
      <c r="H16" s="17">
        <f t="shared" si="19"/>
        <v>30407583.188143779</v>
      </c>
      <c r="I16" s="17">
        <f t="shared" si="19"/>
        <v>2070543.3101001831</v>
      </c>
      <c r="J16" s="17">
        <f t="shared" si="19"/>
        <v>359384670.94128096</v>
      </c>
      <c r="K16" s="17">
        <f t="shared" si="19"/>
        <v>390978030.11818254</v>
      </c>
      <c r="N16" s="17">
        <f t="shared" ref="N16:W16" si="20">N14+N15</f>
        <v>45116410.292087436</v>
      </c>
      <c r="O16" s="17">
        <f t="shared" si="20"/>
        <v>18070308.061715785</v>
      </c>
      <c r="P16" s="17">
        <f t="shared" si="20"/>
        <v>16000.559824428909</v>
      </c>
      <c r="Q16" s="17">
        <f t="shared" si="20"/>
        <v>604851345.57632685</v>
      </c>
      <c r="R16" s="17">
        <f t="shared" si="20"/>
        <v>21244542.541719034</v>
      </c>
      <c r="S16" s="17">
        <f t="shared" si="20"/>
        <v>27701200.208203603</v>
      </c>
      <c r="T16" s="17">
        <f t="shared" si="20"/>
        <v>60815166.376287557</v>
      </c>
      <c r="U16" s="17">
        <f t="shared" si="20"/>
        <v>4141086.6202003662</v>
      </c>
      <c r="V16" s="17">
        <f t="shared" si="20"/>
        <v>718769341.88256192</v>
      </c>
      <c r="W16" s="17">
        <f t="shared" si="20"/>
        <v>781956060.23636508</v>
      </c>
      <c r="Z16" s="17">
        <f t="shared" ref="Z16:AI16" si="21">Z14+Z15</f>
        <v>67674615.438131154</v>
      </c>
      <c r="AA16" s="17">
        <f t="shared" si="21"/>
        <v>27105462.09257368</v>
      </c>
      <c r="AB16" s="17">
        <f t="shared" si="21"/>
        <v>24000.839736643364</v>
      </c>
      <c r="AC16" s="17">
        <f t="shared" si="21"/>
        <v>907277018.36449027</v>
      </c>
      <c r="AD16" s="17">
        <f t="shared" si="21"/>
        <v>31866813.812578551</v>
      </c>
      <c r="AE16" s="17">
        <f t="shared" si="21"/>
        <v>41551800.312305406</v>
      </c>
      <c r="AF16" s="17">
        <f t="shared" si="21"/>
        <v>91222749.56443134</v>
      </c>
      <c r="AG16" s="17">
        <f t="shared" si="21"/>
        <v>6211629.9303005496</v>
      </c>
      <c r="AH16" s="17">
        <f t="shared" si="21"/>
        <v>1078154012.8238428</v>
      </c>
      <c r="AI16" s="17">
        <f t="shared" si="21"/>
        <v>1172934090.3545475</v>
      </c>
      <c r="AL16" s="17">
        <f t="shared" ref="AL16:AU16" si="22">AL14+AL15</f>
        <v>90232820.584174871</v>
      </c>
      <c r="AM16" s="17">
        <f t="shared" si="22"/>
        <v>36140616.123431571</v>
      </c>
      <c r="AN16" s="17">
        <f t="shared" si="22"/>
        <v>32001.119648857817</v>
      </c>
      <c r="AO16" s="17">
        <f t="shared" si="22"/>
        <v>1209702691.1526537</v>
      </c>
      <c r="AP16" s="17">
        <f t="shared" si="22"/>
        <v>42489085.083438069</v>
      </c>
      <c r="AQ16" s="17">
        <f t="shared" si="22"/>
        <v>55402400.416407205</v>
      </c>
      <c r="AR16" s="17">
        <f t="shared" si="22"/>
        <v>121630332.75257511</v>
      </c>
      <c r="AS16" s="17">
        <f t="shared" si="22"/>
        <v>8282173.2404007325</v>
      </c>
      <c r="AT16" s="17">
        <f t="shared" si="22"/>
        <v>1437538683.7651238</v>
      </c>
      <c r="AU16" s="17">
        <f t="shared" si="22"/>
        <v>1563912120.4727302</v>
      </c>
      <c r="AX16" s="17">
        <f t="shared" ref="AX16:BG16" si="23">AX14+AX15</f>
        <v>112791025.73021859</v>
      </c>
      <c r="AY16" s="17">
        <f t="shared" si="23"/>
        <v>45175770.154289462</v>
      </c>
      <c r="AZ16" s="17">
        <f t="shared" si="23"/>
        <v>40001.39956107227</v>
      </c>
      <c r="BA16" s="17">
        <f t="shared" si="23"/>
        <v>1512128363.9408171</v>
      </c>
      <c r="BB16" s="17">
        <f t="shared" si="23"/>
        <v>53111356.354297586</v>
      </c>
      <c r="BC16" s="17">
        <f t="shared" si="23"/>
        <v>69253000.520509005</v>
      </c>
      <c r="BD16" s="17">
        <f t="shared" si="23"/>
        <v>152037915.94071889</v>
      </c>
      <c r="BE16" s="17">
        <f t="shared" si="23"/>
        <v>10352716.550500916</v>
      </c>
      <c r="BF16" s="17">
        <f t="shared" si="23"/>
        <v>1796923354.7064047</v>
      </c>
      <c r="BG16" s="17">
        <f t="shared" si="23"/>
        <v>1954890150.5909128</v>
      </c>
      <c r="BJ16" s="17">
        <f t="shared" ref="BJ16:BS16" si="24">BJ14+BJ15</f>
        <v>135349230.87626231</v>
      </c>
      <c r="BK16" s="17">
        <f t="shared" si="24"/>
        <v>54210924.185147353</v>
      </c>
      <c r="BL16" s="17">
        <f t="shared" si="24"/>
        <v>48001.679473286727</v>
      </c>
      <c r="BM16" s="17">
        <f t="shared" si="24"/>
        <v>1814554036.7289805</v>
      </c>
      <c r="BN16" s="17">
        <f t="shared" si="24"/>
        <v>63733627.625157103</v>
      </c>
      <c r="BO16" s="17">
        <f t="shared" si="24"/>
        <v>83103600.624610811</v>
      </c>
      <c r="BP16" s="17">
        <f t="shared" si="24"/>
        <v>182445499.12886268</v>
      </c>
      <c r="BQ16" s="17">
        <f t="shared" si="24"/>
        <v>12423259.860601099</v>
      </c>
      <c r="BR16" s="17">
        <f t="shared" si="24"/>
        <v>2156308025.6476855</v>
      </c>
      <c r="BS16" s="17">
        <f t="shared" si="24"/>
        <v>2345868180.709095</v>
      </c>
      <c r="BV16" s="17">
        <f t="shared" ref="BV16:CE16" si="25">BV14+BV15</f>
        <v>157907436.02230603</v>
      </c>
      <c r="BW16" s="17">
        <f t="shared" si="25"/>
        <v>63246078.216005243</v>
      </c>
      <c r="BX16" s="17">
        <f t="shared" si="25"/>
        <v>56001.959385501184</v>
      </c>
      <c r="BY16" s="17">
        <f t="shared" si="25"/>
        <v>2116979709.517144</v>
      </c>
      <c r="BZ16" s="17">
        <f t="shared" si="25"/>
        <v>74355898.896016628</v>
      </c>
      <c r="CA16" s="17">
        <f t="shared" si="25"/>
        <v>96954200.728712618</v>
      </c>
      <c r="CB16" s="17">
        <f t="shared" si="25"/>
        <v>212853082.31700647</v>
      </c>
      <c r="CC16" s="17">
        <f t="shared" si="25"/>
        <v>14493803.170701282</v>
      </c>
      <c r="CD16" s="17">
        <f t="shared" si="25"/>
        <v>2515692696.5889668</v>
      </c>
      <c r="CE16" s="17">
        <f t="shared" si="25"/>
        <v>2736846210.8272781</v>
      </c>
      <c r="CH16" s="17">
        <f t="shared" ref="CH16:CQ16" si="26">CH14+CH15</f>
        <v>180465641.16834974</v>
      </c>
      <c r="CI16" s="17">
        <f t="shared" si="26"/>
        <v>72281232.246863142</v>
      </c>
      <c r="CJ16" s="17">
        <f t="shared" si="26"/>
        <v>64002.239297715641</v>
      </c>
      <c r="CK16" s="17">
        <f t="shared" si="26"/>
        <v>2419405382.3053074</v>
      </c>
      <c r="CL16" s="17">
        <f t="shared" si="26"/>
        <v>84978170.166876137</v>
      </c>
      <c r="CM16" s="17">
        <f t="shared" si="26"/>
        <v>110804800.83281443</v>
      </c>
      <c r="CN16" s="17">
        <f t="shared" si="26"/>
        <v>243260665.50515026</v>
      </c>
      <c r="CO16" s="17">
        <f t="shared" si="26"/>
        <v>16564346.480801465</v>
      </c>
      <c r="CP16" s="17">
        <f t="shared" si="26"/>
        <v>2875077367.5302477</v>
      </c>
      <c r="CQ16" s="17">
        <f t="shared" si="26"/>
        <v>3127824240.9454603</v>
      </c>
      <c r="CT16" s="17">
        <f t="shared" ref="CT16:DC16" si="27">CT14+CT15</f>
        <v>203023846.31439346</v>
      </c>
      <c r="CU16" s="17">
        <f t="shared" si="27"/>
        <v>81316386.277721033</v>
      </c>
      <c r="CV16" s="17">
        <f t="shared" si="27"/>
        <v>72002.519209930091</v>
      </c>
      <c r="CW16" s="17">
        <f t="shared" si="27"/>
        <v>2721831055.0934706</v>
      </c>
      <c r="CX16" s="17">
        <f t="shared" si="27"/>
        <v>95600441.437735647</v>
      </c>
      <c r="CY16" s="17">
        <f t="shared" si="27"/>
        <v>124655400.93691623</v>
      </c>
      <c r="CZ16" s="17">
        <f t="shared" si="27"/>
        <v>273668248.69329405</v>
      </c>
      <c r="DA16" s="17">
        <f t="shared" si="27"/>
        <v>18634889.79090165</v>
      </c>
      <c r="DB16" s="17">
        <f t="shared" si="27"/>
        <v>3234462038.4715281</v>
      </c>
      <c r="DC16" s="17">
        <f t="shared" si="27"/>
        <v>3518802271.0636425</v>
      </c>
      <c r="DF16" s="17">
        <f t="shared" ref="DF16:DO16" si="28">DF14+DF15</f>
        <v>225582051.46043718</v>
      </c>
      <c r="DG16" s="17">
        <f t="shared" si="28"/>
        <v>90351540.308578923</v>
      </c>
      <c r="DH16" s="17">
        <f t="shared" si="28"/>
        <v>80002.799122144541</v>
      </c>
      <c r="DI16" s="17">
        <f t="shared" si="28"/>
        <v>3024256727.8816338</v>
      </c>
      <c r="DJ16" s="17">
        <f t="shared" si="28"/>
        <v>106222712.70859516</v>
      </c>
      <c r="DK16" s="17">
        <f t="shared" si="28"/>
        <v>138506001.04101804</v>
      </c>
      <c r="DL16" s="17">
        <f t="shared" si="28"/>
        <v>304075831.88143784</v>
      </c>
      <c r="DM16" s="17">
        <f t="shared" si="28"/>
        <v>20705433.101001833</v>
      </c>
      <c r="DN16" s="17">
        <f t="shared" si="28"/>
        <v>3593846709.4128089</v>
      </c>
      <c r="DO16" s="17">
        <f t="shared" si="28"/>
        <v>3909780301.1818252</v>
      </c>
      <c r="DR16" s="17">
        <f t="shared" ref="DR16:EA16" si="29">DR14+DR15</f>
        <v>248140256.6064809</v>
      </c>
      <c r="DS16" s="17">
        <f t="shared" si="29"/>
        <v>99386694.339436814</v>
      </c>
      <c r="DT16" s="17">
        <f t="shared" si="29"/>
        <v>88003.079034358991</v>
      </c>
      <c r="DU16" s="17">
        <f t="shared" si="29"/>
        <v>3326682400.6697969</v>
      </c>
      <c r="DV16" s="17">
        <f t="shared" si="29"/>
        <v>116844983.97945467</v>
      </c>
      <c r="DW16" s="17">
        <f t="shared" si="29"/>
        <v>152356601.14511985</v>
      </c>
      <c r="DX16" s="17">
        <f t="shared" si="29"/>
        <v>334483415.06958163</v>
      </c>
      <c r="DY16" s="17">
        <f t="shared" si="29"/>
        <v>22775976.411102016</v>
      </c>
      <c r="DZ16" s="17">
        <f t="shared" si="29"/>
        <v>3953231380.3540888</v>
      </c>
      <c r="EA16" s="17">
        <f t="shared" si="29"/>
        <v>4300758331.3000069</v>
      </c>
      <c r="ED16" s="17">
        <f t="shared" ref="ED16:EM16" si="30">ED14+ED15</f>
        <v>270698461.75252461</v>
      </c>
      <c r="EE16" s="17">
        <f t="shared" si="30"/>
        <v>108421848.37029471</v>
      </c>
      <c r="EF16" s="17">
        <f t="shared" si="30"/>
        <v>96003.35894657344</v>
      </c>
      <c r="EG16" s="17">
        <f t="shared" si="30"/>
        <v>3629108073.4579601</v>
      </c>
      <c r="EH16" s="17">
        <f t="shared" si="30"/>
        <v>127467255.25031418</v>
      </c>
      <c r="EI16" s="17">
        <f t="shared" si="30"/>
        <v>166207201.24922165</v>
      </c>
      <c r="EJ16" s="17">
        <f t="shared" si="30"/>
        <v>364890998.25772542</v>
      </c>
      <c r="EK16" s="17">
        <f t="shared" si="30"/>
        <v>24846519.721202198</v>
      </c>
      <c r="EL16" s="17">
        <f t="shared" si="30"/>
        <v>4312616051.2953701</v>
      </c>
      <c r="EM16" s="17">
        <f t="shared" si="30"/>
        <v>4691736361.418189</v>
      </c>
    </row>
    <row r="17" spans="1:145" ht="6" customHeight="1" x14ac:dyDescent="0.2">
      <c r="A17" s="83"/>
      <c r="B17" s="82"/>
      <c r="C17" s="82"/>
      <c r="D17" s="82"/>
      <c r="E17" s="82"/>
      <c r="F17" s="82"/>
      <c r="G17" s="82"/>
      <c r="H17" s="82"/>
      <c r="I17" s="82"/>
      <c r="J17" s="82"/>
      <c r="K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T17" s="82"/>
      <c r="CU17" s="82"/>
      <c r="CV17" s="82"/>
      <c r="CW17" s="82"/>
      <c r="CX17" s="82"/>
      <c r="CY17" s="82"/>
      <c r="CZ17" s="82"/>
      <c r="DA17" s="82"/>
      <c r="DB17" s="82"/>
      <c r="DC17" s="82"/>
      <c r="DF17" s="82"/>
      <c r="DG17" s="82"/>
      <c r="DH17" s="82"/>
      <c r="DI17" s="82"/>
      <c r="DJ17" s="82"/>
      <c r="DK17" s="82"/>
      <c r="DL17" s="82"/>
      <c r="DM17" s="82"/>
      <c r="DN17" s="82"/>
      <c r="DO17" s="82"/>
      <c r="DR17" s="82"/>
      <c r="DS17" s="82"/>
      <c r="DT17" s="82"/>
      <c r="DU17" s="82"/>
      <c r="DV17" s="82"/>
      <c r="DW17" s="82"/>
      <c r="DX17" s="82"/>
      <c r="DY17" s="82"/>
      <c r="DZ17" s="82"/>
      <c r="EA17" s="82"/>
      <c r="ED17" s="82"/>
      <c r="EE17" s="82"/>
      <c r="EF17" s="82"/>
      <c r="EG17" s="82"/>
      <c r="EH17" s="82"/>
      <c r="EI17" s="82"/>
      <c r="EJ17" s="82"/>
      <c r="EK17" s="82"/>
      <c r="EL17" s="82"/>
      <c r="EM17" s="82"/>
    </row>
    <row r="18" spans="1:145" x14ac:dyDescent="0.2">
      <c r="A18" s="92" t="s">
        <v>282</v>
      </c>
      <c r="B18" s="3">
        <f>B7*'Hyp 2027'!B174</f>
        <v>13567592.627976177</v>
      </c>
      <c r="C18" s="3">
        <f>C7*'Hyp 2027'!C174</f>
        <v>3149257.9223584579</v>
      </c>
      <c r="D18" s="3">
        <f>D7*'Hyp 2027'!D174</f>
        <v>49446.001364245451</v>
      </c>
      <c r="E18" s="3">
        <f>E7*'Hyp 2027'!E174</f>
        <v>78224860.827338174</v>
      </c>
      <c r="F18" s="3">
        <f>F7*'Hyp 2027'!F174</f>
        <v>36605352.038738348</v>
      </c>
      <c r="G18" s="3">
        <f>G7*'Hyp 2027'!G174</f>
        <v>10220726.760794045</v>
      </c>
      <c r="H18" s="3">
        <f>H7*'Hyp 2027'!H174</f>
        <v>40242671.195041396</v>
      </c>
      <c r="I18" s="3">
        <f>I7*'Hyp 2027'!I174</f>
        <v>1142725.6750631826</v>
      </c>
      <c r="J18" s="17">
        <f>SUM(D18:I18)</f>
        <v>166485782.49833938</v>
      </c>
      <c r="K18" s="17">
        <f>B18+C18+J18</f>
        <v>183202633.04867402</v>
      </c>
      <c r="N18" s="3">
        <f>N7*'Hyp 2027'!B174</f>
        <v>10650869.464438887</v>
      </c>
      <c r="O18" s="3">
        <f>O7*'Hyp 2027'!C174</f>
        <v>7983210.9128100201</v>
      </c>
      <c r="P18" s="3">
        <f>P7*'Hyp 2027'!D174</f>
        <v>139151.11563990006</v>
      </c>
      <c r="Q18" s="3">
        <f>Q7*'Hyp 2027'!E174</f>
        <v>203529088.154217</v>
      </c>
      <c r="R18" s="3">
        <f>R7*'Hyp 2027'!F174</f>
        <v>13658548.724812642</v>
      </c>
      <c r="S18" s="3">
        <f>S7*'Hyp 2027'!G174</f>
        <v>22652710.066190384</v>
      </c>
      <c r="T18" s="3">
        <f>T7*'Hyp 2027'!H174</f>
        <v>97311812.675168023</v>
      </c>
      <c r="U18" s="3">
        <f>U7*'Hyp 2027'!I174</f>
        <v>45953977.403968811</v>
      </c>
      <c r="V18" s="17">
        <f>SUM(P18:U18)</f>
        <v>383245288.13999677</v>
      </c>
      <c r="W18" s="17">
        <f>N18+O18+V18</f>
        <v>401879368.51724565</v>
      </c>
      <c r="Z18" s="3">
        <f>Z7*'Hyp 2027'!B174</f>
        <v>15172369.452126032</v>
      </c>
      <c r="AA18" s="3">
        <f>AA7*'Hyp 2027'!C174</f>
        <v>10511877.613440026</v>
      </c>
      <c r="AB18" s="3">
        <f>AB7*'Hyp 2027'!D174</f>
        <v>149923.70285782509</v>
      </c>
      <c r="AC18" s="3">
        <f>AC7*'Hyp 2027'!E174</f>
        <v>222019510.54574639</v>
      </c>
      <c r="AD18" s="3">
        <f>AD7*'Hyp 2027'!F174</f>
        <v>47543202.12232437</v>
      </c>
      <c r="AE18" s="3">
        <f>AE7*'Hyp 2027'!G174</f>
        <v>23629167.686059695</v>
      </c>
      <c r="AF18" s="3">
        <f>AF7*'Hyp 2027'!H174</f>
        <v>128456487.98979749</v>
      </c>
      <c r="AG18" s="3">
        <f>AG7*'Hyp 2027'!I174</f>
        <v>54479683.802711084</v>
      </c>
      <c r="AH18" s="17">
        <f>SUM(AB18:AG18)</f>
        <v>476277975.84949684</v>
      </c>
      <c r="AI18" s="17">
        <f>Z18+AA18+AH18</f>
        <v>501962222.9150629</v>
      </c>
      <c r="AL18" s="3">
        <f>AL7*'Hyp 2027'!B174</f>
        <v>18748687.418810695</v>
      </c>
      <c r="AM18" s="3">
        <f>AM7*'Hyp 2027'!C174</f>
        <v>13000746.707130032</v>
      </c>
      <c r="AN18" s="3">
        <f>AN7*'Hyp 2027'!D174</f>
        <v>157985.8495956001</v>
      </c>
      <c r="AO18" s="3">
        <f>AO7*'Hyp 2027'!E174</f>
        <v>705499045.12584043</v>
      </c>
      <c r="AP18" s="3">
        <f>AP7*'Hyp 2027'!F174</f>
        <v>53808118.493210442</v>
      </c>
      <c r="AQ18" s="3">
        <f>AQ7*'Hyp 2027'!G174</f>
        <v>152158598.3670004</v>
      </c>
      <c r="AR18" s="3">
        <f>AR7*'Hyp 2027'!H174</f>
        <v>139895943.00474954</v>
      </c>
      <c r="AS18" s="3">
        <f>AS7*'Hyp 2027'!I174</f>
        <v>57749520.896479592</v>
      </c>
      <c r="AT18" s="17">
        <f>SUM(AN18:AS18)</f>
        <v>1109269211.736876</v>
      </c>
      <c r="AU18" s="17">
        <f>AL18+AM18+AT18</f>
        <v>1141018645.8628168</v>
      </c>
      <c r="AX18" s="3">
        <f>AX7*'Hyp 2027'!B174</f>
        <v>20136663.899933811</v>
      </c>
      <c r="AY18" s="3">
        <f>AY7*'Hyp 2027'!C174</f>
        <v>15484423.315890197</v>
      </c>
      <c r="AZ18" s="3">
        <f>AZ7*'Hyp 2027'!D174</f>
        <v>350793.34192305017</v>
      </c>
      <c r="BA18" s="3">
        <f>BA7*'Hyp 2027'!E174</f>
        <v>631370541.5263288</v>
      </c>
      <c r="BB18" s="3">
        <f>BB7*'Hyp 2027'!F174</f>
        <v>54598856.138892435</v>
      </c>
      <c r="BC18" s="3">
        <f>BC7*'Hyp 2027'!G174</f>
        <v>155596478.06130549</v>
      </c>
      <c r="BD18" s="3">
        <f>BD7*'Hyp 2027'!H174</f>
        <v>148016803.60104141</v>
      </c>
      <c r="BE18" s="3">
        <f>BE7*'Hyp 2027'!I174</f>
        <v>63381106.243578158</v>
      </c>
      <c r="BF18" s="17">
        <f>SUM(AZ18:BE18)</f>
        <v>1053314578.9130694</v>
      </c>
      <c r="BG18" s="17">
        <f>AX18+AY18+BF18</f>
        <v>1088935666.1288934</v>
      </c>
      <c r="BJ18" s="3">
        <f>BJ7*'Hyp 2027'!B174</f>
        <v>23347772.947033118</v>
      </c>
      <c r="BK18" s="3">
        <f>BK7*'Hyp 2027'!C174</f>
        <v>21274449.792502135</v>
      </c>
      <c r="BL18" s="3">
        <f>BL7*'Hyp 2027'!D174</f>
        <v>363400.37036550022</v>
      </c>
      <c r="BM18" s="3">
        <f>BM7*'Hyp 2027'!E174</f>
        <v>653623743.38878298</v>
      </c>
      <c r="BN18" s="3">
        <f>BN7*'Hyp 2027'!F174</f>
        <v>61968426.873301394</v>
      </c>
      <c r="BO18" s="3">
        <f>BO7*'Hyp 2027'!G174</f>
        <v>159956184.2227419</v>
      </c>
      <c r="BP18" s="3">
        <f>BP7*'Hyp 2027'!H174</f>
        <v>157433742.96753794</v>
      </c>
      <c r="BQ18" s="3">
        <f>BQ7*'Hyp 2027'!I174</f>
        <v>99043600.652411178</v>
      </c>
      <c r="BR18" s="17">
        <f>SUM(BL18:BQ18)</f>
        <v>1132389098.4751408</v>
      </c>
      <c r="BS18" s="17">
        <f>BJ18+BK18+BR18</f>
        <v>1177011321.2146761</v>
      </c>
      <c r="BV18" s="3">
        <f>BV7*'Hyp 2027'!B174</f>
        <v>25938821.319633838</v>
      </c>
      <c r="BW18" s="3">
        <f>BW7*'Hyp 2027'!C174</f>
        <v>21094364.670810144</v>
      </c>
      <c r="BX18" s="3">
        <f>BX7*'Hyp 2027'!D174</f>
        <v>377462.40664567519</v>
      </c>
      <c r="BY18" s="3">
        <f>BY7*'Hyp 2027'!E174</f>
        <v>740957666.44116163</v>
      </c>
      <c r="BZ18" s="3">
        <f>BZ7*'Hyp 2027'!F174</f>
        <v>61657633.427058272</v>
      </c>
      <c r="CA18" s="3">
        <f>CA7*'Hyp 2027'!G174</f>
        <v>182456044.15945607</v>
      </c>
      <c r="CB18" s="3">
        <f>CB7*'Hyp 2027'!H174</f>
        <v>159878005.92532387</v>
      </c>
      <c r="CC18" s="3">
        <f>CC7*'Hyp 2027'!I174</f>
        <v>98645147.928089082</v>
      </c>
      <c r="CD18" s="17">
        <f>SUM(BX18:CC18)</f>
        <v>1243971960.2877347</v>
      </c>
      <c r="CE18" s="17">
        <f>BV18+BW18+CD18</f>
        <v>1291005146.2781787</v>
      </c>
      <c r="CH18" s="3">
        <f>CH7*'Hyp 2027'!B174</f>
        <v>29264765.857458994</v>
      </c>
      <c r="CI18" s="3">
        <f>CI7*'Hyp 2027'!C174</f>
        <v>22879540.246191118</v>
      </c>
      <c r="CJ18" s="3">
        <f>CJ7*'Hyp 2027'!D174</f>
        <v>402819.39171863598</v>
      </c>
      <c r="CK18" s="3">
        <f>CK7*'Hyp 2027'!E174</f>
        <v>801361623.72098589</v>
      </c>
      <c r="CL18" s="3">
        <f>CL7*'Hyp 2027'!F174</f>
        <v>66849955.658942997</v>
      </c>
      <c r="CM18" s="3">
        <f>CM7*'Hyp 2027'!G174</f>
        <v>223351260.25566638</v>
      </c>
      <c r="CN18" s="3">
        <f>CN7*'Hyp 2027'!H174</f>
        <v>200385891.16713396</v>
      </c>
      <c r="CO18" s="3">
        <f>CO7*'Hyp 2027'!I174</f>
        <v>110756822.46455415</v>
      </c>
      <c r="CP18" s="17">
        <f>SUM(CJ18:CO18)</f>
        <v>1403108372.6590018</v>
      </c>
      <c r="CQ18" s="17">
        <f>CH18+CI18+CP18</f>
        <v>1455252678.7626519</v>
      </c>
      <c r="CT18" s="3">
        <f>CT7*'Hyp 2027'!B174</f>
        <v>32590710.395284146</v>
      </c>
      <c r="CU18" s="3">
        <f>CU7*'Hyp 2027'!C174</f>
        <v>24664715.821572088</v>
      </c>
      <c r="CV18" s="3">
        <f>CV7*'Hyp 2027'!D174</f>
        <v>428176.3767915967</v>
      </c>
      <c r="CW18" s="3">
        <f>CW7*'Hyp 2027'!E174</f>
        <v>861765581.00081015</v>
      </c>
      <c r="CX18" s="3">
        <f>CX7*'Hyp 2027'!F174</f>
        <v>72042277.890827715</v>
      </c>
      <c r="CY18" s="3">
        <f>CY7*'Hyp 2027'!G174</f>
        <v>264246476.35187668</v>
      </c>
      <c r="CZ18" s="3">
        <f>CZ7*'Hyp 2027'!H174</f>
        <v>240893776.40894407</v>
      </c>
      <c r="DA18" s="3">
        <f>DA7*'Hyp 2027'!I174</f>
        <v>122868497.00101922</v>
      </c>
      <c r="DB18" s="17">
        <f>SUM(CV18:DA18)</f>
        <v>1562244785.0302696</v>
      </c>
      <c r="DC18" s="17">
        <f>CT18+CU18+DB18</f>
        <v>1619500211.2471259</v>
      </c>
      <c r="DF18" s="3">
        <f>DF7*'Hyp 2027'!B174</f>
        <v>35916654.933109298</v>
      </c>
      <c r="DG18" s="3">
        <f>DG7*'Hyp 2027'!C174</f>
        <v>26449891.396953061</v>
      </c>
      <c r="DH18" s="3">
        <f>DH7*'Hyp 2027'!D174</f>
        <v>453533.36186455749</v>
      </c>
      <c r="DI18" s="3">
        <f>DI7*'Hyp 2027'!E174</f>
        <v>922169538.2806344</v>
      </c>
      <c r="DJ18" s="3">
        <f>DJ7*'Hyp 2027'!F174</f>
        <v>77234600.122712448</v>
      </c>
      <c r="DK18" s="3">
        <f>DK7*'Hyp 2027'!G174</f>
        <v>305141692.44808698</v>
      </c>
      <c r="DL18" s="3">
        <f>DL7*'Hyp 2027'!H174</f>
        <v>281401661.65075415</v>
      </c>
      <c r="DM18" s="3">
        <f>DM7*'Hyp 2027'!I174</f>
        <v>134980171.53748429</v>
      </c>
      <c r="DN18" s="17">
        <f>SUM(DH18:DM18)</f>
        <v>1721381197.4015369</v>
      </c>
      <c r="DO18" s="17">
        <f>DF18+DG18+DN18</f>
        <v>1783747743.7315993</v>
      </c>
      <c r="DR18" s="3">
        <f>DR7*'Hyp 2027'!B174</f>
        <v>39242599.470934451</v>
      </c>
      <c r="DS18" s="3">
        <f>DS7*'Hyp 2027'!C174</f>
        <v>28235066.972334031</v>
      </c>
      <c r="DT18" s="3">
        <f>DT7*'Hyp 2027'!D174</f>
        <v>478890.34693751822</v>
      </c>
      <c r="DU18" s="3">
        <f>DU7*'Hyp 2027'!E174</f>
        <v>982573495.56045866</v>
      </c>
      <c r="DV18" s="3">
        <f>DV7*'Hyp 2027'!F174</f>
        <v>82426922.354597166</v>
      </c>
      <c r="DW18" s="3">
        <f>DW7*'Hyp 2027'!G174</f>
        <v>346036908.54429728</v>
      </c>
      <c r="DX18" s="3">
        <f>DX7*'Hyp 2027'!H174</f>
        <v>321909546.89256424</v>
      </c>
      <c r="DY18" s="3">
        <f>DY7*'Hyp 2027'!I174</f>
        <v>147091846.07394937</v>
      </c>
      <c r="DZ18" s="17">
        <f>SUM(DT18:DY18)</f>
        <v>1880517609.7728043</v>
      </c>
      <c r="EA18" s="17">
        <f>DR18+DS18+DZ18</f>
        <v>1947995276.2160728</v>
      </c>
      <c r="ED18" s="3">
        <f>ED7*'Hyp 2027'!B174</f>
        <v>42568544.008759603</v>
      </c>
      <c r="EE18" s="3">
        <f>EE7*'Hyp 2027'!C174</f>
        <v>30020242.547715005</v>
      </c>
      <c r="EF18" s="3">
        <f>EF7*'Hyp 2027'!D174</f>
        <v>504247.332010479</v>
      </c>
      <c r="EG18" s="3">
        <f>EG7*'Hyp 2027'!E174</f>
        <v>1042977452.8402829</v>
      </c>
      <c r="EH18" s="3">
        <f>EH7*'Hyp 2027'!F174</f>
        <v>87619244.586481884</v>
      </c>
      <c r="EI18" s="3">
        <f>EI7*'Hyp 2027'!G174</f>
        <v>386932124.64050758</v>
      </c>
      <c r="EJ18" s="3">
        <f>EJ7*'Hyp 2027'!H174</f>
        <v>362417432.13437432</v>
      </c>
      <c r="EK18" s="3">
        <f>EK7*'Hyp 2027'!I174</f>
        <v>159203520.61041442</v>
      </c>
      <c r="EL18" s="17">
        <f>SUM(EF18:EK18)</f>
        <v>2039654022.1440718</v>
      </c>
      <c r="EM18" s="17">
        <f>ED18+EE18+EL18</f>
        <v>2112242808.7005465</v>
      </c>
    </row>
    <row r="19" spans="1:145" ht="6" customHeight="1" x14ac:dyDescent="0.2">
      <c r="A19" s="83"/>
      <c r="B19" s="82"/>
      <c r="C19" s="82"/>
      <c r="D19" s="82"/>
      <c r="E19" s="82"/>
      <c r="F19" s="82"/>
      <c r="G19" s="82"/>
      <c r="H19" s="82"/>
      <c r="I19" s="82"/>
      <c r="J19" s="82"/>
      <c r="K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F19" s="82"/>
      <c r="DG19" s="82"/>
      <c r="DH19" s="82"/>
      <c r="DI19" s="82"/>
      <c r="DJ19" s="82"/>
      <c r="DK19" s="82"/>
      <c r="DL19" s="82"/>
      <c r="DM19" s="82"/>
      <c r="DN19" s="82"/>
      <c r="DO19" s="82"/>
      <c r="DR19" s="82"/>
      <c r="DS19" s="82"/>
      <c r="DT19" s="82"/>
      <c r="DU19" s="82"/>
      <c r="DV19" s="82"/>
      <c r="DW19" s="82"/>
      <c r="DX19" s="82"/>
      <c r="DY19" s="82"/>
      <c r="DZ19" s="82"/>
      <c r="EA19" s="82"/>
      <c r="ED19" s="82"/>
      <c r="EE19" s="82"/>
      <c r="EF19" s="82"/>
      <c r="EG19" s="82"/>
      <c r="EH19" s="82"/>
      <c r="EI19" s="82"/>
      <c r="EJ19" s="82"/>
      <c r="EK19" s="82"/>
      <c r="EL19" s="82"/>
      <c r="EM19" s="82"/>
    </row>
    <row r="20" spans="1:145" x14ac:dyDescent="0.2">
      <c r="A20" s="1" t="s">
        <v>229</v>
      </c>
      <c r="B20" s="87">
        <v>25537396.6536173</v>
      </c>
      <c r="C20" s="87">
        <v>0</v>
      </c>
      <c r="D20" s="87">
        <v>152186.18663338601</v>
      </c>
      <c r="E20" s="87">
        <v>7395698.12297111</v>
      </c>
      <c r="F20" s="87">
        <v>29903133.138808001</v>
      </c>
      <c r="G20" s="87">
        <v>3710677.54776518</v>
      </c>
      <c r="H20" s="87">
        <v>-1017129.46662418</v>
      </c>
      <c r="I20" s="87">
        <v>1889056.87018153</v>
      </c>
      <c r="J20" s="3">
        <f>SUM(D20:I20)</f>
        <v>42033622.399735026</v>
      </c>
      <c r="K20" s="3">
        <f>B20+C20+J20</f>
        <v>67571019.053352326</v>
      </c>
      <c r="L20" s="1" t="s">
        <v>257</v>
      </c>
      <c r="N20" s="3">
        <f t="shared" ref="N20:U20" si="31">B20</f>
        <v>25537396.6536173</v>
      </c>
      <c r="O20" s="3">
        <f t="shared" si="31"/>
        <v>0</v>
      </c>
      <c r="P20" s="3">
        <f t="shared" si="31"/>
        <v>152186.18663338601</v>
      </c>
      <c r="Q20" s="3">
        <f t="shared" si="31"/>
        <v>7395698.12297111</v>
      </c>
      <c r="R20" s="3">
        <f t="shared" si="31"/>
        <v>29903133.138808001</v>
      </c>
      <c r="S20" s="3">
        <f t="shared" si="31"/>
        <v>3710677.54776518</v>
      </c>
      <c r="T20" s="3">
        <f t="shared" si="31"/>
        <v>-1017129.46662418</v>
      </c>
      <c r="U20" s="3">
        <f t="shared" si="31"/>
        <v>1889056.87018153</v>
      </c>
      <c r="V20" s="3">
        <f>SUM(P20:U20)</f>
        <v>42033622.399735026</v>
      </c>
      <c r="W20" s="3">
        <f>N20+O20+V20</f>
        <v>67571019.053352326</v>
      </c>
      <c r="X20" s="1" t="b">
        <f>W20=K20</f>
        <v>1</v>
      </c>
      <c r="Z20" s="3">
        <f t="shared" ref="Z20:AG20" si="32">N20</f>
        <v>25537396.6536173</v>
      </c>
      <c r="AA20" s="3">
        <f t="shared" si="32"/>
        <v>0</v>
      </c>
      <c r="AB20" s="3">
        <f t="shared" si="32"/>
        <v>152186.18663338601</v>
      </c>
      <c r="AC20" s="3">
        <f t="shared" si="32"/>
        <v>7395698.12297111</v>
      </c>
      <c r="AD20" s="3">
        <f t="shared" si="32"/>
        <v>29903133.138808001</v>
      </c>
      <c r="AE20" s="3">
        <f t="shared" si="32"/>
        <v>3710677.54776518</v>
      </c>
      <c r="AF20" s="3">
        <f t="shared" si="32"/>
        <v>-1017129.46662418</v>
      </c>
      <c r="AG20" s="3">
        <f t="shared" si="32"/>
        <v>1889056.87018153</v>
      </c>
      <c r="AH20" s="3">
        <f>SUM(AB20:AG20)</f>
        <v>42033622.399735026</v>
      </c>
      <c r="AI20" s="3">
        <f>Z20+AA20+AH20</f>
        <v>67571019.053352326</v>
      </c>
      <c r="AL20" s="3">
        <f t="shared" ref="AL20:AS20" si="33">Z20</f>
        <v>25537396.6536173</v>
      </c>
      <c r="AM20" s="3">
        <f t="shared" si="33"/>
        <v>0</v>
      </c>
      <c r="AN20" s="3">
        <f t="shared" si="33"/>
        <v>152186.18663338601</v>
      </c>
      <c r="AO20" s="3">
        <f t="shared" si="33"/>
        <v>7395698.12297111</v>
      </c>
      <c r="AP20" s="3">
        <f t="shared" si="33"/>
        <v>29903133.138808001</v>
      </c>
      <c r="AQ20" s="3">
        <f t="shared" si="33"/>
        <v>3710677.54776518</v>
      </c>
      <c r="AR20" s="3">
        <f t="shared" si="33"/>
        <v>-1017129.46662418</v>
      </c>
      <c r="AS20" s="3">
        <f t="shared" si="33"/>
        <v>1889056.87018153</v>
      </c>
      <c r="AT20" s="3">
        <v>22731891</v>
      </c>
      <c r="AU20" s="3">
        <f>AL20+AM20+AT20</f>
        <v>48269287.6536173</v>
      </c>
      <c r="AX20" s="3">
        <f t="shared" ref="AX20:BE20" si="34">AL20</f>
        <v>25537396.6536173</v>
      </c>
      <c r="AY20" s="3">
        <f t="shared" si="34"/>
        <v>0</v>
      </c>
      <c r="AZ20" s="3">
        <f t="shared" si="34"/>
        <v>152186.18663338601</v>
      </c>
      <c r="BA20" s="3">
        <f t="shared" si="34"/>
        <v>7395698.12297111</v>
      </c>
      <c r="BB20" s="3">
        <f t="shared" si="34"/>
        <v>29903133.138808001</v>
      </c>
      <c r="BC20" s="3">
        <f t="shared" si="34"/>
        <v>3710677.54776518</v>
      </c>
      <c r="BD20" s="3">
        <f t="shared" si="34"/>
        <v>-1017129.46662418</v>
      </c>
      <c r="BE20" s="3">
        <f t="shared" si="34"/>
        <v>1889056.87018153</v>
      </c>
      <c r="BF20" s="3">
        <f>SUM(AZ20:BE20)</f>
        <v>42033622.399735026</v>
      </c>
      <c r="BG20" s="3">
        <f>AX20+AY20+BF20</f>
        <v>67571019.053352326</v>
      </c>
      <c r="BJ20" s="3">
        <f t="shared" ref="BJ20:BQ20" si="35">AX20</f>
        <v>25537396.6536173</v>
      </c>
      <c r="BK20" s="3">
        <f t="shared" si="35"/>
        <v>0</v>
      </c>
      <c r="BL20" s="3">
        <f t="shared" si="35"/>
        <v>152186.18663338601</v>
      </c>
      <c r="BM20" s="3">
        <f t="shared" si="35"/>
        <v>7395698.12297111</v>
      </c>
      <c r="BN20" s="3">
        <f t="shared" si="35"/>
        <v>29903133.138808001</v>
      </c>
      <c r="BO20" s="3">
        <f t="shared" si="35"/>
        <v>3710677.54776518</v>
      </c>
      <c r="BP20" s="3">
        <f t="shared" si="35"/>
        <v>-1017129.46662418</v>
      </c>
      <c r="BQ20" s="3">
        <f t="shared" si="35"/>
        <v>1889056.87018153</v>
      </c>
      <c r="BR20" s="3">
        <f>SUM(BL20:BQ20)</f>
        <v>42033622.399735026</v>
      </c>
      <c r="BS20" s="3">
        <f>BJ20+BK20+BR20</f>
        <v>67571019.053352326</v>
      </c>
      <c r="BV20" s="3">
        <f t="shared" ref="BV20:CC20" si="36">BJ20</f>
        <v>25537396.6536173</v>
      </c>
      <c r="BW20" s="3">
        <f t="shared" si="36"/>
        <v>0</v>
      </c>
      <c r="BX20" s="3">
        <f t="shared" si="36"/>
        <v>152186.18663338601</v>
      </c>
      <c r="BY20" s="3">
        <f t="shared" si="36"/>
        <v>7395698.12297111</v>
      </c>
      <c r="BZ20" s="3">
        <f t="shared" si="36"/>
        <v>29903133.138808001</v>
      </c>
      <c r="CA20" s="3">
        <f t="shared" si="36"/>
        <v>3710677.54776518</v>
      </c>
      <c r="CB20" s="3">
        <f t="shared" si="36"/>
        <v>-1017129.46662418</v>
      </c>
      <c r="CC20" s="3">
        <f t="shared" si="36"/>
        <v>1889056.87018153</v>
      </c>
      <c r="CD20" s="3">
        <f>SUM(BX20:CC20)</f>
        <v>42033622.399735026</v>
      </c>
      <c r="CE20" s="3">
        <f>BV20+BW20+CD20</f>
        <v>67571019.053352326</v>
      </c>
      <c r="CH20" s="3">
        <f t="shared" ref="CH20:CO20" si="37">BV20</f>
        <v>25537396.6536173</v>
      </c>
      <c r="CI20" s="3">
        <f t="shared" si="37"/>
        <v>0</v>
      </c>
      <c r="CJ20" s="3">
        <f t="shared" si="37"/>
        <v>152186.18663338601</v>
      </c>
      <c r="CK20" s="3">
        <f t="shared" si="37"/>
        <v>7395698.12297111</v>
      </c>
      <c r="CL20" s="3">
        <f t="shared" si="37"/>
        <v>29903133.138808001</v>
      </c>
      <c r="CM20" s="3">
        <f t="shared" si="37"/>
        <v>3710677.54776518</v>
      </c>
      <c r="CN20" s="3">
        <f t="shared" si="37"/>
        <v>-1017129.46662418</v>
      </c>
      <c r="CO20" s="3">
        <f t="shared" si="37"/>
        <v>1889056.87018153</v>
      </c>
      <c r="CP20" s="3">
        <v>22731891</v>
      </c>
      <c r="CQ20" s="3">
        <f>CH20+CI20+CP20</f>
        <v>48269287.6536173</v>
      </c>
      <c r="CT20" s="3">
        <f t="shared" ref="CT20:DA20" si="38">CH20</f>
        <v>25537396.6536173</v>
      </c>
      <c r="CU20" s="3">
        <f t="shared" si="38"/>
        <v>0</v>
      </c>
      <c r="CV20" s="3">
        <f t="shared" si="38"/>
        <v>152186.18663338601</v>
      </c>
      <c r="CW20" s="3">
        <f t="shared" si="38"/>
        <v>7395698.12297111</v>
      </c>
      <c r="CX20" s="3">
        <f t="shared" si="38"/>
        <v>29903133.138808001</v>
      </c>
      <c r="CY20" s="3">
        <f t="shared" si="38"/>
        <v>3710677.54776518</v>
      </c>
      <c r="CZ20" s="3">
        <f t="shared" si="38"/>
        <v>-1017129.46662418</v>
      </c>
      <c r="DA20" s="3">
        <f t="shared" si="38"/>
        <v>1889056.87018153</v>
      </c>
      <c r="DB20" s="3">
        <v>22731891</v>
      </c>
      <c r="DC20" s="3">
        <f>CT20+CU20+DB20</f>
        <v>48269287.6536173</v>
      </c>
      <c r="DF20" s="3">
        <f t="shared" ref="DF20:DM20" si="39">CT20</f>
        <v>25537396.6536173</v>
      </c>
      <c r="DG20" s="3">
        <f t="shared" si="39"/>
        <v>0</v>
      </c>
      <c r="DH20" s="3">
        <f t="shared" si="39"/>
        <v>152186.18663338601</v>
      </c>
      <c r="DI20" s="3">
        <f t="shared" si="39"/>
        <v>7395698.12297111</v>
      </c>
      <c r="DJ20" s="3">
        <f t="shared" si="39"/>
        <v>29903133.138808001</v>
      </c>
      <c r="DK20" s="3">
        <f t="shared" si="39"/>
        <v>3710677.54776518</v>
      </c>
      <c r="DL20" s="3">
        <f t="shared" si="39"/>
        <v>-1017129.46662418</v>
      </c>
      <c r="DM20" s="3">
        <f t="shared" si="39"/>
        <v>1889056.87018153</v>
      </c>
      <c r="DN20" s="3">
        <v>22731891</v>
      </c>
      <c r="DO20" s="3">
        <f>DF20+DG20+DN20</f>
        <v>48269287.6536173</v>
      </c>
      <c r="DR20" s="3">
        <f t="shared" ref="DR20:DY20" si="40">DF20</f>
        <v>25537396.6536173</v>
      </c>
      <c r="DS20" s="3">
        <f t="shared" si="40"/>
        <v>0</v>
      </c>
      <c r="DT20" s="3">
        <f t="shared" si="40"/>
        <v>152186.18663338601</v>
      </c>
      <c r="DU20" s="3">
        <f t="shared" si="40"/>
        <v>7395698.12297111</v>
      </c>
      <c r="DV20" s="3">
        <f t="shared" si="40"/>
        <v>29903133.138808001</v>
      </c>
      <c r="DW20" s="3">
        <f t="shared" si="40"/>
        <v>3710677.54776518</v>
      </c>
      <c r="DX20" s="3">
        <f t="shared" si="40"/>
        <v>-1017129.46662418</v>
      </c>
      <c r="DY20" s="3">
        <f t="shared" si="40"/>
        <v>1889056.87018153</v>
      </c>
      <c r="DZ20" s="3">
        <v>22731891</v>
      </c>
      <c r="EA20" s="3">
        <f>DR20+DS20+DZ20</f>
        <v>48269287.6536173</v>
      </c>
      <c r="ED20" s="3">
        <f t="shared" ref="ED20:EK20" si="41">DR20</f>
        <v>25537396.6536173</v>
      </c>
      <c r="EE20" s="3">
        <f t="shared" si="41"/>
        <v>0</v>
      </c>
      <c r="EF20" s="3">
        <f t="shared" si="41"/>
        <v>152186.18663338601</v>
      </c>
      <c r="EG20" s="3">
        <f t="shared" si="41"/>
        <v>7395698.12297111</v>
      </c>
      <c r="EH20" s="3">
        <f t="shared" si="41"/>
        <v>29903133.138808001</v>
      </c>
      <c r="EI20" s="3">
        <f t="shared" si="41"/>
        <v>3710677.54776518</v>
      </c>
      <c r="EJ20" s="3">
        <f t="shared" si="41"/>
        <v>-1017129.46662418</v>
      </c>
      <c r="EK20" s="3">
        <f t="shared" si="41"/>
        <v>1889056.87018153</v>
      </c>
      <c r="EL20" s="3">
        <f>SUM(EF20:EK20)</f>
        <v>42033622.399735026</v>
      </c>
      <c r="EM20" s="3">
        <f>ED20+EE20+EL20</f>
        <v>67571019.053352326</v>
      </c>
    </row>
    <row r="21" spans="1:145" x14ac:dyDescent="0.2">
      <c r="A21" s="1" t="s">
        <v>228</v>
      </c>
      <c r="B21" s="3">
        <f>'Hyp 2027'!B332*'Reass Local'!B7</f>
        <v>0</v>
      </c>
      <c r="C21" s="3">
        <f>'Hyp 2027'!C332*'Reass Local'!C7</f>
        <v>0</v>
      </c>
      <c r="D21" s="3">
        <f>'Hyp 2027'!D332*'Reass Local'!D7</f>
        <v>0</v>
      </c>
      <c r="E21" s="3">
        <f>'Hyp 2027'!E332*'Reass Local'!E7</f>
        <v>0</v>
      </c>
      <c r="F21" s="3">
        <f>'Hyp 2027'!F332*'Reass Local'!F7</f>
        <v>39301692.105062462</v>
      </c>
      <c r="G21" s="3">
        <f>'Hyp 2027'!G332*'Reass Local'!G7</f>
        <v>0</v>
      </c>
      <c r="H21" s="3">
        <f>'Hyp 2027'!H332*'Reass Local'!H7</f>
        <v>0</v>
      </c>
      <c r="I21" s="3">
        <f>'Hyp 2027'!I332*'Reass Local'!I7</f>
        <v>0</v>
      </c>
      <c r="J21" s="3">
        <f>SUM(D21:I21)</f>
        <v>39301692.105062462</v>
      </c>
      <c r="K21" s="3">
        <f>B21+C21+J21</f>
        <v>39301692.105062462</v>
      </c>
      <c r="M21" s="3"/>
      <c r="N21" s="3">
        <f>N7*'Hyp 2027'!B333</f>
        <v>19424695.807073459</v>
      </c>
      <c r="O21" s="3">
        <f>O7*'Hyp 2027'!C333</f>
        <v>0</v>
      </c>
      <c r="P21" s="3">
        <f>P7*'Hyp 2027'!D333</f>
        <v>278302.23127980012</v>
      </c>
      <c r="Q21" s="3">
        <f>Q7*'Hyp 2027'!E333</f>
        <v>96078515.160067976</v>
      </c>
      <c r="R21" s="3">
        <f>R7*'Hyp 2027'!F333</f>
        <v>65729570.486527935</v>
      </c>
      <c r="S21" s="3">
        <f>S7*'Hyp 2027'!G333</f>
        <v>0</v>
      </c>
      <c r="T21" s="3">
        <f>T7*'Hyp 2027'!H333</f>
        <v>9480815.4925537594</v>
      </c>
      <c r="U21" s="3">
        <f>U7*'Hyp 2027'!I333</f>
        <v>9916619.5342244506</v>
      </c>
      <c r="V21" s="3">
        <f>SUM(P21:U21)</f>
        <v>181483822.90465394</v>
      </c>
      <c r="W21" s="3">
        <f>N21+O21+V21</f>
        <v>200908518.71172738</v>
      </c>
      <c r="Z21" s="3">
        <f>'Hyp 2027'!B334*Z7</f>
        <v>0</v>
      </c>
      <c r="AA21" s="3">
        <f>'Hyp 2027'!C334*AA7</f>
        <v>0</v>
      </c>
      <c r="AB21" s="3">
        <f>'Hyp 2027'!D334*AB7</f>
        <v>0</v>
      </c>
      <c r="AC21" s="3">
        <f>'Hyp 2027'!E334*AC7</f>
        <v>53173383.431399822</v>
      </c>
      <c r="AD21" s="3">
        <f>'Hyp 2027'!F334*AD7</f>
        <v>41857350.793422513</v>
      </c>
      <c r="AE21" s="3">
        <f>'Hyp 2027'!G334*AE7</f>
        <v>0</v>
      </c>
      <c r="AF21" s="3">
        <f>'Hyp 2027'!H334*AF7</f>
        <v>2206651.0986695392</v>
      </c>
      <c r="AG21" s="3">
        <f>'Hyp 2027'!I334*AG7</f>
        <v>0</v>
      </c>
      <c r="AH21" s="3">
        <f>SUM(AB21:AG21)</f>
        <v>97237385.323491886</v>
      </c>
      <c r="AI21" s="3">
        <f>Z21+AA21+AH21</f>
        <v>97237385.323491886</v>
      </c>
      <c r="AL21" s="3">
        <f>AL7*'Hyp 2027'!B335</f>
        <v>22083526.677124612</v>
      </c>
      <c r="AM21" s="3">
        <f>AM7*'Hyp 2027'!C335</f>
        <v>0</v>
      </c>
      <c r="AN21" s="3">
        <f>AN7*'Hyp 2027'!D335</f>
        <v>224948.4947424001</v>
      </c>
      <c r="AO21" s="3">
        <f>AO7*'Hyp 2027'!E335</f>
        <v>129420116.65101981</v>
      </c>
      <c r="AP21" s="3">
        <f>AP7*'Hyp 2027'!F335</f>
        <v>41165120.021322452</v>
      </c>
      <c r="AQ21" s="3">
        <f>AQ7*'Hyp 2027'!G335</f>
        <v>6406370.2288836632</v>
      </c>
      <c r="AR21" s="3">
        <f>AR7*'Hyp 2027'!H335</f>
        <v>6282173.0065167369</v>
      </c>
      <c r="AS21" s="3">
        <f>AS7*'Hyp 2027'!I335</f>
        <v>8997228.8542412017</v>
      </c>
      <c r="AT21" s="3">
        <f>SUM(AN21:AS21)</f>
        <v>192495957.25672624</v>
      </c>
      <c r="AU21" s="3">
        <f>AL21+AM21+AT21</f>
        <v>214579483.93385085</v>
      </c>
      <c r="AX21" s="3">
        <f>AX7*'Hyp 2027'!B336</f>
        <v>24388958.175410718</v>
      </c>
      <c r="AY21" s="3">
        <f>AY7*'Hyp 2027'!C336</f>
        <v>0</v>
      </c>
      <c r="AZ21" s="3">
        <f>AZ7*'Hyp 2027'!D336</f>
        <v>502592.24152800016</v>
      </c>
      <c r="BA21" s="3">
        <f>BA7*'Hyp 2027'!E336</f>
        <v>130427269.12001678</v>
      </c>
      <c r="BB21" s="3">
        <f>BB7*'Hyp 2027'!F336</f>
        <v>40057646.674277291</v>
      </c>
      <c r="BC21" s="3">
        <f>BC7*'Hyp 2027'!G336</f>
        <v>6621376.2595333029</v>
      </c>
      <c r="BD21" s="3">
        <f>BD7*'Hyp 2027'!H336</f>
        <v>7180502.3709881362</v>
      </c>
      <c r="BE21" s="3">
        <f>BE7*'Hyp 2027'!I336</f>
        <v>10049610.214119462</v>
      </c>
      <c r="BF21" s="3">
        <f>SUM(AZ21:BE21)</f>
        <v>194838996.880463</v>
      </c>
      <c r="BG21" s="3">
        <f>AX21+AY21+BF21</f>
        <v>219227955.05587372</v>
      </c>
      <c r="BJ21" s="3">
        <f>BJ7*'Hyp 2027'!B337</f>
        <v>24388958.175410721</v>
      </c>
      <c r="BK21" s="3">
        <f>BK7*'Hyp 2027'!C337</f>
        <v>0</v>
      </c>
      <c r="BL21" s="3">
        <f>BL7*'Hyp 2027'!D337</f>
        <v>502592.24152800022</v>
      </c>
      <c r="BM21" s="3">
        <f>BM7*'Hyp 2027'!E337</f>
        <v>115411912.30227791</v>
      </c>
      <c r="BN21" s="3">
        <f>BN7*'Hyp 2027'!F337</f>
        <v>40030640.493480019</v>
      </c>
      <c r="BO21" s="3">
        <f>BO7*'Hyp 2027'!G337</f>
        <v>5807074.2679514531</v>
      </c>
      <c r="BP21" s="3">
        <f>BP7*'Hyp 2027'!H337</f>
        <v>7450016.4966240041</v>
      </c>
      <c r="BQ21" s="3">
        <f>BQ7*'Hyp 2027'!I337</f>
        <v>11275174.369433181</v>
      </c>
      <c r="BR21" s="3">
        <f>SUM(BL21:BQ21)</f>
        <v>180477410.17129457</v>
      </c>
      <c r="BS21" s="3">
        <f>BJ21+BK21+BR21</f>
        <v>204866368.34670529</v>
      </c>
      <c r="BV21" s="3">
        <f>BV7*'Hyp 2027'!B338</f>
        <v>30628587.221455466</v>
      </c>
      <c r="BW21" s="3">
        <f>BW7*'Hyp 2027'!C338</f>
        <v>0</v>
      </c>
      <c r="BX21" s="3">
        <f>BX7*'Hyp 2027'!D338</f>
        <v>541385.57865600032</v>
      </c>
      <c r="BY21" s="3">
        <f>BY7*'Hyp 2027'!E338</f>
        <v>138421486.66549549</v>
      </c>
      <c r="BZ21" s="3">
        <f>BZ7*'Hyp 2027'!F338</f>
        <v>39644489.686135218</v>
      </c>
      <c r="CA21" s="3">
        <f>CA7*'Hyp 2027'!G338</f>
        <v>7871539.797426411</v>
      </c>
      <c r="CB21" s="3">
        <f>CB7*'Hyp 2027'!H338</f>
        <v>8507068.4870538227</v>
      </c>
      <c r="CC21" s="3">
        <f>CC7*'Hyp 2027'!I338</f>
        <v>13655710.169367885</v>
      </c>
      <c r="CD21" s="3">
        <f>SUM(BX21:CC21)</f>
        <v>208641680.3841348</v>
      </c>
      <c r="CE21" s="3">
        <f>BV21+BW21+CD21</f>
        <v>239270267.60559025</v>
      </c>
      <c r="CH21" s="3">
        <f>CH7*'Hyp 2027'!B339</f>
        <v>34726898.969941542</v>
      </c>
      <c r="CI21" s="3">
        <f>CI7*'Hyp 2027'!C339</f>
        <v>0</v>
      </c>
      <c r="CJ21" s="3">
        <f>CJ7*'Hyp 2027'!D339</f>
        <v>493863.90809020808</v>
      </c>
      <c r="CK21" s="3">
        <f>CK7*'Hyp 2027'!E339</f>
        <v>121244457.0487579</v>
      </c>
      <c r="CL21" s="3">
        <f>CL7*'Hyp 2027'!F339</f>
        <v>41680116.866438136</v>
      </c>
      <c r="CM21" s="3">
        <f>CM7*'Hyp 2027'!G339</f>
        <v>9120650.1214910019</v>
      </c>
      <c r="CN21" s="3">
        <f>CN7*'Hyp 2027'!H339</f>
        <v>8383530.2609355021</v>
      </c>
      <c r="CO21" s="3">
        <f>CO7*'Hyp 2027'!I339</f>
        <v>12608133.182705207</v>
      </c>
      <c r="CP21" s="3">
        <f>SUM(CJ21:CO21)</f>
        <v>193530751.38841796</v>
      </c>
      <c r="CQ21" s="3">
        <f>CH21+CI21+CP21</f>
        <v>228257650.35835952</v>
      </c>
      <c r="CT21" s="3">
        <f>CT7*'Hyp 2027'!B340</f>
        <v>38864086.55927334</v>
      </c>
      <c r="CU21" s="3">
        <f>CU7*'Hyp 2027'!C340</f>
        <v>0</v>
      </c>
      <c r="CV21" s="3">
        <f>CV7*'Hyp 2027'!D340</f>
        <v>435780.61662294797</v>
      </c>
      <c r="CW21" s="3">
        <f>CW7*'Hyp 2027'!E340</f>
        <v>99776784.428992331</v>
      </c>
      <c r="CX21" s="3">
        <f>CX7*'Hyp 2027'!F340</f>
        <v>43513344.976489179</v>
      </c>
      <c r="CY21" s="3">
        <f>CY7*'Hyp 2027'!G340</f>
        <v>10181097.577420875</v>
      </c>
      <c r="CZ21" s="3">
        <f>CZ7*'Hyp 2027'!H340</f>
        <v>7338614.2835592898</v>
      </c>
      <c r="DA21" s="3">
        <f>DA7*'Hyp 2027'!I340</f>
        <v>10964747.001878154</v>
      </c>
      <c r="DB21" s="3">
        <f>SUM(CV21:DA21)</f>
        <v>172210368.88496277</v>
      </c>
      <c r="DC21" s="3">
        <f>CT21+CU21+DB21</f>
        <v>211074455.4442361</v>
      </c>
      <c r="DF21" s="3">
        <f>DF7*'Hyp 2027'!B341</f>
        <v>43040149.989450872</v>
      </c>
      <c r="DG21" s="3">
        <f>DG7*'Hyp 2027'!C341</f>
        <v>0</v>
      </c>
      <c r="DH21" s="3">
        <f>DH7*'Hyp 2027'!D341</f>
        <v>367135.70425422012</v>
      </c>
      <c r="DI21" s="3">
        <f>DI7*'Hyp 2027'!E341</f>
        <v>74018468.806198761</v>
      </c>
      <c r="DJ21" s="3">
        <f>DJ7*'Hyp 2027'!F341</f>
        <v>45144174.016288355</v>
      </c>
      <c r="DK21" s="3">
        <f>DK7*'Hyp 2027'!G341</f>
        <v>11052882.165216032</v>
      </c>
      <c r="DL21" s="3">
        <f>DL7*'Hyp 2027'!H341</f>
        <v>5372320.5549251847</v>
      </c>
      <c r="DM21" s="3">
        <f>DM7*'Hyp 2027'!I341</f>
        <v>8725551.6268867236</v>
      </c>
      <c r="DN21" s="3">
        <f>SUM(DH21:DM21)</f>
        <v>144680532.87376928</v>
      </c>
      <c r="DO21" s="3">
        <f>DF21+DG21+DN21</f>
        <v>187720682.86322016</v>
      </c>
      <c r="DR21" s="3">
        <f>DR7*'Hyp 2027'!B342</f>
        <v>47255089.260474131</v>
      </c>
      <c r="DS21" s="3">
        <f>DS7*'Hyp 2027'!C342</f>
        <v>0</v>
      </c>
      <c r="DT21" s="3">
        <f>DT7*'Hyp 2027'!D342</f>
        <v>287929.17098402436</v>
      </c>
      <c r="DU21" s="3">
        <f>DU7*'Hyp 2027'!E342</f>
        <v>43969510.180377185</v>
      </c>
      <c r="DV21" s="3">
        <f>DV7*'Hyp 2027'!F342</f>
        <v>46572603.985835664</v>
      </c>
      <c r="DW21" s="3">
        <f>DW7*'Hyp 2027'!G342</f>
        <v>11736003.884876473</v>
      </c>
      <c r="DX21" s="3">
        <f>DX7*'Hyp 2027'!H342</f>
        <v>2484649.0750331883</v>
      </c>
      <c r="DY21" s="3">
        <f>DY7*'Hyp 2027'!I342</f>
        <v>5890547.0577309188</v>
      </c>
      <c r="DZ21" s="3">
        <f>SUM(DT21:DY21)</f>
        <v>110941243.35483745</v>
      </c>
      <c r="EA21" s="3">
        <f>DR21+DS21+DZ21</f>
        <v>158196332.61531156</v>
      </c>
      <c r="ED21" s="3">
        <f>ED7*'Hyp 2027'!B343</f>
        <v>51508904.372343116</v>
      </c>
      <c r="EE21" s="3">
        <f>EE7*'Hyp 2027'!C343</f>
        <v>0</v>
      </c>
      <c r="EF21" s="3">
        <f>EF7*'Hyp 2027'!D343</f>
        <v>198161.01681236076</v>
      </c>
      <c r="EG21" s="3">
        <f>EG7*'Hyp 2027'!E343</f>
        <v>9629908.5515276194</v>
      </c>
      <c r="EH21" s="3">
        <f>EH7*'Hyp 2027'!F343</f>
        <v>47798634.885131098</v>
      </c>
      <c r="EI21" s="3">
        <f>EI7*'Hyp 2027'!G343</f>
        <v>12230462.736402199</v>
      </c>
      <c r="EJ21" s="3">
        <f>EJ7*'Hyp 2027'!H343</f>
        <v>-1324400.1561166998</v>
      </c>
      <c r="EK21" s="3">
        <f>EK7*'Hyp 2027'!I343</f>
        <v>2459733.294410741</v>
      </c>
      <c r="EL21" s="3">
        <f>SUM(EF21:EK21)</f>
        <v>70992500.328167319</v>
      </c>
      <c r="EM21" s="3">
        <f>ED21+EE21+EL21</f>
        <v>122501404.70051044</v>
      </c>
    </row>
    <row r="22" spans="1:145" x14ac:dyDescent="0.2">
      <c r="A22" s="92" t="s">
        <v>298</v>
      </c>
      <c r="B22" s="17">
        <f t="shared" ref="B22:K22" si="42">B21-B20</f>
        <v>-25537396.6536173</v>
      </c>
      <c r="C22" s="17">
        <f t="shared" si="42"/>
        <v>0</v>
      </c>
      <c r="D22" s="17">
        <f t="shared" si="42"/>
        <v>-152186.18663338601</v>
      </c>
      <c r="E22" s="17">
        <f t="shared" si="42"/>
        <v>-7395698.12297111</v>
      </c>
      <c r="F22" s="17">
        <f t="shared" si="42"/>
        <v>9398558.9662544616</v>
      </c>
      <c r="G22" s="17">
        <f t="shared" si="42"/>
        <v>-3710677.54776518</v>
      </c>
      <c r="H22" s="17">
        <f t="shared" si="42"/>
        <v>1017129.46662418</v>
      </c>
      <c r="I22" s="17">
        <f t="shared" si="42"/>
        <v>-1889056.87018153</v>
      </c>
      <c r="J22" s="17">
        <f t="shared" si="42"/>
        <v>-2731930.2946725637</v>
      </c>
      <c r="K22" s="17">
        <f t="shared" si="42"/>
        <v>-28269326.948289864</v>
      </c>
      <c r="L22" s="3"/>
      <c r="N22" s="17">
        <f t="shared" ref="N22:W22" si="43">N21-N20</f>
        <v>-6112700.8465438411</v>
      </c>
      <c r="O22" s="17">
        <f t="shared" si="43"/>
        <v>0</v>
      </c>
      <c r="P22" s="17">
        <f t="shared" si="43"/>
        <v>126116.04464641411</v>
      </c>
      <c r="Q22" s="17">
        <f t="shared" si="43"/>
        <v>88682817.037096858</v>
      </c>
      <c r="R22" s="17">
        <f t="shared" si="43"/>
        <v>35826437.347719938</v>
      </c>
      <c r="S22" s="17">
        <f t="shared" si="43"/>
        <v>-3710677.54776518</v>
      </c>
      <c r="T22" s="17">
        <f t="shared" si="43"/>
        <v>10497944.959177939</v>
      </c>
      <c r="U22" s="17">
        <f t="shared" si="43"/>
        <v>8027562.6640429208</v>
      </c>
      <c r="V22" s="17">
        <f t="shared" si="43"/>
        <v>139450200.5049189</v>
      </c>
      <c r="W22" s="17">
        <f t="shared" si="43"/>
        <v>133337499.65837505</v>
      </c>
      <c r="X22" s="3"/>
      <c r="Z22" s="17">
        <f t="shared" ref="Z22:AI22" si="44">Z21-Z20</f>
        <v>-25537396.6536173</v>
      </c>
      <c r="AA22" s="17">
        <f t="shared" si="44"/>
        <v>0</v>
      </c>
      <c r="AB22" s="17">
        <f t="shared" si="44"/>
        <v>-152186.18663338601</v>
      </c>
      <c r="AC22" s="17">
        <f t="shared" si="44"/>
        <v>45777685.308428712</v>
      </c>
      <c r="AD22" s="17">
        <f t="shared" si="44"/>
        <v>11954217.654614512</v>
      </c>
      <c r="AE22" s="17">
        <f t="shared" si="44"/>
        <v>-3710677.54776518</v>
      </c>
      <c r="AF22" s="17">
        <f t="shared" si="44"/>
        <v>3223780.5652937191</v>
      </c>
      <c r="AG22" s="17">
        <f t="shared" si="44"/>
        <v>-1889056.87018153</v>
      </c>
      <c r="AH22" s="17">
        <f t="shared" si="44"/>
        <v>55203762.92375686</v>
      </c>
      <c r="AI22" s="17">
        <f t="shared" si="44"/>
        <v>29666366.27013956</v>
      </c>
      <c r="AJ22" s="3"/>
      <c r="AL22" s="17">
        <f t="shared" ref="AL22:AU22" si="45">AL21-AL20</f>
        <v>-3453869.9764926881</v>
      </c>
      <c r="AM22" s="17">
        <f t="shared" si="45"/>
        <v>0</v>
      </c>
      <c r="AN22" s="17">
        <f t="shared" si="45"/>
        <v>72762.308109014091</v>
      </c>
      <c r="AO22" s="17">
        <f t="shared" si="45"/>
        <v>122024418.52804869</v>
      </c>
      <c r="AP22" s="17">
        <f t="shared" si="45"/>
        <v>11261986.882514451</v>
      </c>
      <c r="AQ22" s="17">
        <f t="shared" si="45"/>
        <v>2695692.6811184832</v>
      </c>
      <c r="AR22" s="17">
        <f t="shared" si="45"/>
        <v>7299302.4731409168</v>
      </c>
      <c r="AS22" s="17">
        <f t="shared" si="45"/>
        <v>7108171.9840596719</v>
      </c>
      <c r="AT22" s="17">
        <f t="shared" si="45"/>
        <v>169764066.25672624</v>
      </c>
      <c r="AU22" s="17">
        <f t="shared" si="45"/>
        <v>166310196.28023356</v>
      </c>
      <c r="AV22" s="3"/>
      <c r="AX22" s="17">
        <f t="shared" ref="AX22:BG22" si="46">AX21-AX20</f>
        <v>-1148438.4782065824</v>
      </c>
      <c r="AY22" s="17">
        <f t="shared" si="46"/>
        <v>0</v>
      </c>
      <c r="AZ22" s="17">
        <f t="shared" si="46"/>
        <v>350406.05489461415</v>
      </c>
      <c r="BA22" s="17">
        <f t="shared" si="46"/>
        <v>123031570.99704567</v>
      </c>
      <c r="BB22" s="17">
        <f t="shared" si="46"/>
        <v>10154513.53546929</v>
      </c>
      <c r="BC22" s="17">
        <f t="shared" si="46"/>
        <v>2910698.7117681229</v>
      </c>
      <c r="BD22" s="17">
        <f t="shared" si="46"/>
        <v>8197631.837612316</v>
      </c>
      <c r="BE22" s="17">
        <f t="shared" si="46"/>
        <v>8160553.3439379325</v>
      </c>
      <c r="BF22" s="17">
        <f t="shared" si="46"/>
        <v>152805374.48072797</v>
      </c>
      <c r="BG22" s="17">
        <f t="shared" si="46"/>
        <v>151656936.0025214</v>
      </c>
      <c r="BH22" s="3"/>
      <c r="BJ22" s="17">
        <f t="shared" ref="BJ22:BS22" si="47">BJ21-BJ20</f>
        <v>-1148438.4782065786</v>
      </c>
      <c r="BK22" s="17">
        <f t="shared" si="47"/>
        <v>0</v>
      </c>
      <c r="BL22" s="17">
        <f t="shared" si="47"/>
        <v>350406.05489461421</v>
      </c>
      <c r="BM22" s="17">
        <f t="shared" si="47"/>
        <v>108016214.17930681</v>
      </c>
      <c r="BN22" s="17">
        <f t="shared" si="47"/>
        <v>10127507.354672018</v>
      </c>
      <c r="BO22" s="17">
        <f t="shared" si="47"/>
        <v>2096396.7201862731</v>
      </c>
      <c r="BP22" s="17">
        <f t="shared" si="47"/>
        <v>8467145.963248184</v>
      </c>
      <c r="BQ22" s="17">
        <f t="shared" si="47"/>
        <v>9386117.4992516506</v>
      </c>
      <c r="BR22" s="17">
        <f t="shared" si="47"/>
        <v>138443787.77155954</v>
      </c>
      <c r="BS22" s="17">
        <f t="shared" si="47"/>
        <v>137295349.29335296</v>
      </c>
      <c r="BT22" s="3"/>
      <c r="BV22" s="17">
        <f t="shared" ref="BV22:CE22" si="48">BV21-BV20</f>
        <v>5091190.5678381659</v>
      </c>
      <c r="BW22" s="17">
        <f t="shared" si="48"/>
        <v>0</v>
      </c>
      <c r="BX22" s="17">
        <f t="shared" si="48"/>
        <v>389199.39202261431</v>
      </c>
      <c r="BY22" s="17">
        <f t="shared" si="48"/>
        <v>131025788.54252437</v>
      </c>
      <c r="BZ22" s="17">
        <f t="shared" si="48"/>
        <v>9741356.5473272167</v>
      </c>
      <c r="CA22" s="17">
        <f t="shared" si="48"/>
        <v>4160862.2496612309</v>
      </c>
      <c r="CB22" s="17">
        <f t="shared" si="48"/>
        <v>9524197.9536780026</v>
      </c>
      <c r="CC22" s="17">
        <f t="shared" si="48"/>
        <v>11766653.299186355</v>
      </c>
      <c r="CD22" s="17">
        <f t="shared" si="48"/>
        <v>166608057.98439977</v>
      </c>
      <c r="CE22" s="17">
        <f t="shared" si="48"/>
        <v>171699248.55223793</v>
      </c>
      <c r="CF22" s="3"/>
      <c r="CH22" s="17">
        <f t="shared" ref="CH22:CQ22" si="49">CH21-CH20</f>
        <v>9189502.3163242415</v>
      </c>
      <c r="CI22" s="17">
        <f t="shared" si="49"/>
        <v>0</v>
      </c>
      <c r="CJ22" s="17">
        <f t="shared" si="49"/>
        <v>341677.72145682207</v>
      </c>
      <c r="CK22" s="17">
        <f t="shared" si="49"/>
        <v>113848758.92578679</v>
      </c>
      <c r="CL22" s="17">
        <f t="shared" si="49"/>
        <v>11776983.727630135</v>
      </c>
      <c r="CM22" s="17">
        <f t="shared" si="49"/>
        <v>5409972.5737258215</v>
      </c>
      <c r="CN22" s="17">
        <f t="shared" si="49"/>
        <v>9400659.727559682</v>
      </c>
      <c r="CO22" s="17">
        <f t="shared" si="49"/>
        <v>10719076.312523676</v>
      </c>
      <c r="CP22" s="17">
        <f t="shared" si="49"/>
        <v>170798860.38841796</v>
      </c>
      <c r="CQ22" s="17">
        <f t="shared" si="49"/>
        <v>179988362.70474222</v>
      </c>
      <c r="CR22" s="3"/>
      <c r="CT22" s="17">
        <f t="shared" ref="CT22:DC22" si="50">CT21-CT20</f>
        <v>13326689.90565604</v>
      </c>
      <c r="CU22" s="17">
        <f t="shared" si="50"/>
        <v>0</v>
      </c>
      <c r="CV22" s="17">
        <f t="shared" si="50"/>
        <v>283594.42998956196</v>
      </c>
      <c r="CW22" s="17">
        <f t="shared" si="50"/>
        <v>92381086.306021214</v>
      </c>
      <c r="CX22" s="17">
        <f t="shared" si="50"/>
        <v>13610211.837681178</v>
      </c>
      <c r="CY22" s="17">
        <f t="shared" si="50"/>
        <v>6470420.029655695</v>
      </c>
      <c r="CZ22" s="17">
        <f t="shared" si="50"/>
        <v>8355743.7501834696</v>
      </c>
      <c r="DA22" s="17">
        <f t="shared" si="50"/>
        <v>9075690.1316966228</v>
      </c>
      <c r="DB22" s="17">
        <f t="shared" si="50"/>
        <v>149478477.88496277</v>
      </c>
      <c r="DC22" s="17">
        <f t="shared" si="50"/>
        <v>162805167.79061881</v>
      </c>
      <c r="DD22" s="3"/>
      <c r="DF22" s="17">
        <f t="shared" ref="DF22:DO22" si="51">DF21-DF20</f>
        <v>17502753.335833572</v>
      </c>
      <c r="DG22" s="17">
        <f t="shared" si="51"/>
        <v>0</v>
      </c>
      <c r="DH22" s="17">
        <f t="shared" si="51"/>
        <v>214949.51762083411</v>
      </c>
      <c r="DI22" s="17">
        <f t="shared" si="51"/>
        <v>66622770.683227651</v>
      </c>
      <c r="DJ22" s="17">
        <f t="shared" si="51"/>
        <v>15241040.877480354</v>
      </c>
      <c r="DK22" s="17">
        <f t="shared" si="51"/>
        <v>7342204.6174508519</v>
      </c>
      <c r="DL22" s="17">
        <f t="shared" si="51"/>
        <v>6389450.0215493646</v>
      </c>
      <c r="DM22" s="17">
        <f t="shared" si="51"/>
        <v>6836494.7567051938</v>
      </c>
      <c r="DN22" s="17">
        <f t="shared" si="51"/>
        <v>121948641.87376928</v>
      </c>
      <c r="DO22" s="17">
        <f t="shared" si="51"/>
        <v>139451395.20960286</v>
      </c>
      <c r="DP22" s="3"/>
      <c r="DR22" s="17">
        <f t="shared" ref="DR22:EA22" si="52">DR21-DR20</f>
        <v>21717692.60685683</v>
      </c>
      <c r="DS22" s="17">
        <f t="shared" si="52"/>
        <v>0</v>
      </c>
      <c r="DT22" s="17">
        <f t="shared" si="52"/>
        <v>135742.98435063835</v>
      </c>
      <c r="DU22" s="17">
        <f t="shared" si="52"/>
        <v>36573812.057406075</v>
      </c>
      <c r="DV22" s="17">
        <f t="shared" si="52"/>
        <v>16669470.847027663</v>
      </c>
      <c r="DW22" s="17">
        <f t="shared" si="52"/>
        <v>8025326.3371112924</v>
      </c>
      <c r="DX22" s="17">
        <f t="shared" si="52"/>
        <v>3501778.5416573682</v>
      </c>
      <c r="DY22" s="17">
        <f t="shared" si="52"/>
        <v>4001490.187549389</v>
      </c>
      <c r="DZ22" s="17">
        <f t="shared" si="52"/>
        <v>88209352.354837447</v>
      </c>
      <c r="EA22" s="17">
        <f t="shared" si="52"/>
        <v>109927044.96169427</v>
      </c>
      <c r="EB22" s="3"/>
      <c r="ED22" s="17">
        <f t="shared" ref="ED22:EM22" si="53">ED21-ED20</f>
        <v>25971507.718725815</v>
      </c>
      <c r="EE22" s="17">
        <f t="shared" si="53"/>
        <v>0</v>
      </c>
      <c r="EF22" s="17">
        <f t="shared" si="53"/>
        <v>45974.830178974749</v>
      </c>
      <c r="EG22" s="17">
        <f t="shared" si="53"/>
        <v>2234210.4285565093</v>
      </c>
      <c r="EH22" s="17">
        <f t="shared" si="53"/>
        <v>17895501.746323097</v>
      </c>
      <c r="EI22" s="17">
        <f t="shared" si="53"/>
        <v>8519785.1886370182</v>
      </c>
      <c r="EJ22" s="17">
        <f t="shared" si="53"/>
        <v>-307270.68949251983</v>
      </c>
      <c r="EK22" s="17">
        <f t="shared" si="53"/>
        <v>570676.42422921094</v>
      </c>
      <c r="EL22" s="17">
        <f t="shared" si="53"/>
        <v>28958877.928432293</v>
      </c>
      <c r="EM22" s="17">
        <f t="shared" si="53"/>
        <v>54930385.647158116</v>
      </c>
      <c r="EN22" s="3"/>
    </row>
    <row r="23" spans="1:145" ht="6" customHeight="1" x14ac:dyDescent="0.2">
      <c r="A23" s="83"/>
      <c r="B23" s="82"/>
      <c r="C23" s="82"/>
      <c r="D23" s="82"/>
      <c r="E23" s="82"/>
      <c r="F23" s="82"/>
      <c r="G23" s="82"/>
      <c r="H23" s="82"/>
      <c r="I23" s="82"/>
      <c r="J23" s="82"/>
      <c r="K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D23" s="82"/>
      <c r="EE23" s="82"/>
      <c r="EF23" s="82"/>
      <c r="EG23" s="82"/>
      <c r="EH23" s="82"/>
      <c r="EI23" s="82"/>
      <c r="EJ23" s="82"/>
      <c r="EK23" s="82"/>
      <c r="EL23" s="82"/>
      <c r="EM23" s="82"/>
    </row>
    <row r="24" spans="1:145" x14ac:dyDescent="0.2">
      <c r="A24" s="1" t="s">
        <v>229</v>
      </c>
      <c r="B24" s="3">
        <f>B20/0.72</f>
        <v>35468606.463357359</v>
      </c>
      <c r="C24" s="3">
        <f>C20/0.72</f>
        <v>0</v>
      </c>
      <c r="D24" s="3">
        <v>0</v>
      </c>
      <c r="E24" s="3">
        <f t="shared" ref="E24:I25" si="54">E20/0.72</f>
        <v>10271802.948570987</v>
      </c>
      <c r="F24" s="3">
        <f t="shared" si="54"/>
        <v>41532129.359455556</v>
      </c>
      <c r="G24" s="3">
        <f t="shared" si="54"/>
        <v>5153718.8163405284</v>
      </c>
      <c r="H24" s="3">
        <f t="shared" si="54"/>
        <v>-1412679.8147558055</v>
      </c>
      <c r="I24" s="3">
        <f t="shared" si="54"/>
        <v>2623690.0974743473</v>
      </c>
      <c r="J24" s="3">
        <f>SUM(D24:I24)</f>
        <v>58168661.407085612</v>
      </c>
      <c r="K24" s="3">
        <f>B24+C24+J24</f>
        <v>93637267.870442972</v>
      </c>
      <c r="L24" s="1" t="s">
        <v>257</v>
      </c>
      <c r="N24" s="3">
        <f>N20/0.72</f>
        <v>35468606.463357359</v>
      </c>
      <c r="O24" s="3">
        <f>O20/0.72</f>
        <v>0</v>
      </c>
      <c r="P24" s="3">
        <v>0</v>
      </c>
      <c r="Q24" s="3">
        <f t="shared" ref="Q24:U25" si="55">Q20/0.72</f>
        <v>10271802.948570987</v>
      </c>
      <c r="R24" s="3">
        <f t="shared" si="55"/>
        <v>41532129.359455556</v>
      </c>
      <c r="S24" s="3">
        <f t="shared" si="55"/>
        <v>5153718.8163405284</v>
      </c>
      <c r="T24" s="3">
        <f t="shared" si="55"/>
        <v>-1412679.8147558055</v>
      </c>
      <c r="U24" s="3">
        <f t="shared" si="55"/>
        <v>2623690.0974743473</v>
      </c>
      <c r="V24" s="3">
        <f>SUM(P24:U24)</f>
        <v>58168661.407085612</v>
      </c>
      <c r="W24" s="3">
        <f>N24+O24+V24</f>
        <v>93637267.870442972</v>
      </c>
      <c r="X24" s="1" t="b">
        <f>W24=K24</f>
        <v>1</v>
      </c>
      <c r="Z24" s="3">
        <f>Z20/0.72</f>
        <v>35468606.463357359</v>
      </c>
      <c r="AA24" s="3">
        <f>AA20/0.72</f>
        <v>0</v>
      </c>
      <c r="AB24" s="3">
        <v>0</v>
      </c>
      <c r="AC24" s="3">
        <f t="shared" ref="AC24:AG25" si="56">AC20/0.72</f>
        <v>10271802.948570987</v>
      </c>
      <c r="AD24" s="3">
        <f t="shared" si="56"/>
        <v>41532129.359455556</v>
      </c>
      <c r="AE24" s="3">
        <f t="shared" si="56"/>
        <v>5153718.8163405284</v>
      </c>
      <c r="AF24" s="3">
        <f t="shared" si="56"/>
        <v>-1412679.8147558055</v>
      </c>
      <c r="AG24" s="3">
        <f t="shared" si="56"/>
        <v>2623690.0974743473</v>
      </c>
      <c r="AH24" s="3">
        <f>SUM(AB24:AG24)</f>
        <v>58168661.407085612</v>
      </c>
      <c r="AI24" s="3">
        <f>Z24+AA24+AH24</f>
        <v>93637267.870442972</v>
      </c>
      <c r="AL24" s="3">
        <f>AL20/0.72</f>
        <v>35468606.463357359</v>
      </c>
      <c r="AM24" s="3">
        <f>AM20/0.72</f>
        <v>0</v>
      </c>
      <c r="AN24" s="3">
        <v>0</v>
      </c>
      <c r="AO24" s="3">
        <f t="shared" ref="AO24:AS25" si="57">AO20/0.72</f>
        <v>10271802.948570987</v>
      </c>
      <c r="AP24" s="3">
        <f t="shared" si="57"/>
        <v>41532129.359455556</v>
      </c>
      <c r="AQ24" s="3">
        <f t="shared" si="57"/>
        <v>5153718.8163405284</v>
      </c>
      <c r="AR24" s="3">
        <f t="shared" si="57"/>
        <v>-1412679.8147558055</v>
      </c>
      <c r="AS24" s="3">
        <f t="shared" si="57"/>
        <v>2623690.0974743473</v>
      </c>
      <c r="AT24" s="3">
        <f>SUM(AN24:AS24)</f>
        <v>58168661.407085612</v>
      </c>
      <c r="AU24" s="3">
        <f>AL24+AM24+AT24</f>
        <v>93637267.870442972</v>
      </c>
      <c r="AX24" s="3">
        <f>AX20/0.72</f>
        <v>35468606.463357359</v>
      </c>
      <c r="AY24" s="3">
        <f>AY20/0.72</f>
        <v>0</v>
      </c>
      <c r="AZ24" s="3">
        <v>0</v>
      </c>
      <c r="BA24" s="3">
        <f t="shared" ref="BA24:BE25" si="58">BA20/0.72</f>
        <v>10271802.948570987</v>
      </c>
      <c r="BB24" s="3">
        <f t="shared" si="58"/>
        <v>41532129.359455556</v>
      </c>
      <c r="BC24" s="3">
        <f t="shared" si="58"/>
        <v>5153718.8163405284</v>
      </c>
      <c r="BD24" s="3">
        <f t="shared" si="58"/>
        <v>-1412679.8147558055</v>
      </c>
      <c r="BE24" s="3">
        <f t="shared" si="58"/>
        <v>2623690.0974743473</v>
      </c>
      <c r="BF24" s="3">
        <f>SUM(AZ24:BE24)</f>
        <v>58168661.407085612</v>
      </c>
      <c r="BG24" s="3">
        <f>AX24+AY24+BF24</f>
        <v>93637267.870442972</v>
      </c>
      <c r="BJ24" s="3">
        <f>BJ20/0.72</f>
        <v>35468606.463357359</v>
      </c>
      <c r="BK24" s="3">
        <f>BK20/0.72</f>
        <v>0</v>
      </c>
      <c r="BL24" s="3">
        <v>0</v>
      </c>
      <c r="BM24" s="3">
        <f t="shared" ref="BM24:BQ25" si="59">BM20/0.72</f>
        <v>10271802.948570987</v>
      </c>
      <c r="BN24" s="3">
        <f t="shared" si="59"/>
        <v>41532129.359455556</v>
      </c>
      <c r="BO24" s="3">
        <f t="shared" si="59"/>
        <v>5153718.8163405284</v>
      </c>
      <c r="BP24" s="3">
        <f t="shared" si="59"/>
        <v>-1412679.8147558055</v>
      </c>
      <c r="BQ24" s="3">
        <f t="shared" si="59"/>
        <v>2623690.0974743473</v>
      </c>
      <c r="BR24" s="3">
        <f>SUM(BL24:BQ24)</f>
        <v>58168661.407085612</v>
      </c>
      <c r="BS24" s="3">
        <f>BJ24+BK24+BR24</f>
        <v>93637267.870442972</v>
      </c>
      <c r="BV24" s="3">
        <f>BV20/0.72</f>
        <v>35468606.463357359</v>
      </c>
      <c r="BW24" s="3">
        <f>BW20/0.72</f>
        <v>0</v>
      </c>
      <c r="BX24" s="3">
        <v>0</v>
      </c>
      <c r="BY24" s="3">
        <f t="shared" ref="BY24:CC25" si="60">BY20/0.72</f>
        <v>10271802.948570987</v>
      </c>
      <c r="BZ24" s="3">
        <f t="shared" si="60"/>
        <v>41532129.359455556</v>
      </c>
      <c r="CA24" s="3">
        <f t="shared" si="60"/>
        <v>5153718.8163405284</v>
      </c>
      <c r="CB24" s="3">
        <f t="shared" si="60"/>
        <v>-1412679.8147558055</v>
      </c>
      <c r="CC24" s="3">
        <f t="shared" si="60"/>
        <v>2623690.0974743473</v>
      </c>
      <c r="CD24" s="3">
        <f>SUM(BX24:CC24)</f>
        <v>58168661.407085612</v>
      </c>
      <c r="CE24" s="3">
        <f>BV24+BW24+CD24</f>
        <v>93637267.870442972</v>
      </c>
      <c r="CH24" s="3">
        <f>CH20/0.72</f>
        <v>35468606.463357359</v>
      </c>
      <c r="CI24" s="3">
        <f>CI20/0.72</f>
        <v>0</v>
      </c>
      <c r="CJ24" s="3">
        <v>0</v>
      </c>
      <c r="CK24" s="3">
        <f t="shared" ref="CK24:CO25" si="61">CK20/0.72</f>
        <v>10271802.948570987</v>
      </c>
      <c r="CL24" s="3">
        <f t="shared" si="61"/>
        <v>41532129.359455556</v>
      </c>
      <c r="CM24" s="3">
        <f t="shared" si="61"/>
        <v>5153718.8163405284</v>
      </c>
      <c r="CN24" s="3">
        <f t="shared" si="61"/>
        <v>-1412679.8147558055</v>
      </c>
      <c r="CO24" s="3">
        <f t="shared" si="61"/>
        <v>2623690.0974743473</v>
      </c>
      <c r="CP24" s="3">
        <f>SUM(CJ24:CO24)</f>
        <v>58168661.407085612</v>
      </c>
      <c r="CQ24" s="3">
        <f>CH24+CI24+CP24</f>
        <v>93637267.870442972</v>
      </c>
      <c r="CT24" s="3">
        <f>CT20/0.72</f>
        <v>35468606.463357359</v>
      </c>
      <c r="CU24" s="3">
        <f>CU20/0.72</f>
        <v>0</v>
      </c>
      <c r="CV24" s="3">
        <v>0</v>
      </c>
      <c r="CW24" s="3">
        <f t="shared" ref="CW24:DA25" si="62">CW20/0.72</f>
        <v>10271802.948570987</v>
      </c>
      <c r="CX24" s="3">
        <f t="shared" si="62"/>
        <v>41532129.359455556</v>
      </c>
      <c r="CY24" s="3">
        <f t="shared" si="62"/>
        <v>5153718.8163405284</v>
      </c>
      <c r="CZ24" s="3">
        <f t="shared" si="62"/>
        <v>-1412679.8147558055</v>
      </c>
      <c r="DA24" s="3">
        <f t="shared" si="62"/>
        <v>2623690.0974743473</v>
      </c>
      <c r="DB24" s="3">
        <f>SUM(CV24:DA24)</f>
        <v>58168661.407085612</v>
      </c>
      <c r="DC24" s="3">
        <f>CT24+CU24+DB24</f>
        <v>93637267.870442972</v>
      </c>
      <c r="DF24" s="3">
        <f>DF20/0.72</f>
        <v>35468606.463357359</v>
      </c>
      <c r="DG24" s="3">
        <f>DG20/0.72</f>
        <v>0</v>
      </c>
      <c r="DH24" s="3">
        <v>0</v>
      </c>
      <c r="DI24" s="3">
        <f t="shared" ref="DI24:DM25" si="63">DI20/0.72</f>
        <v>10271802.948570987</v>
      </c>
      <c r="DJ24" s="3">
        <f t="shared" si="63"/>
        <v>41532129.359455556</v>
      </c>
      <c r="DK24" s="3">
        <f t="shared" si="63"/>
        <v>5153718.8163405284</v>
      </c>
      <c r="DL24" s="3">
        <f t="shared" si="63"/>
        <v>-1412679.8147558055</v>
      </c>
      <c r="DM24" s="3">
        <f t="shared" si="63"/>
        <v>2623690.0974743473</v>
      </c>
      <c r="DN24" s="3">
        <f>SUM(DH24:DM24)</f>
        <v>58168661.407085612</v>
      </c>
      <c r="DO24" s="3">
        <f>DF24+DG24+DN24</f>
        <v>93637267.870442972</v>
      </c>
      <c r="DR24" s="3">
        <f>DR20/0.72</f>
        <v>35468606.463357359</v>
      </c>
      <c r="DS24" s="3">
        <f>DS20/0.72</f>
        <v>0</v>
      </c>
      <c r="DT24" s="3">
        <v>0</v>
      </c>
      <c r="DU24" s="3">
        <f t="shared" ref="DU24:DY25" si="64">DU20/0.72</f>
        <v>10271802.948570987</v>
      </c>
      <c r="DV24" s="3">
        <f t="shared" si="64"/>
        <v>41532129.359455556</v>
      </c>
      <c r="DW24" s="3">
        <f t="shared" si="64"/>
        <v>5153718.8163405284</v>
      </c>
      <c r="DX24" s="3">
        <f t="shared" si="64"/>
        <v>-1412679.8147558055</v>
      </c>
      <c r="DY24" s="3">
        <f t="shared" si="64"/>
        <v>2623690.0974743473</v>
      </c>
      <c r="DZ24" s="3">
        <f>SUM(DT24:DY24)</f>
        <v>58168661.407085612</v>
      </c>
      <c r="EA24" s="3">
        <f>DR24+DS24+DZ24</f>
        <v>93637267.870442972</v>
      </c>
      <c r="ED24" s="3">
        <f>ED20/0.72</f>
        <v>35468606.463357359</v>
      </c>
      <c r="EE24" s="3">
        <f>EE20/0.72</f>
        <v>0</v>
      </c>
      <c r="EF24" s="3">
        <v>0</v>
      </c>
      <c r="EG24" s="3">
        <f t="shared" ref="EG24:EK25" si="65">EG20/0.72</f>
        <v>10271802.948570987</v>
      </c>
      <c r="EH24" s="3">
        <f t="shared" si="65"/>
        <v>41532129.359455556</v>
      </c>
      <c r="EI24" s="3">
        <f t="shared" si="65"/>
        <v>5153718.8163405284</v>
      </c>
      <c r="EJ24" s="3">
        <f t="shared" si="65"/>
        <v>-1412679.8147558055</v>
      </c>
      <c r="EK24" s="3">
        <f t="shared" si="65"/>
        <v>2623690.0974743473</v>
      </c>
      <c r="EL24" s="3">
        <f>SUM(EF24:EK24)</f>
        <v>58168661.407085612</v>
      </c>
      <c r="EM24" s="3">
        <f>ED24+EE24+EL24</f>
        <v>93637267.870442972</v>
      </c>
    </row>
    <row r="25" spans="1:145" x14ac:dyDescent="0.2">
      <c r="A25" s="1" t="s">
        <v>228</v>
      </c>
      <c r="B25" s="3">
        <f>B21/0.72</f>
        <v>0</v>
      </c>
      <c r="C25" s="3">
        <f>C21/0.72</f>
        <v>0</v>
      </c>
      <c r="D25" s="3">
        <f>D21/0.72</f>
        <v>0</v>
      </c>
      <c r="E25" s="3">
        <f t="shared" si="54"/>
        <v>0</v>
      </c>
      <c r="F25" s="3">
        <f t="shared" si="54"/>
        <v>54585683.479253419</v>
      </c>
      <c r="G25" s="3">
        <f t="shared" si="54"/>
        <v>0</v>
      </c>
      <c r="H25" s="3">
        <f t="shared" si="54"/>
        <v>0</v>
      </c>
      <c r="I25" s="3">
        <f t="shared" si="54"/>
        <v>0</v>
      </c>
      <c r="J25" s="3">
        <f>SUM(D25:I25)</f>
        <v>54585683.479253419</v>
      </c>
      <c r="K25" s="3">
        <f>B25+C25+J25</f>
        <v>54585683.479253419</v>
      </c>
      <c r="N25" s="3">
        <f>N21/0.72</f>
        <v>26978744.176490918</v>
      </c>
      <c r="O25" s="3">
        <f>O21/0.72</f>
        <v>0</v>
      </c>
      <c r="P25" s="3">
        <f>P21/0.72</f>
        <v>386530.87677750021</v>
      </c>
      <c r="Q25" s="3">
        <f t="shared" si="55"/>
        <v>133442382.16676109</v>
      </c>
      <c r="R25" s="3">
        <f t="shared" si="55"/>
        <v>91291070.120177686</v>
      </c>
      <c r="S25" s="3">
        <f t="shared" si="55"/>
        <v>0</v>
      </c>
      <c r="T25" s="3">
        <f t="shared" si="55"/>
        <v>13167799.295213556</v>
      </c>
      <c r="U25" s="3">
        <f t="shared" si="55"/>
        <v>13773082.686422849</v>
      </c>
      <c r="V25" s="3">
        <f>SUM(P25:U25)</f>
        <v>252060865.14535266</v>
      </c>
      <c r="W25" s="3">
        <f>N25+O25+V25</f>
        <v>279039609.32184356</v>
      </c>
      <c r="Z25" s="3">
        <f>Z21/0.72</f>
        <v>0</v>
      </c>
      <c r="AA25" s="3">
        <f>AA21/0.72</f>
        <v>0</v>
      </c>
      <c r="AB25" s="3">
        <f>AB21/0.72</f>
        <v>0</v>
      </c>
      <c r="AC25" s="3">
        <f t="shared" si="56"/>
        <v>73851921.432499751</v>
      </c>
      <c r="AD25" s="3">
        <f t="shared" si="56"/>
        <v>58135209.435309045</v>
      </c>
      <c r="AE25" s="3">
        <f t="shared" si="56"/>
        <v>0</v>
      </c>
      <c r="AF25" s="3">
        <f t="shared" si="56"/>
        <v>3064793.1925965822</v>
      </c>
      <c r="AG25" s="3">
        <f t="shared" si="56"/>
        <v>0</v>
      </c>
      <c r="AH25" s="3">
        <f>SUM(AB25:AG25)</f>
        <v>135051924.06040537</v>
      </c>
      <c r="AI25" s="3">
        <f>Z25+AA25+AH25</f>
        <v>135051924.06040537</v>
      </c>
      <c r="AL25" s="3">
        <f>AL21/0.72</f>
        <v>30671564.829339739</v>
      </c>
      <c r="AM25" s="3">
        <f>AM21/0.72</f>
        <v>0</v>
      </c>
      <c r="AN25" s="3">
        <f>AN21/0.72</f>
        <v>312428.46492000017</v>
      </c>
      <c r="AO25" s="3">
        <f t="shared" si="57"/>
        <v>179750162.01530531</v>
      </c>
      <c r="AP25" s="3">
        <f t="shared" si="57"/>
        <v>57173777.807392299</v>
      </c>
      <c r="AQ25" s="3">
        <f t="shared" si="57"/>
        <v>8897736.4290050883</v>
      </c>
      <c r="AR25" s="3">
        <f t="shared" si="57"/>
        <v>8725240.286828801</v>
      </c>
      <c r="AS25" s="3">
        <f t="shared" si="57"/>
        <v>12496151.186446114</v>
      </c>
      <c r="AT25" s="3">
        <f>SUM(AN25:AS25)</f>
        <v>267355496.18989763</v>
      </c>
      <c r="AU25" s="3">
        <f>AL25+AM25+AT25</f>
        <v>298027061.01923734</v>
      </c>
      <c r="AX25" s="3">
        <f>AX21/0.72</f>
        <v>33873553.021403775</v>
      </c>
      <c r="AY25" s="3">
        <f>AY21/0.72</f>
        <v>0</v>
      </c>
      <c r="AZ25" s="3">
        <f>AZ21/0.72</f>
        <v>698044.7799000002</v>
      </c>
      <c r="BA25" s="3">
        <f t="shared" si="58"/>
        <v>181148984.8889122</v>
      </c>
      <c r="BB25" s="3">
        <f t="shared" si="58"/>
        <v>55635620.380940683</v>
      </c>
      <c r="BC25" s="3">
        <f t="shared" si="58"/>
        <v>9196355.9160184767</v>
      </c>
      <c r="BD25" s="3">
        <f t="shared" si="58"/>
        <v>9972919.9597057458</v>
      </c>
      <c r="BE25" s="3">
        <f t="shared" si="58"/>
        <v>13957791.96405481</v>
      </c>
      <c r="BF25" s="3">
        <f>SUM(AZ25:BE25)</f>
        <v>270609717.88953191</v>
      </c>
      <c r="BG25" s="3">
        <f>AX25+AY25+BF25</f>
        <v>304483270.9109357</v>
      </c>
      <c r="BJ25" s="3">
        <f>BJ21/0.72</f>
        <v>33873553.021403782</v>
      </c>
      <c r="BK25" s="3">
        <f>BK21/0.72</f>
        <v>0</v>
      </c>
      <c r="BL25" s="3">
        <f>BL21/0.72</f>
        <v>698044.77990000031</v>
      </c>
      <c r="BM25" s="3">
        <f t="shared" si="59"/>
        <v>160294322.64205265</v>
      </c>
      <c r="BN25" s="3">
        <f t="shared" si="59"/>
        <v>55598111.796500027</v>
      </c>
      <c r="BO25" s="3">
        <f t="shared" si="59"/>
        <v>8065380.9277103515</v>
      </c>
      <c r="BP25" s="3">
        <f t="shared" si="59"/>
        <v>10347245.134200007</v>
      </c>
      <c r="BQ25" s="3">
        <f t="shared" si="59"/>
        <v>15659964.401990531</v>
      </c>
      <c r="BR25" s="3">
        <f>SUM(BL25:BQ25)</f>
        <v>250663069.68235359</v>
      </c>
      <c r="BS25" s="3">
        <f>BJ25+BK25+BR25</f>
        <v>284536622.70375735</v>
      </c>
      <c r="BV25" s="3">
        <f>BV21/0.72</f>
        <v>42539704.474243708</v>
      </c>
      <c r="BW25" s="3">
        <f>BW21/0.72</f>
        <v>0</v>
      </c>
      <c r="BX25" s="3">
        <f>BX21/0.72</f>
        <v>751924.41480000049</v>
      </c>
      <c r="BY25" s="3">
        <f t="shared" si="60"/>
        <v>192252064.8131882</v>
      </c>
      <c r="BZ25" s="3">
        <f t="shared" si="60"/>
        <v>55061791.230743356</v>
      </c>
      <c r="CA25" s="3">
        <f t="shared" si="60"/>
        <v>10932694.163092237</v>
      </c>
      <c r="CB25" s="3">
        <f t="shared" si="60"/>
        <v>11815372.898685865</v>
      </c>
      <c r="CC25" s="3">
        <f t="shared" si="60"/>
        <v>18966264.124122065</v>
      </c>
      <c r="CD25" s="3">
        <f>SUM(BX25:CC25)</f>
        <v>289780111.64463168</v>
      </c>
      <c r="CE25" s="3">
        <f>BV25+BW25+CD25</f>
        <v>332319816.11887538</v>
      </c>
      <c r="CH25" s="3">
        <f>CH21/0.72</f>
        <v>48231804.124918811</v>
      </c>
      <c r="CI25" s="3">
        <f>CI21/0.72</f>
        <v>0</v>
      </c>
      <c r="CJ25" s="3">
        <f>CJ21/0.72</f>
        <v>685922.09456973348</v>
      </c>
      <c r="CK25" s="3">
        <f t="shared" si="61"/>
        <v>168395079.23438597</v>
      </c>
      <c r="CL25" s="3">
        <f t="shared" si="61"/>
        <v>57889051.203386299</v>
      </c>
      <c r="CM25" s="3">
        <f t="shared" si="61"/>
        <v>12667569.613181947</v>
      </c>
      <c r="CN25" s="3">
        <f t="shared" si="61"/>
        <v>11643792.029077087</v>
      </c>
      <c r="CO25" s="3">
        <f t="shared" si="61"/>
        <v>17511296.087090567</v>
      </c>
      <c r="CP25" s="3">
        <f>SUM(CJ25:CO25)</f>
        <v>268792710.26169163</v>
      </c>
      <c r="CQ25" s="3">
        <f>CH25+CI25+CP25</f>
        <v>317024514.38661045</v>
      </c>
      <c r="CT25" s="3">
        <f>CT21/0.72</f>
        <v>53977897.998990752</v>
      </c>
      <c r="CU25" s="3">
        <f>CU21/0.72</f>
        <v>0</v>
      </c>
      <c r="CV25" s="3">
        <f>CV21/0.72</f>
        <v>605250.85642076109</v>
      </c>
      <c r="CW25" s="3">
        <f t="shared" si="62"/>
        <v>138578867.26248935</v>
      </c>
      <c r="CX25" s="3">
        <f t="shared" si="62"/>
        <v>60435201.356234975</v>
      </c>
      <c r="CY25" s="3">
        <f t="shared" si="62"/>
        <v>14140413.301973438</v>
      </c>
      <c r="CZ25" s="3">
        <f t="shared" si="62"/>
        <v>10192519.838276792</v>
      </c>
      <c r="DA25" s="3">
        <f t="shared" si="62"/>
        <v>15228815.280386325</v>
      </c>
      <c r="DB25" s="3">
        <f>SUM(CV25:DA25)</f>
        <v>239181067.89578164</v>
      </c>
      <c r="DC25" s="3">
        <f>CT25+CU25+DB25</f>
        <v>293158965.89477241</v>
      </c>
      <c r="DF25" s="3">
        <f>DF21/0.72</f>
        <v>59777986.096459545</v>
      </c>
      <c r="DG25" s="3">
        <f>DG21/0.72</f>
        <v>0</v>
      </c>
      <c r="DH25" s="3">
        <f>DH21/0.72</f>
        <v>509910.70035308355</v>
      </c>
      <c r="DI25" s="3">
        <f t="shared" si="63"/>
        <v>102803428.89749828</v>
      </c>
      <c r="DJ25" s="3">
        <f t="shared" si="63"/>
        <v>62700241.689289384</v>
      </c>
      <c r="DK25" s="3">
        <f t="shared" si="63"/>
        <v>15351225.229466712</v>
      </c>
      <c r="DL25" s="3">
        <f t="shared" si="63"/>
        <v>7461556.3262849795</v>
      </c>
      <c r="DM25" s="3">
        <f t="shared" si="63"/>
        <v>12118821.704009339</v>
      </c>
      <c r="DN25" s="3">
        <f>SUM(DH25:DM25)</f>
        <v>200945184.54690176</v>
      </c>
      <c r="DO25" s="3">
        <f>DF25+DG25+DN25</f>
        <v>260723170.6433613</v>
      </c>
      <c r="DR25" s="3">
        <f>DR21/0.72</f>
        <v>65632068.417325184</v>
      </c>
      <c r="DS25" s="3">
        <f>DS21/0.72</f>
        <v>0</v>
      </c>
      <c r="DT25" s="3">
        <f>DT21/0.72</f>
        <v>399901.62636670051</v>
      </c>
      <c r="DU25" s="3">
        <f t="shared" si="64"/>
        <v>61068764.139412761</v>
      </c>
      <c r="DV25" s="3">
        <f t="shared" si="64"/>
        <v>64684172.202549532</v>
      </c>
      <c r="DW25" s="3">
        <f t="shared" si="64"/>
        <v>16300005.395661768</v>
      </c>
      <c r="DX25" s="3">
        <f t="shared" si="64"/>
        <v>3450901.4931016504</v>
      </c>
      <c r="DY25" s="3">
        <f t="shared" si="64"/>
        <v>8181315.3579596095</v>
      </c>
      <c r="DZ25" s="3">
        <f>SUM(DT25:DY25)</f>
        <v>154085060.21505201</v>
      </c>
      <c r="EA25" s="3">
        <f>DR25+DS25+DZ25</f>
        <v>219717128.63237721</v>
      </c>
      <c r="ED25" s="3">
        <f>ED21/0.72</f>
        <v>71540144.961587667</v>
      </c>
      <c r="EE25" s="3">
        <f>EE21/0.72</f>
        <v>0</v>
      </c>
      <c r="EF25" s="3">
        <f>EF21/0.72</f>
        <v>275223.63446161215</v>
      </c>
      <c r="EG25" s="3">
        <f t="shared" si="65"/>
        <v>13374872.988232804</v>
      </c>
      <c r="EH25" s="3">
        <f t="shared" si="65"/>
        <v>66386992.896015413</v>
      </c>
      <c r="EI25" s="3">
        <f t="shared" si="65"/>
        <v>16986753.800558612</v>
      </c>
      <c r="EJ25" s="3">
        <f t="shared" si="65"/>
        <v>-1839444.6612731942</v>
      </c>
      <c r="EK25" s="3">
        <f t="shared" si="65"/>
        <v>3416296.2422371404</v>
      </c>
      <c r="EL25" s="3">
        <f>SUM(EF25:EK25)</f>
        <v>98600694.900232375</v>
      </c>
      <c r="EM25" s="3">
        <f>ED25+EE25+EL25</f>
        <v>170140839.86182004</v>
      </c>
    </row>
    <row r="26" spans="1:145" x14ac:dyDescent="0.2">
      <c r="A26" s="92" t="s">
        <v>280</v>
      </c>
      <c r="B26" s="17">
        <f t="shared" ref="B26:I26" si="66">B25-B24</f>
        <v>-35468606.463357359</v>
      </c>
      <c r="C26" s="17">
        <f t="shared" si="66"/>
        <v>0</v>
      </c>
      <c r="D26" s="17">
        <f t="shared" si="66"/>
        <v>0</v>
      </c>
      <c r="E26" s="17">
        <f t="shared" si="66"/>
        <v>-10271802.948570987</v>
      </c>
      <c r="F26" s="17">
        <f t="shared" si="66"/>
        <v>13053554.119797863</v>
      </c>
      <c r="G26" s="17">
        <f t="shared" si="66"/>
        <v>-5153718.8163405284</v>
      </c>
      <c r="H26" s="17">
        <f t="shared" si="66"/>
        <v>1412679.8147558055</v>
      </c>
      <c r="I26" s="17">
        <f t="shared" si="66"/>
        <v>-2623690.0974743473</v>
      </c>
      <c r="J26" s="17">
        <f>J18-J17</f>
        <v>166485782.49833938</v>
      </c>
      <c r="K26" s="17">
        <f>K18-K17</f>
        <v>183202633.04867402</v>
      </c>
      <c r="N26" s="17">
        <f t="shared" ref="N26:AS26" si="67">N25-N24</f>
        <v>-8489862.2868664414</v>
      </c>
      <c r="O26" s="17">
        <f t="shared" si="67"/>
        <v>0</v>
      </c>
      <c r="P26" s="17">
        <f t="shared" si="67"/>
        <v>386530.87677750021</v>
      </c>
      <c r="Q26" s="17">
        <f t="shared" si="67"/>
        <v>123170579.2181901</v>
      </c>
      <c r="R26" s="17">
        <f t="shared" si="67"/>
        <v>49758940.760722131</v>
      </c>
      <c r="S26" s="17">
        <f t="shared" si="67"/>
        <v>-5153718.8163405284</v>
      </c>
      <c r="T26" s="17">
        <f t="shared" si="67"/>
        <v>14580479.109969361</v>
      </c>
      <c r="U26" s="17">
        <f t="shared" si="67"/>
        <v>11149392.588948501</v>
      </c>
      <c r="V26" s="17">
        <f t="shared" si="67"/>
        <v>193892203.73826706</v>
      </c>
      <c r="W26" s="17">
        <f t="shared" si="67"/>
        <v>185402341.45140058</v>
      </c>
      <c r="X26" s="17">
        <f t="shared" si="67"/>
        <v>-1</v>
      </c>
      <c r="Y26" s="17">
        <f t="shared" si="67"/>
        <v>0</v>
      </c>
      <c r="Z26" s="17">
        <f t="shared" si="67"/>
        <v>-35468606.463357359</v>
      </c>
      <c r="AA26" s="17">
        <f t="shared" si="67"/>
        <v>0</v>
      </c>
      <c r="AB26" s="17">
        <f t="shared" si="67"/>
        <v>0</v>
      </c>
      <c r="AC26" s="17">
        <f t="shared" si="67"/>
        <v>63580118.483928762</v>
      </c>
      <c r="AD26" s="17">
        <f t="shared" si="67"/>
        <v>16603080.075853489</v>
      </c>
      <c r="AE26" s="17">
        <f t="shared" si="67"/>
        <v>-5153718.8163405284</v>
      </c>
      <c r="AF26" s="17">
        <f t="shared" si="67"/>
        <v>4477473.0073523875</v>
      </c>
      <c r="AG26" s="17">
        <f t="shared" si="67"/>
        <v>-2623690.0974743473</v>
      </c>
      <c r="AH26" s="17">
        <f t="shared" si="67"/>
        <v>76883262.653319761</v>
      </c>
      <c r="AI26" s="17">
        <f t="shared" si="67"/>
        <v>41414656.189962402</v>
      </c>
      <c r="AJ26" s="17">
        <f t="shared" si="67"/>
        <v>0</v>
      </c>
      <c r="AK26" s="17">
        <f t="shared" si="67"/>
        <v>0</v>
      </c>
      <c r="AL26" s="17">
        <f t="shared" si="67"/>
        <v>-4797041.6340176202</v>
      </c>
      <c r="AM26" s="17">
        <f t="shared" si="67"/>
        <v>0</v>
      </c>
      <c r="AN26" s="17">
        <f t="shared" si="67"/>
        <v>312428.46492000017</v>
      </c>
      <c r="AO26" s="17">
        <f t="shared" si="67"/>
        <v>169478359.06673431</v>
      </c>
      <c r="AP26" s="17">
        <f t="shared" si="67"/>
        <v>15641648.447936743</v>
      </c>
      <c r="AQ26" s="17">
        <f t="shared" si="67"/>
        <v>3744017.6126645599</v>
      </c>
      <c r="AR26" s="17">
        <f t="shared" si="67"/>
        <v>10137920.101584606</v>
      </c>
      <c r="AS26" s="17">
        <f t="shared" si="67"/>
        <v>9872461.0889717657</v>
      </c>
      <c r="AT26" s="17">
        <f t="shared" ref="AT26:BY26" si="68">AT25-AT24</f>
        <v>209186834.782812</v>
      </c>
      <c r="AU26" s="17">
        <f t="shared" si="68"/>
        <v>204389793.14879435</v>
      </c>
      <c r="AV26" s="17">
        <f t="shared" si="68"/>
        <v>0</v>
      </c>
      <c r="AW26" s="17">
        <f t="shared" si="68"/>
        <v>0</v>
      </c>
      <c r="AX26" s="17">
        <f t="shared" si="68"/>
        <v>-1595053.4419535846</v>
      </c>
      <c r="AY26" s="17">
        <f t="shared" si="68"/>
        <v>0</v>
      </c>
      <c r="AZ26" s="17">
        <f t="shared" si="68"/>
        <v>698044.7799000002</v>
      </c>
      <c r="BA26" s="17">
        <f t="shared" si="68"/>
        <v>170877181.9403412</v>
      </c>
      <c r="BB26" s="17">
        <f t="shared" si="68"/>
        <v>14103491.021485128</v>
      </c>
      <c r="BC26" s="17">
        <f t="shared" si="68"/>
        <v>4042637.0996779483</v>
      </c>
      <c r="BD26" s="17">
        <f t="shared" si="68"/>
        <v>11385599.774461551</v>
      </c>
      <c r="BE26" s="17">
        <f t="shared" si="68"/>
        <v>11334101.866580462</v>
      </c>
      <c r="BF26" s="17">
        <f t="shared" si="68"/>
        <v>212441056.48244631</v>
      </c>
      <c r="BG26" s="17">
        <f t="shared" si="68"/>
        <v>210846003.04049271</v>
      </c>
      <c r="BH26" s="17">
        <f t="shared" si="68"/>
        <v>0</v>
      </c>
      <c r="BI26" s="17">
        <f t="shared" si="68"/>
        <v>0</v>
      </c>
      <c r="BJ26" s="17">
        <f t="shared" si="68"/>
        <v>-1595053.4419535771</v>
      </c>
      <c r="BK26" s="17">
        <f t="shared" si="68"/>
        <v>0</v>
      </c>
      <c r="BL26" s="17">
        <f t="shared" si="68"/>
        <v>698044.77990000031</v>
      </c>
      <c r="BM26" s="17">
        <f t="shared" si="68"/>
        <v>150022519.69348165</v>
      </c>
      <c r="BN26" s="17">
        <f t="shared" si="68"/>
        <v>14065982.437044472</v>
      </c>
      <c r="BO26" s="17">
        <f t="shared" si="68"/>
        <v>2911662.1113698231</v>
      </c>
      <c r="BP26" s="17">
        <f t="shared" si="68"/>
        <v>11759924.948955812</v>
      </c>
      <c r="BQ26" s="17">
        <f t="shared" si="68"/>
        <v>13036274.304516183</v>
      </c>
      <c r="BR26" s="17">
        <f t="shared" si="68"/>
        <v>192494408.27526796</v>
      </c>
      <c r="BS26" s="17">
        <f t="shared" si="68"/>
        <v>190899354.83331436</v>
      </c>
      <c r="BT26" s="17">
        <f t="shared" si="68"/>
        <v>0</v>
      </c>
      <c r="BU26" s="17">
        <f t="shared" si="68"/>
        <v>0</v>
      </c>
      <c r="BV26" s="17">
        <f t="shared" si="68"/>
        <v>7071098.0108863488</v>
      </c>
      <c r="BW26" s="17">
        <f t="shared" si="68"/>
        <v>0</v>
      </c>
      <c r="BX26" s="17">
        <f t="shared" si="68"/>
        <v>751924.41480000049</v>
      </c>
      <c r="BY26" s="17">
        <f t="shared" si="68"/>
        <v>181980261.8646172</v>
      </c>
      <c r="BZ26" s="17">
        <f t="shared" ref="BZ26:DE26" si="69">BZ25-BZ24</f>
        <v>13529661.8712878</v>
      </c>
      <c r="CA26" s="17">
        <f t="shared" si="69"/>
        <v>5778975.3467517085</v>
      </c>
      <c r="CB26" s="17">
        <f t="shared" si="69"/>
        <v>13228052.71344167</v>
      </c>
      <c r="CC26" s="17">
        <f t="shared" si="69"/>
        <v>16342574.026647717</v>
      </c>
      <c r="CD26" s="17">
        <f t="shared" si="69"/>
        <v>231611450.23754609</v>
      </c>
      <c r="CE26" s="17">
        <f t="shared" si="69"/>
        <v>238682548.2484324</v>
      </c>
      <c r="CF26" s="17">
        <f t="shared" si="69"/>
        <v>0</v>
      </c>
      <c r="CG26" s="17">
        <f t="shared" si="69"/>
        <v>0</v>
      </c>
      <c r="CH26" s="17">
        <f t="shared" si="69"/>
        <v>12763197.661561452</v>
      </c>
      <c r="CI26" s="17">
        <f t="shared" si="69"/>
        <v>0</v>
      </c>
      <c r="CJ26" s="17">
        <f t="shared" si="69"/>
        <v>685922.09456973348</v>
      </c>
      <c r="CK26" s="17">
        <f t="shared" si="69"/>
        <v>158123276.28581497</v>
      </c>
      <c r="CL26" s="17">
        <f t="shared" si="69"/>
        <v>16356921.843930744</v>
      </c>
      <c r="CM26" s="17">
        <f t="shared" si="69"/>
        <v>7513850.7968414184</v>
      </c>
      <c r="CN26" s="17">
        <f t="shared" si="69"/>
        <v>13056471.843832891</v>
      </c>
      <c r="CO26" s="17">
        <f t="shared" si="69"/>
        <v>14887605.989616219</v>
      </c>
      <c r="CP26" s="17">
        <f t="shared" si="69"/>
        <v>210624048.85460603</v>
      </c>
      <c r="CQ26" s="17">
        <f t="shared" si="69"/>
        <v>223387246.51616746</v>
      </c>
      <c r="CR26" s="17">
        <f t="shared" si="69"/>
        <v>0</v>
      </c>
      <c r="CS26" s="17">
        <f t="shared" si="69"/>
        <v>0</v>
      </c>
      <c r="CT26" s="17">
        <f t="shared" si="69"/>
        <v>18509291.535633393</v>
      </c>
      <c r="CU26" s="17">
        <f t="shared" si="69"/>
        <v>0</v>
      </c>
      <c r="CV26" s="17">
        <f t="shared" si="69"/>
        <v>605250.85642076109</v>
      </c>
      <c r="CW26" s="17">
        <f t="shared" si="69"/>
        <v>128307064.31391837</v>
      </c>
      <c r="CX26" s="17">
        <f t="shared" si="69"/>
        <v>18903071.996779419</v>
      </c>
      <c r="CY26" s="17">
        <f t="shared" si="69"/>
        <v>8986694.4856329095</v>
      </c>
      <c r="CZ26" s="17">
        <f t="shared" si="69"/>
        <v>11605199.653032597</v>
      </c>
      <c r="DA26" s="17">
        <f t="shared" si="69"/>
        <v>12605125.182911977</v>
      </c>
      <c r="DB26" s="17">
        <f t="shared" si="69"/>
        <v>181012406.48869604</v>
      </c>
      <c r="DC26" s="17">
        <f t="shared" si="69"/>
        <v>199521698.02432942</v>
      </c>
      <c r="DD26" s="17">
        <f t="shared" si="69"/>
        <v>0</v>
      </c>
      <c r="DE26" s="17">
        <f t="shared" si="69"/>
        <v>0</v>
      </c>
      <c r="DF26" s="17">
        <f t="shared" ref="DF26:EK26" si="70">DF25-DF24</f>
        <v>24309379.633102186</v>
      </c>
      <c r="DG26" s="17">
        <f t="shared" si="70"/>
        <v>0</v>
      </c>
      <c r="DH26" s="17">
        <f t="shared" si="70"/>
        <v>509910.70035308355</v>
      </c>
      <c r="DI26" s="17">
        <f t="shared" si="70"/>
        <v>92531625.948927298</v>
      </c>
      <c r="DJ26" s="17">
        <f t="shared" si="70"/>
        <v>21168112.329833828</v>
      </c>
      <c r="DK26" s="17">
        <f t="shared" si="70"/>
        <v>10197506.413126184</v>
      </c>
      <c r="DL26" s="17">
        <f t="shared" si="70"/>
        <v>8874236.1410407852</v>
      </c>
      <c r="DM26" s="17">
        <f t="shared" si="70"/>
        <v>9495131.6065349914</v>
      </c>
      <c r="DN26" s="17">
        <f t="shared" si="70"/>
        <v>142776523.13981616</v>
      </c>
      <c r="DO26" s="17">
        <f t="shared" si="70"/>
        <v>167085902.77291834</v>
      </c>
      <c r="DP26" s="17">
        <f t="shared" si="70"/>
        <v>0</v>
      </c>
      <c r="DQ26" s="17">
        <f t="shared" si="70"/>
        <v>0</v>
      </c>
      <c r="DR26" s="17">
        <f t="shared" si="70"/>
        <v>30163461.953967825</v>
      </c>
      <c r="DS26" s="17">
        <f t="shared" si="70"/>
        <v>0</v>
      </c>
      <c r="DT26" s="17">
        <f t="shared" si="70"/>
        <v>399901.62636670051</v>
      </c>
      <c r="DU26" s="17">
        <f t="shared" si="70"/>
        <v>50796961.190841772</v>
      </c>
      <c r="DV26" s="17">
        <f t="shared" si="70"/>
        <v>23152042.843093976</v>
      </c>
      <c r="DW26" s="17">
        <f t="shared" si="70"/>
        <v>11146286.579321239</v>
      </c>
      <c r="DX26" s="17">
        <f t="shared" si="70"/>
        <v>4863581.3078574557</v>
      </c>
      <c r="DY26" s="17">
        <f t="shared" si="70"/>
        <v>5557625.2604852617</v>
      </c>
      <c r="DZ26" s="17">
        <f t="shared" si="70"/>
        <v>95916398.807966396</v>
      </c>
      <c r="EA26" s="17">
        <f t="shared" si="70"/>
        <v>126079860.76193424</v>
      </c>
      <c r="EB26" s="17">
        <f t="shared" si="70"/>
        <v>0</v>
      </c>
      <c r="EC26" s="17">
        <f t="shared" si="70"/>
        <v>0</v>
      </c>
      <c r="ED26" s="17">
        <f t="shared" si="70"/>
        <v>36071538.498230308</v>
      </c>
      <c r="EE26" s="17">
        <f t="shared" si="70"/>
        <v>0</v>
      </c>
      <c r="EF26" s="17">
        <f t="shared" si="70"/>
        <v>275223.63446161215</v>
      </c>
      <c r="EG26" s="17">
        <f t="shared" si="70"/>
        <v>3103070.0396618173</v>
      </c>
      <c r="EH26" s="17">
        <f t="shared" si="70"/>
        <v>24854863.536559857</v>
      </c>
      <c r="EI26" s="17">
        <f t="shared" si="70"/>
        <v>11833034.984218083</v>
      </c>
      <c r="EJ26" s="17">
        <f t="shared" si="70"/>
        <v>-426764.84651738871</v>
      </c>
      <c r="EK26" s="17">
        <f t="shared" si="70"/>
        <v>792606.14476279309</v>
      </c>
      <c r="EL26" s="17">
        <f t="shared" ref="EL26:EM26" si="71">EL25-EL24</f>
        <v>40432033.493146762</v>
      </c>
      <c r="EM26" s="17">
        <f t="shared" si="71"/>
        <v>76503571.991377071</v>
      </c>
    </row>
    <row r="27" spans="1:145" ht="6" customHeight="1" x14ac:dyDescent="0.2">
      <c r="A27" s="83"/>
      <c r="B27" s="82"/>
      <c r="C27" s="82"/>
      <c r="D27" s="82"/>
      <c r="E27" s="82"/>
      <c r="F27" s="82"/>
      <c r="G27" s="82"/>
      <c r="H27" s="82"/>
      <c r="I27" s="82"/>
      <c r="J27" s="82"/>
      <c r="K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R27" s="82"/>
      <c r="DS27" s="82"/>
      <c r="DT27" s="82"/>
      <c r="DU27" s="82"/>
      <c r="DV27" s="82"/>
      <c r="DW27" s="82"/>
      <c r="DX27" s="82"/>
      <c r="DY27" s="82"/>
      <c r="DZ27" s="82"/>
      <c r="EA27" s="82"/>
      <c r="ED27" s="82"/>
      <c r="EE27" s="82"/>
      <c r="EF27" s="82"/>
      <c r="EG27" s="82"/>
      <c r="EH27" s="82"/>
      <c r="EI27" s="82"/>
      <c r="EJ27" s="82"/>
      <c r="EK27" s="82"/>
      <c r="EL27" s="82"/>
      <c r="EM27" s="82"/>
    </row>
    <row r="28" spans="1:145" x14ac:dyDescent="0.2">
      <c r="B28" s="3"/>
      <c r="C28" s="3"/>
      <c r="D28" s="3"/>
      <c r="E28" s="3"/>
      <c r="F28" s="3"/>
      <c r="G28" s="3"/>
      <c r="H28" s="3"/>
      <c r="I28" s="3"/>
      <c r="J28" s="3">
        <f>SUM(D28:I28)</f>
        <v>0</v>
      </c>
      <c r="K28" s="3">
        <f>B28+C28+J28</f>
        <v>0</v>
      </c>
      <c r="N28" s="3"/>
      <c r="O28" s="3"/>
      <c r="P28" s="3"/>
      <c r="Q28" s="3"/>
      <c r="R28" s="3"/>
      <c r="S28" s="3"/>
      <c r="T28" s="3"/>
      <c r="U28" s="3"/>
      <c r="V28" s="3">
        <f>SUM(P28:U28)</f>
        <v>0</v>
      </c>
      <c r="W28" s="3">
        <f>N28+O28+V28</f>
        <v>0</v>
      </c>
      <c r="Z28" s="3"/>
      <c r="AA28" s="3"/>
      <c r="AB28" s="3"/>
      <c r="AC28" s="3"/>
      <c r="AD28" s="3"/>
      <c r="AE28" s="3"/>
      <c r="AF28" s="3"/>
      <c r="AG28" s="3"/>
      <c r="AH28" s="3">
        <f>SUM(AB28:AG28)</f>
        <v>0</v>
      </c>
      <c r="AI28" s="3">
        <f>Z28+AA28+AH28</f>
        <v>0</v>
      </c>
      <c r="AL28" s="3"/>
      <c r="AM28" s="3"/>
      <c r="AN28" s="3"/>
      <c r="AO28" s="3"/>
      <c r="AP28" s="3"/>
      <c r="AQ28" s="3"/>
      <c r="AR28" s="3"/>
      <c r="AS28" s="3"/>
      <c r="AT28" s="3">
        <f>SUM(AN28:AS28)</f>
        <v>0</v>
      </c>
      <c r="AU28" s="3">
        <f>AL28+AM28+AT28</f>
        <v>0</v>
      </c>
      <c r="AX28" s="3"/>
      <c r="AY28" s="3"/>
      <c r="AZ28" s="3"/>
      <c r="BA28" s="3"/>
      <c r="BB28" s="3"/>
      <c r="BC28" s="3"/>
      <c r="BD28" s="3"/>
      <c r="BE28" s="3"/>
      <c r="BF28" s="3">
        <f>SUM(AZ28:BE28)</f>
        <v>0</v>
      </c>
      <c r="BG28" s="3">
        <f>AX28+AY28+BF28</f>
        <v>0</v>
      </c>
      <c r="BJ28" s="3"/>
      <c r="BK28" s="3"/>
      <c r="BL28" s="3"/>
      <c r="BM28" s="3"/>
      <c r="BN28" s="3"/>
      <c r="BO28" s="3"/>
      <c r="BP28" s="3"/>
      <c r="BQ28" s="3"/>
      <c r="BR28" s="3">
        <f>SUM(BL28:BQ28)</f>
        <v>0</v>
      </c>
      <c r="BS28" s="3">
        <f>BJ28+BK28+BR28</f>
        <v>0</v>
      </c>
      <c r="BV28" s="3"/>
      <c r="BW28" s="3"/>
      <c r="BX28" s="3"/>
      <c r="BY28" s="3"/>
      <c r="BZ28" s="3"/>
      <c r="CA28" s="3"/>
      <c r="CB28" s="3"/>
      <c r="CC28" s="3"/>
      <c r="CD28" s="3">
        <f>SUM(BX28:CC28)</f>
        <v>0</v>
      </c>
      <c r="CE28" s="3">
        <f>BV28+BW28+CD28</f>
        <v>0</v>
      </c>
      <c r="CH28" s="3"/>
      <c r="CI28" s="3"/>
      <c r="CJ28" s="3"/>
      <c r="CK28" s="3"/>
      <c r="CL28" s="3"/>
      <c r="CM28" s="3"/>
      <c r="CN28" s="3"/>
      <c r="CO28" s="3"/>
      <c r="CP28" s="3">
        <f>SUM(CJ28:CO28)</f>
        <v>0</v>
      </c>
      <c r="CQ28" s="3">
        <f>CH28+CI28+CP28</f>
        <v>0</v>
      </c>
      <c r="CT28" s="3"/>
      <c r="CU28" s="3"/>
      <c r="CV28" s="3"/>
      <c r="CW28" s="3"/>
      <c r="CX28" s="3"/>
      <c r="CY28" s="3"/>
      <c r="CZ28" s="3"/>
      <c r="DA28" s="3"/>
      <c r="DB28" s="3">
        <f>SUM(CV28:DA28)</f>
        <v>0</v>
      </c>
      <c r="DC28" s="3">
        <f>CT28+CU28+DB28</f>
        <v>0</v>
      </c>
      <c r="DF28" s="3"/>
      <c r="DG28" s="3"/>
      <c r="DH28" s="3"/>
      <c r="DI28" s="3"/>
      <c r="DJ28" s="3"/>
      <c r="DK28" s="3"/>
      <c r="DL28" s="3"/>
      <c r="DM28" s="3"/>
      <c r="DN28" s="3">
        <f>SUM(DH28:DM28)</f>
        <v>0</v>
      </c>
      <c r="DO28" s="3">
        <f>DF28+DG28+DN28</f>
        <v>0</v>
      </c>
      <c r="DR28" s="3"/>
      <c r="DS28" s="3"/>
      <c r="DT28" s="3"/>
      <c r="DU28" s="3"/>
      <c r="DV28" s="3"/>
      <c r="DW28" s="3"/>
      <c r="DX28" s="3"/>
      <c r="DY28" s="3"/>
      <c r="DZ28" s="3">
        <f>SUM(DT28:DY28)</f>
        <v>0</v>
      </c>
      <c r="EA28" s="3">
        <f>DR28+DS28+DZ28</f>
        <v>0</v>
      </c>
      <c r="ED28" s="3"/>
      <c r="EE28" s="3"/>
      <c r="EF28" s="3"/>
      <c r="EG28" s="3"/>
      <c r="EH28" s="3"/>
      <c r="EI28" s="3"/>
      <c r="EJ28" s="3"/>
      <c r="EK28" s="3"/>
      <c r="EL28" s="3">
        <f>SUM(EF28:EK28)</f>
        <v>0</v>
      </c>
      <c r="EM28" s="3">
        <f>ED28+EE28+EL28</f>
        <v>0</v>
      </c>
    </row>
    <row r="29" spans="1:145" x14ac:dyDescent="0.2">
      <c r="B29" s="113"/>
      <c r="C29" s="113"/>
      <c r="D29" s="113"/>
      <c r="E29" s="113"/>
      <c r="F29" s="113"/>
      <c r="G29" s="113"/>
      <c r="H29" s="113"/>
      <c r="I29" s="113"/>
      <c r="J29" s="3">
        <f>SUM(D29:I29)</f>
        <v>0</v>
      </c>
      <c r="K29" s="3">
        <f>B29+C29+J29</f>
        <v>0</v>
      </c>
      <c r="N29" s="3">
        <f t="shared" ref="N29:U29" si="72">B29*N99</f>
        <v>0</v>
      </c>
      <c r="O29" s="3">
        <f t="shared" si="72"/>
        <v>0</v>
      </c>
      <c r="P29" s="3">
        <f t="shared" si="72"/>
        <v>0</v>
      </c>
      <c r="Q29" s="3">
        <f t="shared" si="72"/>
        <v>0</v>
      </c>
      <c r="R29" s="3">
        <f t="shared" si="72"/>
        <v>0</v>
      </c>
      <c r="S29" s="3">
        <f t="shared" si="72"/>
        <v>0</v>
      </c>
      <c r="T29" s="3">
        <f t="shared" si="72"/>
        <v>0</v>
      </c>
      <c r="U29" s="3">
        <f t="shared" si="72"/>
        <v>0</v>
      </c>
      <c r="V29" s="3">
        <f>SUM(P29:U29)</f>
        <v>0</v>
      </c>
      <c r="W29" s="3">
        <f>N29+O29+V29</f>
        <v>0</v>
      </c>
      <c r="Z29" s="3">
        <f t="shared" ref="Z29:AG29" si="73">N29*Z98</f>
        <v>0</v>
      </c>
      <c r="AA29" s="3">
        <f t="shared" si="73"/>
        <v>0</v>
      </c>
      <c r="AB29" s="3">
        <f t="shared" si="73"/>
        <v>0</v>
      </c>
      <c r="AC29" s="3">
        <f t="shared" si="73"/>
        <v>0</v>
      </c>
      <c r="AD29" s="3">
        <f t="shared" si="73"/>
        <v>0</v>
      </c>
      <c r="AE29" s="3">
        <f t="shared" si="73"/>
        <v>0</v>
      </c>
      <c r="AF29" s="3">
        <f t="shared" si="73"/>
        <v>0</v>
      </c>
      <c r="AG29" s="3">
        <f t="shared" si="73"/>
        <v>0</v>
      </c>
      <c r="AH29" s="3">
        <f>SUM(AB29:AG29)</f>
        <v>0</v>
      </c>
      <c r="AI29" s="3">
        <f>Z29+AA29+AH29</f>
        <v>0</v>
      </c>
      <c r="AL29" s="3">
        <f t="shared" ref="AL29:AS29" si="74">Z29*AL98</f>
        <v>0</v>
      </c>
      <c r="AM29" s="3">
        <f t="shared" si="74"/>
        <v>0</v>
      </c>
      <c r="AN29" s="3">
        <f t="shared" si="74"/>
        <v>0</v>
      </c>
      <c r="AO29" s="3">
        <f t="shared" si="74"/>
        <v>0</v>
      </c>
      <c r="AP29" s="3">
        <f t="shared" si="74"/>
        <v>0</v>
      </c>
      <c r="AQ29" s="3">
        <f t="shared" si="74"/>
        <v>0</v>
      </c>
      <c r="AR29" s="3">
        <f t="shared" si="74"/>
        <v>0</v>
      </c>
      <c r="AS29" s="3">
        <f t="shared" si="74"/>
        <v>0</v>
      </c>
      <c r="AT29" s="3">
        <f>SUM(AN29:AS29)</f>
        <v>0</v>
      </c>
      <c r="AU29" s="3">
        <f>AL29+AM29+AT29</f>
        <v>0</v>
      </c>
      <c r="AX29" s="3">
        <f t="shared" ref="AX29:BE29" si="75">AL29*AX98</f>
        <v>0</v>
      </c>
      <c r="AY29" s="3">
        <f t="shared" si="75"/>
        <v>0</v>
      </c>
      <c r="AZ29" s="3">
        <f t="shared" si="75"/>
        <v>0</v>
      </c>
      <c r="BA29" s="3">
        <f t="shared" si="75"/>
        <v>0</v>
      </c>
      <c r="BB29" s="3">
        <f t="shared" si="75"/>
        <v>0</v>
      </c>
      <c r="BC29" s="3">
        <f t="shared" si="75"/>
        <v>0</v>
      </c>
      <c r="BD29" s="3">
        <f t="shared" si="75"/>
        <v>0</v>
      </c>
      <c r="BE29" s="3">
        <f t="shared" si="75"/>
        <v>0</v>
      </c>
      <c r="BF29" s="3">
        <f>SUM(AZ29:BE29)</f>
        <v>0</v>
      </c>
      <c r="BG29" s="3">
        <f>AX29+AY29+BF29</f>
        <v>0</v>
      </c>
      <c r="BJ29" s="3">
        <f t="shared" ref="BJ29:BQ29" si="76">AX29*BJ98</f>
        <v>0</v>
      </c>
      <c r="BK29" s="3">
        <f t="shared" si="76"/>
        <v>0</v>
      </c>
      <c r="BL29" s="3">
        <f t="shared" si="76"/>
        <v>0</v>
      </c>
      <c r="BM29" s="3">
        <f t="shared" si="76"/>
        <v>0</v>
      </c>
      <c r="BN29" s="3">
        <f t="shared" si="76"/>
        <v>0</v>
      </c>
      <c r="BO29" s="3">
        <f t="shared" si="76"/>
        <v>0</v>
      </c>
      <c r="BP29" s="3">
        <f t="shared" si="76"/>
        <v>0</v>
      </c>
      <c r="BQ29" s="3">
        <f t="shared" si="76"/>
        <v>0</v>
      </c>
      <c r="BR29" s="3">
        <f>SUM(BL29:BQ29)</f>
        <v>0</v>
      </c>
      <c r="BS29" s="3">
        <f>BJ29+BK29+BR29</f>
        <v>0</v>
      </c>
      <c r="BV29" s="3">
        <f t="shared" ref="BV29:CC29" si="77">BJ29*BV98</f>
        <v>0</v>
      </c>
      <c r="BW29" s="3">
        <f t="shared" si="77"/>
        <v>0</v>
      </c>
      <c r="BX29" s="3">
        <f t="shared" si="77"/>
        <v>0</v>
      </c>
      <c r="BY29" s="3">
        <f t="shared" si="77"/>
        <v>0</v>
      </c>
      <c r="BZ29" s="3">
        <f t="shared" si="77"/>
        <v>0</v>
      </c>
      <c r="CA29" s="3">
        <f t="shared" si="77"/>
        <v>0</v>
      </c>
      <c r="CB29" s="3">
        <f t="shared" si="77"/>
        <v>0</v>
      </c>
      <c r="CC29" s="3">
        <f t="shared" si="77"/>
        <v>0</v>
      </c>
      <c r="CD29" s="3">
        <f>SUM(BX29:CC29)</f>
        <v>0</v>
      </c>
      <c r="CE29" s="3">
        <f>BV29+BW29+CD29</f>
        <v>0</v>
      </c>
      <c r="CH29" s="3">
        <f t="shared" ref="CH29:CO29" si="78">BV29*CH98</f>
        <v>0</v>
      </c>
      <c r="CI29" s="3">
        <f t="shared" si="78"/>
        <v>0</v>
      </c>
      <c r="CJ29" s="3">
        <f t="shared" si="78"/>
        <v>0</v>
      </c>
      <c r="CK29" s="3">
        <f t="shared" si="78"/>
        <v>0</v>
      </c>
      <c r="CL29" s="3">
        <f t="shared" si="78"/>
        <v>0</v>
      </c>
      <c r="CM29" s="3">
        <f t="shared" si="78"/>
        <v>0</v>
      </c>
      <c r="CN29" s="3">
        <f t="shared" si="78"/>
        <v>0</v>
      </c>
      <c r="CO29" s="3">
        <f t="shared" si="78"/>
        <v>0</v>
      </c>
      <c r="CP29" s="3">
        <f>SUM(CJ29:CO29)</f>
        <v>0</v>
      </c>
      <c r="CQ29" s="3">
        <f>CH29+CI29+CP29</f>
        <v>0</v>
      </c>
      <c r="CT29" s="3">
        <f t="shared" ref="CT29:DA29" si="79">CH29*CT98</f>
        <v>0</v>
      </c>
      <c r="CU29" s="3">
        <f t="shared" si="79"/>
        <v>0</v>
      </c>
      <c r="CV29" s="3">
        <f t="shared" si="79"/>
        <v>0</v>
      </c>
      <c r="CW29" s="3">
        <f t="shared" si="79"/>
        <v>0</v>
      </c>
      <c r="CX29" s="3">
        <f t="shared" si="79"/>
        <v>0</v>
      </c>
      <c r="CY29" s="3">
        <f t="shared" si="79"/>
        <v>0</v>
      </c>
      <c r="CZ29" s="3">
        <f t="shared" si="79"/>
        <v>0</v>
      </c>
      <c r="DA29" s="3">
        <f t="shared" si="79"/>
        <v>0</v>
      </c>
      <c r="DB29" s="3">
        <f>SUM(CV29:DA29)</f>
        <v>0</v>
      </c>
      <c r="DC29" s="3">
        <f>CT29+CU29+DB29</f>
        <v>0</v>
      </c>
      <c r="DF29" s="3">
        <f t="shared" ref="DF29:DM29" si="80">CT29*DF98</f>
        <v>0</v>
      </c>
      <c r="DG29" s="3">
        <f t="shared" si="80"/>
        <v>0</v>
      </c>
      <c r="DH29" s="3">
        <f t="shared" si="80"/>
        <v>0</v>
      </c>
      <c r="DI29" s="3">
        <f t="shared" si="80"/>
        <v>0</v>
      </c>
      <c r="DJ29" s="3">
        <f t="shared" si="80"/>
        <v>0</v>
      </c>
      <c r="DK29" s="3">
        <f t="shared" si="80"/>
        <v>0</v>
      </c>
      <c r="DL29" s="3">
        <f t="shared" si="80"/>
        <v>0</v>
      </c>
      <c r="DM29" s="3">
        <f t="shared" si="80"/>
        <v>0</v>
      </c>
      <c r="DN29" s="3">
        <f>SUM(DH29:DM29)</f>
        <v>0</v>
      </c>
      <c r="DO29" s="3">
        <f>DF29+DG29+DN29</f>
        <v>0</v>
      </c>
      <c r="DR29" s="3">
        <f t="shared" ref="DR29:DY29" si="81">DF29*DR98</f>
        <v>0</v>
      </c>
      <c r="DS29" s="3">
        <f t="shared" si="81"/>
        <v>0</v>
      </c>
      <c r="DT29" s="3">
        <f t="shared" si="81"/>
        <v>0</v>
      </c>
      <c r="DU29" s="3">
        <f t="shared" si="81"/>
        <v>0</v>
      </c>
      <c r="DV29" s="3">
        <f t="shared" si="81"/>
        <v>0</v>
      </c>
      <c r="DW29" s="3">
        <f t="shared" si="81"/>
        <v>0</v>
      </c>
      <c r="DX29" s="3">
        <f t="shared" si="81"/>
        <v>0</v>
      </c>
      <c r="DY29" s="3">
        <f t="shared" si="81"/>
        <v>0</v>
      </c>
      <c r="DZ29" s="3">
        <f>SUM(DT29:DY29)</f>
        <v>0</v>
      </c>
      <c r="EA29" s="3">
        <f>DR29+DS29+DZ29</f>
        <v>0</v>
      </c>
      <c r="ED29" s="3">
        <f t="shared" ref="ED29:EK29" si="82">DR29*ED98</f>
        <v>0</v>
      </c>
      <c r="EE29" s="3">
        <f t="shared" si="82"/>
        <v>0</v>
      </c>
      <c r="EF29" s="3">
        <f t="shared" si="82"/>
        <v>0</v>
      </c>
      <c r="EG29" s="3">
        <f t="shared" si="82"/>
        <v>0</v>
      </c>
      <c r="EH29" s="3">
        <f t="shared" si="82"/>
        <v>0</v>
      </c>
      <c r="EI29" s="3">
        <f t="shared" si="82"/>
        <v>0</v>
      </c>
      <c r="EJ29" s="3">
        <f t="shared" si="82"/>
        <v>0</v>
      </c>
      <c r="EK29" s="3">
        <f t="shared" si="82"/>
        <v>0</v>
      </c>
      <c r="EL29" s="3">
        <f>SUM(EF29:EK29)</f>
        <v>0</v>
      </c>
      <c r="EM29" s="3">
        <f>ED29+EE29+EL29</f>
        <v>0</v>
      </c>
    </row>
    <row r="30" spans="1:145" x14ac:dyDescent="0.2">
      <c r="A30" s="92" t="s">
        <v>297</v>
      </c>
      <c r="B30" s="17">
        <f t="shared" ref="B30:K30" si="83">B29-B28</f>
        <v>0</v>
      </c>
      <c r="C30" s="17">
        <f t="shared" si="83"/>
        <v>0</v>
      </c>
      <c r="D30" s="17">
        <f t="shared" si="83"/>
        <v>0</v>
      </c>
      <c r="E30" s="17">
        <f t="shared" si="83"/>
        <v>0</v>
      </c>
      <c r="F30" s="17">
        <f t="shared" si="83"/>
        <v>0</v>
      </c>
      <c r="G30" s="17">
        <f t="shared" si="83"/>
        <v>0</v>
      </c>
      <c r="H30" s="17">
        <f t="shared" si="83"/>
        <v>0</v>
      </c>
      <c r="I30" s="17">
        <f t="shared" si="83"/>
        <v>0</v>
      </c>
      <c r="J30" s="17">
        <f t="shared" si="83"/>
        <v>0</v>
      </c>
      <c r="K30" s="17">
        <f t="shared" si="83"/>
        <v>0</v>
      </c>
      <c r="N30" s="17">
        <f t="shared" ref="N30:W30" si="84">N29-N28</f>
        <v>0</v>
      </c>
      <c r="O30" s="17">
        <f t="shared" si="84"/>
        <v>0</v>
      </c>
      <c r="P30" s="17">
        <f t="shared" si="84"/>
        <v>0</v>
      </c>
      <c r="Q30" s="17">
        <f t="shared" si="84"/>
        <v>0</v>
      </c>
      <c r="R30" s="17">
        <f t="shared" si="84"/>
        <v>0</v>
      </c>
      <c r="S30" s="17">
        <f t="shared" si="84"/>
        <v>0</v>
      </c>
      <c r="T30" s="17">
        <f t="shared" si="84"/>
        <v>0</v>
      </c>
      <c r="U30" s="17">
        <f t="shared" si="84"/>
        <v>0</v>
      </c>
      <c r="V30" s="17">
        <f t="shared" si="84"/>
        <v>0</v>
      </c>
      <c r="W30" s="17">
        <f t="shared" si="84"/>
        <v>0</v>
      </c>
      <c r="Z30" s="17">
        <f t="shared" ref="Z30:AI30" si="85">Z29-Z28</f>
        <v>0</v>
      </c>
      <c r="AA30" s="17">
        <f t="shared" si="85"/>
        <v>0</v>
      </c>
      <c r="AB30" s="17">
        <f t="shared" si="85"/>
        <v>0</v>
      </c>
      <c r="AC30" s="17">
        <f t="shared" si="85"/>
        <v>0</v>
      </c>
      <c r="AD30" s="17">
        <f t="shared" si="85"/>
        <v>0</v>
      </c>
      <c r="AE30" s="17">
        <f t="shared" si="85"/>
        <v>0</v>
      </c>
      <c r="AF30" s="17">
        <f t="shared" si="85"/>
        <v>0</v>
      </c>
      <c r="AG30" s="17">
        <f t="shared" si="85"/>
        <v>0</v>
      </c>
      <c r="AH30" s="17">
        <f t="shared" si="85"/>
        <v>0</v>
      </c>
      <c r="AI30" s="17">
        <f t="shared" si="85"/>
        <v>0</v>
      </c>
      <c r="AL30" s="17">
        <f t="shared" ref="AL30:AU30" si="86">AL29-AL28</f>
        <v>0</v>
      </c>
      <c r="AM30" s="17">
        <f t="shared" si="86"/>
        <v>0</v>
      </c>
      <c r="AN30" s="17">
        <f t="shared" si="86"/>
        <v>0</v>
      </c>
      <c r="AO30" s="17">
        <f t="shared" si="86"/>
        <v>0</v>
      </c>
      <c r="AP30" s="17">
        <f t="shared" si="86"/>
        <v>0</v>
      </c>
      <c r="AQ30" s="17">
        <f t="shared" si="86"/>
        <v>0</v>
      </c>
      <c r="AR30" s="17">
        <f t="shared" si="86"/>
        <v>0</v>
      </c>
      <c r="AS30" s="17">
        <f t="shared" si="86"/>
        <v>0</v>
      </c>
      <c r="AT30" s="17">
        <f t="shared" si="86"/>
        <v>0</v>
      </c>
      <c r="AU30" s="17">
        <f t="shared" si="86"/>
        <v>0</v>
      </c>
      <c r="AX30" s="17">
        <f t="shared" ref="AX30:BG30" si="87">AX29-AX28</f>
        <v>0</v>
      </c>
      <c r="AY30" s="17">
        <f t="shared" si="87"/>
        <v>0</v>
      </c>
      <c r="AZ30" s="17">
        <f t="shared" si="87"/>
        <v>0</v>
      </c>
      <c r="BA30" s="17">
        <f t="shared" si="87"/>
        <v>0</v>
      </c>
      <c r="BB30" s="17">
        <f t="shared" si="87"/>
        <v>0</v>
      </c>
      <c r="BC30" s="17">
        <f t="shared" si="87"/>
        <v>0</v>
      </c>
      <c r="BD30" s="17">
        <f t="shared" si="87"/>
        <v>0</v>
      </c>
      <c r="BE30" s="17">
        <f t="shared" si="87"/>
        <v>0</v>
      </c>
      <c r="BF30" s="17">
        <f t="shared" si="87"/>
        <v>0</v>
      </c>
      <c r="BG30" s="17">
        <f t="shared" si="87"/>
        <v>0</v>
      </c>
      <c r="BJ30" s="17">
        <f t="shared" ref="BJ30:BS30" si="88">BJ29-BJ28</f>
        <v>0</v>
      </c>
      <c r="BK30" s="17">
        <f t="shared" si="88"/>
        <v>0</v>
      </c>
      <c r="BL30" s="17">
        <f t="shared" si="88"/>
        <v>0</v>
      </c>
      <c r="BM30" s="17">
        <f t="shared" si="88"/>
        <v>0</v>
      </c>
      <c r="BN30" s="17">
        <f t="shared" si="88"/>
        <v>0</v>
      </c>
      <c r="BO30" s="17">
        <f t="shared" si="88"/>
        <v>0</v>
      </c>
      <c r="BP30" s="17">
        <f t="shared" si="88"/>
        <v>0</v>
      </c>
      <c r="BQ30" s="17">
        <f t="shared" si="88"/>
        <v>0</v>
      </c>
      <c r="BR30" s="17">
        <f t="shared" si="88"/>
        <v>0</v>
      </c>
      <c r="BS30" s="17">
        <f t="shared" si="88"/>
        <v>0</v>
      </c>
      <c r="BV30" s="17">
        <f t="shared" ref="BV30:CE30" si="89">BV29-BV28</f>
        <v>0</v>
      </c>
      <c r="BW30" s="17">
        <f t="shared" si="89"/>
        <v>0</v>
      </c>
      <c r="BX30" s="17">
        <f t="shared" si="89"/>
        <v>0</v>
      </c>
      <c r="BY30" s="17">
        <f t="shared" si="89"/>
        <v>0</v>
      </c>
      <c r="BZ30" s="17">
        <f t="shared" si="89"/>
        <v>0</v>
      </c>
      <c r="CA30" s="17">
        <f t="shared" si="89"/>
        <v>0</v>
      </c>
      <c r="CB30" s="17">
        <f t="shared" si="89"/>
        <v>0</v>
      </c>
      <c r="CC30" s="17">
        <f t="shared" si="89"/>
        <v>0</v>
      </c>
      <c r="CD30" s="17">
        <f t="shared" si="89"/>
        <v>0</v>
      </c>
      <c r="CE30" s="17">
        <f t="shared" si="89"/>
        <v>0</v>
      </c>
      <c r="CH30" s="17">
        <f t="shared" ref="CH30:CQ30" si="90">CH29-CH28</f>
        <v>0</v>
      </c>
      <c r="CI30" s="17">
        <f t="shared" si="90"/>
        <v>0</v>
      </c>
      <c r="CJ30" s="17">
        <f t="shared" si="90"/>
        <v>0</v>
      </c>
      <c r="CK30" s="17">
        <f t="shared" si="90"/>
        <v>0</v>
      </c>
      <c r="CL30" s="17">
        <f t="shared" si="90"/>
        <v>0</v>
      </c>
      <c r="CM30" s="17">
        <f t="shared" si="90"/>
        <v>0</v>
      </c>
      <c r="CN30" s="17">
        <f t="shared" si="90"/>
        <v>0</v>
      </c>
      <c r="CO30" s="17">
        <f t="shared" si="90"/>
        <v>0</v>
      </c>
      <c r="CP30" s="17">
        <f t="shared" si="90"/>
        <v>0</v>
      </c>
      <c r="CQ30" s="17">
        <f t="shared" si="90"/>
        <v>0</v>
      </c>
      <c r="CT30" s="17">
        <f t="shared" ref="CT30:DC30" si="91">CT29-CT28</f>
        <v>0</v>
      </c>
      <c r="CU30" s="17">
        <f t="shared" si="91"/>
        <v>0</v>
      </c>
      <c r="CV30" s="17">
        <f t="shared" si="91"/>
        <v>0</v>
      </c>
      <c r="CW30" s="17">
        <f t="shared" si="91"/>
        <v>0</v>
      </c>
      <c r="CX30" s="17">
        <f t="shared" si="91"/>
        <v>0</v>
      </c>
      <c r="CY30" s="17">
        <f t="shared" si="91"/>
        <v>0</v>
      </c>
      <c r="CZ30" s="17">
        <f t="shared" si="91"/>
        <v>0</v>
      </c>
      <c r="DA30" s="17">
        <f t="shared" si="91"/>
        <v>0</v>
      </c>
      <c r="DB30" s="17">
        <f t="shared" si="91"/>
        <v>0</v>
      </c>
      <c r="DC30" s="17">
        <f t="shared" si="91"/>
        <v>0</v>
      </c>
      <c r="DF30" s="17">
        <f t="shared" ref="DF30:DO30" si="92">DF29-DF28</f>
        <v>0</v>
      </c>
      <c r="DG30" s="17">
        <f t="shared" si="92"/>
        <v>0</v>
      </c>
      <c r="DH30" s="17">
        <f t="shared" si="92"/>
        <v>0</v>
      </c>
      <c r="DI30" s="17">
        <f t="shared" si="92"/>
        <v>0</v>
      </c>
      <c r="DJ30" s="17">
        <f t="shared" si="92"/>
        <v>0</v>
      </c>
      <c r="DK30" s="17">
        <f t="shared" si="92"/>
        <v>0</v>
      </c>
      <c r="DL30" s="17">
        <f t="shared" si="92"/>
        <v>0</v>
      </c>
      <c r="DM30" s="17">
        <f t="shared" si="92"/>
        <v>0</v>
      </c>
      <c r="DN30" s="17">
        <f t="shared" si="92"/>
        <v>0</v>
      </c>
      <c r="DO30" s="17">
        <f t="shared" si="92"/>
        <v>0</v>
      </c>
      <c r="DR30" s="17">
        <f t="shared" ref="DR30:EA30" si="93">DR29-DR28</f>
        <v>0</v>
      </c>
      <c r="DS30" s="17">
        <f t="shared" si="93"/>
        <v>0</v>
      </c>
      <c r="DT30" s="17">
        <f t="shared" si="93"/>
        <v>0</v>
      </c>
      <c r="DU30" s="17">
        <f t="shared" si="93"/>
        <v>0</v>
      </c>
      <c r="DV30" s="17">
        <f t="shared" si="93"/>
        <v>0</v>
      </c>
      <c r="DW30" s="17">
        <f t="shared" si="93"/>
        <v>0</v>
      </c>
      <c r="DX30" s="17">
        <f t="shared" si="93"/>
        <v>0</v>
      </c>
      <c r="DY30" s="17">
        <f t="shared" si="93"/>
        <v>0</v>
      </c>
      <c r="DZ30" s="17">
        <f t="shared" si="93"/>
        <v>0</v>
      </c>
      <c r="EA30" s="17">
        <f t="shared" si="93"/>
        <v>0</v>
      </c>
      <c r="ED30" s="17">
        <f t="shared" ref="ED30:EM30" si="94">ED29-ED28</f>
        <v>0</v>
      </c>
      <c r="EE30" s="17">
        <f t="shared" si="94"/>
        <v>0</v>
      </c>
      <c r="EF30" s="17">
        <f t="shared" si="94"/>
        <v>0</v>
      </c>
      <c r="EG30" s="17">
        <f t="shared" si="94"/>
        <v>0</v>
      </c>
      <c r="EH30" s="17">
        <f t="shared" si="94"/>
        <v>0</v>
      </c>
      <c r="EI30" s="17">
        <f t="shared" si="94"/>
        <v>0</v>
      </c>
      <c r="EJ30" s="17">
        <f t="shared" si="94"/>
        <v>0</v>
      </c>
      <c r="EK30" s="17">
        <f t="shared" si="94"/>
        <v>0</v>
      </c>
      <c r="EL30" s="17">
        <f t="shared" si="94"/>
        <v>0</v>
      </c>
      <c r="EM30" s="17">
        <f t="shared" si="94"/>
        <v>0</v>
      </c>
    </row>
    <row r="31" spans="1:145" ht="6" customHeight="1" x14ac:dyDescent="0.2">
      <c r="A31" s="83"/>
      <c r="B31" s="82"/>
      <c r="C31" s="82"/>
      <c r="D31" s="82"/>
      <c r="E31" s="82"/>
      <c r="F31" s="82"/>
      <c r="G31" s="82"/>
      <c r="H31" s="82"/>
      <c r="I31" s="82"/>
      <c r="J31" s="82"/>
      <c r="K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R31" s="82"/>
      <c r="DS31" s="82"/>
      <c r="DT31" s="82"/>
      <c r="DU31" s="82"/>
      <c r="DV31" s="82"/>
      <c r="DW31" s="82"/>
      <c r="DX31" s="82"/>
      <c r="DY31" s="82"/>
      <c r="DZ31" s="82"/>
      <c r="EA31" s="82"/>
      <c r="ED31" s="82"/>
      <c r="EE31" s="82"/>
      <c r="EF31" s="82"/>
      <c r="EG31" s="82"/>
      <c r="EH31" s="82"/>
      <c r="EI31" s="82"/>
      <c r="EJ31" s="82"/>
      <c r="EK31" s="82"/>
      <c r="EL31" s="82"/>
      <c r="EM31" s="82"/>
    </row>
    <row r="32" spans="1:145" ht="15" x14ac:dyDescent="0.25">
      <c r="A32" s="98" t="s">
        <v>279</v>
      </c>
      <c r="B32" s="97"/>
      <c r="C32" s="97"/>
      <c r="D32" s="97"/>
      <c r="E32" s="97"/>
      <c r="F32" s="97"/>
      <c r="G32" s="97"/>
      <c r="H32" s="97"/>
      <c r="I32" s="97"/>
      <c r="J32" s="97">
        <f>SUM(D32:I32)</f>
        <v>0</v>
      </c>
      <c r="K32" s="97">
        <f>B32+C32+J32</f>
        <v>0</v>
      </c>
      <c r="L32" s="3"/>
      <c r="M32" s="20"/>
      <c r="N32" s="97"/>
      <c r="O32" s="97"/>
      <c r="P32" s="97"/>
      <c r="Q32" s="97"/>
      <c r="R32" s="97"/>
      <c r="S32" s="97"/>
      <c r="T32" s="97"/>
      <c r="U32" s="97"/>
      <c r="V32" s="97">
        <f>SUM(P32:U32)</f>
        <v>0</v>
      </c>
      <c r="W32" s="97">
        <f>N32+O32+V32</f>
        <v>0</v>
      </c>
      <c r="X32" s="3"/>
      <c r="Y32" s="20"/>
      <c r="Z32" s="97"/>
      <c r="AA32" s="97"/>
      <c r="AB32" s="97"/>
      <c r="AC32" s="97"/>
      <c r="AD32" s="97"/>
      <c r="AE32" s="97"/>
      <c r="AF32" s="97"/>
      <c r="AG32" s="97"/>
      <c r="AH32" s="97">
        <f>SUM(AB32:AG32)</f>
        <v>0</v>
      </c>
      <c r="AI32" s="97">
        <f>Z32+AA32+AH32</f>
        <v>0</v>
      </c>
      <c r="AJ32" s="3"/>
      <c r="AK32" s="20"/>
      <c r="AL32" s="97"/>
      <c r="AM32" s="97"/>
      <c r="AN32" s="97"/>
      <c r="AO32" s="97"/>
      <c r="AP32" s="97"/>
      <c r="AQ32" s="97"/>
      <c r="AR32" s="97"/>
      <c r="AS32" s="97"/>
      <c r="AT32" s="97">
        <f>SUM(AN32:AS32)</f>
        <v>0</v>
      </c>
      <c r="AU32" s="97">
        <f>AL32+AM32+AT32</f>
        <v>0</v>
      </c>
      <c r="AV32" s="3"/>
      <c r="AW32" s="20"/>
      <c r="AX32" s="97"/>
      <c r="AY32" s="97"/>
      <c r="AZ32" s="97"/>
      <c r="BA32" s="97"/>
      <c r="BB32" s="97"/>
      <c r="BC32" s="97"/>
      <c r="BD32" s="97"/>
      <c r="BE32" s="97"/>
      <c r="BF32" s="97">
        <f>SUM(AZ32:BE32)</f>
        <v>0</v>
      </c>
      <c r="BG32" s="97">
        <f>AX32+AY32+BF32</f>
        <v>0</v>
      </c>
      <c r="BH32" s="3"/>
      <c r="BI32" s="20"/>
      <c r="BJ32" s="97"/>
      <c r="BK32" s="97"/>
      <c r="BL32" s="97"/>
      <c r="BM32" s="97"/>
      <c r="BN32" s="97"/>
      <c r="BO32" s="97"/>
      <c r="BP32" s="97"/>
      <c r="BQ32" s="97"/>
      <c r="BR32" s="97">
        <f>SUM(BL32:BQ32)</f>
        <v>0</v>
      </c>
      <c r="BS32" s="97">
        <f>BJ32+BK32+BR32</f>
        <v>0</v>
      </c>
      <c r="BT32" s="3"/>
      <c r="BU32" s="20"/>
      <c r="BV32" s="97"/>
      <c r="BW32" s="97"/>
      <c r="BX32" s="97"/>
      <c r="BY32" s="97"/>
      <c r="BZ32" s="97"/>
      <c r="CA32" s="97"/>
      <c r="CB32" s="97"/>
      <c r="CC32" s="97"/>
      <c r="CD32" s="97">
        <f>SUM(BX32:CC32)</f>
        <v>0</v>
      </c>
      <c r="CE32" s="97">
        <f>BV32+BW32+CD32</f>
        <v>0</v>
      </c>
      <c r="CF32" s="3"/>
      <c r="CG32" s="20"/>
      <c r="CH32" s="97"/>
      <c r="CI32" s="97"/>
      <c r="CJ32" s="97"/>
      <c r="CK32" s="97"/>
      <c r="CL32" s="97"/>
      <c r="CM32" s="97"/>
      <c r="CN32" s="97"/>
      <c r="CO32" s="97"/>
      <c r="CP32" s="97">
        <f>SUM(CJ32:CO32)</f>
        <v>0</v>
      </c>
      <c r="CQ32" s="97">
        <f>CH32+CI32+CP32</f>
        <v>0</v>
      </c>
      <c r="CR32" s="3"/>
      <c r="CS32" s="20"/>
      <c r="CT32" s="97"/>
      <c r="CU32" s="97"/>
      <c r="CV32" s="97"/>
      <c r="CW32" s="97"/>
      <c r="CX32" s="97"/>
      <c r="CY32" s="97"/>
      <c r="CZ32" s="97"/>
      <c r="DA32" s="97"/>
      <c r="DB32" s="97">
        <f>SUM(CV32:DA32)</f>
        <v>0</v>
      </c>
      <c r="DC32" s="97">
        <f>CT32+CU32+DB32</f>
        <v>0</v>
      </c>
      <c r="DD32" s="3"/>
      <c r="DE32" s="20"/>
      <c r="DF32" s="97"/>
      <c r="DG32" s="97"/>
      <c r="DH32" s="97"/>
      <c r="DI32" s="97"/>
      <c r="DJ32" s="97"/>
      <c r="DK32" s="97"/>
      <c r="DL32" s="97"/>
      <c r="DM32" s="97"/>
      <c r="DN32" s="97">
        <f>SUM(DH32:DM32)</f>
        <v>0</v>
      </c>
      <c r="DO32" s="97">
        <f>DF32+DG32+DN32</f>
        <v>0</v>
      </c>
      <c r="DP32" s="3"/>
      <c r="DQ32" s="20"/>
      <c r="DR32" s="97"/>
      <c r="DS32" s="97"/>
      <c r="DT32" s="97"/>
      <c r="DU32" s="97"/>
      <c r="DV32" s="97"/>
      <c r="DW32" s="97"/>
      <c r="DX32" s="97"/>
      <c r="DY32" s="97"/>
      <c r="DZ32" s="97">
        <f>SUM(DT32:DY32)</f>
        <v>0</v>
      </c>
      <c r="EA32" s="97">
        <f>DR32+DS32+DZ32</f>
        <v>0</v>
      </c>
      <c r="EB32" s="3"/>
      <c r="EC32" s="20"/>
      <c r="ED32" s="97"/>
      <c r="EE32" s="97"/>
      <c r="EF32" s="97"/>
      <c r="EG32" s="97"/>
      <c r="EH32" s="97"/>
      <c r="EI32" s="97"/>
      <c r="EJ32" s="97"/>
      <c r="EK32" s="97"/>
      <c r="EL32" s="97">
        <f>SUM(EF32:EK32)</f>
        <v>0</v>
      </c>
      <c r="EM32" s="97">
        <f>ED32+EE32+EL32</f>
        <v>0</v>
      </c>
      <c r="EN32" s="3"/>
      <c r="EO32" s="20"/>
    </row>
    <row r="33" spans="1:145" ht="15" x14ac:dyDescent="0.25">
      <c r="A33" s="98" t="s">
        <v>278</v>
      </c>
      <c r="B33" s="97"/>
      <c r="C33" s="97"/>
      <c r="D33" s="97"/>
      <c r="E33" s="97"/>
      <c r="F33" s="97"/>
      <c r="G33" s="97"/>
      <c r="H33" s="97"/>
      <c r="I33" s="97"/>
      <c r="J33" s="97">
        <f>SUM(D33:I33)</f>
        <v>0</v>
      </c>
      <c r="K33" s="97">
        <f>B33+C33+J33</f>
        <v>0</v>
      </c>
      <c r="L33" s="3"/>
      <c r="M33" s="20"/>
      <c r="N33" s="97"/>
      <c r="O33" s="97"/>
      <c r="P33" s="97"/>
      <c r="Q33" s="97"/>
      <c r="R33" s="97"/>
      <c r="S33" s="97"/>
      <c r="T33" s="97"/>
      <c r="U33" s="97"/>
      <c r="V33" s="97">
        <f>SUM(P33:U33)</f>
        <v>0</v>
      </c>
      <c r="W33" s="97">
        <f>N33+O33+V33</f>
        <v>0</v>
      </c>
      <c r="X33" s="3"/>
      <c r="Y33" s="20"/>
      <c r="Z33" s="97"/>
      <c r="AA33" s="97"/>
      <c r="AB33" s="97"/>
      <c r="AC33" s="97"/>
      <c r="AD33" s="97"/>
      <c r="AE33" s="97"/>
      <c r="AF33" s="97"/>
      <c r="AG33" s="97"/>
      <c r="AH33" s="97">
        <f>SUM(AB33:AG33)</f>
        <v>0</v>
      </c>
      <c r="AI33" s="97">
        <f>Z33+AA33+AH33</f>
        <v>0</v>
      </c>
      <c r="AJ33" s="3"/>
      <c r="AK33" s="20"/>
      <c r="AL33" s="97"/>
      <c r="AM33" s="97"/>
      <c r="AN33" s="97"/>
      <c r="AO33" s="97"/>
      <c r="AP33" s="97"/>
      <c r="AQ33" s="97"/>
      <c r="AR33" s="97"/>
      <c r="AS33" s="97"/>
      <c r="AT33" s="97">
        <f>SUM(AN33:AS33)</f>
        <v>0</v>
      </c>
      <c r="AU33" s="97">
        <f>AL33+AM33+AT33</f>
        <v>0</v>
      </c>
      <c r="AV33" s="3"/>
      <c r="AW33" s="20"/>
      <c r="AX33" s="97"/>
      <c r="AY33" s="97"/>
      <c r="AZ33" s="97"/>
      <c r="BA33" s="97"/>
      <c r="BB33" s="97"/>
      <c r="BC33" s="97"/>
      <c r="BD33" s="97"/>
      <c r="BE33" s="97"/>
      <c r="BF33" s="97">
        <f>SUM(AZ33:BE33)</f>
        <v>0</v>
      </c>
      <c r="BG33" s="97">
        <f>AX33+AY33+BF33</f>
        <v>0</v>
      </c>
      <c r="BH33" s="3"/>
      <c r="BI33" s="20"/>
      <c r="BJ33" s="97"/>
      <c r="BK33" s="97"/>
      <c r="BL33" s="97"/>
      <c r="BM33" s="97"/>
      <c r="BN33" s="97"/>
      <c r="BO33" s="97"/>
      <c r="BP33" s="97"/>
      <c r="BQ33" s="97"/>
      <c r="BR33" s="97">
        <f>SUM(BL33:BQ33)</f>
        <v>0</v>
      </c>
      <c r="BS33" s="97">
        <f>BJ33+BK33+BR33</f>
        <v>0</v>
      </c>
      <c r="BT33" s="3"/>
      <c r="BU33" s="20"/>
      <c r="BV33" s="97"/>
      <c r="BW33" s="97"/>
      <c r="BX33" s="97"/>
      <c r="BY33" s="97"/>
      <c r="BZ33" s="97"/>
      <c r="CA33" s="97"/>
      <c r="CB33" s="97"/>
      <c r="CC33" s="97"/>
      <c r="CD33" s="97">
        <f>SUM(BX33:CC33)</f>
        <v>0</v>
      </c>
      <c r="CE33" s="97">
        <f>BV33+BW33+CD33</f>
        <v>0</v>
      </c>
      <c r="CF33" s="3"/>
      <c r="CG33" s="20"/>
      <c r="CH33" s="97"/>
      <c r="CI33" s="97"/>
      <c r="CJ33" s="97"/>
      <c r="CK33" s="97"/>
      <c r="CL33" s="97"/>
      <c r="CM33" s="97"/>
      <c r="CN33" s="97"/>
      <c r="CO33" s="97"/>
      <c r="CP33" s="97">
        <f>SUM(CJ33:CO33)</f>
        <v>0</v>
      </c>
      <c r="CQ33" s="97">
        <f>CH33+CI33+CP33</f>
        <v>0</v>
      </c>
      <c r="CR33" s="3"/>
      <c r="CS33" s="20"/>
      <c r="CT33" s="97"/>
      <c r="CU33" s="97"/>
      <c r="CV33" s="97"/>
      <c r="CW33" s="97"/>
      <c r="CX33" s="97"/>
      <c r="CY33" s="97"/>
      <c r="CZ33" s="97"/>
      <c r="DA33" s="97"/>
      <c r="DB33" s="97">
        <f>SUM(CV33:DA33)</f>
        <v>0</v>
      </c>
      <c r="DC33" s="97">
        <f>CT33+CU33+DB33</f>
        <v>0</v>
      </c>
      <c r="DD33" s="3"/>
      <c r="DE33" s="20"/>
      <c r="DF33" s="97"/>
      <c r="DG33" s="97"/>
      <c r="DH33" s="97"/>
      <c r="DI33" s="97"/>
      <c r="DJ33" s="97"/>
      <c r="DK33" s="97"/>
      <c r="DL33" s="97"/>
      <c r="DM33" s="97"/>
      <c r="DN33" s="97">
        <f>SUM(DH33:DM33)</f>
        <v>0</v>
      </c>
      <c r="DO33" s="97">
        <f>DF33+DG33+DN33</f>
        <v>0</v>
      </c>
      <c r="DP33" s="3"/>
      <c r="DQ33" s="20"/>
      <c r="DR33" s="97"/>
      <c r="DS33" s="97"/>
      <c r="DT33" s="97"/>
      <c r="DU33" s="97"/>
      <c r="DV33" s="97"/>
      <c r="DW33" s="97"/>
      <c r="DX33" s="97"/>
      <c r="DY33" s="97"/>
      <c r="DZ33" s="97">
        <f>SUM(DT33:DY33)</f>
        <v>0</v>
      </c>
      <c r="EA33" s="97">
        <f>DR33+DS33+DZ33</f>
        <v>0</v>
      </c>
      <c r="EB33" s="3"/>
      <c r="EC33" s="20"/>
      <c r="ED33" s="97"/>
      <c r="EE33" s="97"/>
      <c r="EF33" s="97"/>
      <c r="EG33" s="97"/>
      <c r="EH33" s="97"/>
      <c r="EI33" s="97"/>
      <c r="EJ33" s="97"/>
      <c r="EK33" s="97"/>
      <c r="EL33" s="97">
        <f>SUM(EF33:EK33)</f>
        <v>0</v>
      </c>
      <c r="EM33" s="97">
        <f>ED33+EE33+EL33</f>
        <v>0</v>
      </c>
      <c r="EN33" s="3"/>
      <c r="EO33" s="20"/>
    </row>
    <row r="34" spans="1:145" s="77" customFormat="1" x14ac:dyDescent="0.2">
      <c r="A34" s="92" t="s">
        <v>277</v>
      </c>
      <c r="B34" s="17">
        <f t="shared" ref="B34:K34" si="95">B32-B33</f>
        <v>0</v>
      </c>
      <c r="C34" s="17">
        <f t="shared" si="95"/>
        <v>0</v>
      </c>
      <c r="D34" s="17">
        <f t="shared" si="95"/>
        <v>0</v>
      </c>
      <c r="E34" s="17">
        <f t="shared" si="95"/>
        <v>0</v>
      </c>
      <c r="F34" s="17">
        <f t="shared" si="95"/>
        <v>0</v>
      </c>
      <c r="G34" s="17">
        <f t="shared" si="95"/>
        <v>0</v>
      </c>
      <c r="H34" s="17">
        <f t="shared" si="95"/>
        <v>0</v>
      </c>
      <c r="I34" s="17">
        <f t="shared" si="95"/>
        <v>0</v>
      </c>
      <c r="J34" s="17">
        <f t="shared" si="95"/>
        <v>0</v>
      </c>
      <c r="K34" s="17">
        <f t="shared" si="95"/>
        <v>0</v>
      </c>
      <c r="L34" s="70"/>
      <c r="M34" s="112"/>
      <c r="N34" s="17">
        <f t="shared" ref="N34:W34" si="96">N32-N33</f>
        <v>0</v>
      </c>
      <c r="O34" s="17">
        <f t="shared" si="96"/>
        <v>0</v>
      </c>
      <c r="P34" s="17">
        <f t="shared" si="96"/>
        <v>0</v>
      </c>
      <c r="Q34" s="17">
        <f t="shared" si="96"/>
        <v>0</v>
      </c>
      <c r="R34" s="17">
        <f t="shared" si="96"/>
        <v>0</v>
      </c>
      <c r="S34" s="17">
        <f t="shared" si="96"/>
        <v>0</v>
      </c>
      <c r="T34" s="17">
        <f t="shared" si="96"/>
        <v>0</v>
      </c>
      <c r="U34" s="17">
        <f t="shared" si="96"/>
        <v>0</v>
      </c>
      <c r="V34" s="17">
        <f t="shared" si="96"/>
        <v>0</v>
      </c>
      <c r="W34" s="17">
        <f t="shared" si="96"/>
        <v>0</v>
      </c>
      <c r="X34" s="70"/>
      <c r="Y34" s="112"/>
      <c r="Z34" s="17">
        <f t="shared" ref="Z34:AI34" si="97">Z32-Z33</f>
        <v>0</v>
      </c>
      <c r="AA34" s="17">
        <f t="shared" si="97"/>
        <v>0</v>
      </c>
      <c r="AB34" s="17">
        <f t="shared" si="97"/>
        <v>0</v>
      </c>
      <c r="AC34" s="17">
        <f t="shared" si="97"/>
        <v>0</v>
      </c>
      <c r="AD34" s="17">
        <f t="shared" si="97"/>
        <v>0</v>
      </c>
      <c r="AE34" s="17">
        <f t="shared" si="97"/>
        <v>0</v>
      </c>
      <c r="AF34" s="17">
        <f t="shared" si="97"/>
        <v>0</v>
      </c>
      <c r="AG34" s="17">
        <f t="shared" si="97"/>
        <v>0</v>
      </c>
      <c r="AH34" s="17">
        <f t="shared" si="97"/>
        <v>0</v>
      </c>
      <c r="AI34" s="17">
        <f t="shared" si="97"/>
        <v>0</v>
      </c>
      <c r="AJ34" s="70"/>
      <c r="AK34" s="112"/>
      <c r="AL34" s="17">
        <f t="shared" ref="AL34:AU34" si="98">AL32-AL33</f>
        <v>0</v>
      </c>
      <c r="AM34" s="17">
        <f t="shared" si="98"/>
        <v>0</v>
      </c>
      <c r="AN34" s="17">
        <f t="shared" si="98"/>
        <v>0</v>
      </c>
      <c r="AO34" s="17">
        <f t="shared" si="98"/>
        <v>0</v>
      </c>
      <c r="AP34" s="17">
        <f t="shared" si="98"/>
        <v>0</v>
      </c>
      <c r="AQ34" s="17">
        <f t="shared" si="98"/>
        <v>0</v>
      </c>
      <c r="AR34" s="17">
        <f t="shared" si="98"/>
        <v>0</v>
      </c>
      <c r="AS34" s="17">
        <f t="shared" si="98"/>
        <v>0</v>
      </c>
      <c r="AT34" s="17">
        <f t="shared" si="98"/>
        <v>0</v>
      </c>
      <c r="AU34" s="17">
        <f t="shared" si="98"/>
        <v>0</v>
      </c>
      <c r="AV34" s="70"/>
      <c r="AW34" s="112"/>
      <c r="AX34" s="17">
        <f t="shared" ref="AX34:BG34" si="99">AX32-AX33</f>
        <v>0</v>
      </c>
      <c r="AY34" s="17">
        <f t="shared" si="99"/>
        <v>0</v>
      </c>
      <c r="AZ34" s="17">
        <f t="shared" si="99"/>
        <v>0</v>
      </c>
      <c r="BA34" s="17">
        <f t="shared" si="99"/>
        <v>0</v>
      </c>
      <c r="BB34" s="17">
        <f t="shared" si="99"/>
        <v>0</v>
      </c>
      <c r="BC34" s="17">
        <f t="shared" si="99"/>
        <v>0</v>
      </c>
      <c r="BD34" s="17">
        <f t="shared" si="99"/>
        <v>0</v>
      </c>
      <c r="BE34" s="17">
        <f t="shared" si="99"/>
        <v>0</v>
      </c>
      <c r="BF34" s="17">
        <f t="shared" si="99"/>
        <v>0</v>
      </c>
      <c r="BG34" s="17">
        <f t="shared" si="99"/>
        <v>0</v>
      </c>
      <c r="BH34" s="70"/>
      <c r="BI34" s="112"/>
      <c r="BJ34" s="17">
        <f t="shared" ref="BJ34:BS34" si="100">BJ32-BJ33</f>
        <v>0</v>
      </c>
      <c r="BK34" s="17">
        <f t="shared" si="100"/>
        <v>0</v>
      </c>
      <c r="BL34" s="17">
        <f t="shared" si="100"/>
        <v>0</v>
      </c>
      <c r="BM34" s="17">
        <f t="shared" si="100"/>
        <v>0</v>
      </c>
      <c r="BN34" s="17">
        <f t="shared" si="100"/>
        <v>0</v>
      </c>
      <c r="BO34" s="17">
        <f t="shared" si="100"/>
        <v>0</v>
      </c>
      <c r="BP34" s="17">
        <f t="shared" si="100"/>
        <v>0</v>
      </c>
      <c r="BQ34" s="17">
        <f t="shared" si="100"/>
        <v>0</v>
      </c>
      <c r="BR34" s="17">
        <f t="shared" si="100"/>
        <v>0</v>
      </c>
      <c r="BS34" s="17">
        <f t="shared" si="100"/>
        <v>0</v>
      </c>
      <c r="BT34" s="70"/>
      <c r="BU34" s="112"/>
      <c r="BV34" s="17">
        <f t="shared" ref="BV34:CE34" si="101">BV32-BV33</f>
        <v>0</v>
      </c>
      <c r="BW34" s="17">
        <f t="shared" si="101"/>
        <v>0</v>
      </c>
      <c r="BX34" s="17">
        <f t="shared" si="101"/>
        <v>0</v>
      </c>
      <c r="BY34" s="17">
        <f t="shared" si="101"/>
        <v>0</v>
      </c>
      <c r="BZ34" s="17">
        <f t="shared" si="101"/>
        <v>0</v>
      </c>
      <c r="CA34" s="17">
        <f t="shared" si="101"/>
        <v>0</v>
      </c>
      <c r="CB34" s="17">
        <f t="shared" si="101"/>
        <v>0</v>
      </c>
      <c r="CC34" s="17">
        <f t="shared" si="101"/>
        <v>0</v>
      </c>
      <c r="CD34" s="17">
        <f t="shared" si="101"/>
        <v>0</v>
      </c>
      <c r="CE34" s="17">
        <f t="shared" si="101"/>
        <v>0</v>
      </c>
      <c r="CF34" s="70"/>
      <c r="CG34" s="112"/>
      <c r="CH34" s="17">
        <f t="shared" ref="CH34:CQ34" si="102">CH32-CH33</f>
        <v>0</v>
      </c>
      <c r="CI34" s="17">
        <f t="shared" si="102"/>
        <v>0</v>
      </c>
      <c r="CJ34" s="17">
        <f t="shared" si="102"/>
        <v>0</v>
      </c>
      <c r="CK34" s="17">
        <f t="shared" si="102"/>
        <v>0</v>
      </c>
      <c r="CL34" s="17">
        <f t="shared" si="102"/>
        <v>0</v>
      </c>
      <c r="CM34" s="17">
        <f t="shared" si="102"/>
        <v>0</v>
      </c>
      <c r="CN34" s="17">
        <f t="shared" si="102"/>
        <v>0</v>
      </c>
      <c r="CO34" s="17">
        <f t="shared" si="102"/>
        <v>0</v>
      </c>
      <c r="CP34" s="17">
        <f t="shared" si="102"/>
        <v>0</v>
      </c>
      <c r="CQ34" s="17">
        <f t="shared" si="102"/>
        <v>0</v>
      </c>
      <c r="CR34" s="70"/>
      <c r="CS34" s="112"/>
      <c r="CT34" s="17">
        <f t="shared" ref="CT34:DC34" si="103">CT32-CT33</f>
        <v>0</v>
      </c>
      <c r="CU34" s="17">
        <f t="shared" si="103"/>
        <v>0</v>
      </c>
      <c r="CV34" s="17">
        <f t="shared" si="103"/>
        <v>0</v>
      </c>
      <c r="CW34" s="17">
        <f t="shared" si="103"/>
        <v>0</v>
      </c>
      <c r="CX34" s="17">
        <f t="shared" si="103"/>
        <v>0</v>
      </c>
      <c r="CY34" s="17">
        <f t="shared" si="103"/>
        <v>0</v>
      </c>
      <c r="CZ34" s="17">
        <f t="shared" si="103"/>
        <v>0</v>
      </c>
      <c r="DA34" s="17">
        <f t="shared" si="103"/>
        <v>0</v>
      </c>
      <c r="DB34" s="17">
        <f t="shared" si="103"/>
        <v>0</v>
      </c>
      <c r="DC34" s="17">
        <f t="shared" si="103"/>
        <v>0</v>
      </c>
      <c r="DD34" s="70"/>
      <c r="DE34" s="112"/>
      <c r="DF34" s="17">
        <f t="shared" ref="DF34:DO34" si="104">DF32-DF33</f>
        <v>0</v>
      </c>
      <c r="DG34" s="17">
        <f t="shared" si="104"/>
        <v>0</v>
      </c>
      <c r="DH34" s="17">
        <f t="shared" si="104"/>
        <v>0</v>
      </c>
      <c r="DI34" s="17">
        <f t="shared" si="104"/>
        <v>0</v>
      </c>
      <c r="DJ34" s="17">
        <f t="shared" si="104"/>
        <v>0</v>
      </c>
      <c r="DK34" s="17">
        <f t="shared" si="104"/>
        <v>0</v>
      </c>
      <c r="DL34" s="17">
        <f t="shared" si="104"/>
        <v>0</v>
      </c>
      <c r="DM34" s="17">
        <f t="shared" si="104"/>
        <v>0</v>
      </c>
      <c r="DN34" s="17">
        <f t="shared" si="104"/>
        <v>0</v>
      </c>
      <c r="DO34" s="17">
        <f t="shared" si="104"/>
        <v>0</v>
      </c>
      <c r="DP34" s="70"/>
      <c r="DQ34" s="112"/>
      <c r="DR34" s="17">
        <f t="shared" ref="DR34:EA34" si="105">DR32-DR33</f>
        <v>0</v>
      </c>
      <c r="DS34" s="17">
        <f t="shared" si="105"/>
        <v>0</v>
      </c>
      <c r="DT34" s="17">
        <f t="shared" si="105"/>
        <v>0</v>
      </c>
      <c r="DU34" s="17">
        <f t="shared" si="105"/>
        <v>0</v>
      </c>
      <c r="DV34" s="17">
        <f t="shared" si="105"/>
        <v>0</v>
      </c>
      <c r="DW34" s="17">
        <f t="shared" si="105"/>
        <v>0</v>
      </c>
      <c r="DX34" s="17">
        <f t="shared" si="105"/>
        <v>0</v>
      </c>
      <c r="DY34" s="17">
        <f t="shared" si="105"/>
        <v>0</v>
      </c>
      <c r="DZ34" s="17">
        <f t="shared" si="105"/>
        <v>0</v>
      </c>
      <c r="EA34" s="17">
        <f t="shared" si="105"/>
        <v>0</v>
      </c>
      <c r="EB34" s="70"/>
      <c r="EC34" s="112"/>
      <c r="ED34" s="17">
        <f t="shared" ref="ED34:EM34" si="106">ED32-ED33</f>
        <v>0</v>
      </c>
      <c r="EE34" s="17">
        <f t="shared" si="106"/>
        <v>0</v>
      </c>
      <c r="EF34" s="17">
        <f t="shared" si="106"/>
        <v>0</v>
      </c>
      <c r="EG34" s="17">
        <f t="shared" si="106"/>
        <v>0</v>
      </c>
      <c r="EH34" s="17">
        <f t="shared" si="106"/>
        <v>0</v>
      </c>
      <c r="EI34" s="17">
        <f t="shared" si="106"/>
        <v>0</v>
      </c>
      <c r="EJ34" s="17">
        <f t="shared" si="106"/>
        <v>0</v>
      </c>
      <c r="EK34" s="17">
        <f t="shared" si="106"/>
        <v>0</v>
      </c>
      <c r="EL34" s="17">
        <f t="shared" si="106"/>
        <v>0</v>
      </c>
      <c r="EM34" s="17">
        <f t="shared" si="106"/>
        <v>0</v>
      </c>
      <c r="EN34" s="70"/>
      <c r="EO34" s="112"/>
    </row>
    <row r="35" spans="1:145" ht="6" customHeight="1" x14ac:dyDescent="0.2">
      <c r="A35" s="83"/>
      <c r="B35" s="82"/>
      <c r="C35" s="82"/>
      <c r="D35" s="82"/>
      <c r="E35" s="82"/>
      <c r="F35" s="82"/>
      <c r="G35" s="82"/>
      <c r="H35" s="82"/>
      <c r="I35" s="82"/>
      <c r="J35" s="82"/>
      <c r="K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F35" s="82"/>
      <c r="DG35" s="82"/>
      <c r="DH35" s="82"/>
      <c r="DI35" s="82"/>
      <c r="DJ35" s="82"/>
      <c r="DK35" s="82"/>
      <c r="DL35" s="82"/>
      <c r="DM35" s="82"/>
      <c r="DN35" s="82"/>
      <c r="DO35" s="82"/>
      <c r="DR35" s="82"/>
      <c r="DS35" s="82"/>
      <c r="DT35" s="82"/>
      <c r="DU35" s="82"/>
      <c r="DV35" s="82"/>
      <c r="DW35" s="82"/>
      <c r="DX35" s="82"/>
      <c r="DY35" s="82"/>
      <c r="DZ35" s="82"/>
      <c r="EA35" s="82"/>
      <c r="ED35" s="82"/>
      <c r="EE35" s="82"/>
      <c r="EF35" s="82"/>
      <c r="EG35" s="82"/>
      <c r="EH35" s="82"/>
      <c r="EI35" s="82"/>
      <c r="EJ35" s="82"/>
      <c r="EK35" s="82"/>
      <c r="EL35" s="82"/>
      <c r="EM35" s="82"/>
    </row>
    <row r="36" spans="1:145" hidden="1" x14ac:dyDescent="0.2">
      <c r="A36" s="1" t="s">
        <v>275</v>
      </c>
      <c r="B36" s="3"/>
      <c r="C36" s="3"/>
      <c r="D36" s="3"/>
      <c r="E36" s="3"/>
      <c r="F36" s="3"/>
      <c r="G36" s="3"/>
      <c r="H36" s="3"/>
      <c r="I36" s="3"/>
      <c r="J36" s="3">
        <f>SUM(D36:I36)</f>
        <v>0</v>
      </c>
      <c r="K36" s="3">
        <f>B36+C36+J36</f>
        <v>0</v>
      </c>
      <c r="N36" s="3"/>
      <c r="O36" s="3"/>
      <c r="P36" s="3"/>
      <c r="Q36" s="3"/>
      <c r="R36" s="3"/>
      <c r="S36" s="3"/>
      <c r="T36" s="3"/>
      <c r="U36" s="3"/>
      <c r="V36" s="3">
        <f>SUM(P36:U36)</f>
        <v>0</v>
      </c>
      <c r="W36" s="3">
        <f>N36+O36+V36</f>
        <v>0</v>
      </c>
      <c r="Z36" s="3"/>
      <c r="AA36" s="3"/>
      <c r="AB36" s="3"/>
      <c r="AC36" s="3"/>
      <c r="AD36" s="3"/>
      <c r="AE36" s="3"/>
      <c r="AF36" s="3"/>
      <c r="AG36" s="3"/>
      <c r="AH36" s="3">
        <f>SUM(AB36:AG36)</f>
        <v>0</v>
      </c>
      <c r="AI36" s="3">
        <f>Z36+AA36+AH36</f>
        <v>0</v>
      </c>
      <c r="AL36" s="3"/>
      <c r="AM36" s="3"/>
      <c r="AN36" s="3"/>
      <c r="AO36" s="3"/>
      <c r="AP36" s="3"/>
      <c r="AQ36" s="3"/>
      <c r="AR36" s="3"/>
      <c r="AS36" s="3"/>
      <c r="AT36" s="3">
        <f>SUM(AN36:AS36)</f>
        <v>0</v>
      </c>
      <c r="AU36" s="3">
        <f>AL36+AM36+AT36</f>
        <v>0</v>
      </c>
      <c r="AX36" s="3"/>
      <c r="AY36" s="3"/>
      <c r="AZ36" s="3"/>
      <c r="BA36" s="3"/>
      <c r="BB36" s="3"/>
      <c r="BC36" s="3"/>
      <c r="BD36" s="3"/>
      <c r="BE36" s="3"/>
      <c r="BF36" s="3">
        <f>SUM(AZ36:BE36)</f>
        <v>0</v>
      </c>
      <c r="BG36" s="3">
        <f>AX36+AY36+BF36</f>
        <v>0</v>
      </c>
      <c r="BJ36" s="3"/>
      <c r="BK36" s="3"/>
      <c r="BL36" s="3"/>
      <c r="BM36" s="3"/>
      <c r="BN36" s="3"/>
      <c r="BO36" s="3"/>
      <c r="BP36" s="3"/>
      <c r="BQ36" s="3"/>
      <c r="BR36" s="3">
        <f>SUM(BL36:BQ36)</f>
        <v>0</v>
      </c>
      <c r="BS36" s="3">
        <f>BJ36+BK36+BR36</f>
        <v>0</v>
      </c>
      <c r="BV36" s="3"/>
      <c r="BW36" s="3"/>
      <c r="BX36" s="3"/>
      <c r="BY36" s="3"/>
      <c r="BZ36" s="3"/>
      <c r="CA36" s="3"/>
      <c r="CB36" s="3"/>
      <c r="CC36" s="3"/>
      <c r="CD36" s="3">
        <f>SUM(BX36:CC36)</f>
        <v>0</v>
      </c>
      <c r="CE36" s="3">
        <f>BV36+BW36+CD36</f>
        <v>0</v>
      </c>
      <c r="CH36" s="3"/>
      <c r="CI36" s="3"/>
      <c r="CJ36" s="3"/>
      <c r="CK36" s="3"/>
      <c r="CL36" s="3"/>
      <c r="CM36" s="3"/>
      <c r="CN36" s="3"/>
      <c r="CO36" s="3"/>
      <c r="CP36" s="3">
        <f>SUM(CJ36:CO36)</f>
        <v>0</v>
      </c>
      <c r="CQ36" s="3">
        <f>CH36+CI36+CP36</f>
        <v>0</v>
      </c>
      <c r="CT36" s="3"/>
      <c r="CU36" s="3"/>
      <c r="CV36" s="3"/>
      <c r="CW36" s="3"/>
      <c r="CX36" s="3"/>
      <c r="CY36" s="3"/>
      <c r="CZ36" s="3"/>
      <c r="DA36" s="3"/>
      <c r="DB36" s="3">
        <f>SUM(CV36:DA36)</f>
        <v>0</v>
      </c>
      <c r="DC36" s="3">
        <f>CT36+CU36+DB36</f>
        <v>0</v>
      </c>
      <c r="DF36" s="3"/>
      <c r="DG36" s="3"/>
      <c r="DH36" s="3"/>
      <c r="DI36" s="3"/>
      <c r="DJ36" s="3"/>
      <c r="DK36" s="3"/>
      <c r="DL36" s="3"/>
      <c r="DM36" s="3"/>
      <c r="DN36" s="3">
        <f>SUM(DH36:DM36)</f>
        <v>0</v>
      </c>
      <c r="DO36" s="3">
        <f>DF36+DG36+DN36</f>
        <v>0</v>
      </c>
      <c r="DR36" s="3"/>
      <c r="DS36" s="3"/>
      <c r="DT36" s="3"/>
      <c r="DU36" s="3"/>
      <c r="DV36" s="3"/>
      <c r="DW36" s="3"/>
      <c r="DX36" s="3"/>
      <c r="DY36" s="3"/>
      <c r="DZ36" s="3">
        <f>SUM(DT36:DY36)</f>
        <v>0</v>
      </c>
      <c r="EA36" s="3">
        <f>DR36+DS36+DZ36</f>
        <v>0</v>
      </c>
      <c r="ED36" s="3"/>
      <c r="EE36" s="3"/>
      <c r="EF36" s="3"/>
      <c r="EG36" s="3"/>
      <c r="EH36" s="3"/>
      <c r="EI36" s="3"/>
      <c r="EJ36" s="3"/>
      <c r="EK36" s="3"/>
      <c r="EL36" s="3">
        <f>SUM(EF36:EK36)</f>
        <v>0</v>
      </c>
      <c r="EM36" s="3">
        <f>ED36+EE36+EL36</f>
        <v>0</v>
      </c>
    </row>
    <row r="37" spans="1:145" hidden="1" x14ac:dyDescent="0.2">
      <c r="A37" s="1" t="s">
        <v>274</v>
      </c>
      <c r="B37" s="3"/>
      <c r="C37" s="3"/>
      <c r="D37" s="3"/>
      <c r="E37" s="3"/>
      <c r="F37" s="3"/>
      <c r="G37" s="3"/>
      <c r="H37" s="3"/>
      <c r="I37" s="3"/>
      <c r="J37" s="3">
        <f>SUM(D37:I37)</f>
        <v>0</v>
      </c>
      <c r="K37" s="3">
        <f>B37+C37+J37</f>
        <v>0</v>
      </c>
      <c r="N37" s="3"/>
      <c r="O37" s="3"/>
      <c r="P37" s="3"/>
      <c r="Q37" s="3"/>
      <c r="R37" s="3"/>
      <c r="S37" s="3"/>
      <c r="T37" s="3"/>
      <c r="U37" s="3"/>
      <c r="V37" s="3">
        <f>SUM(P37:U37)</f>
        <v>0</v>
      </c>
      <c r="W37" s="3">
        <f>N37+O37+V37</f>
        <v>0</v>
      </c>
      <c r="Z37" s="3"/>
      <c r="AA37" s="3"/>
      <c r="AB37" s="3"/>
      <c r="AC37" s="3"/>
      <c r="AD37" s="3"/>
      <c r="AE37" s="3"/>
      <c r="AF37" s="3"/>
      <c r="AG37" s="3"/>
      <c r="AH37" s="3">
        <f>SUM(AB37:AG37)</f>
        <v>0</v>
      </c>
      <c r="AI37" s="3">
        <f>Z37+AA37+AH37</f>
        <v>0</v>
      </c>
      <c r="AL37" s="3"/>
      <c r="AM37" s="3"/>
      <c r="AN37" s="3"/>
      <c r="AO37" s="3"/>
      <c r="AP37" s="3"/>
      <c r="AQ37" s="3"/>
      <c r="AR37" s="3"/>
      <c r="AS37" s="3"/>
      <c r="AT37" s="3">
        <f>SUM(AN37:AS37)</f>
        <v>0</v>
      </c>
      <c r="AU37" s="3">
        <f>AL37+AM37+AT37</f>
        <v>0</v>
      </c>
      <c r="AX37" s="3"/>
      <c r="AY37" s="3"/>
      <c r="AZ37" s="3"/>
      <c r="BA37" s="3"/>
      <c r="BB37" s="3"/>
      <c r="BC37" s="3"/>
      <c r="BD37" s="3"/>
      <c r="BE37" s="3"/>
      <c r="BF37" s="3">
        <f>SUM(AZ37:BE37)</f>
        <v>0</v>
      </c>
      <c r="BG37" s="3">
        <f>AX37+AY37+BF37</f>
        <v>0</v>
      </c>
      <c r="BJ37" s="3"/>
      <c r="BK37" s="3"/>
      <c r="BL37" s="3"/>
      <c r="BM37" s="3"/>
      <c r="BN37" s="3"/>
      <c r="BO37" s="3"/>
      <c r="BP37" s="3"/>
      <c r="BQ37" s="3"/>
      <c r="BR37" s="3">
        <f>SUM(BL37:BQ37)</f>
        <v>0</v>
      </c>
      <c r="BS37" s="3">
        <f>BJ37+BK37+BR37</f>
        <v>0</v>
      </c>
      <c r="BV37" s="3"/>
      <c r="BW37" s="3"/>
      <c r="BX37" s="3"/>
      <c r="BY37" s="3"/>
      <c r="BZ37" s="3"/>
      <c r="CA37" s="3"/>
      <c r="CB37" s="3"/>
      <c r="CC37" s="3"/>
      <c r="CD37" s="3">
        <f>SUM(BX37:CC37)</f>
        <v>0</v>
      </c>
      <c r="CE37" s="3">
        <f>BV37+BW37+CD37</f>
        <v>0</v>
      </c>
      <c r="CH37" s="3"/>
      <c r="CI37" s="3"/>
      <c r="CJ37" s="3"/>
      <c r="CK37" s="3"/>
      <c r="CL37" s="3"/>
      <c r="CM37" s="3"/>
      <c r="CN37" s="3"/>
      <c r="CO37" s="3"/>
      <c r="CP37" s="3">
        <f>SUM(CJ37:CO37)</f>
        <v>0</v>
      </c>
      <c r="CQ37" s="3">
        <f>CH37+CI37+CP37</f>
        <v>0</v>
      </c>
      <c r="CT37" s="3"/>
      <c r="CU37" s="3"/>
      <c r="CV37" s="3"/>
      <c r="CW37" s="3"/>
      <c r="CX37" s="3"/>
      <c r="CY37" s="3"/>
      <c r="CZ37" s="3"/>
      <c r="DA37" s="3"/>
      <c r="DB37" s="3">
        <f>SUM(CV37:DA37)</f>
        <v>0</v>
      </c>
      <c r="DC37" s="3">
        <f>CT37+CU37+DB37</f>
        <v>0</v>
      </c>
      <c r="DF37" s="3"/>
      <c r="DG37" s="3"/>
      <c r="DH37" s="3"/>
      <c r="DI37" s="3"/>
      <c r="DJ37" s="3"/>
      <c r="DK37" s="3"/>
      <c r="DL37" s="3"/>
      <c r="DM37" s="3"/>
      <c r="DN37" s="3">
        <f>SUM(DH37:DM37)</f>
        <v>0</v>
      </c>
      <c r="DO37" s="3">
        <f>DF37+DG37+DN37</f>
        <v>0</v>
      </c>
      <c r="DR37" s="3"/>
      <c r="DS37" s="3"/>
      <c r="DT37" s="3"/>
      <c r="DU37" s="3"/>
      <c r="DV37" s="3"/>
      <c r="DW37" s="3"/>
      <c r="DX37" s="3"/>
      <c r="DY37" s="3"/>
      <c r="DZ37" s="3">
        <f>SUM(DT37:DY37)</f>
        <v>0</v>
      </c>
      <c r="EA37" s="3">
        <f>DR37+DS37+DZ37</f>
        <v>0</v>
      </c>
      <c r="ED37" s="3"/>
      <c r="EE37" s="3"/>
      <c r="EF37" s="3"/>
      <c r="EG37" s="3"/>
      <c r="EH37" s="3"/>
      <c r="EI37" s="3"/>
      <c r="EJ37" s="3"/>
      <c r="EK37" s="3"/>
      <c r="EL37" s="3">
        <f>SUM(EF37:EK37)</f>
        <v>0</v>
      </c>
      <c r="EM37" s="3">
        <f>ED37+EE37+EL37</f>
        <v>0</v>
      </c>
    </row>
    <row r="38" spans="1:145" hidden="1" x14ac:dyDescent="0.2">
      <c r="A38" s="92" t="s">
        <v>273</v>
      </c>
      <c r="B38" s="17">
        <f t="shared" ref="B38:K38" si="107">B37-B36</f>
        <v>0</v>
      </c>
      <c r="C38" s="17">
        <f t="shared" si="107"/>
        <v>0</v>
      </c>
      <c r="D38" s="17">
        <f t="shared" si="107"/>
        <v>0</v>
      </c>
      <c r="E38" s="17">
        <f t="shared" si="107"/>
        <v>0</v>
      </c>
      <c r="F38" s="17">
        <f t="shared" si="107"/>
        <v>0</v>
      </c>
      <c r="G38" s="17">
        <f t="shared" si="107"/>
        <v>0</v>
      </c>
      <c r="H38" s="17">
        <f t="shared" si="107"/>
        <v>0</v>
      </c>
      <c r="I38" s="17">
        <f t="shared" si="107"/>
        <v>0</v>
      </c>
      <c r="J38" s="17">
        <f t="shared" si="107"/>
        <v>0</v>
      </c>
      <c r="K38" s="17">
        <f t="shared" si="107"/>
        <v>0</v>
      </c>
      <c r="N38" s="17">
        <f t="shared" ref="N38:W38" si="108">N37-N36</f>
        <v>0</v>
      </c>
      <c r="O38" s="17">
        <f t="shared" si="108"/>
        <v>0</v>
      </c>
      <c r="P38" s="17">
        <f t="shared" si="108"/>
        <v>0</v>
      </c>
      <c r="Q38" s="17">
        <f t="shared" si="108"/>
        <v>0</v>
      </c>
      <c r="R38" s="17">
        <f t="shared" si="108"/>
        <v>0</v>
      </c>
      <c r="S38" s="17">
        <f t="shared" si="108"/>
        <v>0</v>
      </c>
      <c r="T38" s="17">
        <f t="shared" si="108"/>
        <v>0</v>
      </c>
      <c r="U38" s="17">
        <f t="shared" si="108"/>
        <v>0</v>
      </c>
      <c r="V38" s="17">
        <f t="shared" si="108"/>
        <v>0</v>
      </c>
      <c r="W38" s="17">
        <f t="shared" si="108"/>
        <v>0</v>
      </c>
      <c r="Z38" s="17">
        <f t="shared" ref="Z38:AI38" si="109">Z37-Z36</f>
        <v>0</v>
      </c>
      <c r="AA38" s="17">
        <f t="shared" si="109"/>
        <v>0</v>
      </c>
      <c r="AB38" s="17">
        <f t="shared" si="109"/>
        <v>0</v>
      </c>
      <c r="AC38" s="17">
        <f t="shared" si="109"/>
        <v>0</v>
      </c>
      <c r="AD38" s="17">
        <f t="shared" si="109"/>
        <v>0</v>
      </c>
      <c r="AE38" s="17">
        <f t="shared" si="109"/>
        <v>0</v>
      </c>
      <c r="AF38" s="17">
        <f t="shared" si="109"/>
        <v>0</v>
      </c>
      <c r="AG38" s="17">
        <f t="shared" si="109"/>
        <v>0</v>
      </c>
      <c r="AH38" s="17">
        <f t="shared" si="109"/>
        <v>0</v>
      </c>
      <c r="AI38" s="17">
        <f t="shared" si="109"/>
        <v>0</v>
      </c>
      <c r="AL38" s="17">
        <f t="shared" ref="AL38:AU38" si="110">AL37-AL36</f>
        <v>0</v>
      </c>
      <c r="AM38" s="17">
        <f t="shared" si="110"/>
        <v>0</v>
      </c>
      <c r="AN38" s="17">
        <f t="shared" si="110"/>
        <v>0</v>
      </c>
      <c r="AO38" s="17">
        <f t="shared" si="110"/>
        <v>0</v>
      </c>
      <c r="AP38" s="17">
        <f t="shared" si="110"/>
        <v>0</v>
      </c>
      <c r="AQ38" s="17">
        <f t="shared" si="110"/>
        <v>0</v>
      </c>
      <c r="AR38" s="17">
        <f t="shared" si="110"/>
        <v>0</v>
      </c>
      <c r="AS38" s="17">
        <f t="shared" si="110"/>
        <v>0</v>
      </c>
      <c r="AT38" s="17">
        <f t="shared" si="110"/>
        <v>0</v>
      </c>
      <c r="AU38" s="17">
        <f t="shared" si="110"/>
        <v>0</v>
      </c>
      <c r="AX38" s="17">
        <f t="shared" ref="AX38:BG38" si="111">AX37-AX36</f>
        <v>0</v>
      </c>
      <c r="AY38" s="17">
        <f t="shared" si="111"/>
        <v>0</v>
      </c>
      <c r="AZ38" s="17">
        <f t="shared" si="111"/>
        <v>0</v>
      </c>
      <c r="BA38" s="17">
        <f t="shared" si="111"/>
        <v>0</v>
      </c>
      <c r="BB38" s="17">
        <f t="shared" si="111"/>
        <v>0</v>
      </c>
      <c r="BC38" s="17">
        <f t="shared" si="111"/>
        <v>0</v>
      </c>
      <c r="BD38" s="17">
        <f t="shared" si="111"/>
        <v>0</v>
      </c>
      <c r="BE38" s="17">
        <f t="shared" si="111"/>
        <v>0</v>
      </c>
      <c r="BF38" s="17">
        <f t="shared" si="111"/>
        <v>0</v>
      </c>
      <c r="BG38" s="17">
        <f t="shared" si="111"/>
        <v>0</v>
      </c>
      <c r="BJ38" s="17">
        <f t="shared" ref="BJ38:BS38" si="112">BJ37-BJ36</f>
        <v>0</v>
      </c>
      <c r="BK38" s="17">
        <f t="shared" si="112"/>
        <v>0</v>
      </c>
      <c r="BL38" s="17">
        <f t="shared" si="112"/>
        <v>0</v>
      </c>
      <c r="BM38" s="17">
        <f t="shared" si="112"/>
        <v>0</v>
      </c>
      <c r="BN38" s="17">
        <f t="shared" si="112"/>
        <v>0</v>
      </c>
      <c r="BO38" s="17">
        <f t="shared" si="112"/>
        <v>0</v>
      </c>
      <c r="BP38" s="17">
        <f t="shared" si="112"/>
        <v>0</v>
      </c>
      <c r="BQ38" s="17">
        <f t="shared" si="112"/>
        <v>0</v>
      </c>
      <c r="BR38" s="17">
        <f t="shared" si="112"/>
        <v>0</v>
      </c>
      <c r="BS38" s="17">
        <f t="shared" si="112"/>
        <v>0</v>
      </c>
      <c r="BV38" s="17">
        <f t="shared" ref="BV38:CE38" si="113">BV37-BV36</f>
        <v>0</v>
      </c>
      <c r="BW38" s="17">
        <f t="shared" si="113"/>
        <v>0</v>
      </c>
      <c r="BX38" s="17">
        <f t="shared" si="113"/>
        <v>0</v>
      </c>
      <c r="BY38" s="17">
        <f t="shared" si="113"/>
        <v>0</v>
      </c>
      <c r="BZ38" s="17">
        <f t="shared" si="113"/>
        <v>0</v>
      </c>
      <c r="CA38" s="17">
        <f t="shared" si="113"/>
        <v>0</v>
      </c>
      <c r="CB38" s="17">
        <f t="shared" si="113"/>
        <v>0</v>
      </c>
      <c r="CC38" s="17">
        <f t="shared" si="113"/>
        <v>0</v>
      </c>
      <c r="CD38" s="17">
        <f t="shared" si="113"/>
        <v>0</v>
      </c>
      <c r="CE38" s="17">
        <f t="shared" si="113"/>
        <v>0</v>
      </c>
      <c r="CH38" s="17">
        <f t="shared" ref="CH38:CQ38" si="114">CH37-CH36</f>
        <v>0</v>
      </c>
      <c r="CI38" s="17">
        <f t="shared" si="114"/>
        <v>0</v>
      </c>
      <c r="CJ38" s="17">
        <f t="shared" si="114"/>
        <v>0</v>
      </c>
      <c r="CK38" s="17">
        <f t="shared" si="114"/>
        <v>0</v>
      </c>
      <c r="CL38" s="17">
        <f t="shared" si="114"/>
        <v>0</v>
      </c>
      <c r="CM38" s="17">
        <f t="shared" si="114"/>
        <v>0</v>
      </c>
      <c r="CN38" s="17">
        <f t="shared" si="114"/>
        <v>0</v>
      </c>
      <c r="CO38" s="17">
        <f t="shared" si="114"/>
        <v>0</v>
      </c>
      <c r="CP38" s="17">
        <f t="shared" si="114"/>
        <v>0</v>
      </c>
      <c r="CQ38" s="17">
        <f t="shared" si="114"/>
        <v>0</v>
      </c>
      <c r="CT38" s="17">
        <f t="shared" ref="CT38:DC38" si="115">CT37-CT36</f>
        <v>0</v>
      </c>
      <c r="CU38" s="17">
        <f t="shared" si="115"/>
        <v>0</v>
      </c>
      <c r="CV38" s="17">
        <f t="shared" si="115"/>
        <v>0</v>
      </c>
      <c r="CW38" s="17">
        <f t="shared" si="115"/>
        <v>0</v>
      </c>
      <c r="CX38" s="17">
        <f t="shared" si="115"/>
        <v>0</v>
      </c>
      <c r="CY38" s="17">
        <f t="shared" si="115"/>
        <v>0</v>
      </c>
      <c r="CZ38" s="17">
        <f t="shared" si="115"/>
        <v>0</v>
      </c>
      <c r="DA38" s="17">
        <f t="shared" si="115"/>
        <v>0</v>
      </c>
      <c r="DB38" s="17">
        <f t="shared" si="115"/>
        <v>0</v>
      </c>
      <c r="DC38" s="17">
        <f t="shared" si="115"/>
        <v>0</v>
      </c>
      <c r="DF38" s="17">
        <f t="shared" ref="DF38:DO38" si="116">DF37-DF36</f>
        <v>0</v>
      </c>
      <c r="DG38" s="17">
        <f t="shared" si="116"/>
        <v>0</v>
      </c>
      <c r="DH38" s="17">
        <f t="shared" si="116"/>
        <v>0</v>
      </c>
      <c r="DI38" s="17">
        <f t="shared" si="116"/>
        <v>0</v>
      </c>
      <c r="DJ38" s="17">
        <f t="shared" si="116"/>
        <v>0</v>
      </c>
      <c r="DK38" s="17">
        <f t="shared" si="116"/>
        <v>0</v>
      </c>
      <c r="DL38" s="17">
        <f t="shared" si="116"/>
        <v>0</v>
      </c>
      <c r="DM38" s="17">
        <f t="shared" si="116"/>
        <v>0</v>
      </c>
      <c r="DN38" s="17">
        <f t="shared" si="116"/>
        <v>0</v>
      </c>
      <c r="DO38" s="17">
        <f t="shared" si="116"/>
        <v>0</v>
      </c>
      <c r="DR38" s="17">
        <f t="shared" ref="DR38:EA38" si="117">DR37-DR36</f>
        <v>0</v>
      </c>
      <c r="DS38" s="17">
        <f t="shared" si="117"/>
        <v>0</v>
      </c>
      <c r="DT38" s="17">
        <f t="shared" si="117"/>
        <v>0</v>
      </c>
      <c r="DU38" s="17">
        <f t="shared" si="117"/>
        <v>0</v>
      </c>
      <c r="DV38" s="17">
        <f t="shared" si="117"/>
        <v>0</v>
      </c>
      <c r="DW38" s="17">
        <f t="shared" si="117"/>
        <v>0</v>
      </c>
      <c r="DX38" s="17">
        <f t="shared" si="117"/>
        <v>0</v>
      </c>
      <c r="DY38" s="17">
        <f t="shared" si="117"/>
        <v>0</v>
      </c>
      <c r="DZ38" s="17">
        <f t="shared" si="117"/>
        <v>0</v>
      </c>
      <c r="EA38" s="17">
        <f t="shared" si="117"/>
        <v>0</v>
      </c>
      <c r="ED38" s="17">
        <f t="shared" ref="ED38:EM38" si="118">ED37-ED36</f>
        <v>0</v>
      </c>
      <c r="EE38" s="17">
        <f t="shared" si="118"/>
        <v>0</v>
      </c>
      <c r="EF38" s="17">
        <f t="shared" si="118"/>
        <v>0</v>
      </c>
      <c r="EG38" s="17">
        <f t="shared" si="118"/>
        <v>0</v>
      </c>
      <c r="EH38" s="17">
        <f t="shared" si="118"/>
        <v>0</v>
      </c>
      <c r="EI38" s="17">
        <f t="shared" si="118"/>
        <v>0</v>
      </c>
      <c r="EJ38" s="17">
        <f t="shared" si="118"/>
        <v>0</v>
      </c>
      <c r="EK38" s="17">
        <f t="shared" si="118"/>
        <v>0</v>
      </c>
      <c r="EL38" s="17">
        <f t="shared" si="118"/>
        <v>0</v>
      </c>
      <c r="EM38" s="17">
        <f t="shared" si="118"/>
        <v>0</v>
      </c>
    </row>
    <row r="39" spans="1:145" ht="6" hidden="1" customHeight="1" x14ac:dyDescent="0.2">
      <c r="A39" s="83"/>
      <c r="B39" s="82"/>
      <c r="C39" s="82"/>
      <c r="D39" s="82"/>
      <c r="E39" s="82"/>
      <c r="F39" s="82"/>
      <c r="G39" s="82"/>
      <c r="H39" s="82"/>
      <c r="I39" s="82"/>
      <c r="J39" s="82"/>
      <c r="K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R39" s="82"/>
      <c r="DS39" s="82"/>
      <c r="DT39" s="82"/>
      <c r="DU39" s="82"/>
      <c r="DV39" s="82"/>
      <c r="DW39" s="82"/>
      <c r="DX39" s="82"/>
      <c r="DY39" s="82"/>
      <c r="DZ39" s="82"/>
      <c r="EA39" s="82"/>
      <c r="ED39" s="82"/>
      <c r="EE39" s="82"/>
      <c r="EF39" s="82"/>
      <c r="EG39" s="82"/>
      <c r="EH39" s="82"/>
      <c r="EI39" s="82"/>
      <c r="EJ39" s="82"/>
      <c r="EK39" s="82"/>
      <c r="EL39" s="82"/>
      <c r="EM39" s="82"/>
    </row>
    <row r="40" spans="1:145" hidden="1" x14ac:dyDescent="0.2">
      <c r="A40" s="1" t="s">
        <v>272</v>
      </c>
      <c r="B40" s="3"/>
      <c r="C40" s="3"/>
      <c r="D40" s="3"/>
      <c r="E40" s="3"/>
      <c r="F40" s="3"/>
      <c r="G40" s="3"/>
      <c r="H40" s="3"/>
      <c r="I40" s="3"/>
      <c r="J40" s="3">
        <f>SUM(D40:I40)</f>
        <v>0</v>
      </c>
      <c r="K40" s="3">
        <f>B40+C40+J40</f>
        <v>0</v>
      </c>
      <c r="N40" s="3"/>
      <c r="O40" s="3"/>
      <c r="P40" s="3"/>
      <c r="Q40" s="3"/>
      <c r="R40" s="3"/>
      <c r="S40" s="3"/>
      <c r="T40" s="3"/>
      <c r="U40" s="3"/>
      <c r="V40" s="3">
        <f>SUM(P40:U40)</f>
        <v>0</v>
      </c>
      <c r="W40" s="3">
        <f>N40+O40+V40</f>
        <v>0</v>
      </c>
      <c r="Z40" s="3"/>
      <c r="AA40" s="3"/>
      <c r="AB40" s="3"/>
      <c r="AC40" s="3"/>
      <c r="AD40" s="3"/>
      <c r="AE40" s="3"/>
      <c r="AF40" s="3"/>
      <c r="AG40" s="3"/>
      <c r="AH40" s="3">
        <f>SUM(AB40:AG40)</f>
        <v>0</v>
      </c>
      <c r="AI40" s="3">
        <f>Z40+AA40+AH40</f>
        <v>0</v>
      </c>
      <c r="AL40" s="3"/>
      <c r="AM40" s="3"/>
      <c r="AN40" s="3"/>
      <c r="AO40" s="3"/>
      <c r="AP40" s="3"/>
      <c r="AQ40" s="3"/>
      <c r="AR40" s="3"/>
      <c r="AS40" s="3"/>
      <c r="AT40" s="3">
        <f>SUM(AN40:AS40)</f>
        <v>0</v>
      </c>
      <c r="AU40" s="3">
        <f>AL40+AM40+AT40</f>
        <v>0</v>
      </c>
      <c r="AX40" s="3"/>
      <c r="AY40" s="3"/>
      <c r="AZ40" s="3"/>
      <c r="BA40" s="3"/>
      <c r="BB40" s="3"/>
      <c r="BC40" s="3"/>
      <c r="BD40" s="3"/>
      <c r="BE40" s="3"/>
      <c r="BF40" s="3">
        <f>SUM(AZ40:BE40)</f>
        <v>0</v>
      </c>
      <c r="BG40" s="3">
        <f>AX40+AY40+BF40</f>
        <v>0</v>
      </c>
      <c r="BJ40" s="3"/>
      <c r="BK40" s="3"/>
      <c r="BL40" s="3"/>
      <c r="BM40" s="3"/>
      <c r="BN40" s="3"/>
      <c r="BO40" s="3"/>
      <c r="BP40" s="3"/>
      <c r="BQ40" s="3"/>
      <c r="BR40" s="3">
        <f>SUM(BL40:BQ40)</f>
        <v>0</v>
      </c>
      <c r="BS40" s="3">
        <f>BJ40+BK40+BR40</f>
        <v>0</v>
      </c>
      <c r="BV40" s="3"/>
      <c r="BW40" s="3"/>
      <c r="BX40" s="3"/>
      <c r="BY40" s="3"/>
      <c r="BZ40" s="3"/>
      <c r="CA40" s="3"/>
      <c r="CB40" s="3"/>
      <c r="CC40" s="3"/>
      <c r="CD40" s="3">
        <f>SUM(BX40:CC40)</f>
        <v>0</v>
      </c>
      <c r="CE40" s="3">
        <f>BV40+BW40+CD40</f>
        <v>0</v>
      </c>
      <c r="CH40" s="3"/>
      <c r="CI40" s="3"/>
      <c r="CJ40" s="3"/>
      <c r="CK40" s="3"/>
      <c r="CL40" s="3"/>
      <c r="CM40" s="3"/>
      <c r="CN40" s="3"/>
      <c r="CO40" s="3"/>
      <c r="CP40" s="3">
        <f>SUM(CJ40:CO40)</f>
        <v>0</v>
      </c>
      <c r="CQ40" s="3">
        <f>CH40+CI40+CP40</f>
        <v>0</v>
      </c>
      <c r="CT40" s="3"/>
      <c r="CU40" s="3"/>
      <c r="CV40" s="3"/>
      <c r="CW40" s="3"/>
      <c r="CX40" s="3"/>
      <c r="CY40" s="3"/>
      <c r="CZ40" s="3"/>
      <c r="DA40" s="3"/>
      <c r="DB40" s="3">
        <f>SUM(CV40:DA40)</f>
        <v>0</v>
      </c>
      <c r="DC40" s="3">
        <f>CT40+CU40+DB40</f>
        <v>0</v>
      </c>
      <c r="DF40" s="3"/>
      <c r="DG40" s="3"/>
      <c r="DH40" s="3"/>
      <c r="DI40" s="3"/>
      <c r="DJ40" s="3"/>
      <c r="DK40" s="3"/>
      <c r="DL40" s="3"/>
      <c r="DM40" s="3"/>
      <c r="DN40" s="3">
        <f>SUM(DH40:DM40)</f>
        <v>0</v>
      </c>
      <c r="DO40" s="3">
        <f>DF40+DG40+DN40</f>
        <v>0</v>
      </c>
      <c r="DR40" s="3"/>
      <c r="DS40" s="3"/>
      <c r="DT40" s="3"/>
      <c r="DU40" s="3"/>
      <c r="DV40" s="3"/>
      <c r="DW40" s="3"/>
      <c r="DX40" s="3"/>
      <c r="DY40" s="3"/>
      <c r="DZ40" s="3">
        <f>SUM(DT40:DY40)</f>
        <v>0</v>
      </c>
      <c r="EA40" s="3">
        <f>DR40+DS40+DZ40</f>
        <v>0</v>
      </c>
      <c r="ED40" s="3"/>
      <c r="EE40" s="3"/>
      <c r="EF40" s="3"/>
      <c r="EG40" s="3"/>
      <c r="EH40" s="3"/>
      <c r="EI40" s="3"/>
      <c r="EJ40" s="3"/>
      <c r="EK40" s="3"/>
      <c r="EL40" s="3">
        <f>SUM(EF40:EK40)</f>
        <v>0</v>
      </c>
      <c r="EM40" s="3">
        <f>ED40+EE40+EL40</f>
        <v>0</v>
      </c>
    </row>
    <row r="41" spans="1:145" hidden="1" x14ac:dyDescent="0.2">
      <c r="A41" s="1" t="s">
        <v>271</v>
      </c>
      <c r="B41" s="3"/>
      <c r="C41" s="3"/>
      <c r="D41" s="3"/>
      <c r="E41" s="3"/>
      <c r="F41" s="3"/>
      <c r="G41" s="3"/>
      <c r="H41" s="3"/>
      <c r="I41" s="3"/>
      <c r="J41" s="3">
        <f>SUM(D41:I41)</f>
        <v>0</v>
      </c>
      <c r="K41" s="3">
        <f>B41+C41+J41</f>
        <v>0</v>
      </c>
      <c r="N41" s="3"/>
      <c r="O41" s="3"/>
      <c r="P41" s="3"/>
      <c r="Q41" s="3"/>
      <c r="R41" s="3"/>
      <c r="S41" s="3"/>
      <c r="T41" s="3"/>
      <c r="U41" s="3"/>
      <c r="V41" s="3">
        <f>SUM(P41:U41)</f>
        <v>0</v>
      </c>
      <c r="W41" s="3">
        <f>N41+O41+V41</f>
        <v>0</v>
      </c>
      <c r="Z41" s="3"/>
      <c r="AA41" s="3"/>
      <c r="AB41" s="3"/>
      <c r="AC41" s="3"/>
      <c r="AD41" s="3"/>
      <c r="AE41" s="3"/>
      <c r="AF41" s="3"/>
      <c r="AG41" s="3"/>
      <c r="AH41" s="3">
        <f>SUM(AB41:AG41)</f>
        <v>0</v>
      </c>
      <c r="AI41" s="3">
        <f>Z41+AA41+AH41</f>
        <v>0</v>
      </c>
      <c r="AL41" s="3"/>
      <c r="AM41" s="3"/>
      <c r="AN41" s="3"/>
      <c r="AO41" s="3"/>
      <c r="AP41" s="3"/>
      <c r="AQ41" s="3"/>
      <c r="AR41" s="3"/>
      <c r="AS41" s="3"/>
      <c r="AT41" s="3">
        <f>SUM(AN41:AS41)</f>
        <v>0</v>
      </c>
      <c r="AU41" s="3">
        <f>AL41+AM41+AT41</f>
        <v>0</v>
      </c>
      <c r="AX41" s="3"/>
      <c r="AY41" s="3"/>
      <c r="AZ41" s="3"/>
      <c r="BA41" s="3"/>
      <c r="BB41" s="3"/>
      <c r="BC41" s="3"/>
      <c r="BD41" s="3"/>
      <c r="BE41" s="3"/>
      <c r="BF41" s="3">
        <f>SUM(AZ41:BE41)</f>
        <v>0</v>
      </c>
      <c r="BG41" s="3">
        <f>AX41+AY41+BF41</f>
        <v>0</v>
      </c>
      <c r="BJ41" s="3"/>
      <c r="BK41" s="3"/>
      <c r="BL41" s="3"/>
      <c r="BM41" s="3"/>
      <c r="BN41" s="3"/>
      <c r="BO41" s="3"/>
      <c r="BP41" s="3"/>
      <c r="BQ41" s="3"/>
      <c r="BR41" s="3">
        <f>SUM(BL41:BQ41)</f>
        <v>0</v>
      </c>
      <c r="BS41" s="3">
        <f>BJ41+BK41+BR41</f>
        <v>0</v>
      </c>
      <c r="BV41" s="3"/>
      <c r="BW41" s="3"/>
      <c r="BX41" s="3"/>
      <c r="BY41" s="3"/>
      <c r="BZ41" s="3"/>
      <c r="CA41" s="3"/>
      <c r="CB41" s="3"/>
      <c r="CC41" s="3"/>
      <c r="CD41" s="3">
        <f>SUM(BX41:CC41)</f>
        <v>0</v>
      </c>
      <c r="CE41" s="3">
        <f>BV41+BW41+CD41</f>
        <v>0</v>
      </c>
      <c r="CH41" s="3"/>
      <c r="CI41" s="3"/>
      <c r="CJ41" s="3"/>
      <c r="CK41" s="3"/>
      <c r="CL41" s="3"/>
      <c r="CM41" s="3"/>
      <c r="CN41" s="3"/>
      <c r="CO41" s="3"/>
      <c r="CP41" s="3">
        <f>SUM(CJ41:CO41)</f>
        <v>0</v>
      </c>
      <c r="CQ41" s="3">
        <f>CH41+CI41+CP41</f>
        <v>0</v>
      </c>
      <c r="CT41" s="3"/>
      <c r="CU41" s="3"/>
      <c r="CV41" s="3"/>
      <c r="CW41" s="3"/>
      <c r="CX41" s="3"/>
      <c r="CY41" s="3"/>
      <c r="CZ41" s="3"/>
      <c r="DA41" s="3"/>
      <c r="DB41" s="3">
        <f>SUM(CV41:DA41)</f>
        <v>0</v>
      </c>
      <c r="DC41" s="3">
        <f>CT41+CU41+DB41</f>
        <v>0</v>
      </c>
      <c r="DF41" s="3"/>
      <c r="DG41" s="3"/>
      <c r="DH41" s="3"/>
      <c r="DI41" s="3"/>
      <c r="DJ41" s="3"/>
      <c r="DK41" s="3"/>
      <c r="DL41" s="3"/>
      <c r="DM41" s="3"/>
      <c r="DN41" s="3">
        <f>SUM(DH41:DM41)</f>
        <v>0</v>
      </c>
      <c r="DO41" s="3">
        <f>DF41+DG41+DN41</f>
        <v>0</v>
      </c>
      <c r="DR41" s="3"/>
      <c r="DS41" s="3"/>
      <c r="DT41" s="3"/>
      <c r="DU41" s="3"/>
      <c r="DV41" s="3"/>
      <c r="DW41" s="3"/>
      <c r="DX41" s="3"/>
      <c r="DY41" s="3"/>
      <c r="DZ41" s="3">
        <f>SUM(DT41:DY41)</f>
        <v>0</v>
      </c>
      <c r="EA41" s="3">
        <f>DR41+DS41+DZ41</f>
        <v>0</v>
      </c>
      <c r="ED41" s="3"/>
      <c r="EE41" s="3"/>
      <c r="EF41" s="3"/>
      <c r="EG41" s="3"/>
      <c r="EH41" s="3"/>
      <c r="EI41" s="3"/>
      <c r="EJ41" s="3"/>
      <c r="EK41" s="3"/>
      <c r="EL41" s="3">
        <f>SUM(EF41:EK41)</f>
        <v>0</v>
      </c>
      <c r="EM41" s="3">
        <f>ED41+EE41+EL41</f>
        <v>0</v>
      </c>
    </row>
    <row r="42" spans="1:145" x14ac:dyDescent="0.2">
      <c r="A42" s="92" t="s">
        <v>270</v>
      </c>
      <c r="B42" s="17">
        <f t="shared" ref="B42:K42" si="119">B41-B40</f>
        <v>0</v>
      </c>
      <c r="C42" s="17">
        <f t="shared" si="119"/>
        <v>0</v>
      </c>
      <c r="D42" s="17">
        <f t="shared" si="119"/>
        <v>0</v>
      </c>
      <c r="E42" s="17">
        <f t="shared" si="119"/>
        <v>0</v>
      </c>
      <c r="F42" s="17">
        <f t="shared" si="119"/>
        <v>0</v>
      </c>
      <c r="G42" s="17">
        <f t="shared" si="119"/>
        <v>0</v>
      </c>
      <c r="H42" s="17">
        <f t="shared" si="119"/>
        <v>0</v>
      </c>
      <c r="I42" s="17">
        <f t="shared" si="119"/>
        <v>0</v>
      </c>
      <c r="J42" s="17">
        <f t="shared" si="119"/>
        <v>0</v>
      </c>
      <c r="K42" s="17">
        <f t="shared" si="119"/>
        <v>0</v>
      </c>
      <c r="N42" s="17">
        <f t="shared" ref="N42:W42" si="120">N41-N40</f>
        <v>0</v>
      </c>
      <c r="O42" s="17">
        <f t="shared" si="120"/>
        <v>0</v>
      </c>
      <c r="P42" s="17">
        <f t="shared" si="120"/>
        <v>0</v>
      </c>
      <c r="Q42" s="17">
        <f t="shared" si="120"/>
        <v>0</v>
      </c>
      <c r="R42" s="17">
        <f t="shared" si="120"/>
        <v>0</v>
      </c>
      <c r="S42" s="17">
        <f t="shared" si="120"/>
        <v>0</v>
      </c>
      <c r="T42" s="17">
        <f t="shared" si="120"/>
        <v>0</v>
      </c>
      <c r="U42" s="17">
        <f t="shared" si="120"/>
        <v>0</v>
      </c>
      <c r="V42" s="17">
        <f t="shared" si="120"/>
        <v>0</v>
      </c>
      <c r="W42" s="17">
        <f t="shared" si="120"/>
        <v>0</v>
      </c>
      <c r="Z42" s="17">
        <f t="shared" ref="Z42:AI42" si="121">Z41-Z40</f>
        <v>0</v>
      </c>
      <c r="AA42" s="17">
        <f t="shared" si="121"/>
        <v>0</v>
      </c>
      <c r="AB42" s="17">
        <f t="shared" si="121"/>
        <v>0</v>
      </c>
      <c r="AC42" s="17">
        <f t="shared" si="121"/>
        <v>0</v>
      </c>
      <c r="AD42" s="17">
        <f t="shared" si="121"/>
        <v>0</v>
      </c>
      <c r="AE42" s="17">
        <f t="shared" si="121"/>
        <v>0</v>
      </c>
      <c r="AF42" s="17">
        <f t="shared" si="121"/>
        <v>0</v>
      </c>
      <c r="AG42" s="17">
        <f t="shared" si="121"/>
        <v>0</v>
      </c>
      <c r="AH42" s="17">
        <f t="shared" si="121"/>
        <v>0</v>
      </c>
      <c r="AI42" s="17">
        <f t="shared" si="121"/>
        <v>0</v>
      </c>
      <c r="AL42" s="17">
        <f t="shared" ref="AL42:AU42" si="122">AL41-AL40</f>
        <v>0</v>
      </c>
      <c r="AM42" s="17">
        <f t="shared" si="122"/>
        <v>0</v>
      </c>
      <c r="AN42" s="17">
        <f t="shared" si="122"/>
        <v>0</v>
      </c>
      <c r="AO42" s="17">
        <f t="shared" si="122"/>
        <v>0</v>
      </c>
      <c r="AP42" s="17">
        <f t="shared" si="122"/>
        <v>0</v>
      </c>
      <c r="AQ42" s="17">
        <f t="shared" si="122"/>
        <v>0</v>
      </c>
      <c r="AR42" s="17">
        <f t="shared" si="122"/>
        <v>0</v>
      </c>
      <c r="AS42" s="17">
        <f t="shared" si="122"/>
        <v>0</v>
      </c>
      <c r="AT42" s="17">
        <f t="shared" si="122"/>
        <v>0</v>
      </c>
      <c r="AU42" s="17">
        <f t="shared" si="122"/>
        <v>0</v>
      </c>
      <c r="AX42" s="17">
        <f t="shared" ref="AX42:BG42" si="123">AX41-AX40</f>
        <v>0</v>
      </c>
      <c r="AY42" s="17">
        <f t="shared" si="123"/>
        <v>0</v>
      </c>
      <c r="AZ42" s="17">
        <f t="shared" si="123"/>
        <v>0</v>
      </c>
      <c r="BA42" s="17">
        <f t="shared" si="123"/>
        <v>0</v>
      </c>
      <c r="BB42" s="17">
        <f t="shared" si="123"/>
        <v>0</v>
      </c>
      <c r="BC42" s="17">
        <f t="shared" si="123"/>
        <v>0</v>
      </c>
      <c r="BD42" s="17">
        <f t="shared" si="123"/>
        <v>0</v>
      </c>
      <c r="BE42" s="17">
        <f t="shared" si="123"/>
        <v>0</v>
      </c>
      <c r="BF42" s="17">
        <f t="shared" si="123"/>
        <v>0</v>
      </c>
      <c r="BG42" s="17">
        <f t="shared" si="123"/>
        <v>0</v>
      </c>
      <c r="BJ42" s="17">
        <f t="shared" ref="BJ42:BS42" si="124">BJ41-BJ40</f>
        <v>0</v>
      </c>
      <c r="BK42" s="17">
        <f t="shared" si="124"/>
        <v>0</v>
      </c>
      <c r="BL42" s="17">
        <f t="shared" si="124"/>
        <v>0</v>
      </c>
      <c r="BM42" s="17">
        <f t="shared" si="124"/>
        <v>0</v>
      </c>
      <c r="BN42" s="17">
        <f t="shared" si="124"/>
        <v>0</v>
      </c>
      <c r="BO42" s="17">
        <f t="shared" si="124"/>
        <v>0</v>
      </c>
      <c r="BP42" s="17">
        <f t="shared" si="124"/>
        <v>0</v>
      </c>
      <c r="BQ42" s="17">
        <f t="shared" si="124"/>
        <v>0</v>
      </c>
      <c r="BR42" s="17">
        <f t="shared" si="124"/>
        <v>0</v>
      </c>
      <c r="BS42" s="17">
        <f t="shared" si="124"/>
        <v>0</v>
      </c>
      <c r="BV42" s="17">
        <f t="shared" ref="BV42:CE42" si="125">BV41-BV40</f>
        <v>0</v>
      </c>
      <c r="BW42" s="17">
        <f t="shared" si="125"/>
        <v>0</v>
      </c>
      <c r="BX42" s="17">
        <f t="shared" si="125"/>
        <v>0</v>
      </c>
      <c r="BY42" s="17">
        <f t="shared" si="125"/>
        <v>0</v>
      </c>
      <c r="BZ42" s="17">
        <f t="shared" si="125"/>
        <v>0</v>
      </c>
      <c r="CA42" s="17">
        <f t="shared" si="125"/>
        <v>0</v>
      </c>
      <c r="CB42" s="17">
        <f t="shared" si="125"/>
        <v>0</v>
      </c>
      <c r="CC42" s="17">
        <f t="shared" si="125"/>
        <v>0</v>
      </c>
      <c r="CD42" s="17">
        <f t="shared" si="125"/>
        <v>0</v>
      </c>
      <c r="CE42" s="17">
        <f t="shared" si="125"/>
        <v>0</v>
      </c>
      <c r="CH42" s="17">
        <f t="shared" ref="CH42:CQ42" si="126">CH41-CH40</f>
        <v>0</v>
      </c>
      <c r="CI42" s="17">
        <f t="shared" si="126"/>
        <v>0</v>
      </c>
      <c r="CJ42" s="17">
        <f t="shared" si="126"/>
        <v>0</v>
      </c>
      <c r="CK42" s="17">
        <f t="shared" si="126"/>
        <v>0</v>
      </c>
      <c r="CL42" s="17">
        <f t="shared" si="126"/>
        <v>0</v>
      </c>
      <c r="CM42" s="17">
        <f t="shared" si="126"/>
        <v>0</v>
      </c>
      <c r="CN42" s="17">
        <f t="shared" si="126"/>
        <v>0</v>
      </c>
      <c r="CO42" s="17">
        <f t="shared" si="126"/>
        <v>0</v>
      </c>
      <c r="CP42" s="17">
        <f t="shared" si="126"/>
        <v>0</v>
      </c>
      <c r="CQ42" s="17">
        <f t="shared" si="126"/>
        <v>0</v>
      </c>
      <c r="CT42" s="17">
        <f t="shared" ref="CT42:DC42" si="127">CT41-CT40</f>
        <v>0</v>
      </c>
      <c r="CU42" s="17">
        <f t="shared" si="127"/>
        <v>0</v>
      </c>
      <c r="CV42" s="17">
        <f t="shared" si="127"/>
        <v>0</v>
      </c>
      <c r="CW42" s="17">
        <f t="shared" si="127"/>
        <v>0</v>
      </c>
      <c r="CX42" s="17">
        <f t="shared" si="127"/>
        <v>0</v>
      </c>
      <c r="CY42" s="17">
        <f t="shared" si="127"/>
        <v>0</v>
      </c>
      <c r="CZ42" s="17">
        <f t="shared" si="127"/>
        <v>0</v>
      </c>
      <c r="DA42" s="17">
        <f t="shared" si="127"/>
        <v>0</v>
      </c>
      <c r="DB42" s="17">
        <f t="shared" si="127"/>
        <v>0</v>
      </c>
      <c r="DC42" s="17">
        <f t="shared" si="127"/>
        <v>0</v>
      </c>
      <c r="DF42" s="17">
        <f t="shared" ref="DF42:DO42" si="128">DF41-DF40</f>
        <v>0</v>
      </c>
      <c r="DG42" s="17">
        <f t="shared" si="128"/>
        <v>0</v>
      </c>
      <c r="DH42" s="17">
        <f t="shared" si="128"/>
        <v>0</v>
      </c>
      <c r="DI42" s="17">
        <f t="shared" si="128"/>
        <v>0</v>
      </c>
      <c r="DJ42" s="17">
        <f t="shared" si="128"/>
        <v>0</v>
      </c>
      <c r="DK42" s="17">
        <f t="shared" si="128"/>
        <v>0</v>
      </c>
      <c r="DL42" s="17">
        <f t="shared" si="128"/>
        <v>0</v>
      </c>
      <c r="DM42" s="17">
        <f t="shared" si="128"/>
        <v>0</v>
      </c>
      <c r="DN42" s="17">
        <f t="shared" si="128"/>
        <v>0</v>
      </c>
      <c r="DO42" s="17">
        <f t="shared" si="128"/>
        <v>0</v>
      </c>
      <c r="DR42" s="17">
        <f t="shared" ref="DR42:EA42" si="129">DR41-DR40</f>
        <v>0</v>
      </c>
      <c r="DS42" s="17">
        <f t="shared" si="129"/>
        <v>0</v>
      </c>
      <c r="DT42" s="17">
        <f t="shared" si="129"/>
        <v>0</v>
      </c>
      <c r="DU42" s="17">
        <f t="shared" si="129"/>
        <v>0</v>
      </c>
      <c r="DV42" s="17">
        <f t="shared" si="129"/>
        <v>0</v>
      </c>
      <c r="DW42" s="17">
        <f t="shared" si="129"/>
        <v>0</v>
      </c>
      <c r="DX42" s="17">
        <f t="shared" si="129"/>
        <v>0</v>
      </c>
      <c r="DY42" s="17">
        <f t="shared" si="129"/>
        <v>0</v>
      </c>
      <c r="DZ42" s="17">
        <f t="shared" si="129"/>
        <v>0</v>
      </c>
      <c r="EA42" s="17">
        <f t="shared" si="129"/>
        <v>0</v>
      </c>
      <c r="ED42" s="17">
        <f t="shared" ref="ED42:EM42" si="130">ED41-ED40</f>
        <v>0</v>
      </c>
      <c r="EE42" s="17">
        <f t="shared" si="130"/>
        <v>0</v>
      </c>
      <c r="EF42" s="17">
        <f t="shared" si="130"/>
        <v>0</v>
      </c>
      <c r="EG42" s="17">
        <f t="shared" si="130"/>
        <v>0</v>
      </c>
      <c r="EH42" s="17">
        <f t="shared" si="130"/>
        <v>0</v>
      </c>
      <c r="EI42" s="17">
        <f t="shared" si="130"/>
        <v>0</v>
      </c>
      <c r="EJ42" s="17">
        <f t="shared" si="130"/>
        <v>0</v>
      </c>
      <c r="EK42" s="17">
        <f t="shared" si="130"/>
        <v>0</v>
      </c>
      <c r="EL42" s="17">
        <f t="shared" si="130"/>
        <v>0</v>
      </c>
      <c r="EM42" s="17">
        <f t="shared" si="130"/>
        <v>0</v>
      </c>
    </row>
    <row r="43" spans="1:145" x14ac:dyDescent="0.2">
      <c r="A43" s="83"/>
      <c r="B43" s="82"/>
      <c r="C43" s="82"/>
      <c r="D43" s="82"/>
      <c r="E43" s="82"/>
      <c r="F43" s="82"/>
      <c r="G43" s="82"/>
      <c r="H43" s="82"/>
      <c r="I43" s="82"/>
      <c r="J43" s="82"/>
      <c r="K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R43" s="82"/>
      <c r="DS43" s="82"/>
      <c r="DT43" s="82"/>
      <c r="DU43" s="82"/>
      <c r="DV43" s="82"/>
      <c r="DW43" s="82"/>
      <c r="DX43" s="82"/>
      <c r="DY43" s="82"/>
      <c r="DZ43" s="82"/>
      <c r="EA43" s="82"/>
      <c r="ED43" s="82"/>
      <c r="EE43" s="82"/>
      <c r="EF43" s="82"/>
      <c r="EG43" s="82"/>
      <c r="EH43" s="82"/>
      <c r="EI43" s="82"/>
      <c r="EJ43" s="82"/>
      <c r="EK43" s="82"/>
      <c r="EL43" s="82"/>
      <c r="EM43" s="82"/>
    </row>
    <row r="44" spans="1:145" x14ac:dyDescent="0.2">
      <c r="A44" s="1" t="s">
        <v>227</v>
      </c>
      <c r="B44" s="3"/>
      <c r="C44" s="3"/>
      <c r="D44" s="3"/>
      <c r="E44" s="3"/>
      <c r="F44" s="3"/>
      <c r="G44" s="3"/>
      <c r="H44" s="3"/>
      <c r="I44" s="3"/>
      <c r="J44" s="3">
        <f>SUM(D44:I44)</f>
        <v>0</v>
      </c>
      <c r="K44" s="3">
        <f>B44+C44+J44</f>
        <v>0</v>
      </c>
      <c r="N44" s="3">
        <f t="shared" ref="N44:U45" si="131">B44*N102</f>
        <v>0</v>
      </c>
      <c r="O44" s="3">
        <f t="shared" si="131"/>
        <v>0</v>
      </c>
      <c r="P44" s="3">
        <f t="shared" si="131"/>
        <v>0</v>
      </c>
      <c r="Q44" s="3">
        <f t="shared" si="131"/>
        <v>0</v>
      </c>
      <c r="R44" s="3">
        <f t="shared" si="131"/>
        <v>0</v>
      </c>
      <c r="S44" s="3">
        <f t="shared" si="131"/>
        <v>0</v>
      </c>
      <c r="T44" s="3">
        <f t="shared" si="131"/>
        <v>0</v>
      </c>
      <c r="U44" s="3">
        <f t="shared" si="131"/>
        <v>0</v>
      </c>
      <c r="V44" s="3">
        <f>SUM(P44:U44)</f>
        <v>0</v>
      </c>
      <c r="W44" s="3">
        <f>N44+O44+V44</f>
        <v>0</v>
      </c>
      <c r="Z44" s="3">
        <f t="shared" ref="Z44:AG45" si="132">N44*Z102</f>
        <v>0</v>
      </c>
      <c r="AA44" s="3">
        <f t="shared" si="132"/>
        <v>0</v>
      </c>
      <c r="AB44" s="3">
        <f t="shared" si="132"/>
        <v>0</v>
      </c>
      <c r="AC44" s="3">
        <f t="shared" si="132"/>
        <v>0</v>
      </c>
      <c r="AD44" s="3">
        <f t="shared" si="132"/>
        <v>0</v>
      </c>
      <c r="AE44" s="3">
        <f t="shared" si="132"/>
        <v>0</v>
      </c>
      <c r="AF44" s="3">
        <f t="shared" si="132"/>
        <v>0</v>
      </c>
      <c r="AG44" s="3">
        <f t="shared" si="132"/>
        <v>0</v>
      </c>
      <c r="AH44" s="3">
        <f>SUM(AB44:AG44)</f>
        <v>0</v>
      </c>
      <c r="AI44" s="3">
        <f>Z44+AA44+AH44</f>
        <v>0</v>
      </c>
      <c r="AL44" s="3">
        <f t="shared" ref="AL44:AS45" si="133">Z44*AL102</f>
        <v>0</v>
      </c>
      <c r="AM44" s="3">
        <f t="shared" si="133"/>
        <v>0</v>
      </c>
      <c r="AN44" s="3">
        <f t="shared" si="133"/>
        <v>0</v>
      </c>
      <c r="AO44" s="3">
        <f t="shared" si="133"/>
        <v>0</v>
      </c>
      <c r="AP44" s="3">
        <f t="shared" si="133"/>
        <v>0</v>
      </c>
      <c r="AQ44" s="3">
        <f t="shared" si="133"/>
        <v>0</v>
      </c>
      <c r="AR44" s="3">
        <f t="shared" si="133"/>
        <v>0</v>
      </c>
      <c r="AS44" s="3">
        <f t="shared" si="133"/>
        <v>0</v>
      </c>
      <c r="AT44" s="3">
        <f>SUM(AN44:AS44)</f>
        <v>0</v>
      </c>
      <c r="AU44" s="3">
        <f>AL44+AM44+AT44</f>
        <v>0</v>
      </c>
      <c r="AX44" s="3">
        <f t="shared" ref="AX44:BE45" si="134">AL44*AX102</f>
        <v>0</v>
      </c>
      <c r="AY44" s="3">
        <f t="shared" si="134"/>
        <v>0</v>
      </c>
      <c r="AZ44" s="3">
        <f t="shared" si="134"/>
        <v>0</v>
      </c>
      <c r="BA44" s="3">
        <f t="shared" si="134"/>
        <v>0</v>
      </c>
      <c r="BB44" s="3">
        <f t="shared" si="134"/>
        <v>0</v>
      </c>
      <c r="BC44" s="3">
        <f t="shared" si="134"/>
        <v>0</v>
      </c>
      <c r="BD44" s="3">
        <f t="shared" si="134"/>
        <v>0</v>
      </c>
      <c r="BE44" s="3">
        <f t="shared" si="134"/>
        <v>0</v>
      </c>
      <c r="BF44" s="3">
        <f>SUM(AZ44:BE44)</f>
        <v>0</v>
      </c>
      <c r="BG44" s="3">
        <f>AX44+AY44+BF44</f>
        <v>0</v>
      </c>
      <c r="BJ44" s="3">
        <f t="shared" ref="BJ44:BQ45" si="135">AX44*BJ102</f>
        <v>0</v>
      </c>
      <c r="BK44" s="3">
        <f t="shared" si="135"/>
        <v>0</v>
      </c>
      <c r="BL44" s="3">
        <f t="shared" si="135"/>
        <v>0</v>
      </c>
      <c r="BM44" s="3">
        <f t="shared" si="135"/>
        <v>0</v>
      </c>
      <c r="BN44" s="3">
        <f t="shared" si="135"/>
        <v>0</v>
      </c>
      <c r="BO44" s="3">
        <f t="shared" si="135"/>
        <v>0</v>
      </c>
      <c r="BP44" s="3">
        <f t="shared" si="135"/>
        <v>0</v>
      </c>
      <c r="BQ44" s="3">
        <f t="shared" si="135"/>
        <v>0</v>
      </c>
      <c r="BR44" s="3">
        <f>SUM(BL44:BQ44)</f>
        <v>0</v>
      </c>
      <c r="BS44" s="3">
        <f>BJ44+BK44+BR44</f>
        <v>0</v>
      </c>
      <c r="BV44" s="3">
        <f t="shared" ref="BV44:CC45" si="136">BJ44*BV102</f>
        <v>0</v>
      </c>
      <c r="BW44" s="3">
        <f t="shared" si="136"/>
        <v>0</v>
      </c>
      <c r="BX44" s="3">
        <f t="shared" si="136"/>
        <v>0</v>
      </c>
      <c r="BY44" s="3">
        <f t="shared" si="136"/>
        <v>0</v>
      </c>
      <c r="BZ44" s="3">
        <f t="shared" si="136"/>
        <v>0</v>
      </c>
      <c r="CA44" s="3">
        <f t="shared" si="136"/>
        <v>0</v>
      </c>
      <c r="CB44" s="3">
        <f t="shared" si="136"/>
        <v>0</v>
      </c>
      <c r="CC44" s="3">
        <f t="shared" si="136"/>
        <v>0</v>
      </c>
      <c r="CD44" s="3">
        <f>SUM(BX44:CC44)</f>
        <v>0</v>
      </c>
      <c r="CE44" s="3">
        <f>BV44+BW44+CD44</f>
        <v>0</v>
      </c>
      <c r="CH44" s="3">
        <f t="shared" ref="CH44:CO45" si="137">BV44*CH102</f>
        <v>0</v>
      </c>
      <c r="CI44" s="3">
        <f t="shared" si="137"/>
        <v>0</v>
      </c>
      <c r="CJ44" s="3">
        <f t="shared" si="137"/>
        <v>0</v>
      </c>
      <c r="CK44" s="3">
        <f t="shared" si="137"/>
        <v>0</v>
      </c>
      <c r="CL44" s="3">
        <f t="shared" si="137"/>
        <v>0</v>
      </c>
      <c r="CM44" s="3">
        <f t="shared" si="137"/>
        <v>0</v>
      </c>
      <c r="CN44" s="3">
        <f t="shared" si="137"/>
        <v>0</v>
      </c>
      <c r="CO44" s="3">
        <f t="shared" si="137"/>
        <v>0</v>
      </c>
      <c r="CP44" s="3">
        <f>SUM(CJ44:CO44)</f>
        <v>0</v>
      </c>
      <c r="CQ44" s="3">
        <f>CH44+CI44+CP44</f>
        <v>0</v>
      </c>
      <c r="CT44" s="3">
        <f t="shared" ref="CT44:DA45" si="138">CH44*CT102</f>
        <v>0</v>
      </c>
      <c r="CU44" s="3">
        <f t="shared" si="138"/>
        <v>0</v>
      </c>
      <c r="CV44" s="3">
        <f t="shared" si="138"/>
        <v>0</v>
      </c>
      <c r="CW44" s="3">
        <f t="shared" si="138"/>
        <v>0</v>
      </c>
      <c r="CX44" s="3">
        <f t="shared" si="138"/>
        <v>0</v>
      </c>
      <c r="CY44" s="3">
        <f t="shared" si="138"/>
        <v>0</v>
      </c>
      <c r="CZ44" s="3">
        <f t="shared" si="138"/>
        <v>0</v>
      </c>
      <c r="DA44" s="3">
        <f t="shared" si="138"/>
        <v>0</v>
      </c>
      <c r="DB44" s="3">
        <f>SUM(CV44:DA44)</f>
        <v>0</v>
      </c>
      <c r="DC44" s="3">
        <f>CT44+CU44+DB44</f>
        <v>0</v>
      </c>
      <c r="DF44" s="3">
        <f t="shared" ref="DF44:DM45" si="139">CT44*DF102</f>
        <v>0</v>
      </c>
      <c r="DG44" s="3">
        <f t="shared" si="139"/>
        <v>0</v>
      </c>
      <c r="DH44" s="3">
        <f t="shared" si="139"/>
        <v>0</v>
      </c>
      <c r="DI44" s="3">
        <f t="shared" si="139"/>
        <v>0</v>
      </c>
      <c r="DJ44" s="3">
        <f t="shared" si="139"/>
        <v>0</v>
      </c>
      <c r="DK44" s="3">
        <f t="shared" si="139"/>
        <v>0</v>
      </c>
      <c r="DL44" s="3">
        <f t="shared" si="139"/>
        <v>0</v>
      </c>
      <c r="DM44" s="3">
        <f t="shared" si="139"/>
        <v>0</v>
      </c>
      <c r="DN44" s="3">
        <f>SUM(DH44:DM44)</f>
        <v>0</v>
      </c>
      <c r="DO44" s="3">
        <f>DF44+DG44+DN44</f>
        <v>0</v>
      </c>
      <c r="DR44" s="3">
        <f t="shared" ref="DR44:DY45" si="140">DF44*DR102</f>
        <v>0</v>
      </c>
      <c r="DS44" s="3">
        <f t="shared" si="140"/>
        <v>0</v>
      </c>
      <c r="DT44" s="3">
        <f t="shared" si="140"/>
        <v>0</v>
      </c>
      <c r="DU44" s="3">
        <f t="shared" si="140"/>
        <v>0</v>
      </c>
      <c r="DV44" s="3">
        <f t="shared" si="140"/>
        <v>0</v>
      </c>
      <c r="DW44" s="3">
        <f t="shared" si="140"/>
        <v>0</v>
      </c>
      <c r="DX44" s="3">
        <f t="shared" si="140"/>
        <v>0</v>
      </c>
      <c r="DY44" s="3">
        <f t="shared" si="140"/>
        <v>0</v>
      </c>
      <c r="DZ44" s="3">
        <f>SUM(DT44:DY44)</f>
        <v>0</v>
      </c>
      <c r="EA44" s="3">
        <f>DR44+DS44+DZ44</f>
        <v>0</v>
      </c>
      <c r="ED44" s="3">
        <f t="shared" ref="ED44:EK45" si="141">DR44*ED102</f>
        <v>0</v>
      </c>
      <c r="EE44" s="3">
        <f t="shared" si="141"/>
        <v>0</v>
      </c>
      <c r="EF44" s="3">
        <f t="shared" si="141"/>
        <v>0</v>
      </c>
      <c r="EG44" s="3">
        <f t="shared" si="141"/>
        <v>0</v>
      </c>
      <c r="EH44" s="3">
        <f t="shared" si="141"/>
        <v>0</v>
      </c>
      <c r="EI44" s="3">
        <f t="shared" si="141"/>
        <v>0</v>
      </c>
      <c r="EJ44" s="3">
        <f t="shared" si="141"/>
        <v>0</v>
      </c>
      <c r="EK44" s="3">
        <f t="shared" si="141"/>
        <v>0</v>
      </c>
      <c r="EL44" s="3">
        <f>SUM(EF44:EK44)</f>
        <v>0</v>
      </c>
      <c r="EM44" s="3">
        <f>ED44+EE44+EL44</f>
        <v>0</v>
      </c>
    </row>
    <row r="45" spans="1:145" x14ac:dyDescent="0.2">
      <c r="A45" s="1" t="s">
        <v>226</v>
      </c>
      <c r="B45" s="3">
        <v>388267907.51262766</v>
      </c>
      <c r="C45" s="3">
        <v>0</v>
      </c>
      <c r="D45" s="3">
        <v>192391.50089493673</v>
      </c>
      <c r="E45" s="3">
        <v>2433094331.8883796</v>
      </c>
      <c r="F45" s="3">
        <v>282464298.86619002</v>
      </c>
      <c r="G45" s="3">
        <v>682639079.4189043</v>
      </c>
      <c r="H45" s="3">
        <v>707939836.20268929</v>
      </c>
      <c r="I45" s="3">
        <v>32446491.827069923</v>
      </c>
      <c r="J45" s="3">
        <f>SUM(D45:I45)</f>
        <v>4138776429.7041278</v>
      </c>
      <c r="K45" s="3">
        <f>B45+C45+J45</f>
        <v>4527044337.2167559</v>
      </c>
      <c r="N45" s="3">
        <f t="shared" si="131"/>
        <v>388267907.51262766</v>
      </c>
      <c r="O45" s="3">
        <f t="shared" si="131"/>
        <v>0</v>
      </c>
      <c r="P45" s="3">
        <f t="shared" si="131"/>
        <v>192391.50089493673</v>
      </c>
      <c r="Q45" s="3">
        <f t="shared" si="131"/>
        <v>2433094331.8883796</v>
      </c>
      <c r="R45" s="3">
        <f t="shared" si="131"/>
        <v>282464298.86619002</v>
      </c>
      <c r="S45" s="3">
        <f t="shared" si="131"/>
        <v>682639079.4189043</v>
      </c>
      <c r="T45" s="3">
        <f t="shared" si="131"/>
        <v>707939836.20268929</v>
      </c>
      <c r="U45" s="3">
        <f t="shared" si="131"/>
        <v>32446491.827069923</v>
      </c>
      <c r="V45" s="3">
        <f>SUM(P45:U45)</f>
        <v>4138776429.7041278</v>
      </c>
      <c r="W45" s="3">
        <f>N45+O45+V45</f>
        <v>4527044337.2167559</v>
      </c>
      <c r="Z45" s="3">
        <f t="shared" si="132"/>
        <v>388267907.51262766</v>
      </c>
      <c r="AA45" s="3">
        <f t="shared" si="132"/>
        <v>0</v>
      </c>
      <c r="AB45" s="3">
        <f t="shared" si="132"/>
        <v>192391.50089493673</v>
      </c>
      <c r="AC45" s="3">
        <f t="shared" si="132"/>
        <v>2433094331.8883796</v>
      </c>
      <c r="AD45" s="3">
        <f t="shared" si="132"/>
        <v>282464298.86619002</v>
      </c>
      <c r="AE45" s="3">
        <f t="shared" si="132"/>
        <v>682639079.4189043</v>
      </c>
      <c r="AF45" s="3">
        <f t="shared" si="132"/>
        <v>707939836.20268929</v>
      </c>
      <c r="AG45" s="3">
        <f t="shared" si="132"/>
        <v>32446491.827069923</v>
      </c>
      <c r="AH45" s="3">
        <f>SUM(AB45:AG45)</f>
        <v>4138776429.7041278</v>
      </c>
      <c r="AI45" s="3">
        <f>Z45+AA45+AH45</f>
        <v>4527044337.2167559</v>
      </c>
      <c r="AL45" s="3">
        <f t="shared" si="133"/>
        <v>388267907.51262766</v>
      </c>
      <c r="AM45" s="3">
        <f t="shared" si="133"/>
        <v>0</v>
      </c>
      <c r="AN45" s="3">
        <f t="shared" si="133"/>
        <v>192391.50089493673</v>
      </c>
      <c r="AO45" s="3">
        <f t="shared" si="133"/>
        <v>2433094331.8883796</v>
      </c>
      <c r="AP45" s="3">
        <f t="shared" si="133"/>
        <v>282464298.86619002</v>
      </c>
      <c r="AQ45" s="3">
        <f t="shared" si="133"/>
        <v>682639079.4189043</v>
      </c>
      <c r="AR45" s="3">
        <f t="shared" si="133"/>
        <v>707939836.20268929</v>
      </c>
      <c r="AS45" s="3">
        <f t="shared" si="133"/>
        <v>32446491.827069923</v>
      </c>
      <c r="AT45" s="3">
        <f>SUM(AN45:AS45)</f>
        <v>4138776429.7041278</v>
      </c>
      <c r="AU45" s="3">
        <f>AL45+AM45+AT45</f>
        <v>4527044337.2167559</v>
      </c>
      <c r="AX45" s="3">
        <f t="shared" si="134"/>
        <v>388267907.51262766</v>
      </c>
      <c r="AY45" s="3">
        <f t="shared" si="134"/>
        <v>0</v>
      </c>
      <c r="AZ45" s="3">
        <f t="shared" si="134"/>
        <v>192391.50089493673</v>
      </c>
      <c r="BA45" s="3">
        <f t="shared" si="134"/>
        <v>2433094331.8883796</v>
      </c>
      <c r="BB45" s="3">
        <f t="shared" si="134"/>
        <v>282464298.86619002</v>
      </c>
      <c r="BC45" s="3">
        <f t="shared" si="134"/>
        <v>682639079.4189043</v>
      </c>
      <c r="BD45" s="3">
        <f t="shared" si="134"/>
        <v>707939836.20268929</v>
      </c>
      <c r="BE45" s="3">
        <f t="shared" si="134"/>
        <v>32446491.827069923</v>
      </c>
      <c r="BF45" s="3">
        <f>SUM(AZ45:BE45)</f>
        <v>4138776429.7041278</v>
      </c>
      <c r="BG45" s="3">
        <f>AX45+AY45+BF45</f>
        <v>4527044337.2167559</v>
      </c>
      <c r="BJ45" s="3">
        <f t="shared" si="135"/>
        <v>388267907.51262766</v>
      </c>
      <c r="BK45" s="3">
        <f t="shared" si="135"/>
        <v>0</v>
      </c>
      <c r="BL45" s="3">
        <f t="shared" si="135"/>
        <v>192391.50089493673</v>
      </c>
      <c r="BM45" s="3">
        <f t="shared" si="135"/>
        <v>2433094331.8883796</v>
      </c>
      <c r="BN45" s="3">
        <f t="shared" si="135"/>
        <v>282464298.86619002</v>
      </c>
      <c r="BO45" s="3">
        <f t="shared" si="135"/>
        <v>682639079.4189043</v>
      </c>
      <c r="BP45" s="3">
        <f t="shared" si="135"/>
        <v>707939836.20268929</v>
      </c>
      <c r="BQ45" s="3">
        <f t="shared" si="135"/>
        <v>32446491.827069923</v>
      </c>
      <c r="BR45" s="3">
        <f>SUM(BL45:BQ45)</f>
        <v>4138776429.7041278</v>
      </c>
      <c r="BS45" s="3">
        <f>BJ45+BK45+BR45</f>
        <v>4527044337.2167559</v>
      </c>
      <c r="BV45" s="3">
        <f t="shared" si="136"/>
        <v>388267907.51262766</v>
      </c>
      <c r="BW45" s="3">
        <f t="shared" si="136"/>
        <v>0</v>
      </c>
      <c r="BX45" s="3">
        <f t="shared" si="136"/>
        <v>192391.50089493673</v>
      </c>
      <c r="BY45" s="3">
        <f t="shared" si="136"/>
        <v>2433094331.8883796</v>
      </c>
      <c r="BZ45" s="3">
        <f t="shared" si="136"/>
        <v>282464298.86619002</v>
      </c>
      <c r="CA45" s="3">
        <f t="shared" si="136"/>
        <v>682639079.4189043</v>
      </c>
      <c r="CB45" s="3">
        <f t="shared" si="136"/>
        <v>707939836.20268929</v>
      </c>
      <c r="CC45" s="3">
        <f t="shared" si="136"/>
        <v>32446491.827069923</v>
      </c>
      <c r="CD45" s="3">
        <f>SUM(BX45:CC45)</f>
        <v>4138776429.7041278</v>
      </c>
      <c r="CE45" s="3">
        <f>BV45+BW45+CD45</f>
        <v>4527044337.2167559</v>
      </c>
      <c r="CH45" s="3">
        <f t="shared" si="137"/>
        <v>388267907.51262766</v>
      </c>
      <c r="CI45" s="3">
        <f t="shared" si="137"/>
        <v>0</v>
      </c>
      <c r="CJ45" s="3">
        <f t="shared" si="137"/>
        <v>192391.50089493673</v>
      </c>
      <c r="CK45" s="3">
        <f t="shared" si="137"/>
        <v>2433094331.8883796</v>
      </c>
      <c r="CL45" s="3">
        <f t="shared" si="137"/>
        <v>282464298.86619002</v>
      </c>
      <c r="CM45" s="3">
        <f t="shared" si="137"/>
        <v>682639079.4189043</v>
      </c>
      <c r="CN45" s="3">
        <f t="shared" si="137"/>
        <v>707939836.20268929</v>
      </c>
      <c r="CO45" s="3">
        <f t="shared" si="137"/>
        <v>32446491.827069923</v>
      </c>
      <c r="CP45" s="3">
        <f>SUM(CJ45:CO45)</f>
        <v>4138776429.7041278</v>
      </c>
      <c r="CQ45" s="3">
        <f>CH45+CI45+CP45</f>
        <v>4527044337.2167559</v>
      </c>
      <c r="CT45" s="3">
        <f t="shared" si="138"/>
        <v>388267907.51262766</v>
      </c>
      <c r="CU45" s="3">
        <f t="shared" si="138"/>
        <v>0</v>
      </c>
      <c r="CV45" s="3">
        <f t="shared" si="138"/>
        <v>192391.50089493673</v>
      </c>
      <c r="CW45" s="3">
        <f t="shared" si="138"/>
        <v>2433094331.8883796</v>
      </c>
      <c r="CX45" s="3">
        <f t="shared" si="138"/>
        <v>282464298.86619002</v>
      </c>
      <c r="CY45" s="3">
        <f t="shared" si="138"/>
        <v>682639079.4189043</v>
      </c>
      <c r="CZ45" s="3">
        <f t="shared" si="138"/>
        <v>707939836.20268929</v>
      </c>
      <c r="DA45" s="3">
        <f t="shared" si="138"/>
        <v>32446491.827069923</v>
      </c>
      <c r="DB45" s="3">
        <f>SUM(CV45:DA45)</f>
        <v>4138776429.7041278</v>
      </c>
      <c r="DC45" s="3">
        <f>CT45+CU45+DB45</f>
        <v>4527044337.2167559</v>
      </c>
      <c r="DF45" s="3">
        <f t="shared" si="139"/>
        <v>388267907.51262766</v>
      </c>
      <c r="DG45" s="3">
        <f t="shared" si="139"/>
        <v>0</v>
      </c>
      <c r="DH45" s="3">
        <f t="shared" si="139"/>
        <v>192391.50089493673</v>
      </c>
      <c r="DI45" s="3">
        <f t="shared" si="139"/>
        <v>2433094331.8883796</v>
      </c>
      <c r="DJ45" s="3">
        <f t="shared" si="139"/>
        <v>282464298.86619002</v>
      </c>
      <c r="DK45" s="3">
        <f t="shared" si="139"/>
        <v>682639079.4189043</v>
      </c>
      <c r="DL45" s="3">
        <f t="shared" si="139"/>
        <v>707939836.20268929</v>
      </c>
      <c r="DM45" s="3">
        <f t="shared" si="139"/>
        <v>32446491.827069923</v>
      </c>
      <c r="DN45" s="3">
        <f>SUM(DH45:DM45)</f>
        <v>4138776429.7041278</v>
      </c>
      <c r="DO45" s="3">
        <f>DF45+DG45+DN45</f>
        <v>4527044337.2167559</v>
      </c>
      <c r="DR45" s="3">
        <f t="shared" si="140"/>
        <v>388267907.51262766</v>
      </c>
      <c r="DS45" s="3">
        <f t="shared" si="140"/>
        <v>0</v>
      </c>
      <c r="DT45" s="3">
        <f t="shared" si="140"/>
        <v>192391.50089493673</v>
      </c>
      <c r="DU45" s="3">
        <f t="shared" si="140"/>
        <v>2433094331.8883796</v>
      </c>
      <c r="DV45" s="3">
        <f t="shared" si="140"/>
        <v>282464298.86619002</v>
      </c>
      <c r="DW45" s="3">
        <f t="shared" si="140"/>
        <v>682639079.4189043</v>
      </c>
      <c r="DX45" s="3">
        <f t="shared" si="140"/>
        <v>707939836.20268929</v>
      </c>
      <c r="DY45" s="3">
        <f t="shared" si="140"/>
        <v>32446491.827069923</v>
      </c>
      <c r="DZ45" s="3">
        <f>SUM(DT45:DY45)</f>
        <v>4138776429.7041278</v>
      </c>
      <c r="EA45" s="3">
        <f>DR45+DS45+DZ45</f>
        <v>4527044337.2167559</v>
      </c>
      <c r="ED45" s="3">
        <f t="shared" si="141"/>
        <v>388267907.51262766</v>
      </c>
      <c r="EE45" s="3">
        <f t="shared" si="141"/>
        <v>0</v>
      </c>
      <c r="EF45" s="3">
        <f t="shared" si="141"/>
        <v>192391.50089493673</v>
      </c>
      <c r="EG45" s="3">
        <f t="shared" si="141"/>
        <v>2433094331.8883796</v>
      </c>
      <c r="EH45" s="3">
        <f t="shared" si="141"/>
        <v>282464298.86619002</v>
      </c>
      <c r="EI45" s="3">
        <f t="shared" si="141"/>
        <v>682639079.4189043</v>
      </c>
      <c r="EJ45" s="3">
        <f t="shared" si="141"/>
        <v>707939836.20268929</v>
      </c>
      <c r="EK45" s="3">
        <f t="shared" si="141"/>
        <v>32446491.827069923</v>
      </c>
      <c r="EL45" s="3">
        <f>SUM(EF45:EK45)</f>
        <v>4138776429.7041278</v>
      </c>
      <c r="EM45" s="3">
        <f>ED45+EE45+EL45</f>
        <v>4527044337.2167559</v>
      </c>
    </row>
    <row r="46" spans="1:145" hidden="1" x14ac:dyDescent="0.2">
      <c r="A46" s="92" t="s">
        <v>261</v>
      </c>
      <c r="B46" s="17">
        <f t="shared" ref="B46:I46" si="142">B45+B44</f>
        <v>388267907.51262766</v>
      </c>
      <c r="C46" s="17">
        <f t="shared" si="142"/>
        <v>0</v>
      </c>
      <c r="D46" s="17">
        <f t="shared" si="142"/>
        <v>192391.50089493673</v>
      </c>
      <c r="E46" s="17">
        <f t="shared" si="142"/>
        <v>2433094331.8883796</v>
      </c>
      <c r="F46" s="17">
        <f t="shared" si="142"/>
        <v>282464298.86619002</v>
      </c>
      <c r="G46" s="17">
        <f t="shared" si="142"/>
        <v>682639079.4189043</v>
      </c>
      <c r="H46" s="17">
        <f t="shared" si="142"/>
        <v>707939836.20268929</v>
      </c>
      <c r="I46" s="17">
        <f t="shared" si="142"/>
        <v>32446491.827069923</v>
      </c>
      <c r="J46" s="17">
        <f>SUM(D46:I46)</f>
        <v>4138776429.7041278</v>
      </c>
      <c r="K46" s="17">
        <f>B46+C46+J46</f>
        <v>4527044337.2167559</v>
      </c>
      <c r="N46" s="17">
        <f t="shared" ref="N46:U46" si="143">N45+N44</f>
        <v>388267907.51262766</v>
      </c>
      <c r="O46" s="17">
        <f t="shared" si="143"/>
        <v>0</v>
      </c>
      <c r="P46" s="17">
        <f t="shared" si="143"/>
        <v>192391.50089493673</v>
      </c>
      <c r="Q46" s="17">
        <f t="shared" si="143"/>
        <v>2433094331.8883796</v>
      </c>
      <c r="R46" s="17">
        <f t="shared" si="143"/>
        <v>282464298.86619002</v>
      </c>
      <c r="S46" s="17">
        <f t="shared" si="143"/>
        <v>682639079.4189043</v>
      </c>
      <c r="T46" s="17">
        <f t="shared" si="143"/>
        <v>707939836.20268929</v>
      </c>
      <c r="U46" s="17">
        <f t="shared" si="143"/>
        <v>32446491.827069923</v>
      </c>
      <c r="V46" s="17">
        <f>SUM(P46:U46)</f>
        <v>4138776429.7041278</v>
      </c>
      <c r="W46" s="17">
        <f>N46+O46+V46</f>
        <v>4527044337.2167559</v>
      </c>
      <c r="Z46" s="17">
        <f t="shared" ref="Z46:AG46" si="144">Z45+Z44</f>
        <v>388267907.51262766</v>
      </c>
      <c r="AA46" s="17">
        <f t="shared" si="144"/>
        <v>0</v>
      </c>
      <c r="AB46" s="17">
        <f t="shared" si="144"/>
        <v>192391.50089493673</v>
      </c>
      <c r="AC46" s="17">
        <f t="shared" si="144"/>
        <v>2433094331.8883796</v>
      </c>
      <c r="AD46" s="17">
        <f t="shared" si="144"/>
        <v>282464298.86619002</v>
      </c>
      <c r="AE46" s="17">
        <f t="shared" si="144"/>
        <v>682639079.4189043</v>
      </c>
      <c r="AF46" s="17">
        <f t="shared" si="144"/>
        <v>707939836.20268929</v>
      </c>
      <c r="AG46" s="17">
        <f t="shared" si="144"/>
        <v>32446491.827069923</v>
      </c>
      <c r="AH46" s="17">
        <f>SUM(AB46:AG46)</f>
        <v>4138776429.7041278</v>
      </c>
      <c r="AI46" s="17">
        <f>Z46+AA46+AH46</f>
        <v>4527044337.2167559</v>
      </c>
      <c r="AL46" s="17">
        <f t="shared" ref="AL46:AS46" si="145">AL45+AL44</f>
        <v>388267907.51262766</v>
      </c>
      <c r="AM46" s="17">
        <f t="shared" si="145"/>
        <v>0</v>
      </c>
      <c r="AN46" s="17">
        <f t="shared" si="145"/>
        <v>192391.50089493673</v>
      </c>
      <c r="AO46" s="17">
        <f t="shared" si="145"/>
        <v>2433094331.8883796</v>
      </c>
      <c r="AP46" s="17">
        <f t="shared" si="145"/>
        <v>282464298.86619002</v>
      </c>
      <c r="AQ46" s="17">
        <f t="shared" si="145"/>
        <v>682639079.4189043</v>
      </c>
      <c r="AR46" s="17">
        <f t="shared" si="145"/>
        <v>707939836.20268929</v>
      </c>
      <c r="AS46" s="17">
        <f t="shared" si="145"/>
        <v>32446491.827069923</v>
      </c>
      <c r="AT46" s="17">
        <f>SUM(AN46:AS46)</f>
        <v>4138776429.7041278</v>
      </c>
      <c r="AU46" s="17">
        <f>AL46+AM46+AT46</f>
        <v>4527044337.2167559</v>
      </c>
      <c r="AX46" s="17">
        <f t="shared" ref="AX46:BE46" si="146">AX45+AX44</f>
        <v>388267907.51262766</v>
      </c>
      <c r="AY46" s="17">
        <f t="shared" si="146"/>
        <v>0</v>
      </c>
      <c r="AZ46" s="17">
        <f t="shared" si="146"/>
        <v>192391.50089493673</v>
      </c>
      <c r="BA46" s="17">
        <f t="shared" si="146"/>
        <v>2433094331.8883796</v>
      </c>
      <c r="BB46" s="17">
        <f t="shared" si="146"/>
        <v>282464298.86619002</v>
      </c>
      <c r="BC46" s="17">
        <f t="shared" si="146"/>
        <v>682639079.4189043</v>
      </c>
      <c r="BD46" s="17">
        <f t="shared" si="146"/>
        <v>707939836.20268929</v>
      </c>
      <c r="BE46" s="17">
        <f t="shared" si="146"/>
        <v>32446491.827069923</v>
      </c>
      <c r="BF46" s="17">
        <f>SUM(AZ46:BE46)</f>
        <v>4138776429.7041278</v>
      </c>
      <c r="BG46" s="17">
        <f>AX46+AY46+BF46</f>
        <v>4527044337.2167559</v>
      </c>
      <c r="BJ46" s="17">
        <f t="shared" ref="BJ46:BQ46" si="147">BJ45+BJ44</f>
        <v>388267907.51262766</v>
      </c>
      <c r="BK46" s="17">
        <f t="shared" si="147"/>
        <v>0</v>
      </c>
      <c r="BL46" s="17">
        <f t="shared" si="147"/>
        <v>192391.50089493673</v>
      </c>
      <c r="BM46" s="17">
        <f t="shared" si="147"/>
        <v>2433094331.8883796</v>
      </c>
      <c r="BN46" s="17">
        <f t="shared" si="147"/>
        <v>282464298.86619002</v>
      </c>
      <c r="BO46" s="17">
        <f t="shared" si="147"/>
        <v>682639079.4189043</v>
      </c>
      <c r="BP46" s="17">
        <f t="shared" si="147"/>
        <v>707939836.20268929</v>
      </c>
      <c r="BQ46" s="17">
        <f t="shared" si="147"/>
        <v>32446491.827069923</v>
      </c>
      <c r="BR46" s="17">
        <f>SUM(BL46:BQ46)</f>
        <v>4138776429.7041278</v>
      </c>
      <c r="BS46" s="17">
        <f>BJ46+BK46+BR46</f>
        <v>4527044337.2167559</v>
      </c>
      <c r="BV46" s="17">
        <f t="shared" ref="BV46:CC46" si="148">BV45+BV44</f>
        <v>388267907.51262766</v>
      </c>
      <c r="BW46" s="17">
        <f t="shared" si="148"/>
        <v>0</v>
      </c>
      <c r="BX46" s="17">
        <f t="shared" si="148"/>
        <v>192391.50089493673</v>
      </c>
      <c r="BY46" s="17">
        <f t="shared" si="148"/>
        <v>2433094331.8883796</v>
      </c>
      <c r="BZ46" s="17">
        <f t="shared" si="148"/>
        <v>282464298.86619002</v>
      </c>
      <c r="CA46" s="17">
        <f t="shared" si="148"/>
        <v>682639079.4189043</v>
      </c>
      <c r="CB46" s="17">
        <f t="shared" si="148"/>
        <v>707939836.20268929</v>
      </c>
      <c r="CC46" s="17">
        <f t="shared" si="148"/>
        <v>32446491.827069923</v>
      </c>
      <c r="CD46" s="17">
        <f>SUM(BX46:CC46)</f>
        <v>4138776429.7041278</v>
      </c>
      <c r="CE46" s="17">
        <f>BV46+BW46+CD46</f>
        <v>4527044337.2167559</v>
      </c>
      <c r="CH46" s="17">
        <f t="shared" ref="CH46:CO46" si="149">CH45+CH44</f>
        <v>388267907.51262766</v>
      </c>
      <c r="CI46" s="17">
        <f t="shared" si="149"/>
        <v>0</v>
      </c>
      <c r="CJ46" s="17">
        <f t="shared" si="149"/>
        <v>192391.50089493673</v>
      </c>
      <c r="CK46" s="17">
        <f t="shared" si="149"/>
        <v>2433094331.8883796</v>
      </c>
      <c r="CL46" s="17">
        <f t="shared" si="149"/>
        <v>282464298.86619002</v>
      </c>
      <c r="CM46" s="17">
        <f t="shared" si="149"/>
        <v>682639079.4189043</v>
      </c>
      <c r="CN46" s="17">
        <f t="shared" si="149"/>
        <v>707939836.20268929</v>
      </c>
      <c r="CO46" s="17">
        <f t="shared" si="149"/>
        <v>32446491.827069923</v>
      </c>
      <c r="CP46" s="17">
        <f>SUM(CJ46:CO46)</f>
        <v>4138776429.7041278</v>
      </c>
      <c r="CQ46" s="17">
        <f>CH46+CI46+CP46</f>
        <v>4527044337.2167559</v>
      </c>
      <c r="CT46" s="17">
        <f t="shared" ref="CT46:DA46" si="150">CT45+CT44</f>
        <v>388267907.51262766</v>
      </c>
      <c r="CU46" s="17">
        <f t="shared" si="150"/>
        <v>0</v>
      </c>
      <c r="CV46" s="17">
        <f t="shared" si="150"/>
        <v>192391.50089493673</v>
      </c>
      <c r="CW46" s="17">
        <f t="shared" si="150"/>
        <v>2433094331.8883796</v>
      </c>
      <c r="CX46" s="17">
        <f t="shared" si="150"/>
        <v>282464298.86619002</v>
      </c>
      <c r="CY46" s="17">
        <f t="shared" si="150"/>
        <v>682639079.4189043</v>
      </c>
      <c r="CZ46" s="17">
        <f t="shared" si="150"/>
        <v>707939836.20268929</v>
      </c>
      <c r="DA46" s="17">
        <f t="shared" si="150"/>
        <v>32446491.827069923</v>
      </c>
      <c r="DB46" s="17">
        <f>SUM(CV46:DA46)</f>
        <v>4138776429.7041278</v>
      </c>
      <c r="DC46" s="17">
        <f>CT46+CU46+DB46</f>
        <v>4527044337.2167559</v>
      </c>
      <c r="DF46" s="17">
        <f t="shared" ref="DF46:DM46" si="151">DF45+DF44</f>
        <v>388267907.51262766</v>
      </c>
      <c r="DG46" s="17">
        <f t="shared" si="151"/>
        <v>0</v>
      </c>
      <c r="DH46" s="17">
        <f t="shared" si="151"/>
        <v>192391.50089493673</v>
      </c>
      <c r="DI46" s="17">
        <f t="shared" si="151"/>
        <v>2433094331.8883796</v>
      </c>
      <c r="DJ46" s="17">
        <f t="shared" si="151"/>
        <v>282464298.86619002</v>
      </c>
      <c r="DK46" s="17">
        <f t="shared" si="151"/>
        <v>682639079.4189043</v>
      </c>
      <c r="DL46" s="17">
        <f t="shared" si="151"/>
        <v>707939836.20268929</v>
      </c>
      <c r="DM46" s="17">
        <f t="shared" si="151"/>
        <v>32446491.827069923</v>
      </c>
      <c r="DN46" s="17">
        <f>SUM(DH46:DM46)</f>
        <v>4138776429.7041278</v>
      </c>
      <c r="DO46" s="17">
        <f>DF46+DG46+DN46</f>
        <v>4527044337.2167559</v>
      </c>
      <c r="DR46" s="17">
        <f t="shared" ref="DR46:DY46" si="152">DR45+DR44</f>
        <v>388267907.51262766</v>
      </c>
      <c r="DS46" s="17">
        <f t="shared" si="152"/>
        <v>0</v>
      </c>
      <c r="DT46" s="17">
        <f t="shared" si="152"/>
        <v>192391.50089493673</v>
      </c>
      <c r="DU46" s="17">
        <f t="shared" si="152"/>
        <v>2433094331.8883796</v>
      </c>
      <c r="DV46" s="17">
        <f t="shared" si="152"/>
        <v>282464298.86619002</v>
      </c>
      <c r="DW46" s="17">
        <f t="shared" si="152"/>
        <v>682639079.4189043</v>
      </c>
      <c r="DX46" s="17">
        <f t="shared" si="152"/>
        <v>707939836.20268929</v>
      </c>
      <c r="DY46" s="17">
        <f t="shared" si="152"/>
        <v>32446491.827069923</v>
      </c>
      <c r="DZ46" s="17">
        <f>SUM(DT46:DY46)</f>
        <v>4138776429.7041278</v>
      </c>
      <c r="EA46" s="17">
        <f>DR46+DS46+DZ46</f>
        <v>4527044337.2167559</v>
      </c>
      <c r="ED46" s="17">
        <f t="shared" ref="ED46:EK46" si="153">ED45+ED44</f>
        <v>388267907.51262766</v>
      </c>
      <c r="EE46" s="17">
        <f t="shared" si="153"/>
        <v>0</v>
      </c>
      <c r="EF46" s="17">
        <f t="shared" si="153"/>
        <v>192391.50089493673</v>
      </c>
      <c r="EG46" s="17">
        <f t="shared" si="153"/>
        <v>2433094331.8883796</v>
      </c>
      <c r="EH46" s="17">
        <f t="shared" si="153"/>
        <v>282464298.86619002</v>
      </c>
      <c r="EI46" s="17">
        <f t="shared" si="153"/>
        <v>682639079.4189043</v>
      </c>
      <c r="EJ46" s="17">
        <f t="shared" si="153"/>
        <v>707939836.20268929</v>
      </c>
      <c r="EK46" s="17">
        <f t="shared" si="153"/>
        <v>32446491.827069923</v>
      </c>
      <c r="EL46" s="17">
        <f>SUM(EF46:EK46)</f>
        <v>4138776429.7041278</v>
      </c>
      <c r="EM46" s="17">
        <f>ED46+EE46+EL46</f>
        <v>4527044337.2167559</v>
      </c>
    </row>
    <row r="47" spans="1:145" ht="6" hidden="1" customHeight="1" x14ac:dyDescent="0.2">
      <c r="A47" s="83"/>
      <c r="B47" s="82"/>
      <c r="C47" s="82"/>
      <c r="D47" s="82"/>
      <c r="E47" s="82"/>
      <c r="F47" s="82"/>
      <c r="G47" s="82"/>
      <c r="H47" s="82"/>
      <c r="I47" s="82"/>
      <c r="J47" s="82"/>
      <c r="K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</row>
    <row r="48" spans="1:145" ht="16.5" hidden="1" x14ac:dyDescent="0.3">
      <c r="A48" s="91" t="s">
        <v>268</v>
      </c>
      <c r="B48" s="3"/>
      <c r="C48" s="3"/>
      <c r="D48" s="3"/>
      <c r="E48" s="3"/>
      <c r="F48" s="3"/>
      <c r="G48" s="3"/>
      <c r="H48" s="3"/>
      <c r="I48" s="3"/>
      <c r="J48" s="3"/>
      <c r="K48" s="3"/>
      <c r="N48" s="3"/>
      <c r="O48" s="3"/>
      <c r="P48" s="3"/>
      <c r="Q48" s="3"/>
      <c r="R48" s="3"/>
      <c r="S48" s="3"/>
      <c r="T48" s="3"/>
      <c r="U48" s="3"/>
      <c r="V48" s="3"/>
      <c r="W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D48" s="3"/>
      <c r="EE48" s="3"/>
      <c r="EF48" s="3"/>
      <c r="EG48" s="3"/>
      <c r="EH48" s="3"/>
      <c r="EI48" s="3"/>
      <c r="EJ48" s="3"/>
      <c r="EK48" s="3"/>
      <c r="EL48" s="3"/>
      <c r="EM48" s="3"/>
    </row>
    <row r="49" spans="1:145" ht="16.5" hidden="1" x14ac:dyDescent="0.3">
      <c r="A49" s="85" t="s">
        <v>296</v>
      </c>
      <c r="B49" s="3"/>
      <c r="C49" s="3"/>
      <c r="D49" s="3"/>
      <c r="E49" s="3"/>
      <c r="F49" s="3"/>
      <c r="G49" s="3"/>
      <c r="H49" s="3"/>
      <c r="I49" s="3"/>
      <c r="J49" s="3"/>
      <c r="K49" s="3"/>
      <c r="N49" s="3"/>
      <c r="O49" s="3"/>
      <c r="P49" s="3"/>
      <c r="Q49" s="3"/>
      <c r="R49" s="3"/>
      <c r="S49" s="3"/>
      <c r="T49" s="3"/>
      <c r="U49" s="3"/>
      <c r="V49" s="3"/>
      <c r="W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D49" s="3"/>
      <c r="EE49" s="3"/>
      <c r="EF49" s="3"/>
      <c r="EG49" s="3"/>
      <c r="EH49" s="3"/>
      <c r="EI49" s="3"/>
      <c r="EJ49" s="3"/>
      <c r="EK49" s="3"/>
      <c r="EL49" s="3"/>
      <c r="EM49" s="3"/>
    </row>
    <row r="50" spans="1:145" ht="16.5" hidden="1" x14ac:dyDescent="0.3">
      <c r="A50" s="85" t="s">
        <v>295</v>
      </c>
      <c r="B50" s="3"/>
      <c r="C50" s="3"/>
      <c r="D50" s="3"/>
      <c r="E50" s="3"/>
      <c r="F50" s="3"/>
      <c r="G50" s="3"/>
      <c r="H50" s="3"/>
      <c r="I50" s="3"/>
      <c r="J50" s="3"/>
      <c r="K50" s="3"/>
      <c r="N50" s="3"/>
      <c r="O50" s="3"/>
      <c r="P50" s="3"/>
      <c r="Q50" s="3"/>
      <c r="R50" s="3"/>
      <c r="S50" s="3"/>
      <c r="T50" s="3"/>
      <c r="U50" s="3"/>
      <c r="V50" s="3"/>
      <c r="W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D50" s="3"/>
      <c r="EE50" s="3"/>
      <c r="EF50" s="3"/>
      <c r="EG50" s="3"/>
      <c r="EH50" s="3"/>
      <c r="EI50" s="3"/>
      <c r="EJ50" s="3"/>
      <c r="EK50" s="3"/>
      <c r="EL50" s="3"/>
      <c r="EM50" s="3"/>
    </row>
    <row r="51" spans="1:145" ht="16.5" hidden="1" x14ac:dyDescent="0.3">
      <c r="A51" s="85" t="s">
        <v>265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f>SUM(D51:I51)</f>
        <v>0</v>
      </c>
      <c r="K51" s="3">
        <f>B51+C51+J51</f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f>SUM(P51:U51)</f>
        <v>0</v>
      </c>
      <c r="W51" s="3">
        <f>N51+O51+V51</f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f>SUM(AB51:AG51)</f>
        <v>0</v>
      </c>
      <c r="AI51" s="3">
        <f>Z51+AA51+AH51</f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f>SUM(AN51:AS51)</f>
        <v>0</v>
      </c>
      <c r="AU51" s="3">
        <f>AL51+AM51+AT51</f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f>SUM(AZ51:BE51)</f>
        <v>0</v>
      </c>
      <c r="BG51" s="3">
        <f>AX51+AY51+BF51</f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f>SUM(BL51:BQ51)</f>
        <v>0</v>
      </c>
      <c r="BS51" s="3">
        <f>BJ51+BK51+BR51</f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f>SUM(BX51:CC51)</f>
        <v>0</v>
      </c>
      <c r="CE51" s="3">
        <f>BV51+BW51+CD51</f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f>SUM(CJ51:CO51)</f>
        <v>0</v>
      </c>
      <c r="CQ51" s="3">
        <f>CH51+CI51+CP51</f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f>SUM(CV51:DA51)</f>
        <v>0</v>
      </c>
      <c r="DC51" s="3">
        <f>CT51+CU51+DB51</f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f>SUM(DH51:DM51)</f>
        <v>0</v>
      </c>
      <c r="DO51" s="3">
        <f>DF51+DG51+DN51</f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f>SUM(DT51:DY51)</f>
        <v>0</v>
      </c>
      <c r="EA51" s="3">
        <f>DR51+DS51+DZ51</f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f>SUM(EF51:EK51)</f>
        <v>0</v>
      </c>
      <c r="EM51" s="3">
        <f>ED51+EE51+EL51</f>
        <v>0</v>
      </c>
    </row>
    <row r="52" spans="1:145" ht="16.5" hidden="1" x14ac:dyDescent="0.3">
      <c r="A52" s="85" t="s">
        <v>264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f>SUM(D52:I52)</f>
        <v>0</v>
      </c>
      <c r="K52" s="3">
        <f>B52+C52+J52</f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f>SUM(P52:U52)</f>
        <v>0</v>
      </c>
      <c r="W52" s="3">
        <f>N52+O52+V52</f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f>SUM(AB52:AG52)</f>
        <v>0</v>
      </c>
      <c r="AI52" s="3">
        <f>Z52+AA52+AH52</f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f>SUM(AN52:AS52)</f>
        <v>0</v>
      </c>
      <c r="AU52" s="3">
        <f>AL52+AM52+AT52</f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f>SUM(AZ52:BE52)</f>
        <v>0</v>
      </c>
      <c r="BG52" s="3">
        <f>AX52+AY52+BF52</f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f>SUM(BL52:BQ52)</f>
        <v>0</v>
      </c>
      <c r="BS52" s="3">
        <f>BJ52+BK52+BR52</f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f>SUM(BX52:CC52)</f>
        <v>0</v>
      </c>
      <c r="CE52" s="3">
        <f>BV52+BW52+CD52</f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f>SUM(CJ52:CO52)</f>
        <v>0</v>
      </c>
      <c r="CQ52" s="3">
        <f>CH52+CI52+CP52</f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f>SUM(CV52:DA52)</f>
        <v>0</v>
      </c>
      <c r="DC52" s="3">
        <f>CT52+CU52+DB52</f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f>SUM(DH52:DM52)</f>
        <v>0</v>
      </c>
      <c r="DO52" s="3">
        <f>DF52+DG52+DN52</f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f>SUM(DT52:DY52)</f>
        <v>0</v>
      </c>
      <c r="EA52" s="3">
        <f>DR52+DS52+DZ52</f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f>SUM(EF52:EK52)</f>
        <v>0</v>
      </c>
      <c r="EM52" s="3">
        <f>ED52+EE52+EL52</f>
        <v>0</v>
      </c>
    </row>
    <row r="53" spans="1:145" ht="6" hidden="1" customHeight="1" x14ac:dyDescent="0.2">
      <c r="A53" s="83"/>
      <c r="B53" s="82"/>
      <c r="C53" s="82"/>
      <c r="D53" s="82"/>
      <c r="E53" s="82"/>
      <c r="F53" s="82"/>
      <c r="G53" s="82"/>
      <c r="H53" s="82"/>
      <c r="I53" s="82"/>
      <c r="J53" s="82"/>
      <c r="K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R53" s="82"/>
      <c r="DS53" s="82"/>
      <c r="DT53" s="82"/>
      <c r="DU53" s="82"/>
      <c r="DV53" s="82"/>
      <c r="DW53" s="82"/>
      <c r="DX53" s="82"/>
      <c r="DY53" s="82"/>
      <c r="DZ53" s="82"/>
      <c r="EA53" s="82"/>
      <c r="ED53" s="82"/>
      <c r="EE53" s="82"/>
      <c r="EF53" s="82"/>
      <c r="EG53" s="82"/>
      <c r="EH53" s="82"/>
      <c r="EI53" s="82"/>
      <c r="EJ53" s="82"/>
      <c r="EK53" s="82"/>
      <c r="EL53" s="82"/>
      <c r="EM53" s="82"/>
    </row>
    <row r="54" spans="1:145" hidden="1" x14ac:dyDescent="0.2">
      <c r="A54" s="77" t="s">
        <v>263</v>
      </c>
      <c r="B54" s="3"/>
      <c r="C54" s="3"/>
      <c r="D54" s="3"/>
      <c r="E54" s="3"/>
      <c r="F54" s="3"/>
      <c r="G54" s="3"/>
      <c r="H54" s="3"/>
      <c r="I54" s="3"/>
      <c r="J54" s="3"/>
      <c r="K54" s="3"/>
      <c r="N54" s="3"/>
      <c r="O54" s="3"/>
      <c r="P54" s="3"/>
      <c r="Q54" s="3"/>
      <c r="R54" s="3"/>
      <c r="S54" s="3"/>
      <c r="T54" s="3"/>
      <c r="U54" s="3"/>
      <c r="V54" s="3"/>
      <c r="W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D54" s="3"/>
      <c r="EE54" s="3"/>
      <c r="EF54" s="3"/>
      <c r="EG54" s="3"/>
      <c r="EH54" s="3"/>
      <c r="EI54" s="3"/>
      <c r="EJ54" s="3"/>
      <c r="EK54" s="3"/>
      <c r="EL54" s="3"/>
      <c r="EM54" s="3"/>
    </row>
    <row r="55" spans="1:145" hidden="1" x14ac:dyDescent="0.2">
      <c r="A55" s="1" t="s">
        <v>255</v>
      </c>
      <c r="B55" s="76"/>
      <c r="C55" s="76"/>
      <c r="D55" s="76"/>
      <c r="E55" s="76"/>
      <c r="F55" s="76"/>
      <c r="G55" s="76"/>
      <c r="H55" s="76"/>
      <c r="I55" s="76"/>
      <c r="J55" s="76">
        <f>SUM(D55:I55)</f>
        <v>0</v>
      </c>
      <c r="K55" s="76">
        <f>B55+C55+J55</f>
        <v>0</v>
      </c>
      <c r="N55" s="76"/>
      <c r="O55" s="76"/>
      <c r="P55" s="76"/>
      <c r="Q55" s="76"/>
      <c r="R55" s="76"/>
      <c r="S55" s="76"/>
      <c r="T55" s="76"/>
      <c r="U55" s="76"/>
      <c r="V55" s="76">
        <f>SUM(P55:U55)</f>
        <v>0</v>
      </c>
      <c r="W55" s="76">
        <f>N55+O55+V55</f>
        <v>0</v>
      </c>
      <c r="Z55" s="76"/>
      <c r="AA55" s="76"/>
      <c r="AB55" s="76"/>
      <c r="AC55" s="76"/>
      <c r="AD55" s="76"/>
      <c r="AE55" s="76"/>
      <c r="AF55" s="76"/>
      <c r="AG55" s="76"/>
      <c r="AH55" s="76">
        <f>SUM(AB55:AG55)</f>
        <v>0</v>
      </c>
      <c r="AI55" s="76">
        <f>Z55+AA55+AH55</f>
        <v>0</v>
      </c>
      <c r="AL55" s="76"/>
      <c r="AM55" s="76"/>
      <c r="AN55" s="76"/>
      <c r="AO55" s="76"/>
      <c r="AP55" s="76"/>
      <c r="AQ55" s="76"/>
      <c r="AR55" s="76"/>
      <c r="AS55" s="76"/>
      <c r="AT55" s="76">
        <f>SUM(AN55:AS55)</f>
        <v>0</v>
      </c>
      <c r="AU55" s="76">
        <f>AL55+AM55+AT55</f>
        <v>0</v>
      </c>
      <c r="AX55" s="76"/>
      <c r="AY55" s="76"/>
      <c r="AZ55" s="76"/>
      <c r="BA55" s="76"/>
      <c r="BB55" s="76"/>
      <c r="BC55" s="76"/>
      <c r="BD55" s="76"/>
      <c r="BE55" s="76"/>
      <c r="BF55" s="76">
        <f>SUM(AZ55:BE55)</f>
        <v>0</v>
      </c>
      <c r="BG55" s="76">
        <f>AX55+AY55+BF55</f>
        <v>0</v>
      </c>
      <c r="BJ55" s="76"/>
      <c r="BK55" s="76"/>
      <c r="BL55" s="76"/>
      <c r="BM55" s="76"/>
      <c r="BN55" s="76"/>
      <c r="BO55" s="76"/>
      <c r="BP55" s="76"/>
      <c r="BQ55" s="76"/>
      <c r="BR55" s="76">
        <f>SUM(BL55:BQ55)</f>
        <v>0</v>
      </c>
      <c r="BS55" s="76">
        <f>BJ55+BK55+BR55</f>
        <v>0</v>
      </c>
      <c r="BV55" s="76"/>
      <c r="BW55" s="76"/>
      <c r="BX55" s="76"/>
      <c r="BY55" s="76"/>
      <c r="BZ55" s="76"/>
      <c r="CA55" s="76"/>
      <c r="CB55" s="76"/>
      <c r="CC55" s="76"/>
      <c r="CD55" s="76">
        <f>SUM(BX55:CC55)</f>
        <v>0</v>
      </c>
      <c r="CE55" s="76">
        <f>BV55+BW55+CD55</f>
        <v>0</v>
      </c>
      <c r="CH55" s="76"/>
      <c r="CI55" s="76"/>
      <c r="CJ55" s="76"/>
      <c r="CK55" s="76"/>
      <c r="CL55" s="76"/>
      <c r="CM55" s="76"/>
      <c r="CN55" s="76"/>
      <c r="CO55" s="76"/>
      <c r="CP55" s="76">
        <f>SUM(CJ55:CO55)</f>
        <v>0</v>
      </c>
      <c r="CQ55" s="76">
        <f>CH55+CI55+CP55</f>
        <v>0</v>
      </c>
      <c r="CT55" s="76"/>
      <c r="CU55" s="76"/>
      <c r="CV55" s="76"/>
      <c r="CW55" s="76"/>
      <c r="CX55" s="76"/>
      <c r="CY55" s="76"/>
      <c r="CZ55" s="76"/>
      <c r="DA55" s="76"/>
      <c r="DB55" s="76">
        <f>SUM(CV55:DA55)</f>
        <v>0</v>
      </c>
      <c r="DC55" s="76">
        <f>CT55+CU55+DB55</f>
        <v>0</v>
      </c>
      <c r="DF55" s="76"/>
      <c r="DG55" s="76"/>
      <c r="DH55" s="76"/>
      <c r="DI55" s="76"/>
      <c r="DJ55" s="76"/>
      <c r="DK55" s="76"/>
      <c r="DL55" s="76"/>
      <c r="DM55" s="76"/>
      <c r="DN55" s="76">
        <f>SUM(DH55:DM55)</f>
        <v>0</v>
      </c>
      <c r="DO55" s="76">
        <f>DF55+DG55+DN55</f>
        <v>0</v>
      </c>
      <c r="DR55" s="76"/>
      <c r="DS55" s="76"/>
      <c r="DT55" s="76"/>
      <c r="DU55" s="76"/>
      <c r="DV55" s="76"/>
      <c r="DW55" s="76"/>
      <c r="DX55" s="76"/>
      <c r="DY55" s="76"/>
      <c r="DZ55" s="76">
        <f>SUM(DT55:DY55)</f>
        <v>0</v>
      </c>
      <c r="EA55" s="76">
        <f>DR55+DS55+DZ55</f>
        <v>0</v>
      </c>
      <c r="ED55" s="76"/>
      <c r="EE55" s="76"/>
      <c r="EF55" s="76"/>
      <c r="EG55" s="76"/>
      <c r="EH55" s="76"/>
      <c r="EI55" s="76"/>
      <c r="EJ55" s="76"/>
      <c r="EK55" s="76"/>
      <c r="EL55" s="76">
        <f>SUM(EF55:EK55)</f>
        <v>0</v>
      </c>
      <c r="EM55" s="76">
        <f>ED55+EE55+EL55</f>
        <v>0</v>
      </c>
    </row>
    <row r="56" spans="1:145" hidden="1" x14ac:dyDescent="0.2">
      <c r="A56" s="1" t="s">
        <v>254</v>
      </c>
      <c r="B56" s="3">
        <f t="shared" ref="B56:I57" si="154">B40</f>
        <v>0</v>
      </c>
      <c r="C56" s="3">
        <f t="shared" si="154"/>
        <v>0</v>
      </c>
      <c r="D56" s="3">
        <f t="shared" si="154"/>
        <v>0</v>
      </c>
      <c r="E56" s="3">
        <f t="shared" si="154"/>
        <v>0</v>
      </c>
      <c r="F56" s="3">
        <f t="shared" si="154"/>
        <v>0</v>
      </c>
      <c r="G56" s="3">
        <f t="shared" si="154"/>
        <v>0</v>
      </c>
      <c r="H56" s="3">
        <f t="shared" si="154"/>
        <v>0</v>
      </c>
      <c r="I56" s="3">
        <f t="shared" si="154"/>
        <v>0</v>
      </c>
      <c r="J56" s="3">
        <f>SUM(D56:I56)</f>
        <v>0</v>
      </c>
      <c r="K56" s="3">
        <f>B56+C56+J56</f>
        <v>0</v>
      </c>
      <c r="N56" s="3">
        <f t="shared" ref="N56:U57" si="155">N40</f>
        <v>0</v>
      </c>
      <c r="O56" s="3">
        <f t="shared" si="155"/>
        <v>0</v>
      </c>
      <c r="P56" s="3">
        <f t="shared" si="155"/>
        <v>0</v>
      </c>
      <c r="Q56" s="3">
        <f t="shared" si="155"/>
        <v>0</v>
      </c>
      <c r="R56" s="3">
        <f t="shared" si="155"/>
        <v>0</v>
      </c>
      <c r="S56" s="3">
        <f t="shared" si="155"/>
        <v>0</v>
      </c>
      <c r="T56" s="3">
        <f t="shared" si="155"/>
        <v>0</v>
      </c>
      <c r="U56" s="3">
        <f t="shared" si="155"/>
        <v>0</v>
      </c>
      <c r="V56" s="3">
        <f>SUM(P56:U56)</f>
        <v>0</v>
      </c>
      <c r="W56" s="3">
        <f>N56+O56+V56</f>
        <v>0</v>
      </c>
      <c r="Z56" s="3">
        <f t="shared" ref="Z56:AG57" si="156">Z40</f>
        <v>0</v>
      </c>
      <c r="AA56" s="3">
        <f t="shared" si="156"/>
        <v>0</v>
      </c>
      <c r="AB56" s="3">
        <f t="shared" si="156"/>
        <v>0</v>
      </c>
      <c r="AC56" s="3">
        <f t="shared" si="156"/>
        <v>0</v>
      </c>
      <c r="AD56" s="3">
        <f t="shared" si="156"/>
        <v>0</v>
      </c>
      <c r="AE56" s="3">
        <f t="shared" si="156"/>
        <v>0</v>
      </c>
      <c r="AF56" s="3">
        <f t="shared" si="156"/>
        <v>0</v>
      </c>
      <c r="AG56" s="3">
        <f t="shared" si="156"/>
        <v>0</v>
      </c>
      <c r="AH56" s="3">
        <f>SUM(AB56:AG56)</f>
        <v>0</v>
      </c>
      <c r="AI56" s="3">
        <f>Z56+AA56+AH56</f>
        <v>0</v>
      </c>
      <c r="AL56" s="3">
        <f t="shared" ref="AL56:AS57" si="157">AL40</f>
        <v>0</v>
      </c>
      <c r="AM56" s="3">
        <f t="shared" si="157"/>
        <v>0</v>
      </c>
      <c r="AN56" s="3">
        <f t="shared" si="157"/>
        <v>0</v>
      </c>
      <c r="AO56" s="3">
        <f t="shared" si="157"/>
        <v>0</v>
      </c>
      <c r="AP56" s="3">
        <f t="shared" si="157"/>
        <v>0</v>
      </c>
      <c r="AQ56" s="3">
        <f t="shared" si="157"/>
        <v>0</v>
      </c>
      <c r="AR56" s="3">
        <f t="shared" si="157"/>
        <v>0</v>
      </c>
      <c r="AS56" s="3">
        <f t="shared" si="157"/>
        <v>0</v>
      </c>
      <c r="AT56" s="3">
        <f>SUM(AN56:AS56)</f>
        <v>0</v>
      </c>
      <c r="AU56" s="3">
        <f>AL56+AM56+AT56</f>
        <v>0</v>
      </c>
      <c r="AX56" s="3">
        <f t="shared" ref="AX56:BE57" si="158">AX40</f>
        <v>0</v>
      </c>
      <c r="AY56" s="3">
        <f t="shared" si="158"/>
        <v>0</v>
      </c>
      <c r="AZ56" s="3">
        <f t="shared" si="158"/>
        <v>0</v>
      </c>
      <c r="BA56" s="3">
        <f t="shared" si="158"/>
        <v>0</v>
      </c>
      <c r="BB56" s="3">
        <f t="shared" si="158"/>
        <v>0</v>
      </c>
      <c r="BC56" s="3">
        <f t="shared" si="158"/>
        <v>0</v>
      </c>
      <c r="BD56" s="3">
        <f t="shared" si="158"/>
        <v>0</v>
      </c>
      <c r="BE56" s="3">
        <f t="shared" si="158"/>
        <v>0</v>
      </c>
      <c r="BF56" s="3">
        <f>SUM(AZ56:BE56)</f>
        <v>0</v>
      </c>
      <c r="BG56" s="3">
        <f>AX56+AY56+BF56</f>
        <v>0</v>
      </c>
      <c r="BJ56" s="3">
        <f t="shared" ref="BJ56:BQ57" si="159">BJ40</f>
        <v>0</v>
      </c>
      <c r="BK56" s="3">
        <f t="shared" si="159"/>
        <v>0</v>
      </c>
      <c r="BL56" s="3">
        <f t="shared" si="159"/>
        <v>0</v>
      </c>
      <c r="BM56" s="3">
        <f t="shared" si="159"/>
        <v>0</v>
      </c>
      <c r="BN56" s="3">
        <f t="shared" si="159"/>
        <v>0</v>
      </c>
      <c r="BO56" s="3">
        <f t="shared" si="159"/>
        <v>0</v>
      </c>
      <c r="BP56" s="3">
        <f t="shared" si="159"/>
        <v>0</v>
      </c>
      <c r="BQ56" s="3">
        <f t="shared" si="159"/>
        <v>0</v>
      </c>
      <c r="BR56" s="3">
        <f>SUM(BL56:BQ56)</f>
        <v>0</v>
      </c>
      <c r="BS56" s="3">
        <f>BJ56+BK56+BR56</f>
        <v>0</v>
      </c>
      <c r="BV56" s="3">
        <f t="shared" ref="BV56:CC57" si="160">BV40</f>
        <v>0</v>
      </c>
      <c r="BW56" s="3">
        <f t="shared" si="160"/>
        <v>0</v>
      </c>
      <c r="BX56" s="3">
        <f t="shared" si="160"/>
        <v>0</v>
      </c>
      <c r="BY56" s="3">
        <f t="shared" si="160"/>
        <v>0</v>
      </c>
      <c r="BZ56" s="3">
        <f t="shared" si="160"/>
        <v>0</v>
      </c>
      <c r="CA56" s="3">
        <f t="shared" si="160"/>
        <v>0</v>
      </c>
      <c r="CB56" s="3">
        <f t="shared" si="160"/>
        <v>0</v>
      </c>
      <c r="CC56" s="3">
        <f t="shared" si="160"/>
        <v>0</v>
      </c>
      <c r="CD56" s="3">
        <f>SUM(BX56:CC56)</f>
        <v>0</v>
      </c>
      <c r="CE56" s="3">
        <f>BV56+BW56+CD56</f>
        <v>0</v>
      </c>
      <c r="CH56" s="3">
        <f t="shared" ref="CH56:CO57" si="161">CH40</f>
        <v>0</v>
      </c>
      <c r="CI56" s="3">
        <f t="shared" si="161"/>
        <v>0</v>
      </c>
      <c r="CJ56" s="3">
        <f t="shared" si="161"/>
        <v>0</v>
      </c>
      <c r="CK56" s="3">
        <f t="shared" si="161"/>
        <v>0</v>
      </c>
      <c r="CL56" s="3">
        <f t="shared" si="161"/>
        <v>0</v>
      </c>
      <c r="CM56" s="3">
        <f t="shared" si="161"/>
        <v>0</v>
      </c>
      <c r="CN56" s="3">
        <f t="shared" si="161"/>
        <v>0</v>
      </c>
      <c r="CO56" s="3">
        <f t="shared" si="161"/>
        <v>0</v>
      </c>
      <c r="CP56" s="3">
        <f>SUM(CJ56:CO56)</f>
        <v>0</v>
      </c>
      <c r="CQ56" s="3">
        <f>CH56+CI56+CP56</f>
        <v>0</v>
      </c>
      <c r="CT56" s="3">
        <f t="shared" ref="CT56:DA57" si="162">CT40</f>
        <v>0</v>
      </c>
      <c r="CU56" s="3">
        <f t="shared" si="162"/>
        <v>0</v>
      </c>
      <c r="CV56" s="3">
        <f t="shared" si="162"/>
        <v>0</v>
      </c>
      <c r="CW56" s="3">
        <f t="shared" si="162"/>
        <v>0</v>
      </c>
      <c r="CX56" s="3">
        <f t="shared" si="162"/>
        <v>0</v>
      </c>
      <c r="CY56" s="3">
        <f t="shared" si="162"/>
        <v>0</v>
      </c>
      <c r="CZ56" s="3">
        <f t="shared" si="162"/>
        <v>0</v>
      </c>
      <c r="DA56" s="3">
        <f t="shared" si="162"/>
        <v>0</v>
      </c>
      <c r="DB56" s="3">
        <f>SUM(CV56:DA56)</f>
        <v>0</v>
      </c>
      <c r="DC56" s="3">
        <f>CT56+CU56+DB56</f>
        <v>0</v>
      </c>
      <c r="DF56" s="3">
        <f t="shared" ref="DF56:DM57" si="163">DF40</f>
        <v>0</v>
      </c>
      <c r="DG56" s="3">
        <f t="shared" si="163"/>
        <v>0</v>
      </c>
      <c r="DH56" s="3">
        <f t="shared" si="163"/>
        <v>0</v>
      </c>
      <c r="DI56" s="3">
        <f t="shared" si="163"/>
        <v>0</v>
      </c>
      <c r="DJ56" s="3">
        <f t="shared" si="163"/>
        <v>0</v>
      </c>
      <c r="DK56" s="3">
        <f t="shared" si="163"/>
        <v>0</v>
      </c>
      <c r="DL56" s="3">
        <f t="shared" si="163"/>
        <v>0</v>
      </c>
      <c r="DM56" s="3">
        <f t="shared" si="163"/>
        <v>0</v>
      </c>
      <c r="DN56" s="3">
        <f>SUM(DH56:DM56)</f>
        <v>0</v>
      </c>
      <c r="DO56" s="3">
        <f>DF56+DG56+DN56</f>
        <v>0</v>
      </c>
      <c r="DR56" s="3">
        <f t="shared" ref="DR56:DY57" si="164">DR40</f>
        <v>0</v>
      </c>
      <c r="DS56" s="3">
        <f t="shared" si="164"/>
        <v>0</v>
      </c>
      <c r="DT56" s="3">
        <f t="shared" si="164"/>
        <v>0</v>
      </c>
      <c r="DU56" s="3">
        <f t="shared" si="164"/>
        <v>0</v>
      </c>
      <c r="DV56" s="3">
        <f t="shared" si="164"/>
        <v>0</v>
      </c>
      <c r="DW56" s="3">
        <f t="shared" si="164"/>
        <v>0</v>
      </c>
      <c r="DX56" s="3">
        <f t="shared" si="164"/>
        <v>0</v>
      </c>
      <c r="DY56" s="3">
        <f t="shared" si="164"/>
        <v>0</v>
      </c>
      <c r="DZ56" s="3">
        <f>SUM(DT56:DY56)</f>
        <v>0</v>
      </c>
      <c r="EA56" s="3">
        <f>DR56+DS56+DZ56</f>
        <v>0</v>
      </c>
      <c r="ED56" s="3">
        <f t="shared" ref="ED56:EK57" si="165">ED40</f>
        <v>0</v>
      </c>
      <c r="EE56" s="3">
        <f t="shared" si="165"/>
        <v>0</v>
      </c>
      <c r="EF56" s="3">
        <f t="shared" si="165"/>
        <v>0</v>
      </c>
      <c r="EG56" s="3">
        <f t="shared" si="165"/>
        <v>0</v>
      </c>
      <c r="EH56" s="3">
        <f t="shared" si="165"/>
        <v>0</v>
      </c>
      <c r="EI56" s="3">
        <f t="shared" si="165"/>
        <v>0</v>
      </c>
      <c r="EJ56" s="3">
        <f t="shared" si="165"/>
        <v>0</v>
      </c>
      <c r="EK56" s="3">
        <f t="shared" si="165"/>
        <v>0</v>
      </c>
      <c r="EL56" s="3">
        <f>SUM(EF56:EK56)</f>
        <v>0</v>
      </c>
      <c r="EM56" s="3">
        <f>ED56+EE56+EL56</f>
        <v>0</v>
      </c>
    </row>
    <row r="57" spans="1:145" hidden="1" x14ac:dyDescent="0.2">
      <c r="A57" s="1" t="s">
        <v>253</v>
      </c>
      <c r="B57" s="3">
        <f t="shared" si="154"/>
        <v>0</v>
      </c>
      <c r="C57" s="3">
        <f t="shared" si="154"/>
        <v>0</v>
      </c>
      <c r="D57" s="3">
        <f t="shared" si="154"/>
        <v>0</v>
      </c>
      <c r="E57" s="3">
        <f t="shared" si="154"/>
        <v>0</v>
      </c>
      <c r="F57" s="3">
        <f t="shared" si="154"/>
        <v>0</v>
      </c>
      <c r="G57" s="3">
        <f t="shared" si="154"/>
        <v>0</v>
      </c>
      <c r="H57" s="3">
        <f t="shared" si="154"/>
        <v>0</v>
      </c>
      <c r="I57" s="3">
        <f t="shared" si="154"/>
        <v>0</v>
      </c>
      <c r="J57" s="3">
        <f>SUM(D57:I57)</f>
        <v>0</v>
      </c>
      <c r="K57" s="3">
        <f>B57+C57+J57</f>
        <v>0</v>
      </c>
      <c r="N57" s="3">
        <f t="shared" si="155"/>
        <v>0</v>
      </c>
      <c r="O57" s="3">
        <f t="shared" si="155"/>
        <v>0</v>
      </c>
      <c r="P57" s="3">
        <f t="shared" si="155"/>
        <v>0</v>
      </c>
      <c r="Q57" s="3">
        <f t="shared" si="155"/>
        <v>0</v>
      </c>
      <c r="R57" s="3">
        <f t="shared" si="155"/>
        <v>0</v>
      </c>
      <c r="S57" s="3">
        <f t="shared" si="155"/>
        <v>0</v>
      </c>
      <c r="T57" s="3">
        <f t="shared" si="155"/>
        <v>0</v>
      </c>
      <c r="U57" s="3">
        <f t="shared" si="155"/>
        <v>0</v>
      </c>
      <c r="V57" s="3">
        <f>SUM(P57:U57)</f>
        <v>0</v>
      </c>
      <c r="W57" s="3">
        <f>N57+O57+V57</f>
        <v>0</v>
      </c>
      <c r="Z57" s="3">
        <f t="shared" si="156"/>
        <v>0</v>
      </c>
      <c r="AA57" s="3">
        <f t="shared" si="156"/>
        <v>0</v>
      </c>
      <c r="AB57" s="3">
        <f t="shared" si="156"/>
        <v>0</v>
      </c>
      <c r="AC57" s="3">
        <f t="shared" si="156"/>
        <v>0</v>
      </c>
      <c r="AD57" s="3">
        <f t="shared" si="156"/>
        <v>0</v>
      </c>
      <c r="AE57" s="3">
        <f t="shared" si="156"/>
        <v>0</v>
      </c>
      <c r="AF57" s="3">
        <f t="shared" si="156"/>
        <v>0</v>
      </c>
      <c r="AG57" s="3">
        <f t="shared" si="156"/>
        <v>0</v>
      </c>
      <c r="AH57" s="3">
        <f>SUM(AB57:AG57)</f>
        <v>0</v>
      </c>
      <c r="AI57" s="3">
        <f>Z57+AA57+AH57</f>
        <v>0</v>
      </c>
      <c r="AL57" s="3">
        <f t="shared" si="157"/>
        <v>0</v>
      </c>
      <c r="AM57" s="3">
        <f t="shared" si="157"/>
        <v>0</v>
      </c>
      <c r="AN57" s="3">
        <f t="shared" si="157"/>
        <v>0</v>
      </c>
      <c r="AO57" s="3">
        <f t="shared" si="157"/>
        <v>0</v>
      </c>
      <c r="AP57" s="3">
        <f t="shared" si="157"/>
        <v>0</v>
      </c>
      <c r="AQ57" s="3">
        <f t="shared" si="157"/>
        <v>0</v>
      </c>
      <c r="AR57" s="3">
        <f t="shared" si="157"/>
        <v>0</v>
      </c>
      <c r="AS57" s="3">
        <f t="shared" si="157"/>
        <v>0</v>
      </c>
      <c r="AT57" s="3">
        <f>SUM(AN57:AS57)</f>
        <v>0</v>
      </c>
      <c r="AU57" s="3">
        <f>AL57+AM57+AT57</f>
        <v>0</v>
      </c>
      <c r="AX57" s="3">
        <f t="shared" si="158"/>
        <v>0</v>
      </c>
      <c r="AY57" s="3">
        <f t="shared" si="158"/>
        <v>0</v>
      </c>
      <c r="AZ57" s="3">
        <f t="shared" si="158"/>
        <v>0</v>
      </c>
      <c r="BA57" s="3">
        <f t="shared" si="158"/>
        <v>0</v>
      </c>
      <c r="BB57" s="3">
        <f t="shared" si="158"/>
        <v>0</v>
      </c>
      <c r="BC57" s="3">
        <f t="shared" si="158"/>
        <v>0</v>
      </c>
      <c r="BD57" s="3">
        <f t="shared" si="158"/>
        <v>0</v>
      </c>
      <c r="BE57" s="3">
        <f t="shared" si="158"/>
        <v>0</v>
      </c>
      <c r="BF57" s="3">
        <f>SUM(AZ57:BE57)</f>
        <v>0</v>
      </c>
      <c r="BG57" s="3">
        <f>AX57+AY57+BF57</f>
        <v>0</v>
      </c>
      <c r="BJ57" s="3">
        <f t="shared" si="159"/>
        <v>0</v>
      </c>
      <c r="BK57" s="3">
        <f t="shared" si="159"/>
        <v>0</v>
      </c>
      <c r="BL57" s="3">
        <f t="shared" si="159"/>
        <v>0</v>
      </c>
      <c r="BM57" s="3">
        <f t="shared" si="159"/>
        <v>0</v>
      </c>
      <c r="BN57" s="3">
        <f t="shared" si="159"/>
        <v>0</v>
      </c>
      <c r="BO57" s="3">
        <f t="shared" si="159"/>
        <v>0</v>
      </c>
      <c r="BP57" s="3">
        <f t="shared" si="159"/>
        <v>0</v>
      </c>
      <c r="BQ57" s="3">
        <f t="shared" si="159"/>
        <v>0</v>
      </c>
      <c r="BR57" s="3">
        <f>SUM(BL57:BQ57)</f>
        <v>0</v>
      </c>
      <c r="BS57" s="3">
        <f>BJ57+BK57+BR57</f>
        <v>0</v>
      </c>
      <c r="BV57" s="3">
        <f t="shared" si="160"/>
        <v>0</v>
      </c>
      <c r="BW57" s="3">
        <f t="shared" si="160"/>
        <v>0</v>
      </c>
      <c r="BX57" s="3">
        <f t="shared" si="160"/>
        <v>0</v>
      </c>
      <c r="BY57" s="3">
        <f t="shared" si="160"/>
        <v>0</v>
      </c>
      <c r="BZ57" s="3">
        <f t="shared" si="160"/>
        <v>0</v>
      </c>
      <c r="CA57" s="3">
        <f t="shared" si="160"/>
        <v>0</v>
      </c>
      <c r="CB57" s="3">
        <f t="shared" si="160"/>
        <v>0</v>
      </c>
      <c r="CC57" s="3">
        <f t="shared" si="160"/>
        <v>0</v>
      </c>
      <c r="CD57" s="3">
        <f>SUM(BX57:CC57)</f>
        <v>0</v>
      </c>
      <c r="CE57" s="3">
        <f>BV57+BW57+CD57</f>
        <v>0</v>
      </c>
      <c r="CH57" s="3">
        <f t="shared" si="161"/>
        <v>0</v>
      </c>
      <c r="CI57" s="3">
        <f t="shared" si="161"/>
        <v>0</v>
      </c>
      <c r="CJ57" s="3">
        <f t="shared" si="161"/>
        <v>0</v>
      </c>
      <c r="CK57" s="3">
        <f t="shared" si="161"/>
        <v>0</v>
      </c>
      <c r="CL57" s="3">
        <f t="shared" si="161"/>
        <v>0</v>
      </c>
      <c r="CM57" s="3">
        <f t="shared" si="161"/>
        <v>0</v>
      </c>
      <c r="CN57" s="3">
        <f t="shared" si="161"/>
        <v>0</v>
      </c>
      <c r="CO57" s="3">
        <f t="shared" si="161"/>
        <v>0</v>
      </c>
      <c r="CP57" s="3">
        <f>SUM(CJ57:CO57)</f>
        <v>0</v>
      </c>
      <c r="CQ57" s="3">
        <f>CH57+CI57+CP57</f>
        <v>0</v>
      </c>
      <c r="CT57" s="3">
        <f t="shared" si="162"/>
        <v>0</v>
      </c>
      <c r="CU57" s="3">
        <f t="shared" si="162"/>
        <v>0</v>
      </c>
      <c r="CV57" s="3">
        <f t="shared" si="162"/>
        <v>0</v>
      </c>
      <c r="CW57" s="3">
        <f t="shared" si="162"/>
        <v>0</v>
      </c>
      <c r="CX57" s="3">
        <f t="shared" si="162"/>
        <v>0</v>
      </c>
      <c r="CY57" s="3">
        <f t="shared" si="162"/>
        <v>0</v>
      </c>
      <c r="CZ57" s="3">
        <f t="shared" si="162"/>
        <v>0</v>
      </c>
      <c r="DA57" s="3">
        <f t="shared" si="162"/>
        <v>0</v>
      </c>
      <c r="DB57" s="3">
        <f>SUM(CV57:DA57)</f>
        <v>0</v>
      </c>
      <c r="DC57" s="3">
        <f>CT57+CU57+DB57</f>
        <v>0</v>
      </c>
      <c r="DF57" s="3">
        <f t="shared" si="163"/>
        <v>0</v>
      </c>
      <c r="DG57" s="3">
        <f t="shared" si="163"/>
        <v>0</v>
      </c>
      <c r="DH57" s="3">
        <f t="shared" si="163"/>
        <v>0</v>
      </c>
      <c r="DI57" s="3">
        <f t="shared" si="163"/>
        <v>0</v>
      </c>
      <c r="DJ57" s="3">
        <f t="shared" si="163"/>
        <v>0</v>
      </c>
      <c r="DK57" s="3">
        <f t="shared" si="163"/>
        <v>0</v>
      </c>
      <c r="DL57" s="3">
        <f t="shared" si="163"/>
        <v>0</v>
      </c>
      <c r="DM57" s="3">
        <f t="shared" si="163"/>
        <v>0</v>
      </c>
      <c r="DN57" s="3">
        <f>SUM(DH57:DM57)</f>
        <v>0</v>
      </c>
      <c r="DO57" s="3">
        <f>DF57+DG57+DN57</f>
        <v>0</v>
      </c>
      <c r="DR57" s="3">
        <f t="shared" si="164"/>
        <v>0</v>
      </c>
      <c r="DS57" s="3">
        <f t="shared" si="164"/>
        <v>0</v>
      </c>
      <c r="DT57" s="3">
        <f t="shared" si="164"/>
        <v>0</v>
      </c>
      <c r="DU57" s="3">
        <f t="shared" si="164"/>
        <v>0</v>
      </c>
      <c r="DV57" s="3">
        <f t="shared" si="164"/>
        <v>0</v>
      </c>
      <c r="DW57" s="3">
        <f t="shared" si="164"/>
        <v>0</v>
      </c>
      <c r="DX57" s="3">
        <f t="shared" si="164"/>
        <v>0</v>
      </c>
      <c r="DY57" s="3">
        <f t="shared" si="164"/>
        <v>0</v>
      </c>
      <c r="DZ57" s="3">
        <f>SUM(DT57:DY57)</f>
        <v>0</v>
      </c>
      <c r="EA57" s="3">
        <f>DR57+DS57+DZ57</f>
        <v>0</v>
      </c>
      <c r="ED57" s="3">
        <f t="shared" si="165"/>
        <v>0</v>
      </c>
      <c r="EE57" s="3">
        <f t="shared" si="165"/>
        <v>0</v>
      </c>
      <c r="EF57" s="3">
        <f t="shared" si="165"/>
        <v>0</v>
      </c>
      <c r="EG57" s="3">
        <f t="shared" si="165"/>
        <v>0</v>
      </c>
      <c r="EH57" s="3">
        <f t="shared" si="165"/>
        <v>0</v>
      </c>
      <c r="EI57" s="3">
        <f t="shared" si="165"/>
        <v>0</v>
      </c>
      <c r="EJ57" s="3">
        <f t="shared" si="165"/>
        <v>0</v>
      </c>
      <c r="EK57" s="3">
        <f t="shared" si="165"/>
        <v>0</v>
      </c>
      <c r="EL57" s="3">
        <f>SUM(EF57:EK57)</f>
        <v>0</v>
      </c>
      <c r="EM57" s="3">
        <f>ED57+EE57+EL57</f>
        <v>0</v>
      </c>
    </row>
    <row r="58" spans="1:145" hidden="1" x14ac:dyDescent="0.2">
      <c r="A58" s="74" t="s">
        <v>258</v>
      </c>
      <c r="B58" s="75">
        <f t="shared" ref="B58:I58" si="166">B56</f>
        <v>0</v>
      </c>
      <c r="C58" s="75">
        <f t="shared" si="166"/>
        <v>0</v>
      </c>
      <c r="D58" s="75">
        <f t="shared" si="166"/>
        <v>0</v>
      </c>
      <c r="E58" s="75">
        <f t="shared" si="166"/>
        <v>0</v>
      </c>
      <c r="F58" s="75">
        <f t="shared" si="166"/>
        <v>0</v>
      </c>
      <c r="G58" s="75">
        <f t="shared" si="166"/>
        <v>0</v>
      </c>
      <c r="H58" s="75">
        <f t="shared" si="166"/>
        <v>0</v>
      </c>
      <c r="I58" s="75">
        <f t="shared" si="166"/>
        <v>0</v>
      </c>
      <c r="J58" s="75">
        <f>SUM(D58:I58)</f>
        <v>0</v>
      </c>
      <c r="K58" s="75">
        <f>B58+C58+J58</f>
        <v>0</v>
      </c>
      <c r="N58" s="75">
        <f t="shared" ref="N58:U58" si="167">N56</f>
        <v>0</v>
      </c>
      <c r="O58" s="75">
        <f t="shared" si="167"/>
        <v>0</v>
      </c>
      <c r="P58" s="75">
        <f t="shared" si="167"/>
        <v>0</v>
      </c>
      <c r="Q58" s="75">
        <f t="shared" si="167"/>
        <v>0</v>
      </c>
      <c r="R58" s="75">
        <f t="shared" si="167"/>
        <v>0</v>
      </c>
      <c r="S58" s="75">
        <f t="shared" si="167"/>
        <v>0</v>
      </c>
      <c r="T58" s="75">
        <f t="shared" si="167"/>
        <v>0</v>
      </c>
      <c r="U58" s="75">
        <f t="shared" si="167"/>
        <v>0</v>
      </c>
      <c r="V58" s="75">
        <f>SUM(P58:U58)</f>
        <v>0</v>
      </c>
      <c r="W58" s="75">
        <f>N58+O58+V58</f>
        <v>0</v>
      </c>
      <c r="Z58" s="75">
        <f t="shared" ref="Z58:AG58" si="168">Z56</f>
        <v>0</v>
      </c>
      <c r="AA58" s="75">
        <f t="shared" si="168"/>
        <v>0</v>
      </c>
      <c r="AB58" s="75">
        <f t="shared" si="168"/>
        <v>0</v>
      </c>
      <c r="AC58" s="75">
        <f t="shared" si="168"/>
        <v>0</v>
      </c>
      <c r="AD58" s="75">
        <f t="shared" si="168"/>
        <v>0</v>
      </c>
      <c r="AE58" s="75">
        <f t="shared" si="168"/>
        <v>0</v>
      </c>
      <c r="AF58" s="75">
        <f t="shared" si="168"/>
        <v>0</v>
      </c>
      <c r="AG58" s="75">
        <f t="shared" si="168"/>
        <v>0</v>
      </c>
      <c r="AH58" s="75">
        <f>SUM(AB58:AG58)</f>
        <v>0</v>
      </c>
      <c r="AI58" s="75">
        <f>Z58+AA58+AH58</f>
        <v>0</v>
      </c>
      <c r="AL58" s="75">
        <f t="shared" ref="AL58:AS58" si="169">AL56</f>
        <v>0</v>
      </c>
      <c r="AM58" s="75">
        <f t="shared" si="169"/>
        <v>0</v>
      </c>
      <c r="AN58" s="75">
        <f t="shared" si="169"/>
        <v>0</v>
      </c>
      <c r="AO58" s="75">
        <f t="shared" si="169"/>
        <v>0</v>
      </c>
      <c r="AP58" s="75">
        <f t="shared" si="169"/>
        <v>0</v>
      </c>
      <c r="AQ58" s="75">
        <f t="shared" si="169"/>
        <v>0</v>
      </c>
      <c r="AR58" s="75">
        <f t="shared" si="169"/>
        <v>0</v>
      </c>
      <c r="AS58" s="75">
        <f t="shared" si="169"/>
        <v>0</v>
      </c>
      <c r="AT58" s="75">
        <f>SUM(AN58:AS58)</f>
        <v>0</v>
      </c>
      <c r="AU58" s="75">
        <f>AL58+AM58+AT58</f>
        <v>0</v>
      </c>
      <c r="AX58" s="75">
        <f t="shared" ref="AX58:BE58" si="170">AX56</f>
        <v>0</v>
      </c>
      <c r="AY58" s="75">
        <f t="shared" si="170"/>
        <v>0</v>
      </c>
      <c r="AZ58" s="75">
        <f t="shared" si="170"/>
        <v>0</v>
      </c>
      <c r="BA58" s="75">
        <f t="shared" si="170"/>
        <v>0</v>
      </c>
      <c r="BB58" s="75">
        <f t="shared" si="170"/>
        <v>0</v>
      </c>
      <c r="BC58" s="75">
        <f t="shared" si="170"/>
        <v>0</v>
      </c>
      <c r="BD58" s="75">
        <f t="shared" si="170"/>
        <v>0</v>
      </c>
      <c r="BE58" s="75">
        <f t="shared" si="170"/>
        <v>0</v>
      </c>
      <c r="BF58" s="75">
        <f>SUM(AZ58:BE58)</f>
        <v>0</v>
      </c>
      <c r="BG58" s="75">
        <f>AX58+AY58+BF58</f>
        <v>0</v>
      </c>
      <c r="BJ58" s="75">
        <f t="shared" ref="BJ58:BQ58" si="171">BJ56</f>
        <v>0</v>
      </c>
      <c r="BK58" s="75">
        <f t="shared" si="171"/>
        <v>0</v>
      </c>
      <c r="BL58" s="75">
        <f t="shared" si="171"/>
        <v>0</v>
      </c>
      <c r="BM58" s="75">
        <f t="shared" si="171"/>
        <v>0</v>
      </c>
      <c r="BN58" s="75">
        <f t="shared" si="171"/>
        <v>0</v>
      </c>
      <c r="BO58" s="75">
        <f t="shared" si="171"/>
        <v>0</v>
      </c>
      <c r="BP58" s="75">
        <f t="shared" si="171"/>
        <v>0</v>
      </c>
      <c r="BQ58" s="75">
        <f t="shared" si="171"/>
        <v>0</v>
      </c>
      <c r="BR58" s="75">
        <f>SUM(BL58:BQ58)</f>
        <v>0</v>
      </c>
      <c r="BS58" s="75">
        <f>BJ58+BK58+BR58</f>
        <v>0</v>
      </c>
      <c r="BV58" s="75">
        <f t="shared" ref="BV58:CC58" si="172">BV56</f>
        <v>0</v>
      </c>
      <c r="BW58" s="75">
        <f t="shared" si="172"/>
        <v>0</v>
      </c>
      <c r="BX58" s="75">
        <f t="shared" si="172"/>
        <v>0</v>
      </c>
      <c r="BY58" s="75">
        <f t="shared" si="172"/>
        <v>0</v>
      </c>
      <c r="BZ58" s="75">
        <f t="shared" si="172"/>
        <v>0</v>
      </c>
      <c r="CA58" s="75">
        <f t="shared" si="172"/>
        <v>0</v>
      </c>
      <c r="CB58" s="75">
        <f t="shared" si="172"/>
        <v>0</v>
      </c>
      <c r="CC58" s="75">
        <f t="shared" si="172"/>
        <v>0</v>
      </c>
      <c r="CD58" s="75">
        <f>SUM(BX58:CC58)</f>
        <v>0</v>
      </c>
      <c r="CE58" s="75">
        <f>BV58+BW58+CD58</f>
        <v>0</v>
      </c>
      <c r="CH58" s="75">
        <f t="shared" ref="CH58:CO58" si="173">CH56</f>
        <v>0</v>
      </c>
      <c r="CI58" s="75">
        <f t="shared" si="173"/>
        <v>0</v>
      </c>
      <c r="CJ58" s="75">
        <f t="shared" si="173"/>
        <v>0</v>
      </c>
      <c r="CK58" s="75">
        <f t="shared" si="173"/>
        <v>0</v>
      </c>
      <c r="CL58" s="75">
        <f t="shared" si="173"/>
        <v>0</v>
      </c>
      <c r="CM58" s="75">
        <f t="shared" si="173"/>
        <v>0</v>
      </c>
      <c r="CN58" s="75">
        <f t="shared" si="173"/>
        <v>0</v>
      </c>
      <c r="CO58" s="75">
        <f t="shared" si="173"/>
        <v>0</v>
      </c>
      <c r="CP58" s="75">
        <f>SUM(CJ58:CO58)</f>
        <v>0</v>
      </c>
      <c r="CQ58" s="75">
        <f>CH58+CI58+CP58</f>
        <v>0</v>
      </c>
      <c r="CT58" s="75">
        <f t="shared" ref="CT58:DA58" si="174">CT56</f>
        <v>0</v>
      </c>
      <c r="CU58" s="75">
        <f t="shared" si="174"/>
        <v>0</v>
      </c>
      <c r="CV58" s="75">
        <f t="shared" si="174"/>
        <v>0</v>
      </c>
      <c r="CW58" s="75">
        <f t="shared" si="174"/>
        <v>0</v>
      </c>
      <c r="CX58" s="75">
        <f t="shared" si="174"/>
        <v>0</v>
      </c>
      <c r="CY58" s="75">
        <f t="shared" si="174"/>
        <v>0</v>
      </c>
      <c r="CZ58" s="75">
        <f t="shared" si="174"/>
        <v>0</v>
      </c>
      <c r="DA58" s="75">
        <f t="shared" si="174"/>
        <v>0</v>
      </c>
      <c r="DB58" s="75">
        <f>SUM(CV58:DA58)</f>
        <v>0</v>
      </c>
      <c r="DC58" s="75">
        <f>CT58+CU58+DB58</f>
        <v>0</v>
      </c>
      <c r="DF58" s="75">
        <f t="shared" ref="DF58:DM58" si="175">DF56</f>
        <v>0</v>
      </c>
      <c r="DG58" s="75">
        <f t="shared" si="175"/>
        <v>0</v>
      </c>
      <c r="DH58" s="75">
        <f t="shared" si="175"/>
        <v>0</v>
      </c>
      <c r="DI58" s="75">
        <f t="shared" si="175"/>
        <v>0</v>
      </c>
      <c r="DJ58" s="75">
        <f t="shared" si="175"/>
        <v>0</v>
      </c>
      <c r="DK58" s="75">
        <f t="shared" si="175"/>
        <v>0</v>
      </c>
      <c r="DL58" s="75">
        <f t="shared" si="175"/>
        <v>0</v>
      </c>
      <c r="DM58" s="75">
        <f t="shared" si="175"/>
        <v>0</v>
      </c>
      <c r="DN58" s="75">
        <f>SUM(DH58:DM58)</f>
        <v>0</v>
      </c>
      <c r="DO58" s="75">
        <f>DF58+DG58+DN58</f>
        <v>0</v>
      </c>
      <c r="DR58" s="75">
        <f t="shared" ref="DR58:DY58" si="176">DR56</f>
        <v>0</v>
      </c>
      <c r="DS58" s="75">
        <f t="shared" si="176"/>
        <v>0</v>
      </c>
      <c r="DT58" s="75">
        <f t="shared" si="176"/>
        <v>0</v>
      </c>
      <c r="DU58" s="75">
        <f t="shared" si="176"/>
        <v>0</v>
      </c>
      <c r="DV58" s="75">
        <f t="shared" si="176"/>
        <v>0</v>
      </c>
      <c r="DW58" s="75">
        <f t="shared" si="176"/>
        <v>0</v>
      </c>
      <c r="DX58" s="75">
        <f t="shared" si="176"/>
        <v>0</v>
      </c>
      <c r="DY58" s="75">
        <f t="shared" si="176"/>
        <v>0</v>
      </c>
      <c r="DZ58" s="75">
        <f>SUM(DT58:DY58)</f>
        <v>0</v>
      </c>
      <c r="EA58" s="75">
        <f>DR58+DS58+DZ58</f>
        <v>0</v>
      </c>
      <c r="ED58" s="75">
        <f t="shared" ref="ED58:EK58" si="177">ED56</f>
        <v>0</v>
      </c>
      <c r="EE58" s="75">
        <f t="shared" si="177"/>
        <v>0</v>
      </c>
      <c r="EF58" s="75">
        <f t="shared" si="177"/>
        <v>0</v>
      </c>
      <c r="EG58" s="75">
        <f t="shared" si="177"/>
        <v>0</v>
      </c>
      <c r="EH58" s="75">
        <f t="shared" si="177"/>
        <v>0</v>
      </c>
      <c r="EI58" s="75">
        <f t="shared" si="177"/>
        <v>0</v>
      </c>
      <c r="EJ58" s="75">
        <f t="shared" si="177"/>
        <v>0</v>
      </c>
      <c r="EK58" s="75">
        <f t="shared" si="177"/>
        <v>0</v>
      </c>
      <c r="EL58" s="75">
        <f>SUM(EF58:EK58)</f>
        <v>0</v>
      </c>
      <c r="EM58" s="75">
        <f>ED58+EE58+EL58</f>
        <v>0</v>
      </c>
    </row>
    <row r="59" spans="1:145" hidden="1" x14ac:dyDescent="0.2">
      <c r="A59" s="74" t="s">
        <v>262</v>
      </c>
      <c r="B59" s="75">
        <f t="shared" ref="B59:I59" si="178">B57-B55</f>
        <v>0</v>
      </c>
      <c r="C59" s="75">
        <f t="shared" si="178"/>
        <v>0</v>
      </c>
      <c r="D59" s="75">
        <f t="shared" si="178"/>
        <v>0</v>
      </c>
      <c r="E59" s="75">
        <f t="shared" si="178"/>
        <v>0</v>
      </c>
      <c r="F59" s="75">
        <f t="shared" si="178"/>
        <v>0</v>
      </c>
      <c r="G59" s="75">
        <f t="shared" si="178"/>
        <v>0</v>
      </c>
      <c r="H59" s="75">
        <f t="shared" si="178"/>
        <v>0</v>
      </c>
      <c r="I59" s="75">
        <f t="shared" si="178"/>
        <v>0</v>
      </c>
      <c r="J59" s="75">
        <f>SUM(D59:I59)</f>
        <v>0</v>
      </c>
      <c r="K59" s="75">
        <f>B59+C59+J59</f>
        <v>0</v>
      </c>
      <c r="N59" s="75">
        <f t="shared" ref="N59:U59" si="179">N57-N55</f>
        <v>0</v>
      </c>
      <c r="O59" s="75">
        <f t="shared" si="179"/>
        <v>0</v>
      </c>
      <c r="P59" s="75">
        <f t="shared" si="179"/>
        <v>0</v>
      </c>
      <c r="Q59" s="75">
        <f t="shared" si="179"/>
        <v>0</v>
      </c>
      <c r="R59" s="75">
        <f t="shared" si="179"/>
        <v>0</v>
      </c>
      <c r="S59" s="75">
        <f t="shared" si="179"/>
        <v>0</v>
      </c>
      <c r="T59" s="75">
        <f t="shared" si="179"/>
        <v>0</v>
      </c>
      <c r="U59" s="75">
        <f t="shared" si="179"/>
        <v>0</v>
      </c>
      <c r="V59" s="75">
        <f>SUM(P59:U59)</f>
        <v>0</v>
      </c>
      <c r="W59" s="75">
        <f>N59+O59+V59</f>
        <v>0</v>
      </c>
      <c r="Z59" s="75">
        <f t="shared" ref="Z59:AG59" si="180">Z57-Z55</f>
        <v>0</v>
      </c>
      <c r="AA59" s="75">
        <f t="shared" si="180"/>
        <v>0</v>
      </c>
      <c r="AB59" s="75">
        <f t="shared" si="180"/>
        <v>0</v>
      </c>
      <c r="AC59" s="75">
        <f t="shared" si="180"/>
        <v>0</v>
      </c>
      <c r="AD59" s="75">
        <f t="shared" si="180"/>
        <v>0</v>
      </c>
      <c r="AE59" s="75">
        <f t="shared" si="180"/>
        <v>0</v>
      </c>
      <c r="AF59" s="75">
        <f t="shared" si="180"/>
        <v>0</v>
      </c>
      <c r="AG59" s="75">
        <f t="shared" si="180"/>
        <v>0</v>
      </c>
      <c r="AH59" s="75">
        <f>SUM(AB59:AG59)</f>
        <v>0</v>
      </c>
      <c r="AI59" s="75">
        <f>Z59+AA59+AH59</f>
        <v>0</v>
      </c>
      <c r="AL59" s="75">
        <f t="shared" ref="AL59:AS59" si="181">AL57-AL55</f>
        <v>0</v>
      </c>
      <c r="AM59" s="75">
        <f t="shared" si="181"/>
        <v>0</v>
      </c>
      <c r="AN59" s="75">
        <f t="shared" si="181"/>
        <v>0</v>
      </c>
      <c r="AO59" s="75">
        <f t="shared" si="181"/>
        <v>0</v>
      </c>
      <c r="AP59" s="75">
        <f t="shared" si="181"/>
        <v>0</v>
      </c>
      <c r="AQ59" s="75">
        <f t="shared" si="181"/>
        <v>0</v>
      </c>
      <c r="AR59" s="75">
        <f t="shared" si="181"/>
        <v>0</v>
      </c>
      <c r="AS59" s="75">
        <f t="shared" si="181"/>
        <v>0</v>
      </c>
      <c r="AT59" s="75">
        <f>SUM(AN59:AS59)</f>
        <v>0</v>
      </c>
      <c r="AU59" s="75">
        <f>AL59+AM59+AT59</f>
        <v>0</v>
      </c>
      <c r="AX59" s="75">
        <f t="shared" ref="AX59:BE59" si="182">AX57-AX55</f>
        <v>0</v>
      </c>
      <c r="AY59" s="75">
        <f t="shared" si="182"/>
        <v>0</v>
      </c>
      <c r="AZ59" s="75">
        <f t="shared" si="182"/>
        <v>0</v>
      </c>
      <c r="BA59" s="75">
        <f t="shared" si="182"/>
        <v>0</v>
      </c>
      <c r="BB59" s="75">
        <f t="shared" si="182"/>
        <v>0</v>
      </c>
      <c r="BC59" s="75">
        <f t="shared" si="182"/>
        <v>0</v>
      </c>
      <c r="BD59" s="75">
        <f t="shared" si="182"/>
        <v>0</v>
      </c>
      <c r="BE59" s="75">
        <f t="shared" si="182"/>
        <v>0</v>
      </c>
      <c r="BF59" s="75">
        <f>SUM(AZ59:BE59)</f>
        <v>0</v>
      </c>
      <c r="BG59" s="75">
        <f>AX59+AY59+BF59</f>
        <v>0</v>
      </c>
      <c r="BJ59" s="75">
        <f t="shared" ref="BJ59:BQ59" si="183">BJ57-BJ55</f>
        <v>0</v>
      </c>
      <c r="BK59" s="75">
        <f t="shared" si="183"/>
        <v>0</v>
      </c>
      <c r="BL59" s="75">
        <f t="shared" si="183"/>
        <v>0</v>
      </c>
      <c r="BM59" s="75">
        <f t="shared" si="183"/>
        <v>0</v>
      </c>
      <c r="BN59" s="75">
        <f t="shared" si="183"/>
        <v>0</v>
      </c>
      <c r="BO59" s="75">
        <f t="shared" si="183"/>
        <v>0</v>
      </c>
      <c r="BP59" s="75">
        <f t="shared" si="183"/>
        <v>0</v>
      </c>
      <c r="BQ59" s="75">
        <f t="shared" si="183"/>
        <v>0</v>
      </c>
      <c r="BR59" s="75">
        <f>SUM(BL59:BQ59)</f>
        <v>0</v>
      </c>
      <c r="BS59" s="75">
        <f>BJ59+BK59+BR59</f>
        <v>0</v>
      </c>
      <c r="BV59" s="75">
        <f t="shared" ref="BV59:CC59" si="184">BV57-BV55</f>
        <v>0</v>
      </c>
      <c r="BW59" s="75">
        <f t="shared" si="184"/>
        <v>0</v>
      </c>
      <c r="BX59" s="75">
        <f t="shared" si="184"/>
        <v>0</v>
      </c>
      <c r="BY59" s="75">
        <f t="shared" si="184"/>
        <v>0</v>
      </c>
      <c r="BZ59" s="75">
        <f t="shared" si="184"/>
        <v>0</v>
      </c>
      <c r="CA59" s="75">
        <f t="shared" si="184"/>
        <v>0</v>
      </c>
      <c r="CB59" s="75">
        <f t="shared" si="184"/>
        <v>0</v>
      </c>
      <c r="CC59" s="75">
        <f t="shared" si="184"/>
        <v>0</v>
      </c>
      <c r="CD59" s="75">
        <f>SUM(BX59:CC59)</f>
        <v>0</v>
      </c>
      <c r="CE59" s="75">
        <f>BV59+BW59+CD59</f>
        <v>0</v>
      </c>
      <c r="CH59" s="75">
        <f t="shared" ref="CH59:CO59" si="185">CH57-CH55</f>
        <v>0</v>
      </c>
      <c r="CI59" s="75">
        <f t="shared" si="185"/>
        <v>0</v>
      </c>
      <c r="CJ59" s="75">
        <f t="shared" si="185"/>
        <v>0</v>
      </c>
      <c r="CK59" s="75">
        <f t="shared" si="185"/>
        <v>0</v>
      </c>
      <c r="CL59" s="75">
        <f t="shared" si="185"/>
        <v>0</v>
      </c>
      <c r="CM59" s="75">
        <f t="shared" si="185"/>
        <v>0</v>
      </c>
      <c r="CN59" s="75">
        <f t="shared" si="185"/>
        <v>0</v>
      </c>
      <c r="CO59" s="75">
        <f t="shared" si="185"/>
        <v>0</v>
      </c>
      <c r="CP59" s="75">
        <f>SUM(CJ59:CO59)</f>
        <v>0</v>
      </c>
      <c r="CQ59" s="75">
        <f>CH59+CI59+CP59</f>
        <v>0</v>
      </c>
      <c r="CT59" s="75">
        <f t="shared" ref="CT59:DA59" si="186">CT57-CT55</f>
        <v>0</v>
      </c>
      <c r="CU59" s="75">
        <f t="shared" si="186"/>
        <v>0</v>
      </c>
      <c r="CV59" s="75">
        <f t="shared" si="186"/>
        <v>0</v>
      </c>
      <c r="CW59" s="75">
        <f t="shared" si="186"/>
        <v>0</v>
      </c>
      <c r="CX59" s="75">
        <f t="shared" si="186"/>
        <v>0</v>
      </c>
      <c r="CY59" s="75">
        <f t="shared" si="186"/>
        <v>0</v>
      </c>
      <c r="CZ59" s="75">
        <f t="shared" si="186"/>
        <v>0</v>
      </c>
      <c r="DA59" s="75">
        <f t="shared" si="186"/>
        <v>0</v>
      </c>
      <c r="DB59" s="75">
        <f>SUM(CV59:DA59)</f>
        <v>0</v>
      </c>
      <c r="DC59" s="75">
        <f>CT59+CU59+DB59</f>
        <v>0</v>
      </c>
      <c r="DF59" s="75">
        <f t="shared" ref="DF59:DM59" si="187">DF57-DF55</f>
        <v>0</v>
      </c>
      <c r="DG59" s="75">
        <f t="shared" si="187"/>
        <v>0</v>
      </c>
      <c r="DH59" s="75">
        <f t="shared" si="187"/>
        <v>0</v>
      </c>
      <c r="DI59" s="75">
        <f t="shared" si="187"/>
        <v>0</v>
      </c>
      <c r="DJ59" s="75">
        <f t="shared" si="187"/>
        <v>0</v>
      </c>
      <c r="DK59" s="75">
        <f t="shared" si="187"/>
        <v>0</v>
      </c>
      <c r="DL59" s="75">
        <f t="shared" si="187"/>
        <v>0</v>
      </c>
      <c r="DM59" s="75">
        <f t="shared" si="187"/>
        <v>0</v>
      </c>
      <c r="DN59" s="75">
        <f>SUM(DH59:DM59)</f>
        <v>0</v>
      </c>
      <c r="DO59" s="75">
        <f>DF59+DG59+DN59</f>
        <v>0</v>
      </c>
      <c r="DR59" s="75">
        <f t="shared" ref="DR59:DY59" si="188">DR57-DR55</f>
        <v>0</v>
      </c>
      <c r="DS59" s="75">
        <f t="shared" si="188"/>
        <v>0</v>
      </c>
      <c r="DT59" s="75">
        <f t="shared" si="188"/>
        <v>0</v>
      </c>
      <c r="DU59" s="75">
        <f t="shared" si="188"/>
        <v>0</v>
      </c>
      <c r="DV59" s="75">
        <f t="shared" si="188"/>
        <v>0</v>
      </c>
      <c r="DW59" s="75">
        <f t="shared" si="188"/>
        <v>0</v>
      </c>
      <c r="DX59" s="75">
        <f t="shared" si="188"/>
        <v>0</v>
      </c>
      <c r="DY59" s="75">
        <f t="shared" si="188"/>
        <v>0</v>
      </c>
      <c r="DZ59" s="75">
        <f>SUM(DT59:DY59)</f>
        <v>0</v>
      </c>
      <c r="EA59" s="75">
        <f>DR59+DS59+DZ59</f>
        <v>0</v>
      </c>
      <c r="ED59" s="75">
        <f t="shared" ref="ED59:EK59" si="189">ED57-ED55</f>
        <v>0</v>
      </c>
      <c r="EE59" s="75">
        <f t="shared" si="189"/>
        <v>0</v>
      </c>
      <c r="EF59" s="75">
        <f t="shared" si="189"/>
        <v>0</v>
      </c>
      <c r="EG59" s="75">
        <f t="shared" si="189"/>
        <v>0</v>
      </c>
      <c r="EH59" s="75">
        <f t="shared" si="189"/>
        <v>0</v>
      </c>
      <c r="EI59" s="75">
        <f t="shared" si="189"/>
        <v>0</v>
      </c>
      <c r="EJ59" s="75">
        <f t="shared" si="189"/>
        <v>0</v>
      </c>
      <c r="EK59" s="75">
        <f t="shared" si="189"/>
        <v>0</v>
      </c>
      <c r="EL59" s="75">
        <f>SUM(EF59:EK59)</f>
        <v>0</v>
      </c>
      <c r="EM59" s="75">
        <f>ED59+EE59+EL59</f>
        <v>0</v>
      </c>
    </row>
    <row r="60" spans="1:145" ht="6" customHeight="1" x14ac:dyDescent="0.2">
      <c r="A60" s="83"/>
      <c r="B60" s="82"/>
      <c r="C60" s="82"/>
      <c r="D60" s="82"/>
      <c r="E60" s="82"/>
      <c r="F60" s="82"/>
      <c r="G60" s="82"/>
      <c r="H60" s="82"/>
      <c r="I60" s="82"/>
      <c r="J60" s="82"/>
      <c r="K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R60" s="82"/>
      <c r="DS60" s="82"/>
      <c r="DT60" s="82"/>
      <c r="DU60" s="82"/>
      <c r="DV60" s="82"/>
      <c r="DW60" s="82"/>
      <c r="DX60" s="82"/>
      <c r="DY60" s="82"/>
      <c r="DZ60" s="82"/>
      <c r="EA60" s="82"/>
      <c r="ED60" s="82"/>
      <c r="EE60" s="82"/>
      <c r="EF60" s="82"/>
      <c r="EG60" s="82"/>
      <c r="EH60" s="82"/>
      <c r="EI60" s="82"/>
      <c r="EJ60" s="82"/>
      <c r="EK60" s="82"/>
      <c r="EL60" s="82"/>
      <c r="EM60" s="82"/>
    </row>
    <row r="61" spans="1:145" x14ac:dyDescent="0.2">
      <c r="A61" s="77" t="s">
        <v>261</v>
      </c>
      <c r="B61" s="3"/>
      <c r="C61" s="3"/>
      <c r="D61" s="3"/>
      <c r="E61" s="3"/>
      <c r="F61" s="3"/>
      <c r="G61" s="3"/>
      <c r="H61" s="3"/>
      <c r="I61" s="3"/>
      <c r="J61" s="3"/>
      <c r="K61" s="3"/>
      <c r="N61" s="3"/>
      <c r="O61" s="3"/>
      <c r="P61" s="3"/>
      <c r="Q61" s="3"/>
      <c r="R61" s="3"/>
      <c r="S61" s="3"/>
      <c r="T61" s="3"/>
      <c r="U61" s="3"/>
      <c r="V61" s="3"/>
      <c r="W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D61" s="3"/>
      <c r="EE61" s="3"/>
      <c r="EF61" s="3"/>
      <c r="EG61" s="3"/>
      <c r="EH61" s="3"/>
      <c r="EI61" s="3"/>
      <c r="EJ61" s="3"/>
      <c r="EK61" s="3"/>
      <c r="EL61" s="3"/>
      <c r="EM61" s="3"/>
    </row>
    <row r="62" spans="1:145" x14ac:dyDescent="0.2">
      <c r="A62" s="1" t="s">
        <v>255</v>
      </c>
      <c r="B62" s="79">
        <v>388267907.51262766</v>
      </c>
      <c r="C62" s="110">
        <v>0</v>
      </c>
      <c r="D62" s="79">
        <v>192391.50089493673</v>
      </c>
      <c r="E62" s="79">
        <v>2433094331.8883796</v>
      </c>
      <c r="F62" s="79">
        <v>282464298.86619002</v>
      </c>
      <c r="G62" s="79">
        <v>682639079.4189043</v>
      </c>
      <c r="H62" s="79">
        <v>707939836.20268929</v>
      </c>
      <c r="I62" s="79">
        <v>32446491.827069923</v>
      </c>
      <c r="J62" s="76">
        <v>3738549749</v>
      </c>
      <c r="K62" s="76">
        <f>B62+C62+J62</f>
        <v>4126817656.5126276</v>
      </c>
      <c r="N62" s="76">
        <f t="shared" ref="N62:U64" si="190">B62</f>
        <v>388267907.51262766</v>
      </c>
      <c r="O62" s="76">
        <f t="shared" si="190"/>
        <v>0</v>
      </c>
      <c r="P62" s="76">
        <f t="shared" si="190"/>
        <v>192391.50089493673</v>
      </c>
      <c r="Q62" s="76">
        <f t="shared" si="190"/>
        <v>2433094331.8883796</v>
      </c>
      <c r="R62" s="76">
        <f t="shared" si="190"/>
        <v>282464298.86619002</v>
      </c>
      <c r="S62" s="76">
        <f t="shared" si="190"/>
        <v>682639079.4189043</v>
      </c>
      <c r="T62" s="76">
        <f t="shared" si="190"/>
        <v>707939836.20268929</v>
      </c>
      <c r="U62" s="76">
        <f t="shared" si="190"/>
        <v>32446491.827069923</v>
      </c>
      <c r="V62" s="76">
        <v>3738549749</v>
      </c>
      <c r="W62" s="76">
        <f>N62+O62+V62</f>
        <v>4126817656.5126276</v>
      </c>
      <c r="Z62" s="76">
        <f t="shared" ref="Z62:AG62" si="191">N62*Z106</f>
        <v>388267907.51262766</v>
      </c>
      <c r="AA62" s="76">
        <f t="shared" si="191"/>
        <v>0</v>
      </c>
      <c r="AB62" s="76">
        <f t="shared" si="191"/>
        <v>192391.50089493673</v>
      </c>
      <c r="AC62" s="76">
        <f t="shared" si="191"/>
        <v>2433094331.8883796</v>
      </c>
      <c r="AD62" s="76">
        <f t="shared" si="191"/>
        <v>282464298.86619002</v>
      </c>
      <c r="AE62" s="76">
        <f t="shared" si="191"/>
        <v>682639079.4189043</v>
      </c>
      <c r="AF62" s="76">
        <f t="shared" si="191"/>
        <v>707939836.20268929</v>
      </c>
      <c r="AG62" s="76">
        <f t="shared" si="191"/>
        <v>32446491.827069923</v>
      </c>
      <c r="AH62" s="76">
        <v>3738549749</v>
      </c>
      <c r="AI62" s="76">
        <f>Z62+AA62+AH62</f>
        <v>4126817656.5126276</v>
      </c>
      <c r="AL62" s="76">
        <f t="shared" ref="AL62:AS62" si="192">Z62*AL106</f>
        <v>388267907.51262766</v>
      </c>
      <c r="AM62" s="76">
        <f t="shared" si="192"/>
        <v>0</v>
      </c>
      <c r="AN62" s="76">
        <f t="shared" si="192"/>
        <v>192391.50089493673</v>
      </c>
      <c r="AO62" s="76">
        <f t="shared" si="192"/>
        <v>2433094331.8883796</v>
      </c>
      <c r="AP62" s="76">
        <f t="shared" si="192"/>
        <v>282464298.86619002</v>
      </c>
      <c r="AQ62" s="76">
        <f t="shared" si="192"/>
        <v>682639079.4189043</v>
      </c>
      <c r="AR62" s="76">
        <f t="shared" si="192"/>
        <v>707939836.20268929</v>
      </c>
      <c r="AS62" s="76">
        <f t="shared" si="192"/>
        <v>32446491.827069923</v>
      </c>
      <c r="AT62" s="76">
        <v>3738549749</v>
      </c>
      <c r="AU62" s="76">
        <f>AL62+AM62+AT62</f>
        <v>4126817656.5126276</v>
      </c>
      <c r="AX62" s="76">
        <f t="shared" ref="AX62:BE62" si="193">AL62*AX106</f>
        <v>388267907.51262766</v>
      </c>
      <c r="AY62" s="76">
        <f t="shared" si="193"/>
        <v>0</v>
      </c>
      <c r="AZ62" s="76">
        <f t="shared" si="193"/>
        <v>192391.50089493673</v>
      </c>
      <c r="BA62" s="76">
        <f t="shared" si="193"/>
        <v>2433094331.8883796</v>
      </c>
      <c r="BB62" s="76">
        <f t="shared" si="193"/>
        <v>282464298.86619002</v>
      </c>
      <c r="BC62" s="76">
        <f t="shared" si="193"/>
        <v>682639079.4189043</v>
      </c>
      <c r="BD62" s="76">
        <f t="shared" si="193"/>
        <v>707939836.20268929</v>
      </c>
      <c r="BE62" s="76">
        <f t="shared" si="193"/>
        <v>32446491.827069923</v>
      </c>
      <c r="BF62" s="76">
        <v>3738549749</v>
      </c>
      <c r="BG62" s="76">
        <f>AX62+AY62+BF62</f>
        <v>4126817656.5126276</v>
      </c>
      <c r="BJ62" s="76">
        <f t="shared" ref="BJ62:BQ62" si="194">AX62*BJ106</f>
        <v>388267907.51262766</v>
      </c>
      <c r="BK62" s="76">
        <f t="shared" si="194"/>
        <v>0</v>
      </c>
      <c r="BL62" s="76">
        <f t="shared" si="194"/>
        <v>192391.50089493673</v>
      </c>
      <c r="BM62" s="76">
        <f t="shared" si="194"/>
        <v>2433094331.8883796</v>
      </c>
      <c r="BN62" s="76">
        <f t="shared" si="194"/>
        <v>282464298.86619002</v>
      </c>
      <c r="BO62" s="76">
        <f t="shared" si="194"/>
        <v>682639079.4189043</v>
      </c>
      <c r="BP62" s="76">
        <f t="shared" si="194"/>
        <v>707939836.20268929</v>
      </c>
      <c r="BQ62" s="76">
        <f t="shared" si="194"/>
        <v>32446491.827069923</v>
      </c>
      <c r="BR62" s="76">
        <v>3738549749</v>
      </c>
      <c r="BS62" s="76">
        <f>BJ62+BK62+BR62</f>
        <v>4126817656.5126276</v>
      </c>
      <c r="BV62" s="76">
        <f t="shared" ref="BV62:CC62" si="195">BJ62*BV106</f>
        <v>388267907.51262766</v>
      </c>
      <c r="BW62" s="76">
        <f t="shared" si="195"/>
        <v>0</v>
      </c>
      <c r="BX62" s="76">
        <f t="shared" si="195"/>
        <v>192391.50089493673</v>
      </c>
      <c r="BY62" s="76">
        <f t="shared" si="195"/>
        <v>2433094331.8883796</v>
      </c>
      <c r="BZ62" s="76">
        <f t="shared" si="195"/>
        <v>282464298.86619002</v>
      </c>
      <c r="CA62" s="76">
        <f t="shared" si="195"/>
        <v>682639079.4189043</v>
      </c>
      <c r="CB62" s="76">
        <f t="shared" si="195"/>
        <v>707939836.20268929</v>
      </c>
      <c r="CC62" s="76">
        <f t="shared" si="195"/>
        <v>32446491.827069923</v>
      </c>
      <c r="CD62" s="76">
        <v>3738549749</v>
      </c>
      <c r="CE62" s="76">
        <f>BV62+BW62+CD62</f>
        <v>4126817656.5126276</v>
      </c>
      <c r="CH62" s="76">
        <f t="shared" ref="CH62:CO62" si="196">BV62*CH106</f>
        <v>388267907.51262766</v>
      </c>
      <c r="CI62" s="76">
        <f t="shared" si="196"/>
        <v>0</v>
      </c>
      <c r="CJ62" s="76">
        <f t="shared" si="196"/>
        <v>192391.50089493673</v>
      </c>
      <c r="CK62" s="76">
        <f t="shared" si="196"/>
        <v>2433094331.8883796</v>
      </c>
      <c r="CL62" s="76">
        <f t="shared" si="196"/>
        <v>282464298.86619002</v>
      </c>
      <c r="CM62" s="76">
        <f t="shared" si="196"/>
        <v>682639079.4189043</v>
      </c>
      <c r="CN62" s="76">
        <f t="shared" si="196"/>
        <v>707939836.20268929</v>
      </c>
      <c r="CO62" s="76">
        <f t="shared" si="196"/>
        <v>32446491.827069923</v>
      </c>
      <c r="CP62" s="76">
        <v>3738549749</v>
      </c>
      <c r="CQ62" s="76">
        <f>CH62+CI62+CP62</f>
        <v>4126817656.5126276</v>
      </c>
      <c r="CT62" s="76">
        <f t="shared" ref="CT62:DA62" si="197">CH62*CT106</f>
        <v>388267907.51262766</v>
      </c>
      <c r="CU62" s="76">
        <f t="shared" si="197"/>
        <v>0</v>
      </c>
      <c r="CV62" s="76">
        <f t="shared" si="197"/>
        <v>192391.50089493673</v>
      </c>
      <c r="CW62" s="76">
        <f t="shared" si="197"/>
        <v>2433094331.8883796</v>
      </c>
      <c r="CX62" s="76">
        <f t="shared" si="197"/>
        <v>282464298.86619002</v>
      </c>
      <c r="CY62" s="76">
        <f t="shared" si="197"/>
        <v>682639079.4189043</v>
      </c>
      <c r="CZ62" s="76">
        <f t="shared" si="197"/>
        <v>707939836.20268929</v>
      </c>
      <c r="DA62" s="76">
        <f t="shared" si="197"/>
        <v>32446491.827069923</v>
      </c>
      <c r="DB62" s="76">
        <v>3738549749</v>
      </c>
      <c r="DC62" s="76">
        <f>CT62+CU62+DB62</f>
        <v>4126817656.5126276</v>
      </c>
      <c r="DF62" s="76">
        <f t="shared" ref="DF62:DM62" si="198">CT62*DF106</f>
        <v>388267907.51262766</v>
      </c>
      <c r="DG62" s="76">
        <f t="shared" si="198"/>
        <v>0</v>
      </c>
      <c r="DH62" s="76">
        <f t="shared" si="198"/>
        <v>192391.50089493673</v>
      </c>
      <c r="DI62" s="76">
        <f t="shared" si="198"/>
        <v>2433094331.8883796</v>
      </c>
      <c r="DJ62" s="76">
        <f t="shared" si="198"/>
        <v>282464298.86619002</v>
      </c>
      <c r="DK62" s="76">
        <f t="shared" si="198"/>
        <v>682639079.4189043</v>
      </c>
      <c r="DL62" s="76">
        <f t="shared" si="198"/>
        <v>707939836.20268929</v>
      </c>
      <c r="DM62" s="76">
        <f t="shared" si="198"/>
        <v>32446491.827069923</v>
      </c>
      <c r="DN62" s="76">
        <v>3738549749</v>
      </c>
      <c r="DO62" s="76">
        <f>DF62+DG62+DN62</f>
        <v>4126817656.5126276</v>
      </c>
      <c r="DR62" s="76">
        <f t="shared" ref="DR62:DY62" si="199">DF62*DR106</f>
        <v>388267907.51262766</v>
      </c>
      <c r="DS62" s="76">
        <f t="shared" si="199"/>
        <v>0</v>
      </c>
      <c r="DT62" s="76">
        <f t="shared" si="199"/>
        <v>192391.50089493673</v>
      </c>
      <c r="DU62" s="76">
        <f t="shared" si="199"/>
        <v>2433094331.8883796</v>
      </c>
      <c r="DV62" s="76">
        <f t="shared" si="199"/>
        <v>282464298.86619002</v>
      </c>
      <c r="DW62" s="76">
        <f t="shared" si="199"/>
        <v>682639079.4189043</v>
      </c>
      <c r="DX62" s="76">
        <f t="shared" si="199"/>
        <v>707939836.20268929</v>
      </c>
      <c r="DY62" s="76">
        <f t="shared" si="199"/>
        <v>32446491.827069923</v>
      </c>
      <c r="DZ62" s="76">
        <v>3738549749</v>
      </c>
      <c r="EA62" s="76">
        <f>DR62+DS62+DZ62</f>
        <v>4126817656.5126276</v>
      </c>
      <c r="ED62" s="76">
        <f t="shared" ref="ED62:EK62" si="200">DR62*ED106</f>
        <v>388267907.51262766</v>
      </c>
      <c r="EE62" s="76">
        <f t="shared" si="200"/>
        <v>0</v>
      </c>
      <c r="EF62" s="76">
        <f t="shared" si="200"/>
        <v>192391.50089493673</v>
      </c>
      <c r="EG62" s="76">
        <f t="shared" si="200"/>
        <v>2433094331.8883796</v>
      </c>
      <c r="EH62" s="76">
        <f t="shared" si="200"/>
        <v>282464298.86619002</v>
      </c>
      <c r="EI62" s="76">
        <f t="shared" si="200"/>
        <v>682639079.4189043</v>
      </c>
      <c r="EJ62" s="76">
        <f t="shared" si="200"/>
        <v>707939836.20268929</v>
      </c>
      <c r="EK62" s="76">
        <f t="shared" si="200"/>
        <v>32446491.827069923</v>
      </c>
      <c r="EL62" s="76">
        <f>SUM(EF62:EK62)</f>
        <v>4138776429.7041278</v>
      </c>
      <c r="EM62" s="76">
        <f>ED62+EE62+EL62</f>
        <v>4527044337.2167559</v>
      </c>
    </row>
    <row r="63" spans="1:145" x14ac:dyDescent="0.2">
      <c r="A63" s="1" t="s">
        <v>254</v>
      </c>
      <c r="B63" s="87"/>
      <c r="C63" s="33"/>
      <c r="D63" s="33"/>
      <c r="E63" s="87"/>
      <c r="F63" s="87"/>
      <c r="G63" s="87"/>
      <c r="H63" s="87"/>
      <c r="I63" s="87"/>
      <c r="J63" s="3">
        <f>SUM(D63:I63)</f>
        <v>0</v>
      </c>
      <c r="K63" s="3">
        <f>B63+C63+J63</f>
        <v>0</v>
      </c>
      <c r="N63" s="3">
        <f t="shared" si="190"/>
        <v>0</v>
      </c>
      <c r="O63" s="3">
        <f t="shared" si="190"/>
        <v>0</v>
      </c>
      <c r="P63" s="3">
        <f t="shared" si="190"/>
        <v>0</v>
      </c>
      <c r="Q63" s="3">
        <f t="shared" si="190"/>
        <v>0</v>
      </c>
      <c r="R63" s="3">
        <f t="shared" si="190"/>
        <v>0</v>
      </c>
      <c r="S63" s="3">
        <f t="shared" si="190"/>
        <v>0</v>
      </c>
      <c r="T63" s="3">
        <f t="shared" si="190"/>
        <v>0</v>
      </c>
      <c r="U63" s="3">
        <f t="shared" si="190"/>
        <v>0</v>
      </c>
      <c r="V63" s="3">
        <f>SUM(P63:U63)</f>
        <v>0</v>
      </c>
      <c r="W63" s="3">
        <f>N63+O63+V63</f>
        <v>0</v>
      </c>
      <c r="Z63" s="3">
        <f t="shared" ref="Z63:AG64" si="201">Z44</f>
        <v>0</v>
      </c>
      <c r="AA63" s="3">
        <f t="shared" si="201"/>
        <v>0</v>
      </c>
      <c r="AB63" s="3">
        <f t="shared" si="201"/>
        <v>0</v>
      </c>
      <c r="AC63" s="3">
        <f t="shared" si="201"/>
        <v>0</v>
      </c>
      <c r="AD63" s="3">
        <f t="shared" si="201"/>
        <v>0</v>
      </c>
      <c r="AE63" s="3">
        <f t="shared" si="201"/>
        <v>0</v>
      </c>
      <c r="AF63" s="3">
        <f t="shared" si="201"/>
        <v>0</v>
      </c>
      <c r="AG63" s="3">
        <f t="shared" si="201"/>
        <v>0</v>
      </c>
      <c r="AH63" s="3">
        <f>SUM(AB63:AG63)</f>
        <v>0</v>
      </c>
      <c r="AI63" s="3">
        <f>Z63+AA63+AH63</f>
        <v>0</v>
      </c>
      <c r="AL63" s="3">
        <f t="shared" ref="AL63:AS64" si="202">AL44</f>
        <v>0</v>
      </c>
      <c r="AM63" s="3">
        <f t="shared" si="202"/>
        <v>0</v>
      </c>
      <c r="AN63" s="3">
        <f t="shared" si="202"/>
        <v>0</v>
      </c>
      <c r="AO63" s="3">
        <f t="shared" si="202"/>
        <v>0</v>
      </c>
      <c r="AP63" s="3">
        <f t="shared" si="202"/>
        <v>0</v>
      </c>
      <c r="AQ63" s="3">
        <f t="shared" si="202"/>
        <v>0</v>
      </c>
      <c r="AR63" s="3">
        <f t="shared" si="202"/>
        <v>0</v>
      </c>
      <c r="AS63" s="3">
        <f t="shared" si="202"/>
        <v>0</v>
      </c>
      <c r="AT63" s="3">
        <f>SUM(AN63:AS63)</f>
        <v>0</v>
      </c>
      <c r="AU63" s="3">
        <f>AL63+AM63+AT63</f>
        <v>0</v>
      </c>
      <c r="AX63" s="3">
        <f t="shared" ref="AX63:BE64" si="203">AX44</f>
        <v>0</v>
      </c>
      <c r="AY63" s="3">
        <f t="shared" si="203"/>
        <v>0</v>
      </c>
      <c r="AZ63" s="3">
        <f t="shared" si="203"/>
        <v>0</v>
      </c>
      <c r="BA63" s="3">
        <f t="shared" si="203"/>
        <v>0</v>
      </c>
      <c r="BB63" s="3">
        <f t="shared" si="203"/>
        <v>0</v>
      </c>
      <c r="BC63" s="3">
        <f t="shared" si="203"/>
        <v>0</v>
      </c>
      <c r="BD63" s="3">
        <f t="shared" si="203"/>
        <v>0</v>
      </c>
      <c r="BE63" s="3">
        <f t="shared" si="203"/>
        <v>0</v>
      </c>
      <c r="BF63" s="3">
        <f>SUM(AZ63:BE63)</f>
        <v>0</v>
      </c>
      <c r="BG63" s="3">
        <f>AX63+AY63+BF63</f>
        <v>0</v>
      </c>
      <c r="BJ63" s="3">
        <f t="shared" ref="BJ63:BQ64" si="204">BJ44</f>
        <v>0</v>
      </c>
      <c r="BK63" s="3">
        <f t="shared" si="204"/>
        <v>0</v>
      </c>
      <c r="BL63" s="3">
        <f t="shared" si="204"/>
        <v>0</v>
      </c>
      <c r="BM63" s="3">
        <f t="shared" si="204"/>
        <v>0</v>
      </c>
      <c r="BN63" s="3">
        <f t="shared" si="204"/>
        <v>0</v>
      </c>
      <c r="BO63" s="3">
        <f t="shared" si="204"/>
        <v>0</v>
      </c>
      <c r="BP63" s="3">
        <f t="shared" si="204"/>
        <v>0</v>
      </c>
      <c r="BQ63" s="3">
        <f t="shared" si="204"/>
        <v>0</v>
      </c>
      <c r="BR63" s="3">
        <f>SUM(BL63:BQ63)</f>
        <v>0</v>
      </c>
      <c r="BS63" s="3">
        <f>BJ63+BK63+BR63</f>
        <v>0</v>
      </c>
      <c r="BV63" s="3">
        <f t="shared" ref="BV63:CC64" si="205">BV44</f>
        <v>0</v>
      </c>
      <c r="BW63" s="3">
        <f t="shared" si="205"/>
        <v>0</v>
      </c>
      <c r="BX63" s="3">
        <f t="shared" si="205"/>
        <v>0</v>
      </c>
      <c r="BY63" s="3">
        <f t="shared" si="205"/>
        <v>0</v>
      </c>
      <c r="BZ63" s="3">
        <f t="shared" si="205"/>
        <v>0</v>
      </c>
      <c r="CA63" s="3">
        <f t="shared" si="205"/>
        <v>0</v>
      </c>
      <c r="CB63" s="3">
        <f t="shared" si="205"/>
        <v>0</v>
      </c>
      <c r="CC63" s="3">
        <f t="shared" si="205"/>
        <v>0</v>
      </c>
      <c r="CD63" s="3">
        <f>SUM(BX63:CC63)</f>
        <v>0</v>
      </c>
      <c r="CE63" s="3">
        <f>BV63+BW63+CD63</f>
        <v>0</v>
      </c>
      <c r="CH63" s="3">
        <f t="shared" ref="CH63:CO64" si="206">CH44</f>
        <v>0</v>
      </c>
      <c r="CI63" s="3">
        <f t="shared" si="206"/>
        <v>0</v>
      </c>
      <c r="CJ63" s="3">
        <f t="shared" si="206"/>
        <v>0</v>
      </c>
      <c r="CK63" s="3">
        <f t="shared" si="206"/>
        <v>0</v>
      </c>
      <c r="CL63" s="3">
        <f t="shared" si="206"/>
        <v>0</v>
      </c>
      <c r="CM63" s="3">
        <f t="shared" si="206"/>
        <v>0</v>
      </c>
      <c r="CN63" s="3">
        <f t="shared" si="206"/>
        <v>0</v>
      </c>
      <c r="CO63" s="3">
        <f t="shared" si="206"/>
        <v>0</v>
      </c>
      <c r="CP63" s="3">
        <f>SUM(CJ63:CO63)</f>
        <v>0</v>
      </c>
      <c r="CQ63" s="3">
        <f>CH63+CI63+CP63</f>
        <v>0</v>
      </c>
      <c r="CT63" s="3">
        <f t="shared" ref="CT63:DA64" si="207">CT44</f>
        <v>0</v>
      </c>
      <c r="CU63" s="3">
        <f t="shared" si="207"/>
        <v>0</v>
      </c>
      <c r="CV63" s="3">
        <f t="shared" si="207"/>
        <v>0</v>
      </c>
      <c r="CW63" s="3">
        <f t="shared" si="207"/>
        <v>0</v>
      </c>
      <c r="CX63" s="3">
        <f t="shared" si="207"/>
        <v>0</v>
      </c>
      <c r="CY63" s="3">
        <f t="shared" si="207"/>
        <v>0</v>
      </c>
      <c r="CZ63" s="3">
        <f t="shared" si="207"/>
        <v>0</v>
      </c>
      <c r="DA63" s="3">
        <f t="shared" si="207"/>
        <v>0</v>
      </c>
      <c r="DB63" s="3">
        <f>SUM(CV63:DA63)</f>
        <v>0</v>
      </c>
      <c r="DC63" s="3">
        <f>CT63+CU63+DB63</f>
        <v>0</v>
      </c>
      <c r="DF63" s="3">
        <f t="shared" ref="DF63:DM64" si="208">DF44</f>
        <v>0</v>
      </c>
      <c r="DG63" s="3">
        <f t="shared" si="208"/>
        <v>0</v>
      </c>
      <c r="DH63" s="3">
        <f t="shared" si="208"/>
        <v>0</v>
      </c>
      <c r="DI63" s="3">
        <f t="shared" si="208"/>
        <v>0</v>
      </c>
      <c r="DJ63" s="3">
        <f t="shared" si="208"/>
        <v>0</v>
      </c>
      <c r="DK63" s="3">
        <f t="shared" si="208"/>
        <v>0</v>
      </c>
      <c r="DL63" s="3">
        <f t="shared" si="208"/>
        <v>0</v>
      </c>
      <c r="DM63" s="3">
        <f t="shared" si="208"/>
        <v>0</v>
      </c>
      <c r="DN63" s="3">
        <f>SUM(DH63:DM63)</f>
        <v>0</v>
      </c>
      <c r="DO63" s="3">
        <f>DF63+DG63+DN63</f>
        <v>0</v>
      </c>
      <c r="DR63" s="3">
        <f t="shared" ref="DR63:DY64" si="209">DR44</f>
        <v>0</v>
      </c>
      <c r="DS63" s="3">
        <f t="shared" si="209"/>
        <v>0</v>
      </c>
      <c r="DT63" s="3">
        <f t="shared" si="209"/>
        <v>0</v>
      </c>
      <c r="DU63" s="3">
        <f t="shared" si="209"/>
        <v>0</v>
      </c>
      <c r="DV63" s="3">
        <f t="shared" si="209"/>
        <v>0</v>
      </c>
      <c r="DW63" s="3">
        <f t="shared" si="209"/>
        <v>0</v>
      </c>
      <c r="DX63" s="3">
        <f t="shared" si="209"/>
        <v>0</v>
      </c>
      <c r="DY63" s="3">
        <f t="shared" si="209"/>
        <v>0</v>
      </c>
      <c r="DZ63" s="3">
        <f>SUM(DT63:DY63)</f>
        <v>0</v>
      </c>
      <c r="EA63" s="3">
        <f>DR63+DS63+DZ63</f>
        <v>0</v>
      </c>
      <c r="ED63" s="3">
        <f t="shared" ref="ED63:EK64" si="210">ED44</f>
        <v>0</v>
      </c>
      <c r="EE63" s="3">
        <f t="shared" si="210"/>
        <v>0</v>
      </c>
      <c r="EF63" s="3">
        <f t="shared" si="210"/>
        <v>0</v>
      </c>
      <c r="EG63" s="3">
        <f t="shared" si="210"/>
        <v>0</v>
      </c>
      <c r="EH63" s="3">
        <f t="shared" si="210"/>
        <v>0</v>
      </c>
      <c r="EI63" s="3">
        <f t="shared" si="210"/>
        <v>0</v>
      </c>
      <c r="EJ63" s="3">
        <f t="shared" si="210"/>
        <v>0</v>
      </c>
      <c r="EK63" s="3">
        <f t="shared" si="210"/>
        <v>0</v>
      </c>
      <c r="EL63" s="3">
        <f>SUM(EF63:EK63)</f>
        <v>0</v>
      </c>
      <c r="EM63" s="3">
        <f>ED63+EE63+EL63</f>
        <v>0</v>
      </c>
    </row>
    <row r="64" spans="1:145" ht="15" x14ac:dyDescent="0.25">
      <c r="A64" s="1" t="s">
        <v>253</v>
      </c>
      <c r="B64" s="87">
        <v>388267907.51262766</v>
      </c>
      <c r="C64" s="33">
        <v>0</v>
      </c>
      <c r="D64" s="87">
        <v>192391.50089493673</v>
      </c>
      <c r="E64" s="87">
        <v>2433094331.8883796</v>
      </c>
      <c r="F64" s="87">
        <v>282464298.86619002</v>
      </c>
      <c r="G64" s="87">
        <v>682639079.4189043</v>
      </c>
      <c r="H64" s="87">
        <v>707939836.20268929</v>
      </c>
      <c r="I64" s="87">
        <v>32446491.827069923</v>
      </c>
      <c r="J64" s="3">
        <f>SUM(D64:I64)</f>
        <v>4138776429.7041278</v>
      </c>
      <c r="K64" s="3">
        <f>B64+C64+J64</f>
        <v>4527044337.2167559</v>
      </c>
      <c r="L64" s="3"/>
      <c r="M64" s="111"/>
      <c r="N64" s="3">
        <f t="shared" si="190"/>
        <v>388267907.51262766</v>
      </c>
      <c r="O64" s="3">
        <f t="shared" si="190"/>
        <v>0</v>
      </c>
      <c r="P64" s="3">
        <f t="shared" si="190"/>
        <v>192391.50089493673</v>
      </c>
      <c r="Q64" s="3">
        <f t="shared" si="190"/>
        <v>2433094331.8883796</v>
      </c>
      <c r="R64" s="3">
        <f t="shared" si="190"/>
        <v>282464298.86619002</v>
      </c>
      <c r="S64" s="3">
        <f t="shared" si="190"/>
        <v>682639079.4189043</v>
      </c>
      <c r="T64" s="3">
        <f t="shared" si="190"/>
        <v>707939836.20268929</v>
      </c>
      <c r="U64" s="3">
        <f t="shared" si="190"/>
        <v>32446491.827069923</v>
      </c>
      <c r="V64" s="3">
        <f>SUM(P64:U64)</f>
        <v>4138776429.7041278</v>
      </c>
      <c r="W64" s="3">
        <f>N64+O64+V64</f>
        <v>4527044337.2167559</v>
      </c>
      <c r="X64" s="3"/>
      <c r="Y64" s="111"/>
      <c r="Z64" s="3">
        <f t="shared" si="201"/>
        <v>388267907.51262766</v>
      </c>
      <c r="AA64" s="3">
        <f t="shared" si="201"/>
        <v>0</v>
      </c>
      <c r="AB64" s="3">
        <f t="shared" si="201"/>
        <v>192391.50089493673</v>
      </c>
      <c r="AC64" s="3">
        <f t="shared" si="201"/>
        <v>2433094331.8883796</v>
      </c>
      <c r="AD64" s="3">
        <f t="shared" si="201"/>
        <v>282464298.86619002</v>
      </c>
      <c r="AE64" s="3">
        <f t="shared" si="201"/>
        <v>682639079.4189043</v>
      </c>
      <c r="AF64" s="3">
        <f t="shared" si="201"/>
        <v>707939836.20268929</v>
      </c>
      <c r="AG64" s="3">
        <f t="shared" si="201"/>
        <v>32446491.827069923</v>
      </c>
      <c r="AH64" s="3">
        <f>SUM(AB64:AG64)</f>
        <v>4138776429.7041278</v>
      </c>
      <c r="AI64" s="3">
        <f>Z64+AA64+AH64</f>
        <v>4527044337.2167559</v>
      </c>
      <c r="AJ64" s="3"/>
      <c r="AK64" s="111"/>
      <c r="AL64" s="3">
        <f t="shared" si="202"/>
        <v>388267907.51262766</v>
      </c>
      <c r="AM64" s="3">
        <f t="shared" si="202"/>
        <v>0</v>
      </c>
      <c r="AN64" s="3">
        <f t="shared" si="202"/>
        <v>192391.50089493673</v>
      </c>
      <c r="AO64" s="3">
        <f t="shared" si="202"/>
        <v>2433094331.8883796</v>
      </c>
      <c r="AP64" s="3">
        <f t="shared" si="202"/>
        <v>282464298.86619002</v>
      </c>
      <c r="AQ64" s="3">
        <f t="shared" si="202"/>
        <v>682639079.4189043</v>
      </c>
      <c r="AR64" s="3">
        <f t="shared" si="202"/>
        <v>707939836.20268929</v>
      </c>
      <c r="AS64" s="3">
        <f t="shared" si="202"/>
        <v>32446491.827069923</v>
      </c>
      <c r="AT64" s="3">
        <f>SUM(AN64:AS64)</f>
        <v>4138776429.7041278</v>
      </c>
      <c r="AU64" s="3">
        <f>AL64+AM64+AT64</f>
        <v>4527044337.2167559</v>
      </c>
      <c r="AV64" s="3"/>
      <c r="AW64" s="111"/>
      <c r="AX64" s="3">
        <f t="shared" si="203"/>
        <v>388267907.51262766</v>
      </c>
      <c r="AY64" s="3">
        <f t="shared" si="203"/>
        <v>0</v>
      </c>
      <c r="AZ64" s="3">
        <f t="shared" si="203"/>
        <v>192391.50089493673</v>
      </c>
      <c r="BA64" s="3">
        <f t="shared" si="203"/>
        <v>2433094331.8883796</v>
      </c>
      <c r="BB64" s="3">
        <f t="shared" si="203"/>
        <v>282464298.86619002</v>
      </c>
      <c r="BC64" s="3">
        <f t="shared" si="203"/>
        <v>682639079.4189043</v>
      </c>
      <c r="BD64" s="3">
        <f t="shared" si="203"/>
        <v>707939836.20268929</v>
      </c>
      <c r="BE64" s="3">
        <f t="shared" si="203"/>
        <v>32446491.827069923</v>
      </c>
      <c r="BF64" s="3">
        <f>SUM(AZ64:BE64)</f>
        <v>4138776429.7041278</v>
      </c>
      <c r="BG64" s="3">
        <f>AX64+AY64+BF64</f>
        <v>4527044337.2167559</v>
      </c>
      <c r="BH64" s="3"/>
      <c r="BI64" s="111"/>
      <c r="BJ64" s="3">
        <f t="shared" si="204"/>
        <v>388267907.51262766</v>
      </c>
      <c r="BK64" s="3">
        <f t="shared" si="204"/>
        <v>0</v>
      </c>
      <c r="BL64" s="3">
        <f t="shared" si="204"/>
        <v>192391.50089493673</v>
      </c>
      <c r="BM64" s="3">
        <f t="shared" si="204"/>
        <v>2433094331.8883796</v>
      </c>
      <c r="BN64" s="3">
        <f t="shared" si="204"/>
        <v>282464298.86619002</v>
      </c>
      <c r="BO64" s="3">
        <f t="shared" si="204"/>
        <v>682639079.4189043</v>
      </c>
      <c r="BP64" s="3">
        <f t="shared" si="204"/>
        <v>707939836.20268929</v>
      </c>
      <c r="BQ64" s="3">
        <f t="shared" si="204"/>
        <v>32446491.827069923</v>
      </c>
      <c r="BR64" s="3">
        <f>SUM(BL64:BQ64)</f>
        <v>4138776429.7041278</v>
      </c>
      <c r="BS64" s="3">
        <f>BJ64+BK64+BR64</f>
        <v>4527044337.2167559</v>
      </c>
      <c r="BT64" s="3"/>
      <c r="BU64" s="111"/>
      <c r="BV64" s="3">
        <f t="shared" si="205"/>
        <v>388267907.51262766</v>
      </c>
      <c r="BW64" s="3">
        <f t="shared" si="205"/>
        <v>0</v>
      </c>
      <c r="BX64" s="3">
        <f t="shared" si="205"/>
        <v>192391.50089493673</v>
      </c>
      <c r="BY64" s="3">
        <f t="shared" si="205"/>
        <v>2433094331.8883796</v>
      </c>
      <c r="BZ64" s="3">
        <f t="shared" si="205"/>
        <v>282464298.86619002</v>
      </c>
      <c r="CA64" s="3">
        <f t="shared" si="205"/>
        <v>682639079.4189043</v>
      </c>
      <c r="CB64" s="3">
        <f t="shared" si="205"/>
        <v>707939836.20268929</v>
      </c>
      <c r="CC64" s="3">
        <f t="shared" si="205"/>
        <v>32446491.827069923</v>
      </c>
      <c r="CD64" s="3">
        <f>SUM(BX64:CC64)</f>
        <v>4138776429.7041278</v>
      </c>
      <c r="CE64" s="3">
        <f>BV64+BW64+CD64</f>
        <v>4527044337.2167559</v>
      </c>
      <c r="CF64" s="3"/>
      <c r="CG64" s="111"/>
      <c r="CH64" s="3">
        <f t="shared" si="206"/>
        <v>388267907.51262766</v>
      </c>
      <c r="CI64" s="3">
        <f t="shared" si="206"/>
        <v>0</v>
      </c>
      <c r="CJ64" s="3">
        <f t="shared" si="206"/>
        <v>192391.50089493673</v>
      </c>
      <c r="CK64" s="3">
        <f t="shared" si="206"/>
        <v>2433094331.8883796</v>
      </c>
      <c r="CL64" s="3">
        <f t="shared" si="206"/>
        <v>282464298.86619002</v>
      </c>
      <c r="CM64" s="3">
        <f t="shared" si="206"/>
        <v>682639079.4189043</v>
      </c>
      <c r="CN64" s="3">
        <f t="shared" si="206"/>
        <v>707939836.20268929</v>
      </c>
      <c r="CO64" s="3">
        <f t="shared" si="206"/>
        <v>32446491.827069923</v>
      </c>
      <c r="CP64" s="3">
        <f>SUM(CJ64:CO64)</f>
        <v>4138776429.7041278</v>
      </c>
      <c r="CQ64" s="3">
        <f>CH64+CI64+CP64</f>
        <v>4527044337.2167559</v>
      </c>
      <c r="CR64" s="3"/>
      <c r="CS64" s="111"/>
      <c r="CT64" s="3">
        <f t="shared" si="207"/>
        <v>388267907.51262766</v>
      </c>
      <c r="CU64" s="3">
        <f t="shared" si="207"/>
        <v>0</v>
      </c>
      <c r="CV64" s="3">
        <f t="shared" si="207"/>
        <v>192391.50089493673</v>
      </c>
      <c r="CW64" s="3">
        <f t="shared" si="207"/>
        <v>2433094331.8883796</v>
      </c>
      <c r="CX64" s="3">
        <f t="shared" si="207"/>
        <v>282464298.86619002</v>
      </c>
      <c r="CY64" s="3">
        <f t="shared" si="207"/>
        <v>682639079.4189043</v>
      </c>
      <c r="CZ64" s="3">
        <f t="shared" si="207"/>
        <v>707939836.20268929</v>
      </c>
      <c r="DA64" s="3">
        <f t="shared" si="207"/>
        <v>32446491.827069923</v>
      </c>
      <c r="DB64" s="3">
        <f>SUM(CV64:DA64)</f>
        <v>4138776429.7041278</v>
      </c>
      <c r="DC64" s="3">
        <f>CT64+CU64+DB64</f>
        <v>4527044337.2167559</v>
      </c>
      <c r="DD64" s="3"/>
      <c r="DE64" s="111"/>
      <c r="DF64" s="3">
        <f t="shared" si="208"/>
        <v>388267907.51262766</v>
      </c>
      <c r="DG64" s="3">
        <f t="shared" si="208"/>
        <v>0</v>
      </c>
      <c r="DH64" s="3">
        <f t="shared" si="208"/>
        <v>192391.50089493673</v>
      </c>
      <c r="DI64" s="3">
        <f t="shared" si="208"/>
        <v>2433094331.8883796</v>
      </c>
      <c r="DJ64" s="3">
        <f t="shared" si="208"/>
        <v>282464298.86619002</v>
      </c>
      <c r="DK64" s="3">
        <f t="shared" si="208"/>
        <v>682639079.4189043</v>
      </c>
      <c r="DL64" s="3">
        <f t="shared" si="208"/>
        <v>707939836.20268929</v>
      </c>
      <c r="DM64" s="3">
        <f t="shared" si="208"/>
        <v>32446491.827069923</v>
      </c>
      <c r="DN64" s="3">
        <f>SUM(DH64:DM64)</f>
        <v>4138776429.7041278</v>
      </c>
      <c r="DO64" s="3">
        <f>DF64+DG64+DN64</f>
        <v>4527044337.2167559</v>
      </c>
      <c r="DP64" s="3"/>
      <c r="DQ64" s="111"/>
      <c r="DR64" s="3">
        <f t="shared" si="209"/>
        <v>388267907.51262766</v>
      </c>
      <c r="DS64" s="3">
        <f t="shared" si="209"/>
        <v>0</v>
      </c>
      <c r="DT64" s="3">
        <f t="shared" si="209"/>
        <v>192391.50089493673</v>
      </c>
      <c r="DU64" s="3">
        <f t="shared" si="209"/>
        <v>2433094331.8883796</v>
      </c>
      <c r="DV64" s="3">
        <f t="shared" si="209"/>
        <v>282464298.86619002</v>
      </c>
      <c r="DW64" s="3">
        <f t="shared" si="209"/>
        <v>682639079.4189043</v>
      </c>
      <c r="DX64" s="3">
        <f t="shared" si="209"/>
        <v>707939836.20268929</v>
      </c>
      <c r="DY64" s="3">
        <f t="shared" si="209"/>
        <v>32446491.827069923</v>
      </c>
      <c r="DZ64" s="3">
        <f>SUM(DT64:DY64)</f>
        <v>4138776429.7041278</v>
      </c>
      <c r="EA64" s="3">
        <f>DR64+DS64+DZ64</f>
        <v>4527044337.2167559</v>
      </c>
      <c r="EB64" s="3"/>
      <c r="EC64" s="111"/>
      <c r="ED64" s="3">
        <f t="shared" si="210"/>
        <v>388267907.51262766</v>
      </c>
      <c r="EE64" s="3">
        <f t="shared" si="210"/>
        <v>0</v>
      </c>
      <c r="EF64" s="3">
        <f t="shared" si="210"/>
        <v>192391.50089493673</v>
      </c>
      <c r="EG64" s="3">
        <f t="shared" si="210"/>
        <v>2433094331.8883796</v>
      </c>
      <c r="EH64" s="3">
        <f t="shared" si="210"/>
        <v>282464298.86619002</v>
      </c>
      <c r="EI64" s="3">
        <f t="shared" si="210"/>
        <v>682639079.4189043</v>
      </c>
      <c r="EJ64" s="3">
        <f t="shared" si="210"/>
        <v>707939836.20268929</v>
      </c>
      <c r="EK64" s="3">
        <f t="shared" si="210"/>
        <v>32446491.827069923</v>
      </c>
      <c r="EL64" s="3">
        <f>SUM(EF64:EK64)</f>
        <v>4138776429.7041278</v>
      </c>
      <c r="EM64" s="3">
        <f>ED64+EE64+EL64</f>
        <v>4527044337.2167559</v>
      </c>
      <c r="EN64" s="3"/>
      <c r="EO64" s="111"/>
    </row>
    <row r="65" spans="1:143" x14ac:dyDescent="0.2">
      <c r="A65" s="74" t="s">
        <v>258</v>
      </c>
      <c r="B65" s="75">
        <f t="shared" ref="B65:I65" si="211">B63</f>
        <v>0</v>
      </c>
      <c r="C65" s="75">
        <f t="shared" si="211"/>
        <v>0</v>
      </c>
      <c r="D65" s="75">
        <f t="shared" si="211"/>
        <v>0</v>
      </c>
      <c r="E65" s="75">
        <f t="shared" si="211"/>
        <v>0</v>
      </c>
      <c r="F65" s="75">
        <f t="shared" si="211"/>
        <v>0</v>
      </c>
      <c r="G65" s="75">
        <f t="shared" si="211"/>
        <v>0</v>
      </c>
      <c r="H65" s="75">
        <f t="shared" si="211"/>
        <v>0</v>
      </c>
      <c r="I65" s="75">
        <f t="shared" si="211"/>
        <v>0</v>
      </c>
      <c r="J65" s="75">
        <f>SUM(D65:I65)</f>
        <v>0</v>
      </c>
      <c r="K65" s="75">
        <f>B65+C65+J65</f>
        <v>0</v>
      </c>
      <c r="N65" s="75">
        <f t="shared" ref="N65:U65" si="212">N63</f>
        <v>0</v>
      </c>
      <c r="O65" s="75">
        <f t="shared" si="212"/>
        <v>0</v>
      </c>
      <c r="P65" s="75">
        <f t="shared" si="212"/>
        <v>0</v>
      </c>
      <c r="Q65" s="75">
        <f t="shared" si="212"/>
        <v>0</v>
      </c>
      <c r="R65" s="75">
        <f t="shared" si="212"/>
        <v>0</v>
      </c>
      <c r="S65" s="75">
        <f t="shared" si="212"/>
        <v>0</v>
      </c>
      <c r="T65" s="75">
        <f t="shared" si="212"/>
        <v>0</v>
      </c>
      <c r="U65" s="75">
        <f t="shared" si="212"/>
        <v>0</v>
      </c>
      <c r="V65" s="75">
        <f>SUM(P65:U65)</f>
        <v>0</v>
      </c>
      <c r="W65" s="75">
        <f>N65+O65+V65</f>
        <v>0</v>
      </c>
      <c r="Z65" s="75">
        <f t="shared" ref="Z65:AG65" si="213">Z63</f>
        <v>0</v>
      </c>
      <c r="AA65" s="75">
        <f t="shared" si="213"/>
        <v>0</v>
      </c>
      <c r="AB65" s="75">
        <f t="shared" si="213"/>
        <v>0</v>
      </c>
      <c r="AC65" s="75">
        <f t="shared" si="213"/>
        <v>0</v>
      </c>
      <c r="AD65" s="75">
        <f t="shared" si="213"/>
        <v>0</v>
      </c>
      <c r="AE65" s="75">
        <f t="shared" si="213"/>
        <v>0</v>
      </c>
      <c r="AF65" s="75">
        <f t="shared" si="213"/>
        <v>0</v>
      </c>
      <c r="AG65" s="75">
        <f t="shared" si="213"/>
        <v>0</v>
      </c>
      <c r="AH65" s="75">
        <f>SUM(AB65:AG65)</f>
        <v>0</v>
      </c>
      <c r="AI65" s="75">
        <f>Z65+AA65+AH65</f>
        <v>0</v>
      </c>
      <c r="AL65" s="75">
        <f t="shared" ref="AL65:AS65" si="214">AL63</f>
        <v>0</v>
      </c>
      <c r="AM65" s="75">
        <f t="shared" si="214"/>
        <v>0</v>
      </c>
      <c r="AN65" s="75">
        <f t="shared" si="214"/>
        <v>0</v>
      </c>
      <c r="AO65" s="75">
        <f t="shared" si="214"/>
        <v>0</v>
      </c>
      <c r="AP65" s="75">
        <f t="shared" si="214"/>
        <v>0</v>
      </c>
      <c r="AQ65" s="75">
        <f t="shared" si="214"/>
        <v>0</v>
      </c>
      <c r="AR65" s="75">
        <f t="shared" si="214"/>
        <v>0</v>
      </c>
      <c r="AS65" s="75">
        <f t="shared" si="214"/>
        <v>0</v>
      </c>
      <c r="AT65" s="75">
        <f>SUM(AN65:AS65)</f>
        <v>0</v>
      </c>
      <c r="AU65" s="75">
        <f>AL65+AM65+AT65</f>
        <v>0</v>
      </c>
      <c r="AX65" s="75">
        <f t="shared" ref="AX65:BE65" si="215">AX63</f>
        <v>0</v>
      </c>
      <c r="AY65" s="75">
        <f t="shared" si="215"/>
        <v>0</v>
      </c>
      <c r="AZ65" s="75">
        <f t="shared" si="215"/>
        <v>0</v>
      </c>
      <c r="BA65" s="75">
        <f t="shared" si="215"/>
        <v>0</v>
      </c>
      <c r="BB65" s="75">
        <f t="shared" si="215"/>
        <v>0</v>
      </c>
      <c r="BC65" s="75">
        <f t="shared" si="215"/>
        <v>0</v>
      </c>
      <c r="BD65" s="75">
        <f t="shared" si="215"/>
        <v>0</v>
      </c>
      <c r="BE65" s="75">
        <f t="shared" si="215"/>
        <v>0</v>
      </c>
      <c r="BF65" s="75">
        <f>SUM(AZ65:BE65)</f>
        <v>0</v>
      </c>
      <c r="BG65" s="75">
        <f>AX65+AY65+BF65</f>
        <v>0</v>
      </c>
      <c r="BJ65" s="75">
        <f t="shared" ref="BJ65:BQ65" si="216">BJ63</f>
        <v>0</v>
      </c>
      <c r="BK65" s="75">
        <f t="shared" si="216"/>
        <v>0</v>
      </c>
      <c r="BL65" s="75">
        <f t="shared" si="216"/>
        <v>0</v>
      </c>
      <c r="BM65" s="75">
        <f t="shared" si="216"/>
        <v>0</v>
      </c>
      <c r="BN65" s="75">
        <f t="shared" si="216"/>
        <v>0</v>
      </c>
      <c r="BO65" s="75">
        <f t="shared" si="216"/>
        <v>0</v>
      </c>
      <c r="BP65" s="75">
        <f t="shared" si="216"/>
        <v>0</v>
      </c>
      <c r="BQ65" s="75">
        <f t="shared" si="216"/>
        <v>0</v>
      </c>
      <c r="BR65" s="75">
        <f>SUM(BL65:BQ65)</f>
        <v>0</v>
      </c>
      <c r="BS65" s="75">
        <f>BJ65+BK65+BR65</f>
        <v>0</v>
      </c>
      <c r="BV65" s="75">
        <f t="shared" ref="BV65:CC65" si="217">BV63</f>
        <v>0</v>
      </c>
      <c r="BW65" s="75">
        <f t="shared" si="217"/>
        <v>0</v>
      </c>
      <c r="BX65" s="75">
        <f t="shared" si="217"/>
        <v>0</v>
      </c>
      <c r="BY65" s="75">
        <f t="shared" si="217"/>
        <v>0</v>
      </c>
      <c r="BZ65" s="75">
        <f t="shared" si="217"/>
        <v>0</v>
      </c>
      <c r="CA65" s="75">
        <f t="shared" si="217"/>
        <v>0</v>
      </c>
      <c r="CB65" s="75">
        <f t="shared" si="217"/>
        <v>0</v>
      </c>
      <c r="CC65" s="75">
        <f t="shared" si="217"/>
        <v>0</v>
      </c>
      <c r="CD65" s="75">
        <f>SUM(BX65:CC65)</f>
        <v>0</v>
      </c>
      <c r="CE65" s="75">
        <f>BV65+BW65+CD65</f>
        <v>0</v>
      </c>
      <c r="CH65" s="75">
        <f t="shared" ref="CH65:CO65" si="218">CH63</f>
        <v>0</v>
      </c>
      <c r="CI65" s="75">
        <f t="shared" si="218"/>
        <v>0</v>
      </c>
      <c r="CJ65" s="75">
        <f t="shared" si="218"/>
        <v>0</v>
      </c>
      <c r="CK65" s="75">
        <f t="shared" si="218"/>
        <v>0</v>
      </c>
      <c r="CL65" s="75">
        <f t="shared" si="218"/>
        <v>0</v>
      </c>
      <c r="CM65" s="75">
        <f t="shared" si="218"/>
        <v>0</v>
      </c>
      <c r="CN65" s="75">
        <f t="shared" si="218"/>
        <v>0</v>
      </c>
      <c r="CO65" s="75">
        <f t="shared" si="218"/>
        <v>0</v>
      </c>
      <c r="CP65" s="75">
        <f>SUM(CJ65:CO65)</f>
        <v>0</v>
      </c>
      <c r="CQ65" s="75">
        <f>CH65+CI65+CP65</f>
        <v>0</v>
      </c>
      <c r="CT65" s="75">
        <f t="shared" ref="CT65:DA65" si="219">CT63</f>
        <v>0</v>
      </c>
      <c r="CU65" s="75">
        <f t="shared" si="219"/>
        <v>0</v>
      </c>
      <c r="CV65" s="75">
        <f t="shared" si="219"/>
        <v>0</v>
      </c>
      <c r="CW65" s="75">
        <f t="shared" si="219"/>
        <v>0</v>
      </c>
      <c r="CX65" s="75">
        <f t="shared" si="219"/>
        <v>0</v>
      </c>
      <c r="CY65" s="75">
        <f t="shared" si="219"/>
        <v>0</v>
      </c>
      <c r="CZ65" s="75">
        <f t="shared" si="219"/>
        <v>0</v>
      </c>
      <c r="DA65" s="75">
        <f t="shared" si="219"/>
        <v>0</v>
      </c>
      <c r="DB65" s="75">
        <f>SUM(CV65:DA65)</f>
        <v>0</v>
      </c>
      <c r="DC65" s="75">
        <f>CT65+CU65+DB65</f>
        <v>0</v>
      </c>
      <c r="DF65" s="75">
        <f t="shared" ref="DF65:DM65" si="220">DF63</f>
        <v>0</v>
      </c>
      <c r="DG65" s="75">
        <f t="shared" si="220"/>
        <v>0</v>
      </c>
      <c r="DH65" s="75">
        <f t="shared" si="220"/>
        <v>0</v>
      </c>
      <c r="DI65" s="75">
        <f t="shared" si="220"/>
        <v>0</v>
      </c>
      <c r="DJ65" s="75">
        <f t="shared" si="220"/>
        <v>0</v>
      </c>
      <c r="DK65" s="75">
        <f t="shared" si="220"/>
        <v>0</v>
      </c>
      <c r="DL65" s="75">
        <f t="shared" si="220"/>
        <v>0</v>
      </c>
      <c r="DM65" s="75">
        <f t="shared" si="220"/>
        <v>0</v>
      </c>
      <c r="DN65" s="75">
        <f>SUM(DH65:DM65)</f>
        <v>0</v>
      </c>
      <c r="DO65" s="75">
        <f>DF65+DG65+DN65</f>
        <v>0</v>
      </c>
      <c r="DR65" s="75">
        <f t="shared" ref="DR65:DY65" si="221">DR63</f>
        <v>0</v>
      </c>
      <c r="DS65" s="75">
        <f t="shared" si="221"/>
        <v>0</v>
      </c>
      <c r="DT65" s="75">
        <f t="shared" si="221"/>
        <v>0</v>
      </c>
      <c r="DU65" s="75">
        <f t="shared" si="221"/>
        <v>0</v>
      </c>
      <c r="DV65" s="75">
        <f t="shared" si="221"/>
        <v>0</v>
      </c>
      <c r="DW65" s="75">
        <f t="shared" si="221"/>
        <v>0</v>
      </c>
      <c r="DX65" s="75">
        <f t="shared" si="221"/>
        <v>0</v>
      </c>
      <c r="DY65" s="75">
        <f t="shared" si="221"/>
        <v>0</v>
      </c>
      <c r="DZ65" s="75">
        <f>SUM(DT65:DY65)</f>
        <v>0</v>
      </c>
      <c r="EA65" s="75">
        <f>DR65+DS65+DZ65</f>
        <v>0</v>
      </c>
      <c r="ED65" s="75">
        <f t="shared" ref="ED65:EK65" si="222">ED63</f>
        <v>0</v>
      </c>
      <c r="EE65" s="75">
        <f t="shared" si="222"/>
        <v>0</v>
      </c>
      <c r="EF65" s="75">
        <f t="shared" si="222"/>
        <v>0</v>
      </c>
      <c r="EG65" s="75">
        <f t="shared" si="222"/>
        <v>0</v>
      </c>
      <c r="EH65" s="75">
        <f t="shared" si="222"/>
        <v>0</v>
      </c>
      <c r="EI65" s="75">
        <f t="shared" si="222"/>
        <v>0</v>
      </c>
      <c r="EJ65" s="75">
        <f t="shared" si="222"/>
        <v>0</v>
      </c>
      <c r="EK65" s="75">
        <f t="shared" si="222"/>
        <v>0</v>
      </c>
      <c r="EL65" s="75">
        <f>SUM(EF65:EK65)</f>
        <v>0</v>
      </c>
      <c r="EM65" s="75">
        <f>ED65+EE65+EL65</f>
        <v>0</v>
      </c>
    </row>
    <row r="66" spans="1:143" x14ac:dyDescent="0.2">
      <c r="A66" s="74" t="s">
        <v>262</v>
      </c>
      <c r="B66" s="75">
        <f t="shared" ref="B66:I66" si="223">B64-B62</f>
        <v>0</v>
      </c>
      <c r="C66" s="75">
        <f t="shared" si="223"/>
        <v>0</v>
      </c>
      <c r="D66" s="75">
        <f t="shared" si="223"/>
        <v>0</v>
      </c>
      <c r="E66" s="75">
        <f t="shared" si="223"/>
        <v>0</v>
      </c>
      <c r="F66" s="75">
        <f t="shared" si="223"/>
        <v>0</v>
      </c>
      <c r="G66" s="75">
        <f t="shared" si="223"/>
        <v>0</v>
      </c>
      <c r="H66" s="75">
        <f t="shared" si="223"/>
        <v>0</v>
      </c>
      <c r="I66" s="75">
        <f t="shared" si="223"/>
        <v>0</v>
      </c>
      <c r="J66" s="75">
        <f>SUM(D66:I66)</f>
        <v>0</v>
      </c>
      <c r="K66" s="75">
        <f>B66+C66+J66</f>
        <v>0</v>
      </c>
      <c r="N66" s="75">
        <f t="shared" ref="N66:U66" si="224">N64-N62</f>
        <v>0</v>
      </c>
      <c r="O66" s="75">
        <f t="shared" si="224"/>
        <v>0</v>
      </c>
      <c r="P66" s="75">
        <f t="shared" si="224"/>
        <v>0</v>
      </c>
      <c r="Q66" s="75">
        <f t="shared" si="224"/>
        <v>0</v>
      </c>
      <c r="R66" s="75">
        <f t="shared" si="224"/>
        <v>0</v>
      </c>
      <c r="S66" s="75">
        <f t="shared" si="224"/>
        <v>0</v>
      </c>
      <c r="T66" s="75">
        <f t="shared" si="224"/>
        <v>0</v>
      </c>
      <c r="U66" s="75">
        <f t="shared" si="224"/>
        <v>0</v>
      </c>
      <c r="V66" s="75">
        <f>SUM(P66:U66)</f>
        <v>0</v>
      </c>
      <c r="W66" s="75">
        <f>N66+O66+V66</f>
        <v>0</v>
      </c>
      <c r="Z66" s="75">
        <f t="shared" ref="Z66:AG66" si="225">Z64-Z62</f>
        <v>0</v>
      </c>
      <c r="AA66" s="75">
        <f t="shared" si="225"/>
        <v>0</v>
      </c>
      <c r="AB66" s="75">
        <f t="shared" si="225"/>
        <v>0</v>
      </c>
      <c r="AC66" s="75">
        <f t="shared" si="225"/>
        <v>0</v>
      </c>
      <c r="AD66" s="75">
        <f t="shared" si="225"/>
        <v>0</v>
      </c>
      <c r="AE66" s="75">
        <f t="shared" si="225"/>
        <v>0</v>
      </c>
      <c r="AF66" s="75">
        <f t="shared" si="225"/>
        <v>0</v>
      </c>
      <c r="AG66" s="75">
        <f t="shared" si="225"/>
        <v>0</v>
      </c>
      <c r="AH66" s="75">
        <f>SUM(AB66:AG66)</f>
        <v>0</v>
      </c>
      <c r="AI66" s="75">
        <f>Z66+AA66+AH66</f>
        <v>0</v>
      </c>
      <c r="AL66" s="75">
        <f t="shared" ref="AL66:AS66" si="226">AL64-AL62</f>
        <v>0</v>
      </c>
      <c r="AM66" s="75">
        <f t="shared" si="226"/>
        <v>0</v>
      </c>
      <c r="AN66" s="75">
        <f t="shared" si="226"/>
        <v>0</v>
      </c>
      <c r="AO66" s="75">
        <f t="shared" si="226"/>
        <v>0</v>
      </c>
      <c r="AP66" s="75">
        <f t="shared" si="226"/>
        <v>0</v>
      </c>
      <c r="AQ66" s="75">
        <f t="shared" si="226"/>
        <v>0</v>
      </c>
      <c r="AR66" s="75">
        <f t="shared" si="226"/>
        <v>0</v>
      </c>
      <c r="AS66" s="75">
        <f t="shared" si="226"/>
        <v>0</v>
      </c>
      <c r="AT66" s="75">
        <f>SUM(AN66:AS66)</f>
        <v>0</v>
      </c>
      <c r="AU66" s="75">
        <f>AL66+AM66+AT66</f>
        <v>0</v>
      </c>
      <c r="AX66" s="75">
        <f t="shared" ref="AX66:BE66" si="227">AX64-AX62</f>
        <v>0</v>
      </c>
      <c r="AY66" s="75">
        <f t="shared" si="227"/>
        <v>0</v>
      </c>
      <c r="AZ66" s="75">
        <f t="shared" si="227"/>
        <v>0</v>
      </c>
      <c r="BA66" s="75">
        <f t="shared" si="227"/>
        <v>0</v>
      </c>
      <c r="BB66" s="75">
        <f t="shared" si="227"/>
        <v>0</v>
      </c>
      <c r="BC66" s="75">
        <f t="shared" si="227"/>
        <v>0</v>
      </c>
      <c r="BD66" s="75">
        <f t="shared" si="227"/>
        <v>0</v>
      </c>
      <c r="BE66" s="75">
        <f t="shared" si="227"/>
        <v>0</v>
      </c>
      <c r="BF66" s="75">
        <f>SUM(AZ66:BE66)</f>
        <v>0</v>
      </c>
      <c r="BG66" s="75">
        <f>AX66+AY66+BF66</f>
        <v>0</v>
      </c>
      <c r="BJ66" s="75">
        <f t="shared" ref="BJ66:BQ66" si="228">BJ64-BJ62</f>
        <v>0</v>
      </c>
      <c r="BK66" s="75">
        <f t="shared" si="228"/>
        <v>0</v>
      </c>
      <c r="BL66" s="75">
        <f t="shared" si="228"/>
        <v>0</v>
      </c>
      <c r="BM66" s="75">
        <f t="shared" si="228"/>
        <v>0</v>
      </c>
      <c r="BN66" s="75">
        <f t="shared" si="228"/>
        <v>0</v>
      </c>
      <c r="BO66" s="75">
        <f t="shared" si="228"/>
        <v>0</v>
      </c>
      <c r="BP66" s="75">
        <f t="shared" si="228"/>
        <v>0</v>
      </c>
      <c r="BQ66" s="75">
        <f t="shared" si="228"/>
        <v>0</v>
      </c>
      <c r="BR66" s="75">
        <f>SUM(BL66:BQ66)</f>
        <v>0</v>
      </c>
      <c r="BS66" s="75">
        <f>BJ66+BK66+BR66</f>
        <v>0</v>
      </c>
      <c r="BV66" s="75">
        <f t="shared" ref="BV66:CC66" si="229">BV64-BV62</f>
        <v>0</v>
      </c>
      <c r="BW66" s="75">
        <f t="shared" si="229"/>
        <v>0</v>
      </c>
      <c r="BX66" s="75">
        <f t="shared" si="229"/>
        <v>0</v>
      </c>
      <c r="BY66" s="75">
        <f t="shared" si="229"/>
        <v>0</v>
      </c>
      <c r="BZ66" s="75">
        <f t="shared" si="229"/>
        <v>0</v>
      </c>
      <c r="CA66" s="75">
        <f t="shared" si="229"/>
        <v>0</v>
      </c>
      <c r="CB66" s="75">
        <f t="shared" si="229"/>
        <v>0</v>
      </c>
      <c r="CC66" s="75">
        <f t="shared" si="229"/>
        <v>0</v>
      </c>
      <c r="CD66" s="75">
        <f>SUM(BX66:CC66)</f>
        <v>0</v>
      </c>
      <c r="CE66" s="75">
        <f>BV66+BW66+CD66</f>
        <v>0</v>
      </c>
      <c r="CH66" s="75">
        <f t="shared" ref="CH66:CO66" si="230">CH64-CH62</f>
        <v>0</v>
      </c>
      <c r="CI66" s="75">
        <f t="shared" si="230"/>
        <v>0</v>
      </c>
      <c r="CJ66" s="75">
        <f t="shared" si="230"/>
        <v>0</v>
      </c>
      <c r="CK66" s="75">
        <f t="shared" si="230"/>
        <v>0</v>
      </c>
      <c r="CL66" s="75">
        <f t="shared" si="230"/>
        <v>0</v>
      </c>
      <c r="CM66" s="75">
        <f t="shared" si="230"/>
        <v>0</v>
      </c>
      <c r="CN66" s="75">
        <f t="shared" si="230"/>
        <v>0</v>
      </c>
      <c r="CO66" s="75">
        <f t="shared" si="230"/>
        <v>0</v>
      </c>
      <c r="CP66" s="75">
        <f>SUM(CJ66:CO66)</f>
        <v>0</v>
      </c>
      <c r="CQ66" s="75">
        <f>CH66+CI66+CP66</f>
        <v>0</v>
      </c>
      <c r="CT66" s="75">
        <f t="shared" ref="CT66:DA66" si="231">CT64-CT62</f>
        <v>0</v>
      </c>
      <c r="CU66" s="75">
        <f t="shared" si="231"/>
        <v>0</v>
      </c>
      <c r="CV66" s="75">
        <f t="shared" si="231"/>
        <v>0</v>
      </c>
      <c r="CW66" s="75">
        <f t="shared" si="231"/>
        <v>0</v>
      </c>
      <c r="CX66" s="75">
        <f t="shared" si="231"/>
        <v>0</v>
      </c>
      <c r="CY66" s="75">
        <f t="shared" si="231"/>
        <v>0</v>
      </c>
      <c r="CZ66" s="75">
        <f t="shared" si="231"/>
        <v>0</v>
      </c>
      <c r="DA66" s="75">
        <f t="shared" si="231"/>
        <v>0</v>
      </c>
      <c r="DB66" s="75">
        <f>SUM(CV66:DA66)</f>
        <v>0</v>
      </c>
      <c r="DC66" s="75">
        <f>CT66+CU66+DB66</f>
        <v>0</v>
      </c>
      <c r="DF66" s="75">
        <f t="shared" ref="DF66:DM66" si="232">DF64-DF62</f>
        <v>0</v>
      </c>
      <c r="DG66" s="75">
        <f t="shared" si="232"/>
        <v>0</v>
      </c>
      <c r="DH66" s="75">
        <f t="shared" si="232"/>
        <v>0</v>
      </c>
      <c r="DI66" s="75">
        <f t="shared" si="232"/>
        <v>0</v>
      </c>
      <c r="DJ66" s="75">
        <f t="shared" si="232"/>
        <v>0</v>
      </c>
      <c r="DK66" s="75">
        <f t="shared" si="232"/>
        <v>0</v>
      </c>
      <c r="DL66" s="75">
        <f t="shared" si="232"/>
        <v>0</v>
      </c>
      <c r="DM66" s="75">
        <f t="shared" si="232"/>
        <v>0</v>
      </c>
      <c r="DN66" s="75">
        <f>SUM(DH66:DM66)</f>
        <v>0</v>
      </c>
      <c r="DO66" s="75">
        <f>DF66+DG66+DN66</f>
        <v>0</v>
      </c>
      <c r="DR66" s="75">
        <f t="shared" ref="DR66:DY66" si="233">DR64-DR62</f>
        <v>0</v>
      </c>
      <c r="DS66" s="75">
        <f t="shared" si="233"/>
        <v>0</v>
      </c>
      <c r="DT66" s="75">
        <f t="shared" si="233"/>
        <v>0</v>
      </c>
      <c r="DU66" s="75">
        <f t="shared" si="233"/>
        <v>0</v>
      </c>
      <c r="DV66" s="75">
        <f t="shared" si="233"/>
        <v>0</v>
      </c>
      <c r="DW66" s="75">
        <f t="shared" si="233"/>
        <v>0</v>
      </c>
      <c r="DX66" s="75">
        <f t="shared" si="233"/>
        <v>0</v>
      </c>
      <c r="DY66" s="75">
        <f t="shared" si="233"/>
        <v>0</v>
      </c>
      <c r="DZ66" s="75">
        <f>SUM(DT66:DY66)</f>
        <v>0</v>
      </c>
      <c r="EA66" s="75">
        <f>DR66+DS66+DZ66</f>
        <v>0</v>
      </c>
      <c r="ED66" s="75">
        <f t="shared" ref="ED66:EK66" si="234">ED64-ED62</f>
        <v>0</v>
      </c>
      <c r="EE66" s="75">
        <f t="shared" si="234"/>
        <v>0</v>
      </c>
      <c r="EF66" s="75">
        <f t="shared" si="234"/>
        <v>0</v>
      </c>
      <c r="EG66" s="75">
        <f t="shared" si="234"/>
        <v>0</v>
      </c>
      <c r="EH66" s="75">
        <f t="shared" si="234"/>
        <v>0</v>
      </c>
      <c r="EI66" s="75">
        <f t="shared" si="234"/>
        <v>0</v>
      </c>
      <c r="EJ66" s="75">
        <f t="shared" si="234"/>
        <v>0</v>
      </c>
      <c r="EK66" s="75">
        <f t="shared" si="234"/>
        <v>0</v>
      </c>
      <c r="EL66" s="75">
        <f>SUM(EF66:EK66)</f>
        <v>0</v>
      </c>
      <c r="EM66" s="75">
        <f>ED66+EE66+EL66</f>
        <v>0</v>
      </c>
    </row>
    <row r="67" spans="1:143" ht="6" customHeight="1" x14ac:dyDescent="0.2">
      <c r="A67" s="83"/>
      <c r="B67" s="82"/>
      <c r="C67" s="82"/>
      <c r="D67" s="82"/>
      <c r="E67" s="82"/>
      <c r="F67" s="82"/>
      <c r="G67" s="82"/>
      <c r="H67" s="82"/>
      <c r="I67" s="82"/>
      <c r="J67" s="82"/>
      <c r="K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R67" s="82"/>
      <c r="DS67" s="82"/>
      <c r="DT67" s="82"/>
      <c r="DU67" s="82"/>
      <c r="DV67" s="82"/>
      <c r="DW67" s="82"/>
      <c r="DX67" s="82"/>
      <c r="DY67" s="82"/>
      <c r="DZ67" s="82"/>
      <c r="EA67" s="82"/>
      <c r="ED67" s="82"/>
      <c r="EE67" s="82"/>
      <c r="EF67" s="82"/>
      <c r="EG67" s="82"/>
      <c r="EH67" s="82"/>
      <c r="EI67" s="82"/>
      <c r="EJ67" s="82"/>
      <c r="EK67" s="82"/>
      <c r="EL67" s="82"/>
      <c r="EM67" s="82"/>
    </row>
    <row r="68" spans="1:143" hidden="1" x14ac:dyDescent="0.2">
      <c r="A68" s="77" t="s">
        <v>261</v>
      </c>
      <c r="B68" s="3"/>
      <c r="C68" s="3"/>
      <c r="D68" s="3"/>
      <c r="E68" s="3"/>
      <c r="F68" s="3"/>
      <c r="G68" s="3"/>
      <c r="H68" s="3"/>
      <c r="I68" s="3"/>
      <c r="J68" s="3"/>
      <c r="K68" s="3"/>
      <c r="N68" s="3"/>
      <c r="O68" s="3"/>
      <c r="P68" s="3"/>
      <c r="Q68" s="3"/>
      <c r="R68" s="3"/>
      <c r="S68" s="3"/>
      <c r="T68" s="3"/>
      <c r="U68" s="3"/>
      <c r="V68" s="3"/>
      <c r="W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D68" s="3"/>
      <c r="EE68" s="3"/>
      <c r="EF68" s="3"/>
      <c r="EG68" s="3"/>
      <c r="EH68" s="3"/>
      <c r="EI68" s="3"/>
      <c r="EJ68" s="3"/>
      <c r="EK68" s="3"/>
      <c r="EL68" s="3"/>
      <c r="EM68" s="3"/>
    </row>
    <row r="69" spans="1:143" hidden="1" x14ac:dyDescent="0.2">
      <c r="A69" s="1" t="s">
        <v>260</v>
      </c>
      <c r="B69" s="76"/>
      <c r="C69" s="76"/>
      <c r="D69" s="76"/>
      <c r="E69" s="76"/>
      <c r="F69" s="76"/>
      <c r="G69" s="76"/>
      <c r="H69" s="76"/>
      <c r="I69" s="76"/>
      <c r="J69" s="76">
        <f>SUM(D69:I69)</f>
        <v>0</v>
      </c>
      <c r="K69" s="76">
        <f>B69+C69+J69</f>
        <v>0</v>
      </c>
      <c r="N69" s="76"/>
      <c r="O69" s="76"/>
      <c r="P69" s="76"/>
      <c r="Q69" s="76"/>
      <c r="R69" s="76"/>
      <c r="S69" s="76"/>
      <c r="T69" s="76"/>
      <c r="U69" s="76"/>
      <c r="V69" s="76">
        <f>SUM(P69:U69)</f>
        <v>0</v>
      </c>
      <c r="W69" s="76">
        <f>N69+O69+V69</f>
        <v>0</v>
      </c>
      <c r="Z69" s="76"/>
      <c r="AA69" s="76"/>
      <c r="AB69" s="76"/>
      <c r="AC69" s="76"/>
      <c r="AD69" s="76"/>
      <c r="AE69" s="76"/>
      <c r="AF69" s="76"/>
      <c r="AG69" s="76"/>
      <c r="AH69" s="76">
        <f>SUM(AB69:AG69)</f>
        <v>0</v>
      </c>
      <c r="AI69" s="76">
        <f>Z69+AA69+AH69</f>
        <v>0</v>
      </c>
      <c r="AL69" s="76"/>
      <c r="AM69" s="76"/>
      <c r="AN69" s="76"/>
      <c r="AO69" s="76"/>
      <c r="AP69" s="76"/>
      <c r="AQ69" s="76"/>
      <c r="AR69" s="76"/>
      <c r="AS69" s="76"/>
      <c r="AT69" s="76">
        <f>SUM(AN69:AS69)</f>
        <v>0</v>
      </c>
      <c r="AU69" s="76">
        <f>AL69+AM69+AT69</f>
        <v>0</v>
      </c>
      <c r="AX69" s="76"/>
      <c r="AY69" s="76"/>
      <c r="AZ69" s="76"/>
      <c r="BA69" s="76"/>
      <c r="BB69" s="76"/>
      <c r="BC69" s="76"/>
      <c r="BD69" s="76"/>
      <c r="BE69" s="76"/>
      <c r="BF69" s="76">
        <f>SUM(AZ69:BE69)</f>
        <v>0</v>
      </c>
      <c r="BG69" s="76">
        <f>AX69+AY69+BF69</f>
        <v>0</v>
      </c>
      <c r="BJ69" s="76"/>
      <c r="BK69" s="76"/>
      <c r="BL69" s="76"/>
      <c r="BM69" s="76"/>
      <c r="BN69" s="76"/>
      <c r="BO69" s="76"/>
      <c r="BP69" s="76"/>
      <c r="BQ69" s="76"/>
      <c r="BR69" s="76">
        <f>SUM(BL69:BQ69)</f>
        <v>0</v>
      </c>
      <c r="BS69" s="76">
        <f>BJ69+BK69+BR69</f>
        <v>0</v>
      </c>
      <c r="BV69" s="76"/>
      <c r="BW69" s="76"/>
      <c r="BX69" s="76"/>
      <c r="BY69" s="76"/>
      <c r="BZ69" s="76"/>
      <c r="CA69" s="76"/>
      <c r="CB69" s="76"/>
      <c r="CC69" s="76"/>
      <c r="CD69" s="76">
        <f>SUM(BX69:CC69)</f>
        <v>0</v>
      </c>
      <c r="CE69" s="76">
        <f>BV69+BW69+CD69</f>
        <v>0</v>
      </c>
      <c r="CH69" s="76"/>
      <c r="CI69" s="76"/>
      <c r="CJ69" s="76"/>
      <c r="CK69" s="76"/>
      <c r="CL69" s="76"/>
      <c r="CM69" s="76"/>
      <c r="CN69" s="76"/>
      <c r="CO69" s="76"/>
      <c r="CP69" s="76">
        <f>SUM(CJ69:CO69)</f>
        <v>0</v>
      </c>
      <c r="CQ69" s="76">
        <f>CH69+CI69+CP69</f>
        <v>0</v>
      </c>
      <c r="CT69" s="76"/>
      <c r="CU69" s="76"/>
      <c r="CV69" s="76"/>
      <c r="CW69" s="76"/>
      <c r="CX69" s="76"/>
      <c r="CY69" s="76"/>
      <c r="CZ69" s="76"/>
      <c r="DA69" s="76"/>
      <c r="DB69" s="76">
        <f>SUM(CV69:DA69)</f>
        <v>0</v>
      </c>
      <c r="DC69" s="76">
        <f>CT69+CU69+DB69</f>
        <v>0</v>
      </c>
      <c r="DF69" s="76"/>
      <c r="DG69" s="76"/>
      <c r="DH69" s="76"/>
      <c r="DI69" s="76"/>
      <c r="DJ69" s="76"/>
      <c r="DK69" s="76"/>
      <c r="DL69" s="76"/>
      <c r="DM69" s="76"/>
      <c r="DN69" s="76">
        <f>SUM(DH69:DM69)</f>
        <v>0</v>
      </c>
      <c r="DO69" s="76">
        <f>DF69+DG69+DN69</f>
        <v>0</v>
      </c>
      <c r="DR69" s="76"/>
      <c r="DS69" s="76"/>
      <c r="DT69" s="76"/>
      <c r="DU69" s="76"/>
      <c r="DV69" s="76"/>
      <c r="DW69" s="76"/>
      <c r="DX69" s="76"/>
      <c r="DY69" s="76"/>
      <c r="DZ69" s="76">
        <f>SUM(DT69:DY69)</f>
        <v>0</v>
      </c>
      <c r="EA69" s="76">
        <f>DR69+DS69+DZ69</f>
        <v>0</v>
      </c>
      <c r="ED69" s="76"/>
      <c r="EE69" s="76"/>
      <c r="EF69" s="76"/>
      <c r="EG69" s="76"/>
      <c r="EH69" s="76"/>
      <c r="EI69" s="76"/>
      <c r="EJ69" s="76"/>
      <c r="EK69" s="76"/>
      <c r="EL69" s="76">
        <f>SUM(EF69:EK69)</f>
        <v>0</v>
      </c>
      <c r="EM69" s="76">
        <f>ED69+EE69+EL69</f>
        <v>0</v>
      </c>
    </row>
    <row r="70" spans="1:143" hidden="1" x14ac:dyDescent="0.2">
      <c r="A70" s="1" t="s">
        <v>259</v>
      </c>
      <c r="B70" s="3">
        <f t="shared" ref="B70:I70" si="235">B54</f>
        <v>0</v>
      </c>
      <c r="C70" s="3">
        <f t="shared" si="235"/>
        <v>0</v>
      </c>
      <c r="D70" s="3">
        <f t="shared" si="235"/>
        <v>0</v>
      </c>
      <c r="E70" s="3">
        <f t="shared" si="235"/>
        <v>0</v>
      </c>
      <c r="F70" s="3">
        <f t="shared" si="235"/>
        <v>0</v>
      </c>
      <c r="G70" s="3">
        <f t="shared" si="235"/>
        <v>0</v>
      </c>
      <c r="H70" s="3">
        <f t="shared" si="235"/>
        <v>0</v>
      </c>
      <c r="I70" s="3">
        <f t="shared" si="235"/>
        <v>0</v>
      </c>
      <c r="J70" s="3">
        <f>SUM(D70:I70)</f>
        <v>0</v>
      </c>
      <c r="K70" s="3">
        <f>B70+C70+J70</f>
        <v>0</v>
      </c>
      <c r="N70" s="3">
        <f t="shared" ref="N70:U70" si="236">N54</f>
        <v>0</v>
      </c>
      <c r="O70" s="3">
        <f t="shared" si="236"/>
        <v>0</v>
      </c>
      <c r="P70" s="3">
        <f t="shared" si="236"/>
        <v>0</v>
      </c>
      <c r="Q70" s="3">
        <f t="shared" si="236"/>
        <v>0</v>
      </c>
      <c r="R70" s="3">
        <f t="shared" si="236"/>
        <v>0</v>
      </c>
      <c r="S70" s="3">
        <f t="shared" si="236"/>
        <v>0</v>
      </c>
      <c r="T70" s="3">
        <f t="shared" si="236"/>
        <v>0</v>
      </c>
      <c r="U70" s="3">
        <f t="shared" si="236"/>
        <v>0</v>
      </c>
      <c r="V70" s="3">
        <f>SUM(P70:U70)</f>
        <v>0</v>
      </c>
      <c r="W70" s="3">
        <f>N70+O70+V70</f>
        <v>0</v>
      </c>
      <c r="Z70" s="3">
        <f t="shared" ref="Z70:AG70" si="237">Z54</f>
        <v>0</v>
      </c>
      <c r="AA70" s="3">
        <f t="shared" si="237"/>
        <v>0</v>
      </c>
      <c r="AB70" s="3">
        <f t="shared" si="237"/>
        <v>0</v>
      </c>
      <c r="AC70" s="3">
        <f t="shared" si="237"/>
        <v>0</v>
      </c>
      <c r="AD70" s="3">
        <f t="shared" si="237"/>
        <v>0</v>
      </c>
      <c r="AE70" s="3">
        <f t="shared" si="237"/>
        <v>0</v>
      </c>
      <c r="AF70" s="3">
        <f t="shared" si="237"/>
        <v>0</v>
      </c>
      <c r="AG70" s="3">
        <f t="shared" si="237"/>
        <v>0</v>
      </c>
      <c r="AH70" s="3">
        <f>SUM(AB70:AG70)</f>
        <v>0</v>
      </c>
      <c r="AI70" s="3">
        <f>Z70+AA70+AH70</f>
        <v>0</v>
      </c>
      <c r="AL70" s="3">
        <f t="shared" ref="AL70:AS70" si="238">AL54</f>
        <v>0</v>
      </c>
      <c r="AM70" s="3">
        <f t="shared" si="238"/>
        <v>0</v>
      </c>
      <c r="AN70" s="3">
        <f t="shared" si="238"/>
        <v>0</v>
      </c>
      <c r="AO70" s="3">
        <f t="shared" si="238"/>
        <v>0</v>
      </c>
      <c r="AP70" s="3">
        <f t="shared" si="238"/>
        <v>0</v>
      </c>
      <c r="AQ70" s="3">
        <f t="shared" si="238"/>
        <v>0</v>
      </c>
      <c r="AR70" s="3">
        <f t="shared" si="238"/>
        <v>0</v>
      </c>
      <c r="AS70" s="3">
        <f t="shared" si="238"/>
        <v>0</v>
      </c>
      <c r="AT70" s="3">
        <f>SUM(AN70:AS70)</f>
        <v>0</v>
      </c>
      <c r="AU70" s="3">
        <f>AL70+AM70+AT70</f>
        <v>0</v>
      </c>
      <c r="AX70" s="3">
        <f t="shared" ref="AX70:BE70" si="239">AX54</f>
        <v>0</v>
      </c>
      <c r="AY70" s="3">
        <f t="shared" si="239"/>
        <v>0</v>
      </c>
      <c r="AZ70" s="3">
        <f t="shared" si="239"/>
        <v>0</v>
      </c>
      <c r="BA70" s="3">
        <f t="shared" si="239"/>
        <v>0</v>
      </c>
      <c r="BB70" s="3">
        <f t="shared" si="239"/>
        <v>0</v>
      </c>
      <c r="BC70" s="3">
        <f t="shared" si="239"/>
        <v>0</v>
      </c>
      <c r="BD70" s="3">
        <f t="shared" si="239"/>
        <v>0</v>
      </c>
      <c r="BE70" s="3">
        <f t="shared" si="239"/>
        <v>0</v>
      </c>
      <c r="BF70" s="3">
        <f>SUM(AZ70:BE70)</f>
        <v>0</v>
      </c>
      <c r="BG70" s="3">
        <f>AX70+AY70+BF70</f>
        <v>0</v>
      </c>
      <c r="BJ70" s="3">
        <f t="shared" ref="BJ70:BQ70" si="240">BJ54</f>
        <v>0</v>
      </c>
      <c r="BK70" s="3">
        <f t="shared" si="240"/>
        <v>0</v>
      </c>
      <c r="BL70" s="3">
        <f t="shared" si="240"/>
        <v>0</v>
      </c>
      <c r="BM70" s="3">
        <f t="shared" si="240"/>
        <v>0</v>
      </c>
      <c r="BN70" s="3">
        <f t="shared" si="240"/>
        <v>0</v>
      </c>
      <c r="BO70" s="3">
        <f t="shared" si="240"/>
        <v>0</v>
      </c>
      <c r="BP70" s="3">
        <f t="shared" si="240"/>
        <v>0</v>
      </c>
      <c r="BQ70" s="3">
        <f t="shared" si="240"/>
        <v>0</v>
      </c>
      <c r="BR70" s="3">
        <f>SUM(BL70:BQ70)</f>
        <v>0</v>
      </c>
      <c r="BS70" s="3">
        <f>BJ70+BK70+BR70</f>
        <v>0</v>
      </c>
      <c r="BV70" s="3">
        <f t="shared" ref="BV70:CC70" si="241">BV54</f>
        <v>0</v>
      </c>
      <c r="BW70" s="3">
        <f t="shared" si="241"/>
        <v>0</v>
      </c>
      <c r="BX70" s="3">
        <f t="shared" si="241"/>
        <v>0</v>
      </c>
      <c r="BY70" s="3">
        <f t="shared" si="241"/>
        <v>0</v>
      </c>
      <c r="BZ70" s="3">
        <f t="shared" si="241"/>
        <v>0</v>
      </c>
      <c r="CA70" s="3">
        <f t="shared" si="241"/>
        <v>0</v>
      </c>
      <c r="CB70" s="3">
        <f t="shared" si="241"/>
        <v>0</v>
      </c>
      <c r="CC70" s="3">
        <f t="shared" si="241"/>
        <v>0</v>
      </c>
      <c r="CD70" s="3">
        <f>SUM(BX70:CC70)</f>
        <v>0</v>
      </c>
      <c r="CE70" s="3">
        <f>BV70+BW70+CD70</f>
        <v>0</v>
      </c>
      <c r="CH70" s="3">
        <f t="shared" ref="CH70:CO70" si="242">CH54</f>
        <v>0</v>
      </c>
      <c r="CI70" s="3">
        <f t="shared" si="242"/>
        <v>0</v>
      </c>
      <c r="CJ70" s="3">
        <f t="shared" si="242"/>
        <v>0</v>
      </c>
      <c r="CK70" s="3">
        <f t="shared" si="242"/>
        <v>0</v>
      </c>
      <c r="CL70" s="3">
        <f t="shared" si="242"/>
        <v>0</v>
      </c>
      <c r="CM70" s="3">
        <f t="shared" si="242"/>
        <v>0</v>
      </c>
      <c r="CN70" s="3">
        <f t="shared" si="242"/>
        <v>0</v>
      </c>
      <c r="CO70" s="3">
        <f t="shared" si="242"/>
        <v>0</v>
      </c>
      <c r="CP70" s="3">
        <f>SUM(CJ70:CO70)</f>
        <v>0</v>
      </c>
      <c r="CQ70" s="3">
        <f>CH70+CI70+CP70</f>
        <v>0</v>
      </c>
      <c r="CT70" s="3">
        <f t="shared" ref="CT70:DA70" si="243">CT54</f>
        <v>0</v>
      </c>
      <c r="CU70" s="3">
        <f t="shared" si="243"/>
        <v>0</v>
      </c>
      <c r="CV70" s="3">
        <f t="shared" si="243"/>
        <v>0</v>
      </c>
      <c r="CW70" s="3">
        <f t="shared" si="243"/>
        <v>0</v>
      </c>
      <c r="CX70" s="3">
        <f t="shared" si="243"/>
        <v>0</v>
      </c>
      <c r="CY70" s="3">
        <f t="shared" si="243"/>
        <v>0</v>
      </c>
      <c r="CZ70" s="3">
        <f t="shared" si="243"/>
        <v>0</v>
      </c>
      <c r="DA70" s="3">
        <f t="shared" si="243"/>
        <v>0</v>
      </c>
      <c r="DB70" s="3">
        <f>SUM(CV70:DA70)</f>
        <v>0</v>
      </c>
      <c r="DC70" s="3">
        <f>CT70+CU70+DB70</f>
        <v>0</v>
      </c>
      <c r="DF70" s="3">
        <f t="shared" ref="DF70:DM70" si="244">DF54</f>
        <v>0</v>
      </c>
      <c r="DG70" s="3">
        <f t="shared" si="244"/>
        <v>0</v>
      </c>
      <c r="DH70" s="3">
        <f t="shared" si="244"/>
        <v>0</v>
      </c>
      <c r="DI70" s="3">
        <f t="shared" si="244"/>
        <v>0</v>
      </c>
      <c r="DJ70" s="3">
        <f t="shared" si="244"/>
        <v>0</v>
      </c>
      <c r="DK70" s="3">
        <f t="shared" si="244"/>
        <v>0</v>
      </c>
      <c r="DL70" s="3">
        <f t="shared" si="244"/>
        <v>0</v>
      </c>
      <c r="DM70" s="3">
        <f t="shared" si="244"/>
        <v>0</v>
      </c>
      <c r="DN70" s="3">
        <f>SUM(DH70:DM70)</f>
        <v>0</v>
      </c>
      <c r="DO70" s="3">
        <f>DF70+DG70+DN70</f>
        <v>0</v>
      </c>
      <c r="DR70" s="3">
        <f t="shared" ref="DR70:DY70" si="245">DR54</f>
        <v>0</v>
      </c>
      <c r="DS70" s="3">
        <f t="shared" si="245"/>
        <v>0</v>
      </c>
      <c r="DT70" s="3">
        <f t="shared" si="245"/>
        <v>0</v>
      </c>
      <c r="DU70" s="3">
        <f t="shared" si="245"/>
        <v>0</v>
      </c>
      <c r="DV70" s="3">
        <f t="shared" si="245"/>
        <v>0</v>
      </c>
      <c r="DW70" s="3">
        <f t="shared" si="245"/>
        <v>0</v>
      </c>
      <c r="DX70" s="3">
        <f t="shared" si="245"/>
        <v>0</v>
      </c>
      <c r="DY70" s="3">
        <f t="shared" si="245"/>
        <v>0</v>
      </c>
      <c r="DZ70" s="3">
        <f>SUM(DT70:DY70)</f>
        <v>0</v>
      </c>
      <c r="EA70" s="3">
        <f>DR70+DS70+DZ70</f>
        <v>0</v>
      </c>
      <c r="ED70" s="3">
        <f t="shared" ref="ED70:EK70" si="246">ED54</f>
        <v>0</v>
      </c>
      <c r="EE70" s="3">
        <f t="shared" si="246"/>
        <v>0</v>
      </c>
      <c r="EF70" s="3">
        <f t="shared" si="246"/>
        <v>0</v>
      </c>
      <c r="EG70" s="3">
        <f t="shared" si="246"/>
        <v>0</v>
      </c>
      <c r="EH70" s="3">
        <f t="shared" si="246"/>
        <v>0</v>
      </c>
      <c r="EI70" s="3">
        <f t="shared" si="246"/>
        <v>0</v>
      </c>
      <c r="EJ70" s="3">
        <f t="shared" si="246"/>
        <v>0</v>
      </c>
      <c r="EK70" s="3">
        <f t="shared" si="246"/>
        <v>0</v>
      </c>
      <c r="EL70" s="3">
        <f>SUM(EF70:EK70)</f>
        <v>0</v>
      </c>
      <c r="EM70" s="3">
        <f>ED70+EE70+EL70</f>
        <v>0</v>
      </c>
    </row>
    <row r="71" spans="1:143" hidden="1" x14ac:dyDescent="0.2">
      <c r="A71" s="74" t="s">
        <v>258</v>
      </c>
      <c r="B71" s="75">
        <f t="shared" ref="B71:I71" si="247">B70-B69</f>
        <v>0</v>
      </c>
      <c r="C71" s="75">
        <f t="shared" si="247"/>
        <v>0</v>
      </c>
      <c r="D71" s="75">
        <f t="shared" si="247"/>
        <v>0</v>
      </c>
      <c r="E71" s="75">
        <f t="shared" si="247"/>
        <v>0</v>
      </c>
      <c r="F71" s="75">
        <f t="shared" si="247"/>
        <v>0</v>
      </c>
      <c r="G71" s="75">
        <f t="shared" si="247"/>
        <v>0</v>
      </c>
      <c r="H71" s="75">
        <f t="shared" si="247"/>
        <v>0</v>
      </c>
      <c r="I71" s="75">
        <f t="shared" si="247"/>
        <v>0</v>
      </c>
      <c r="J71" s="75">
        <f>SUM(D71:I71)</f>
        <v>0</v>
      </c>
      <c r="K71" s="75">
        <f>B71+C71+J71</f>
        <v>0</v>
      </c>
      <c r="N71" s="75">
        <f t="shared" ref="N71:U71" si="248">N70-N69</f>
        <v>0</v>
      </c>
      <c r="O71" s="75">
        <f t="shared" si="248"/>
        <v>0</v>
      </c>
      <c r="P71" s="75">
        <f t="shared" si="248"/>
        <v>0</v>
      </c>
      <c r="Q71" s="75">
        <f t="shared" si="248"/>
        <v>0</v>
      </c>
      <c r="R71" s="75">
        <f t="shared" si="248"/>
        <v>0</v>
      </c>
      <c r="S71" s="75">
        <f t="shared" si="248"/>
        <v>0</v>
      </c>
      <c r="T71" s="75">
        <f t="shared" si="248"/>
        <v>0</v>
      </c>
      <c r="U71" s="75">
        <f t="shared" si="248"/>
        <v>0</v>
      </c>
      <c r="V71" s="75">
        <f>SUM(P71:U71)</f>
        <v>0</v>
      </c>
      <c r="W71" s="75">
        <f>N71+O71+V71</f>
        <v>0</v>
      </c>
      <c r="Z71" s="75">
        <f t="shared" ref="Z71:AG71" si="249">Z70-Z69</f>
        <v>0</v>
      </c>
      <c r="AA71" s="75">
        <f t="shared" si="249"/>
        <v>0</v>
      </c>
      <c r="AB71" s="75">
        <f t="shared" si="249"/>
        <v>0</v>
      </c>
      <c r="AC71" s="75">
        <f t="shared" si="249"/>
        <v>0</v>
      </c>
      <c r="AD71" s="75">
        <f t="shared" si="249"/>
        <v>0</v>
      </c>
      <c r="AE71" s="75">
        <f t="shared" si="249"/>
        <v>0</v>
      </c>
      <c r="AF71" s="75">
        <f t="shared" si="249"/>
        <v>0</v>
      </c>
      <c r="AG71" s="75">
        <f t="shared" si="249"/>
        <v>0</v>
      </c>
      <c r="AH71" s="75">
        <f>SUM(AB71:AG71)</f>
        <v>0</v>
      </c>
      <c r="AI71" s="75">
        <f>Z71+AA71+AH71</f>
        <v>0</v>
      </c>
      <c r="AL71" s="75">
        <f t="shared" ref="AL71:AS71" si="250">AL70-AL69</f>
        <v>0</v>
      </c>
      <c r="AM71" s="75">
        <f t="shared" si="250"/>
        <v>0</v>
      </c>
      <c r="AN71" s="75">
        <f t="shared" si="250"/>
        <v>0</v>
      </c>
      <c r="AO71" s="75">
        <f t="shared" si="250"/>
        <v>0</v>
      </c>
      <c r="AP71" s="75">
        <f t="shared" si="250"/>
        <v>0</v>
      </c>
      <c r="AQ71" s="75">
        <f t="shared" si="250"/>
        <v>0</v>
      </c>
      <c r="AR71" s="75">
        <f t="shared" si="250"/>
        <v>0</v>
      </c>
      <c r="AS71" s="75">
        <f t="shared" si="250"/>
        <v>0</v>
      </c>
      <c r="AT71" s="75">
        <f>SUM(AN71:AS71)</f>
        <v>0</v>
      </c>
      <c r="AU71" s="75">
        <f>AL71+AM71+AT71</f>
        <v>0</v>
      </c>
      <c r="AX71" s="75">
        <f t="shared" ref="AX71:BE71" si="251">AX70-AX69</f>
        <v>0</v>
      </c>
      <c r="AY71" s="75">
        <f t="shared" si="251"/>
        <v>0</v>
      </c>
      <c r="AZ71" s="75">
        <f t="shared" si="251"/>
        <v>0</v>
      </c>
      <c r="BA71" s="75">
        <f t="shared" si="251"/>
        <v>0</v>
      </c>
      <c r="BB71" s="75">
        <f t="shared" si="251"/>
        <v>0</v>
      </c>
      <c r="BC71" s="75">
        <f t="shared" si="251"/>
        <v>0</v>
      </c>
      <c r="BD71" s="75">
        <f t="shared" si="251"/>
        <v>0</v>
      </c>
      <c r="BE71" s="75">
        <f t="shared" si="251"/>
        <v>0</v>
      </c>
      <c r="BF71" s="75">
        <f>SUM(AZ71:BE71)</f>
        <v>0</v>
      </c>
      <c r="BG71" s="75">
        <f>AX71+AY71+BF71</f>
        <v>0</v>
      </c>
      <c r="BJ71" s="75">
        <f t="shared" ref="BJ71:BQ71" si="252">BJ70-BJ69</f>
        <v>0</v>
      </c>
      <c r="BK71" s="75">
        <f t="shared" si="252"/>
        <v>0</v>
      </c>
      <c r="BL71" s="75">
        <f t="shared" si="252"/>
        <v>0</v>
      </c>
      <c r="BM71" s="75">
        <f t="shared" si="252"/>
        <v>0</v>
      </c>
      <c r="BN71" s="75">
        <f t="shared" si="252"/>
        <v>0</v>
      </c>
      <c r="BO71" s="75">
        <f t="shared" si="252"/>
        <v>0</v>
      </c>
      <c r="BP71" s="75">
        <f t="shared" si="252"/>
        <v>0</v>
      </c>
      <c r="BQ71" s="75">
        <f t="shared" si="252"/>
        <v>0</v>
      </c>
      <c r="BR71" s="75">
        <f>SUM(BL71:BQ71)</f>
        <v>0</v>
      </c>
      <c r="BS71" s="75">
        <f>BJ71+BK71+BR71</f>
        <v>0</v>
      </c>
      <c r="BV71" s="75">
        <f t="shared" ref="BV71:CC71" si="253">BV70-BV69</f>
        <v>0</v>
      </c>
      <c r="BW71" s="75">
        <f t="shared" si="253"/>
        <v>0</v>
      </c>
      <c r="BX71" s="75">
        <f t="shared" si="253"/>
        <v>0</v>
      </c>
      <c r="BY71" s="75">
        <f t="shared" si="253"/>
        <v>0</v>
      </c>
      <c r="BZ71" s="75">
        <f t="shared" si="253"/>
        <v>0</v>
      </c>
      <c r="CA71" s="75">
        <f t="shared" si="253"/>
        <v>0</v>
      </c>
      <c r="CB71" s="75">
        <f t="shared" si="253"/>
        <v>0</v>
      </c>
      <c r="CC71" s="75">
        <f t="shared" si="253"/>
        <v>0</v>
      </c>
      <c r="CD71" s="75">
        <f>SUM(BX71:CC71)</f>
        <v>0</v>
      </c>
      <c r="CE71" s="75">
        <f>BV71+BW71+CD71</f>
        <v>0</v>
      </c>
      <c r="CH71" s="75">
        <f t="shared" ref="CH71:CO71" si="254">CH70-CH69</f>
        <v>0</v>
      </c>
      <c r="CI71" s="75">
        <f t="shared" si="254"/>
        <v>0</v>
      </c>
      <c r="CJ71" s="75">
        <f t="shared" si="254"/>
        <v>0</v>
      </c>
      <c r="CK71" s="75">
        <f t="shared" si="254"/>
        <v>0</v>
      </c>
      <c r="CL71" s="75">
        <f t="shared" si="254"/>
        <v>0</v>
      </c>
      <c r="CM71" s="75">
        <f t="shared" si="254"/>
        <v>0</v>
      </c>
      <c r="CN71" s="75">
        <f t="shared" si="254"/>
        <v>0</v>
      </c>
      <c r="CO71" s="75">
        <f t="shared" si="254"/>
        <v>0</v>
      </c>
      <c r="CP71" s="75">
        <f>SUM(CJ71:CO71)</f>
        <v>0</v>
      </c>
      <c r="CQ71" s="75">
        <f>CH71+CI71+CP71</f>
        <v>0</v>
      </c>
      <c r="CT71" s="75">
        <f t="shared" ref="CT71:DA71" si="255">CT70-CT69</f>
        <v>0</v>
      </c>
      <c r="CU71" s="75">
        <f t="shared" si="255"/>
        <v>0</v>
      </c>
      <c r="CV71" s="75">
        <f t="shared" si="255"/>
        <v>0</v>
      </c>
      <c r="CW71" s="75">
        <f t="shared" si="255"/>
        <v>0</v>
      </c>
      <c r="CX71" s="75">
        <f t="shared" si="255"/>
        <v>0</v>
      </c>
      <c r="CY71" s="75">
        <f t="shared" si="255"/>
        <v>0</v>
      </c>
      <c r="CZ71" s="75">
        <f t="shared" si="255"/>
        <v>0</v>
      </c>
      <c r="DA71" s="75">
        <f t="shared" si="255"/>
        <v>0</v>
      </c>
      <c r="DB71" s="75">
        <f>SUM(CV71:DA71)</f>
        <v>0</v>
      </c>
      <c r="DC71" s="75">
        <f>CT71+CU71+DB71</f>
        <v>0</v>
      </c>
      <c r="DF71" s="75">
        <f t="shared" ref="DF71:DM71" si="256">DF70-DF69</f>
        <v>0</v>
      </c>
      <c r="DG71" s="75">
        <f t="shared" si="256"/>
        <v>0</v>
      </c>
      <c r="DH71" s="75">
        <f t="shared" si="256"/>
        <v>0</v>
      </c>
      <c r="DI71" s="75">
        <f t="shared" si="256"/>
        <v>0</v>
      </c>
      <c r="DJ71" s="75">
        <f t="shared" si="256"/>
        <v>0</v>
      </c>
      <c r="DK71" s="75">
        <f t="shared" si="256"/>
        <v>0</v>
      </c>
      <c r="DL71" s="75">
        <f t="shared" si="256"/>
        <v>0</v>
      </c>
      <c r="DM71" s="75">
        <f t="shared" si="256"/>
        <v>0</v>
      </c>
      <c r="DN71" s="75">
        <f>SUM(DH71:DM71)</f>
        <v>0</v>
      </c>
      <c r="DO71" s="75">
        <f>DF71+DG71+DN71</f>
        <v>0</v>
      </c>
      <c r="DR71" s="75">
        <f t="shared" ref="DR71:DY71" si="257">DR70-DR69</f>
        <v>0</v>
      </c>
      <c r="DS71" s="75">
        <f t="shared" si="257"/>
        <v>0</v>
      </c>
      <c r="DT71" s="75">
        <f t="shared" si="257"/>
        <v>0</v>
      </c>
      <c r="DU71" s="75">
        <f t="shared" si="257"/>
        <v>0</v>
      </c>
      <c r="DV71" s="75">
        <f t="shared" si="257"/>
        <v>0</v>
      </c>
      <c r="DW71" s="75">
        <f t="shared" si="257"/>
        <v>0</v>
      </c>
      <c r="DX71" s="75">
        <f t="shared" si="257"/>
        <v>0</v>
      </c>
      <c r="DY71" s="75">
        <f t="shared" si="257"/>
        <v>0</v>
      </c>
      <c r="DZ71" s="75">
        <f>SUM(DT71:DY71)</f>
        <v>0</v>
      </c>
      <c r="EA71" s="75">
        <f>DR71+DS71+DZ71</f>
        <v>0</v>
      </c>
      <c r="ED71" s="75">
        <f t="shared" ref="ED71:EK71" si="258">ED70-ED69</f>
        <v>0</v>
      </c>
      <c r="EE71" s="75">
        <f t="shared" si="258"/>
        <v>0</v>
      </c>
      <c r="EF71" s="75">
        <f t="shared" si="258"/>
        <v>0</v>
      </c>
      <c r="EG71" s="75">
        <f t="shared" si="258"/>
        <v>0</v>
      </c>
      <c r="EH71" s="75">
        <f t="shared" si="258"/>
        <v>0</v>
      </c>
      <c r="EI71" s="75">
        <f t="shared" si="258"/>
        <v>0</v>
      </c>
      <c r="EJ71" s="75">
        <f t="shared" si="258"/>
        <v>0</v>
      </c>
      <c r="EK71" s="75">
        <f t="shared" si="258"/>
        <v>0</v>
      </c>
      <c r="EL71" s="75">
        <f>SUM(EF71:EK71)</f>
        <v>0</v>
      </c>
      <c r="EM71" s="75">
        <f>ED71+EE71+EL71</f>
        <v>0</v>
      </c>
    </row>
    <row r="72" spans="1:143" x14ac:dyDescent="0.2">
      <c r="A72" s="77" t="s">
        <v>256</v>
      </c>
      <c r="B72" s="3"/>
      <c r="C72" s="3"/>
      <c r="D72" s="3"/>
      <c r="E72" s="3"/>
      <c r="F72" s="3"/>
      <c r="G72" s="3"/>
      <c r="H72" s="3"/>
      <c r="I72" s="3"/>
      <c r="J72" s="3"/>
      <c r="K72" s="3"/>
      <c r="N72" s="3"/>
      <c r="O72" s="3"/>
      <c r="P72" s="3"/>
      <c r="Q72" s="3"/>
      <c r="R72" s="3"/>
      <c r="S72" s="3"/>
      <c r="T72" s="3"/>
      <c r="U72" s="3"/>
      <c r="V72" s="3"/>
      <c r="W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D72" s="3"/>
      <c r="EE72" s="3"/>
      <c r="EF72" s="3"/>
      <c r="EG72" s="3"/>
      <c r="EH72" s="3"/>
      <c r="EI72" s="3"/>
      <c r="EJ72" s="3"/>
      <c r="EK72" s="3"/>
      <c r="EL72" s="3"/>
      <c r="EM72" s="3"/>
    </row>
    <row r="73" spans="1:143" x14ac:dyDescent="0.2">
      <c r="A73" s="1" t="s">
        <v>255</v>
      </c>
      <c r="B73" s="79">
        <v>19413395</v>
      </c>
      <c r="C73" s="110">
        <v>0</v>
      </c>
      <c r="D73" s="79">
        <v>9620</v>
      </c>
      <c r="E73" s="79">
        <v>121654717</v>
      </c>
      <c r="F73" s="79">
        <v>14123215</v>
      </c>
      <c r="G73" s="79">
        <v>34131954</v>
      </c>
      <c r="H73" s="79">
        <v>35396992</v>
      </c>
      <c r="I73" s="79">
        <v>1622325</v>
      </c>
      <c r="J73" s="76">
        <f>SUM(D73:I73)</f>
        <v>206938823</v>
      </c>
      <c r="K73" s="76">
        <f>B73+C73+J73</f>
        <v>226352218</v>
      </c>
      <c r="N73" s="76">
        <f t="shared" ref="N73:U75" si="259">B73</f>
        <v>19413395</v>
      </c>
      <c r="O73" s="76">
        <f t="shared" si="259"/>
        <v>0</v>
      </c>
      <c r="P73" s="76">
        <f t="shared" si="259"/>
        <v>9620</v>
      </c>
      <c r="Q73" s="76">
        <f t="shared" si="259"/>
        <v>121654717</v>
      </c>
      <c r="R73" s="76">
        <f t="shared" si="259"/>
        <v>14123215</v>
      </c>
      <c r="S73" s="76">
        <f t="shared" si="259"/>
        <v>34131954</v>
      </c>
      <c r="T73" s="76">
        <f t="shared" si="259"/>
        <v>35396992</v>
      </c>
      <c r="U73" s="76">
        <f t="shared" si="259"/>
        <v>1622325</v>
      </c>
      <c r="V73" s="76">
        <f>SUM(P73:U73)</f>
        <v>206938823</v>
      </c>
      <c r="W73" s="76">
        <f>N73+O73+V73</f>
        <v>226352218</v>
      </c>
      <c r="Z73" s="76">
        <f t="shared" ref="Z73:AG75" si="260">+Z62*0.05</f>
        <v>19413395.375631385</v>
      </c>
      <c r="AA73" s="76">
        <f t="shared" si="260"/>
        <v>0</v>
      </c>
      <c r="AB73" s="76">
        <f t="shared" si="260"/>
        <v>9619.5750447468363</v>
      </c>
      <c r="AC73" s="76">
        <f t="shared" si="260"/>
        <v>121654716.59441899</v>
      </c>
      <c r="AD73" s="76">
        <f t="shared" si="260"/>
        <v>14123214.943309501</v>
      </c>
      <c r="AE73" s="76">
        <f t="shared" si="260"/>
        <v>34131953.970945217</v>
      </c>
      <c r="AF73" s="76">
        <f t="shared" si="260"/>
        <v>35396991.810134463</v>
      </c>
      <c r="AG73" s="76">
        <f t="shared" si="260"/>
        <v>1622324.5913534963</v>
      </c>
      <c r="AH73" s="76">
        <f>SUM(AB73:AG73)</f>
        <v>206938821.48520643</v>
      </c>
      <c r="AI73" s="76">
        <f>Z73+AA73+AH73</f>
        <v>226352216.86083782</v>
      </c>
      <c r="AL73" s="76">
        <f t="shared" ref="AL73:AS75" si="261">+AL62*0.05</f>
        <v>19413395.375631385</v>
      </c>
      <c r="AM73" s="76">
        <f t="shared" si="261"/>
        <v>0</v>
      </c>
      <c r="AN73" s="76">
        <f t="shared" si="261"/>
        <v>9619.5750447468363</v>
      </c>
      <c r="AO73" s="76">
        <f t="shared" si="261"/>
        <v>121654716.59441899</v>
      </c>
      <c r="AP73" s="76">
        <f t="shared" si="261"/>
        <v>14123214.943309501</v>
      </c>
      <c r="AQ73" s="76">
        <f t="shared" si="261"/>
        <v>34131953.970945217</v>
      </c>
      <c r="AR73" s="76">
        <f t="shared" si="261"/>
        <v>35396991.810134463</v>
      </c>
      <c r="AS73" s="76">
        <f t="shared" si="261"/>
        <v>1622324.5913534963</v>
      </c>
      <c r="AT73" s="76">
        <f>SUM(AN73:AS73)</f>
        <v>206938821.48520643</v>
      </c>
      <c r="AU73" s="76">
        <f>AL73+AM73+AT73</f>
        <v>226352216.86083782</v>
      </c>
      <c r="AX73" s="76">
        <f t="shared" ref="AX73:BE75" si="262">+AX62*0.05</f>
        <v>19413395.375631385</v>
      </c>
      <c r="AY73" s="76">
        <f t="shared" si="262"/>
        <v>0</v>
      </c>
      <c r="AZ73" s="76">
        <f t="shared" si="262"/>
        <v>9619.5750447468363</v>
      </c>
      <c r="BA73" s="76">
        <f t="shared" si="262"/>
        <v>121654716.59441899</v>
      </c>
      <c r="BB73" s="76">
        <f t="shared" si="262"/>
        <v>14123214.943309501</v>
      </c>
      <c r="BC73" s="76">
        <f t="shared" si="262"/>
        <v>34131953.970945217</v>
      </c>
      <c r="BD73" s="76">
        <f t="shared" si="262"/>
        <v>35396991.810134463</v>
      </c>
      <c r="BE73" s="76">
        <f t="shared" si="262"/>
        <v>1622324.5913534963</v>
      </c>
      <c r="BF73" s="76">
        <f>SUM(AZ73:BE73)</f>
        <v>206938821.48520643</v>
      </c>
      <c r="BG73" s="76">
        <f>AX73+AY73+BF73</f>
        <v>226352216.86083782</v>
      </c>
      <c r="BJ73" s="76">
        <f t="shared" ref="BJ73:BQ75" si="263">+BJ62*0.05</f>
        <v>19413395.375631385</v>
      </c>
      <c r="BK73" s="76">
        <f t="shared" si="263"/>
        <v>0</v>
      </c>
      <c r="BL73" s="76">
        <f t="shared" si="263"/>
        <v>9619.5750447468363</v>
      </c>
      <c r="BM73" s="76">
        <f t="shared" si="263"/>
        <v>121654716.59441899</v>
      </c>
      <c r="BN73" s="76">
        <f t="shared" si="263"/>
        <v>14123214.943309501</v>
      </c>
      <c r="BO73" s="76">
        <f t="shared" si="263"/>
        <v>34131953.970945217</v>
      </c>
      <c r="BP73" s="76">
        <f t="shared" si="263"/>
        <v>35396991.810134463</v>
      </c>
      <c r="BQ73" s="76">
        <f t="shared" si="263"/>
        <v>1622324.5913534963</v>
      </c>
      <c r="BR73" s="76">
        <f>SUM(BL73:BQ73)</f>
        <v>206938821.48520643</v>
      </c>
      <c r="BS73" s="76">
        <f>BJ73+BK73+BR73</f>
        <v>226352216.86083782</v>
      </c>
      <c r="BV73" s="76">
        <f t="shared" ref="BV73:CC75" si="264">+BV62*0.05</f>
        <v>19413395.375631385</v>
      </c>
      <c r="BW73" s="76">
        <f t="shared" si="264"/>
        <v>0</v>
      </c>
      <c r="BX73" s="76">
        <f t="shared" si="264"/>
        <v>9619.5750447468363</v>
      </c>
      <c r="BY73" s="76">
        <f t="shared" si="264"/>
        <v>121654716.59441899</v>
      </c>
      <c r="BZ73" s="76">
        <f t="shared" si="264"/>
        <v>14123214.943309501</v>
      </c>
      <c r="CA73" s="76">
        <f t="shared" si="264"/>
        <v>34131953.970945217</v>
      </c>
      <c r="CB73" s="76">
        <f t="shared" si="264"/>
        <v>35396991.810134463</v>
      </c>
      <c r="CC73" s="76">
        <f t="shared" si="264"/>
        <v>1622324.5913534963</v>
      </c>
      <c r="CD73" s="76">
        <f>SUM(BX73:CC73)</f>
        <v>206938821.48520643</v>
      </c>
      <c r="CE73" s="76">
        <f>BV73+BW73+CD73</f>
        <v>226352216.86083782</v>
      </c>
      <c r="CH73" s="76">
        <f t="shared" ref="CH73:CO75" si="265">+CH62*0.05</f>
        <v>19413395.375631385</v>
      </c>
      <c r="CI73" s="76">
        <f t="shared" si="265"/>
        <v>0</v>
      </c>
      <c r="CJ73" s="76">
        <f t="shared" si="265"/>
        <v>9619.5750447468363</v>
      </c>
      <c r="CK73" s="76">
        <f t="shared" si="265"/>
        <v>121654716.59441899</v>
      </c>
      <c r="CL73" s="76">
        <f t="shared" si="265"/>
        <v>14123214.943309501</v>
      </c>
      <c r="CM73" s="76">
        <f t="shared" si="265"/>
        <v>34131953.970945217</v>
      </c>
      <c r="CN73" s="76">
        <f t="shared" si="265"/>
        <v>35396991.810134463</v>
      </c>
      <c r="CO73" s="76">
        <f t="shared" si="265"/>
        <v>1622324.5913534963</v>
      </c>
      <c r="CP73" s="76">
        <f>SUM(CJ73:CO73)</f>
        <v>206938821.48520643</v>
      </c>
      <c r="CQ73" s="76">
        <f>CH73+CI73+CP73</f>
        <v>226352216.86083782</v>
      </c>
      <c r="CT73" s="76">
        <f t="shared" ref="CT73:DA75" si="266">+CT62*0.05</f>
        <v>19413395.375631385</v>
      </c>
      <c r="CU73" s="76">
        <f t="shared" si="266"/>
        <v>0</v>
      </c>
      <c r="CV73" s="76">
        <f t="shared" si="266"/>
        <v>9619.5750447468363</v>
      </c>
      <c r="CW73" s="76">
        <f t="shared" si="266"/>
        <v>121654716.59441899</v>
      </c>
      <c r="CX73" s="76">
        <f t="shared" si="266"/>
        <v>14123214.943309501</v>
      </c>
      <c r="CY73" s="76">
        <f t="shared" si="266"/>
        <v>34131953.970945217</v>
      </c>
      <c r="CZ73" s="76">
        <f t="shared" si="266"/>
        <v>35396991.810134463</v>
      </c>
      <c r="DA73" s="76">
        <f t="shared" si="266"/>
        <v>1622324.5913534963</v>
      </c>
      <c r="DB73" s="76">
        <f>SUM(CV73:DA73)</f>
        <v>206938821.48520643</v>
      </c>
      <c r="DC73" s="76">
        <f>CT73+CU73+DB73</f>
        <v>226352216.86083782</v>
      </c>
      <c r="DF73" s="76">
        <f t="shared" ref="DF73:DM75" si="267">+DF62*0.05</f>
        <v>19413395.375631385</v>
      </c>
      <c r="DG73" s="76">
        <f t="shared" si="267"/>
        <v>0</v>
      </c>
      <c r="DH73" s="76">
        <f t="shared" si="267"/>
        <v>9619.5750447468363</v>
      </c>
      <c r="DI73" s="76">
        <f t="shared" si="267"/>
        <v>121654716.59441899</v>
      </c>
      <c r="DJ73" s="76">
        <f t="shared" si="267"/>
        <v>14123214.943309501</v>
      </c>
      <c r="DK73" s="76">
        <f t="shared" si="267"/>
        <v>34131953.970945217</v>
      </c>
      <c r="DL73" s="76">
        <f t="shared" si="267"/>
        <v>35396991.810134463</v>
      </c>
      <c r="DM73" s="76">
        <f t="shared" si="267"/>
        <v>1622324.5913534963</v>
      </c>
      <c r="DN73" s="76">
        <f>SUM(DH73:DM73)</f>
        <v>206938821.48520643</v>
      </c>
      <c r="DO73" s="76">
        <f>DF73+DG73+DN73</f>
        <v>226352216.86083782</v>
      </c>
      <c r="DR73" s="76">
        <f t="shared" ref="DR73:DY75" si="268">+DR62*0.05</f>
        <v>19413395.375631385</v>
      </c>
      <c r="DS73" s="76">
        <f t="shared" si="268"/>
        <v>0</v>
      </c>
      <c r="DT73" s="76">
        <f t="shared" si="268"/>
        <v>9619.5750447468363</v>
      </c>
      <c r="DU73" s="76">
        <f t="shared" si="268"/>
        <v>121654716.59441899</v>
      </c>
      <c r="DV73" s="76">
        <f t="shared" si="268"/>
        <v>14123214.943309501</v>
      </c>
      <c r="DW73" s="76">
        <f t="shared" si="268"/>
        <v>34131953.970945217</v>
      </c>
      <c r="DX73" s="76">
        <f t="shared" si="268"/>
        <v>35396991.810134463</v>
      </c>
      <c r="DY73" s="76">
        <f t="shared" si="268"/>
        <v>1622324.5913534963</v>
      </c>
      <c r="DZ73" s="76">
        <f>SUM(DT73:DY73)</f>
        <v>206938821.48520643</v>
      </c>
      <c r="EA73" s="76">
        <f>DR73+DS73+DZ73</f>
        <v>226352216.86083782</v>
      </c>
      <c r="ED73" s="76">
        <f t="shared" ref="ED73:EK75" si="269">+ED62*0.05</f>
        <v>19413395.375631385</v>
      </c>
      <c r="EE73" s="76">
        <f t="shared" si="269"/>
        <v>0</v>
      </c>
      <c r="EF73" s="76">
        <f t="shared" si="269"/>
        <v>9619.5750447468363</v>
      </c>
      <c r="EG73" s="76">
        <f t="shared" si="269"/>
        <v>121654716.59441899</v>
      </c>
      <c r="EH73" s="76">
        <f t="shared" si="269"/>
        <v>14123214.943309501</v>
      </c>
      <c r="EI73" s="76">
        <f t="shared" si="269"/>
        <v>34131953.970945217</v>
      </c>
      <c r="EJ73" s="76">
        <f t="shared" si="269"/>
        <v>35396991.810134463</v>
      </c>
      <c r="EK73" s="76">
        <f t="shared" si="269"/>
        <v>1622324.5913534963</v>
      </c>
      <c r="EL73" s="76">
        <f>SUM(EF73:EK73)</f>
        <v>206938821.48520643</v>
      </c>
      <c r="EM73" s="76">
        <f>ED73+EE73+EL73</f>
        <v>226352216.86083782</v>
      </c>
    </row>
    <row r="74" spans="1:143" x14ac:dyDescent="0.2">
      <c r="A74" s="1" t="s">
        <v>254</v>
      </c>
      <c r="B74" s="87"/>
      <c r="C74" s="33"/>
      <c r="D74" s="33"/>
      <c r="E74" s="87"/>
      <c r="F74" s="87"/>
      <c r="G74" s="87"/>
      <c r="H74" s="87"/>
      <c r="I74" s="87"/>
      <c r="J74" s="3">
        <f>SUM(D74:I74)</f>
        <v>0</v>
      </c>
      <c r="K74" s="3">
        <f>B74+C74+J74</f>
        <v>0</v>
      </c>
      <c r="N74" s="3">
        <f t="shared" si="259"/>
        <v>0</v>
      </c>
      <c r="O74" s="3">
        <f t="shared" si="259"/>
        <v>0</v>
      </c>
      <c r="P74" s="3">
        <f t="shared" si="259"/>
        <v>0</v>
      </c>
      <c r="Q74" s="3">
        <f t="shared" si="259"/>
        <v>0</v>
      </c>
      <c r="R74" s="3">
        <f t="shared" si="259"/>
        <v>0</v>
      </c>
      <c r="S74" s="3">
        <f t="shared" si="259"/>
        <v>0</v>
      </c>
      <c r="T74" s="3">
        <f t="shared" si="259"/>
        <v>0</v>
      </c>
      <c r="U74" s="3">
        <f t="shared" si="259"/>
        <v>0</v>
      </c>
      <c r="V74" s="3">
        <f>SUM(P74:U74)</f>
        <v>0</v>
      </c>
      <c r="W74" s="3">
        <f>N74+O74+V74</f>
        <v>0</v>
      </c>
      <c r="Z74" s="3">
        <f t="shared" si="260"/>
        <v>0</v>
      </c>
      <c r="AA74" s="3">
        <f t="shared" si="260"/>
        <v>0</v>
      </c>
      <c r="AB74" s="3">
        <f t="shared" si="260"/>
        <v>0</v>
      </c>
      <c r="AC74" s="3">
        <f t="shared" si="260"/>
        <v>0</v>
      </c>
      <c r="AD74" s="3">
        <f t="shared" si="260"/>
        <v>0</v>
      </c>
      <c r="AE74" s="3">
        <f t="shared" si="260"/>
        <v>0</v>
      </c>
      <c r="AF74" s="3">
        <f t="shared" si="260"/>
        <v>0</v>
      </c>
      <c r="AG74" s="3">
        <f t="shared" si="260"/>
        <v>0</v>
      </c>
      <c r="AH74" s="3">
        <f>SUM(AB74:AG74)</f>
        <v>0</v>
      </c>
      <c r="AI74" s="3">
        <f>Z74+AA74+AH74</f>
        <v>0</v>
      </c>
      <c r="AL74" s="3">
        <f t="shared" si="261"/>
        <v>0</v>
      </c>
      <c r="AM74" s="3">
        <f t="shared" si="261"/>
        <v>0</v>
      </c>
      <c r="AN74" s="3">
        <f t="shared" si="261"/>
        <v>0</v>
      </c>
      <c r="AO74" s="3">
        <f t="shared" si="261"/>
        <v>0</v>
      </c>
      <c r="AP74" s="3">
        <f t="shared" si="261"/>
        <v>0</v>
      </c>
      <c r="AQ74" s="3">
        <f t="shared" si="261"/>
        <v>0</v>
      </c>
      <c r="AR74" s="3">
        <f t="shared" si="261"/>
        <v>0</v>
      </c>
      <c r="AS74" s="3">
        <f t="shared" si="261"/>
        <v>0</v>
      </c>
      <c r="AT74" s="3">
        <f>SUM(AN74:AS74)</f>
        <v>0</v>
      </c>
      <c r="AU74" s="3">
        <f>AL74+AM74+AT74</f>
        <v>0</v>
      </c>
      <c r="AX74" s="3">
        <f t="shared" si="262"/>
        <v>0</v>
      </c>
      <c r="AY74" s="3">
        <f t="shared" si="262"/>
        <v>0</v>
      </c>
      <c r="AZ74" s="3">
        <f t="shared" si="262"/>
        <v>0</v>
      </c>
      <c r="BA74" s="3">
        <f t="shared" si="262"/>
        <v>0</v>
      </c>
      <c r="BB74" s="3">
        <f t="shared" si="262"/>
        <v>0</v>
      </c>
      <c r="BC74" s="3">
        <f t="shared" si="262"/>
        <v>0</v>
      </c>
      <c r="BD74" s="3">
        <f t="shared" si="262"/>
        <v>0</v>
      </c>
      <c r="BE74" s="3">
        <f t="shared" si="262"/>
        <v>0</v>
      </c>
      <c r="BF74" s="3">
        <f>SUM(AZ74:BE74)</f>
        <v>0</v>
      </c>
      <c r="BG74" s="3">
        <f>AX74+AY74+BF74</f>
        <v>0</v>
      </c>
      <c r="BJ74" s="3">
        <f t="shared" si="263"/>
        <v>0</v>
      </c>
      <c r="BK74" s="3">
        <f t="shared" si="263"/>
        <v>0</v>
      </c>
      <c r="BL74" s="3">
        <f t="shared" si="263"/>
        <v>0</v>
      </c>
      <c r="BM74" s="3">
        <f t="shared" si="263"/>
        <v>0</v>
      </c>
      <c r="BN74" s="3">
        <f t="shared" si="263"/>
        <v>0</v>
      </c>
      <c r="BO74" s="3">
        <f t="shared" si="263"/>
        <v>0</v>
      </c>
      <c r="BP74" s="3">
        <f t="shared" si="263"/>
        <v>0</v>
      </c>
      <c r="BQ74" s="3">
        <f t="shared" si="263"/>
        <v>0</v>
      </c>
      <c r="BR74" s="3">
        <f>SUM(BL74:BQ74)</f>
        <v>0</v>
      </c>
      <c r="BS74" s="3">
        <f>BJ74+BK74+BR74</f>
        <v>0</v>
      </c>
      <c r="BV74" s="3">
        <f t="shared" si="264"/>
        <v>0</v>
      </c>
      <c r="BW74" s="3">
        <f t="shared" si="264"/>
        <v>0</v>
      </c>
      <c r="BX74" s="3">
        <f t="shared" si="264"/>
        <v>0</v>
      </c>
      <c r="BY74" s="3">
        <f t="shared" si="264"/>
        <v>0</v>
      </c>
      <c r="BZ74" s="3">
        <f t="shared" si="264"/>
        <v>0</v>
      </c>
      <c r="CA74" s="3">
        <f t="shared" si="264"/>
        <v>0</v>
      </c>
      <c r="CB74" s="3">
        <f t="shared" si="264"/>
        <v>0</v>
      </c>
      <c r="CC74" s="3">
        <f t="shared" si="264"/>
        <v>0</v>
      </c>
      <c r="CD74" s="3">
        <f>SUM(BX74:CC74)</f>
        <v>0</v>
      </c>
      <c r="CE74" s="3">
        <f>BV74+BW74+CD74</f>
        <v>0</v>
      </c>
      <c r="CH74" s="3">
        <f t="shared" si="265"/>
        <v>0</v>
      </c>
      <c r="CI74" s="3">
        <f t="shared" si="265"/>
        <v>0</v>
      </c>
      <c r="CJ74" s="3">
        <f t="shared" si="265"/>
        <v>0</v>
      </c>
      <c r="CK74" s="3">
        <f t="shared" si="265"/>
        <v>0</v>
      </c>
      <c r="CL74" s="3">
        <f t="shared" si="265"/>
        <v>0</v>
      </c>
      <c r="CM74" s="3">
        <f t="shared" si="265"/>
        <v>0</v>
      </c>
      <c r="CN74" s="3">
        <f t="shared" si="265"/>
        <v>0</v>
      </c>
      <c r="CO74" s="3">
        <f t="shared" si="265"/>
        <v>0</v>
      </c>
      <c r="CP74" s="3">
        <f>SUM(CJ74:CO74)</f>
        <v>0</v>
      </c>
      <c r="CQ74" s="3">
        <f>CH74+CI74+CP74</f>
        <v>0</v>
      </c>
      <c r="CT74" s="3">
        <f t="shared" si="266"/>
        <v>0</v>
      </c>
      <c r="CU74" s="3">
        <f t="shared" si="266"/>
        <v>0</v>
      </c>
      <c r="CV74" s="3">
        <f t="shared" si="266"/>
        <v>0</v>
      </c>
      <c r="CW74" s="3">
        <f t="shared" si="266"/>
        <v>0</v>
      </c>
      <c r="CX74" s="3">
        <f t="shared" si="266"/>
        <v>0</v>
      </c>
      <c r="CY74" s="3">
        <f t="shared" si="266"/>
        <v>0</v>
      </c>
      <c r="CZ74" s="3">
        <f t="shared" si="266"/>
        <v>0</v>
      </c>
      <c r="DA74" s="3">
        <f t="shared" si="266"/>
        <v>0</v>
      </c>
      <c r="DB74" s="3">
        <f>SUM(CV74:DA74)</f>
        <v>0</v>
      </c>
      <c r="DC74" s="3">
        <f>CT74+CU74+DB74</f>
        <v>0</v>
      </c>
      <c r="DF74" s="3">
        <f t="shared" si="267"/>
        <v>0</v>
      </c>
      <c r="DG74" s="3">
        <f t="shared" si="267"/>
        <v>0</v>
      </c>
      <c r="DH74" s="3">
        <f t="shared" si="267"/>
        <v>0</v>
      </c>
      <c r="DI74" s="3">
        <f t="shared" si="267"/>
        <v>0</v>
      </c>
      <c r="DJ74" s="3">
        <f t="shared" si="267"/>
        <v>0</v>
      </c>
      <c r="DK74" s="3">
        <f t="shared" si="267"/>
        <v>0</v>
      </c>
      <c r="DL74" s="3">
        <f t="shared" si="267"/>
        <v>0</v>
      </c>
      <c r="DM74" s="3">
        <f t="shared" si="267"/>
        <v>0</v>
      </c>
      <c r="DN74" s="3">
        <f>SUM(DH74:DM74)</f>
        <v>0</v>
      </c>
      <c r="DO74" s="3">
        <f>DF74+DG74+DN74</f>
        <v>0</v>
      </c>
      <c r="DR74" s="3">
        <f t="shared" si="268"/>
        <v>0</v>
      </c>
      <c r="DS74" s="3">
        <f t="shared" si="268"/>
        <v>0</v>
      </c>
      <c r="DT74" s="3">
        <f t="shared" si="268"/>
        <v>0</v>
      </c>
      <c r="DU74" s="3">
        <f t="shared" si="268"/>
        <v>0</v>
      </c>
      <c r="DV74" s="3">
        <f t="shared" si="268"/>
        <v>0</v>
      </c>
      <c r="DW74" s="3">
        <f t="shared" si="268"/>
        <v>0</v>
      </c>
      <c r="DX74" s="3">
        <f t="shared" si="268"/>
        <v>0</v>
      </c>
      <c r="DY74" s="3">
        <f t="shared" si="268"/>
        <v>0</v>
      </c>
      <c r="DZ74" s="3">
        <f>SUM(DT74:DY74)</f>
        <v>0</v>
      </c>
      <c r="EA74" s="3">
        <f>DR74+DS74+DZ74</f>
        <v>0</v>
      </c>
      <c r="ED74" s="3">
        <f t="shared" si="269"/>
        <v>0</v>
      </c>
      <c r="EE74" s="3">
        <f t="shared" si="269"/>
        <v>0</v>
      </c>
      <c r="EF74" s="3">
        <f t="shared" si="269"/>
        <v>0</v>
      </c>
      <c r="EG74" s="3">
        <f t="shared" si="269"/>
        <v>0</v>
      </c>
      <c r="EH74" s="3">
        <f t="shared" si="269"/>
        <v>0</v>
      </c>
      <c r="EI74" s="3">
        <f t="shared" si="269"/>
        <v>0</v>
      </c>
      <c r="EJ74" s="3">
        <f t="shared" si="269"/>
        <v>0</v>
      </c>
      <c r="EK74" s="3">
        <f t="shared" si="269"/>
        <v>0</v>
      </c>
      <c r="EL74" s="3">
        <f>SUM(EF74:EK74)</f>
        <v>0</v>
      </c>
      <c r="EM74" s="3">
        <f>ED74+EE74+EL74</f>
        <v>0</v>
      </c>
    </row>
    <row r="75" spans="1:143" x14ac:dyDescent="0.2">
      <c r="A75" s="1" t="s">
        <v>253</v>
      </c>
      <c r="B75" s="87">
        <v>19413395</v>
      </c>
      <c r="C75" s="33">
        <v>0</v>
      </c>
      <c r="D75" s="87">
        <v>9620</v>
      </c>
      <c r="E75" s="87">
        <v>121654717</v>
      </c>
      <c r="F75" s="87">
        <v>14123215</v>
      </c>
      <c r="G75" s="87">
        <v>34131954</v>
      </c>
      <c r="H75" s="87">
        <v>35396992</v>
      </c>
      <c r="I75" s="87">
        <v>1622325</v>
      </c>
      <c r="J75" s="3">
        <f>SUM(D75:I75)</f>
        <v>206938823</v>
      </c>
      <c r="K75" s="3">
        <f>B75+C75+J75</f>
        <v>226352218</v>
      </c>
      <c r="N75" s="3">
        <f t="shared" si="259"/>
        <v>19413395</v>
      </c>
      <c r="O75" s="3">
        <f t="shared" si="259"/>
        <v>0</v>
      </c>
      <c r="P75" s="3">
        <f t="shared" si="259"/>
        <v>9620</v>
      </c>
      <c r="Q75" s="3">
        <f t="shared" si="259"/>
        <v>121654717</v>
      </c>
      <c r="R75" s="3">
        <f t="shared" si="259"/>
        <v>14123215</v>
      </c>
      <c r="S75" s="3">
        <f t="shared" si="259"/>
        <v>34131954</v>
      </c>
      <c r="T75" s="3">
        <f t="shared" si="259"/>
        <v>35396992</v>
      </c>
      <c r="U75" s="3">
        <f t="shared" si="259"/>
        <v>1622325</v>
      </c>
      <c r="V75" s="3">
        <f>SUM(P75:U75)</f>
        <v>206938823</v>
      </c>
      <c r="W75" s="3">
        <f>N75+O75+V75</f>
        <v>226352218</v>
      </c>
      <c r="Z75" s="3">
        <f t="shared" si="260"/>
        <v>19413395.375631385</v>
      </c>
      <c r="AA75" s="3">
        <f t="shared" si="260"/>
        <v>0</v>
      </c>
      <c r="AB75" s="3">
        <f t="shared" si="260"/>
        <v>9619.5750447468363</v>
      </c>
      <c r="AC75" s="3">
        <f t="shared" si="260"/>
        <v>121654716.59441899</v>
      </c>
      <c r="AD75" s="3">
        <f t="shared" si="260"/>
        <v>14123214.943309501</v>
      </c>
      <c r="AE75" s="3">
        <f t="shared" si="260"/>
        <v>34131953.970945217</v>
      </c>
      <c r="AF75" s="3">
        <f t="shared" si="260"/>
        <v>35396991.810134463</v>
      </c>
      <c r="AG75" s="3">
        <f t="shared" si="260"/>
        <v>1622324.5913534963</v>
      </c>
      <c r="AH75" s="3">
        <f>SUM(AB75:AG75)</f>
        <v>206938821.48520643</v>
      </c>
      <c r="AI75" s="3">
        <f>Z75+AA75+AH75</f>
        <v>226352216.86083782</v>
      </c>
      <c r="AL75" s="3">
        <f t="shared" si="261"/>
        <v>19413395.375631385</v>
      </c>
      <c r="AM75" s="3">
        <f t="shared" si="261"/>
        <v>0</v>
      </c>
      <c r="AN75" s="3">
        <f t="shared" si="261"/>
        <v>9619.5750447468363</v>
      </c>
      <c r="AO75" s="3">
        <f t="shared" si="261"/>
        <v>121654716.59441899</v>
      </c>
      <c r="AP75" s="3">
        <f t="shared" si="261"/>
        <v>14123214.943309501</v>
      </c>
      <c r="AQ75" s="3">
        <f t="shared" si="261"/>
        <v>34131953.970945217</v>
      </c>
      <c r="AR75" s="3">
        <f t="shared" si="261"/>
        <v>35396991.810134463</v>
      </c>
      <c r="AS75" s="3">
        <f t="shared" si="261"/>
        <v>1622324.5913534963</v>
      </c>
      <c r="AT75" s="3">
        <f>SUM(AN75:AS75)</f>
        <v>206938821.48520643</v>
      </c>
      <c r="AU75" s="3">
        <f>AL75+AM75+AT75</f>
        <v>226352216.86083782</v>
      </c>
      <c r="AX75" s="3">
        <f t="shared" si="262"/>
        <v>19413395.375631385</v>
      </c>
      <c r="AY75" s="3">
        <f t="shared" si="262"/>
        <v>0</v>
      </c>
      <c r="AZ75" s="3">
        <f t="shared" si="262"/>
        <v>9619.5750447468363</v>
      </c>
      <c r="BA75" s="3">
        <f t="shared" si="262"/>
        <v>121654716.59441899</v>
      </c>
      <c r="BB75" s="3">
        <f t="shared" si="262"/>
        <v>14123214.943309501</v>
      </c>
      <c r="BC75" s="3">
        <f t="shared" si="262"/>
        <v>34131953.970945217</v>
      </c>
      <c r="BD75" s="3">
        <f t="shared" si="262"/>
        <v>35396991.810134463</v>
      </c>
      <c r="BE75" s="3">
        <f t="shared" si="262"/>
        <v>1622324.5913534963</v>
      </c>
      <c r="BF75" s="3">
        <f>SUM(AZ75:BE75)</f>
        <v>206938821.48520643</v>
      </c>
      <c r="BG75" s="3">
        <f>AX75+AY75+BF75</f>
        <v>226352216.86083782</v>
      </c>
      <c r="BJ75" s="3">
        <f t="shared" si="263"/>
        <v>19413395.375631385</v>
      </c>
      <c r="BK75" s="3">
        <f t="shared" si="263"/>
        <v>0</v>
      </c>
      <c r="BL75" s="3">
        <f t="shared" si="263"/>
        <v>9619.5750447468363</v>
      </c>
      <c r="BM75" s="3">
        <f t="shared" si="263"/>
        <v>121654716.59441899</v>
      </c>
      <c r="BN75" s="3">
        <f t="shared" si="263"/>
        <v>14123214.943309501</v>
      </c>
      <c r="BO75" s="3">
        <f t="shared" si="263"/>
        <v>34131953.970945217</v>
      </c>
      <c r="BP75" s="3">
        <f t="shared" si="263"/>
        <v>35396991.810134463</v>
      </c>
      <c r="BQ75" s="3">
        <f t="shared" si="263"/>
        <v>1622324.5913534963</v>
      </c>
      <c r="BR75" s="3">
        <f>SUM(BL75:BQ75)</f>
        <v>206938821.48520643</v>
      </c>
      <c r="BS75" s="3">
        <f>BJ75+BK75+BR75</f>
        <v>226352216.86083782</v>
      </c>
      <c r="BV75" s="3">
        <f t="shared" si="264"/>
        <v>19413395.375631385</v>
      </c>
      <c r="BW75" s="3">
        <f t="shared" si="264"/>
        <v>0</v>
      </c>
      <c r="BX75" s="3">
        <f t="shared" si="264"/>
        <v>9619.5750447468363</v>
      </c>
      <c r="BY75" s="3">
        <f t="shared" si="264"/>
        <v>121654716.59441899</v>
      </c>
      <c r="BZ75" s="3">
        <f t="shared" si="264"/>
        <v>14123214.943309501</v>
      </c>
      <c r="CA75" s="3">
        <f t="shared" si="264"/>
        <v>34131953.970945217</v>
      </c>
      <c r="CB75" s="3">
        <f t="shared" si="264"/>
        <v>35396991.810134463</v>
      </c>
      <c r="CC75" s="3">
        <f t="shared" si="264"/>
        <v>1622324.5913534963</v>
      </c>
      <c r="CD75" s="3">
        <f>SUM(BX75:CC75)</f>
        <v>206938821.48520643</v>
      </c>
      <c r="CE75" s="3">
        <f>BV75+BW75+CD75</f>
        <v>226352216.86083782</v>
      </c>
      <c r="CH75" s="3">
        <f t="shared" si="265"/>
        <v>19413395.375631385</v>
      </c>
      <c r="CI75" s="3">
        <f t="shared" si="265"/>
        <v>0</v>
      </c>
      <c r="CJ75" s="3">
        <f t="shared" si="265"/>
        <v>9619.5750447468363</v>
      </c>
      <c r="CK75" s="3">
        <f t="shared" si="265"/>
        <v>121654716.59441899</v>
      </c>
      <c r="CL75" s="3">
        <f t="shared" si="265"/>
        <v>14123214.943309501</v>
      </c>
      <c r="CM75" s="3">
        <f t="shared" si="265"/>
        <v>34131953.970945217</v>
      </c>
      <c r="CN75" s="3">
        <f t="shared" si="265"/>
        <v>35396991.810134463</v>
      </c>
      <c r="CO75" s="3">
        <f t="shared" si="265"/>
        <v>1622324.5913534963</v>
      </c>
      <c r="CP75" s="3">
        <f>SUM(CJ75:CO75)</f>
        <v>206938821.48520643</v>
      </c>
      <c r="CQ75" s="3">
        <f>CH75+CI75+CP75</f>
        <v>226352216.86083782</v>
      </c>
      <c r="CT75" s="3">
        <f t="shared" si="266"/>
        <v>19413395.375631385</v>
      </c>
      <c r="CU75" s="3">
        <f t="shared" si="266"/>
        <v>0</v>
      </c>
      <c r="CV75" s="3">
        <f t="shared" si="266"/>
        <v>9619.5750447468363</v>
      </c>
      <c r="CW75" s="3">
        <f t="shared" si="266"/>
        <v>121654716.59441899</v>
      </c>
      <c r="CX75" s="3">
        <f t="shared" si="266"/>
        <v>14123214.943309501</v>
      </c>
      <c r="CY75" s="3">
        <f t="shared" si="266"/>
        <v>34131953.970945217</v>
      </c>
      <c r="CZ75" s="3">
        <f t="shared" si="266"/>
        <v>35396991.810134463</v>
      </c>
      <c r="DA75" s="3">
        <f t="shared" si="266"/>
        <v>1622324.5913534963</v>
      </c>
      <c r="DB75" s="3">
        <f>SUM(CV75:DA75)</f>
        <v>206938821.48520643</v>
      </c>
      <c r="DC75" s="3">
        <f>CT75+CU75+DB75</f>
        <v>226352216.86083782</v>
      </c>
      <c r="DF75" s="3">
        <f t="shared" si="267"/>
        <v>19413395.375631385</v>
      </c>
      <c r="DG75" s="3">
        <f t="shared" si="267"/>
        <v>0</v>
      </c>
      <c r="DH75" s="3">
        <f t="shared" si="267"/>
        <v>9619.5750447468363</v>
      </c>
      <c r="DI75" s="3">
        <f t="shared" si="267"/>
        <v>121654716.59441899</v>
      </c>
      <c r="DJ75" s="3">
        <f t="shared" si="267"/>
        <v>14123214.943309501</v>
      </c>
      <c r="DK75" s="3">
        <f t="shared" si="267"/>
        <v>34131953.970945217</v>
      </c>
      <c r="DL75" s="3">
        <f t="shared" si="267"/>
        <v>35396991.810134463</v>
      </c>
      <c r="DM75" s="3">
        <f t="shared" si="267"/>
        <v>1622324.5913534963</v>
      </c>
      <c r="DN75" s="3">
        <f>SUM(DH75:DM75)</f>
        <v>206938821.48520643</v>
      </c>
      <c r="DO75" s="3">
        <f>DF75+DG75+DN75</f>
        <v>226352216.86083782</v>
      </c>
      <c r="DR75" s="3">
        <f t="shared" si="268"/>
        <v>19413395.375631385</v>
      </c>
      <c r="DS75" s="3">
        <f t="shared" si="268"/>
        <v>0</v>
      </c>
      <c r="DT75" s="3">
        <f t="shared" si="268"/>
        <v>9619.5750447468363</v>
      </c>
      <c r="DU75" s="3">
        <f t="shared" si="268"/>
        <v>121654716.59441899</v>
      </c>
      <c r="DV75" s="3">
        <f t="shared" si="268"/>
        <v>14123214.943309501</v>
      </c>
      <c r="DW75" s="3">
        <f t="shared" si="268"/>
        <v>34131953.970945217</v>
      </c>
      <c r="DX75" s="3">
        <f t="shared" si="268"/>
        <v>35396991.810134463</v>
      </c>
      <c r="DY75" s="3">
        <f t="shared" si="268"/>
        <v>1622324.5913534963</v>
      </c>
      <c r="DZ75" s="3">
        <f>SUM(DT75:DY75)</f>
        <v>206938821.48520643</v>
      </c>
      <c r="EA75" s="3">
        <f>DR75+DS75+DZ75</f>
        <v>226352216.86083782</v>
      </c>
      <c r="ED75" s="3">
        <f t="shared" si="269"/>
        <v>19413395.375631385</v>
      </c>
      <c r="EE75" s="3">
        <f t="shared" si="269"/>
        <v>0</v>
      </c>
      <c r="EF75" s="3">
        <f t="shared" si="269"/>
        <v>9619.5750447468363</v>
      </c>
      <c r="EG75" s="3">
        <f t="shared" si="269"/>
        <v>121654716.59441899</v>
      </c>
      <c r="EH75" s="3">
        <f t="shared" si="269"/>
        <v>14123214.943309501</v>
      </c>
      <c r="EI75" s="3">
        <f t="shared" si="269"/>
        <v>34131953.970945217</v>
      </c>
      <c r="EJ75" s="3">
        <f t="shared" si="269"/>
        <v>35396991.810134463</v>
      </c>
      <c r="EK75" s="3">
        <f t="shared" si="269"/>
        <v>1622324.5913534963</v>
      </c>
      <c r="EL75" s="3">
        <f>SUM(EF75:EK75)</f>
        <v>206938821.48520643</v>
      </c>
      <c r="EM75" s="3">
        <f>ED75+EE75+EL75</f>
        <v>226352216.86083782</v>
      </c>
    </row>
    <row r="76" spans="1:143" x14ac:dyDescent="0.2">
      <c r="A76" s="74" t="s">
        <v>252</v>
      </c>
      <c r="B76" s="75">
        <f t="shared" ref="B76:I76" si="270">B74</f>
        <v>0</v>
      </c>
      <c r="C76" s="75">
        <f t="shared" si="270"/>
        <v>0</v>
      </c>
      <c r="D76" s="75">
        <f t="shared" si="270"/>
        <v>0</v>
      </c>
      <c r="E76" s="75">
        <f t="shared" si="270"/>
        <v>0</v>
      </c>
      <c r="F76" s="75">
        <f t="shared" si="270"/>
        <v>0</v>
      </c>
      <c r="G76" s="75">
        <f t="shared" si="270"/>
        <v>0</v>
      </c>
      <c r="H76" s="75">
        <f t="shared" si="270"/>
        <v>0</v>
      </c>
      <c r="I76" s="75">
        <f t="shared" si="270"/>
        <v>0</v>
      </c>
      <c r="J76" s="75">
        <f>SUM(D76:I76)</f>
        <v>0</v>
      </c>
      <c r="K76" s="75">
        <f>B76+C76+J76</f>
        <v>0</v>
      </c>
      <c r="N76" s="75">
        <f t="shared" ref="N76:U76" si="271">N74</f>
        <v>0</v>
      </c>
      <c r="O76" s="75">
        <f t="shared" si="271"/>
        <v>0</v>
      </c>
      <c r="P76" s="75">
        <f t="shared" si="271"/>
        <v>0</v>
      </c>
      <c r="Q76" s="75">
        <f t="shared" si="271"/>
        <v>0</v>
      </c>
      <c r="R76" s="75">
        <f t="shared" si="271"/>
        <v>0</v>
      </c>
      <c r="S76" s="75">
        <f t="shared" si="271"/>
        <v>0</v>
      </c>
      <c r="T76" s="75">
        <f t="shared" si="271"/>
        <v>0</v>
      </c>
      <c r="U76" s="75">
        <f t="shared" si="271"/>
        <v>0</v>
      </c>
      <c r="V76" s="75">
        <f>SUM(P76:U76)</f>
        <v>0</v>
      </c>
      <c r="W76" s="75">
        <f>N76+O76+V76</f>
        <v>0</v>
      </c>
      <c r="Z76" s="75">
        <f t="shared" ref="Z76:AG76" si="272">Z74</f>
        <v>0</v>
      </c>
      <c r="AA76" s="75">
        <f t="shared" si="272"/>
        <v>0</v>
      </c>
      <c r="AB76" s="75">
        <f t="shared" si="272"/>
        <v>0</v>
      </c>
      <c r="AC76" s="75">
        <f t="shared" si="272"/>
        <v>0</v>
      </c>
      <c r="AD76" s="75">
        <f t="shared" si="272"/>
        <v>0</v>
      </c>
      <c r="AE76" s="75">
        <f t="shared" si="272"/>
        <v>0</v>
      </c>
      <c r="AF76" s="75">
        <f t="shared" si="272"/>
        <v>0</v>
      </c>
      <c r="AG76" s="75">
        <f t="shared" si="272"/>
        <v>0</v>
      </c>
      <c r="AH76" s="75">
        <f>SUM(AB76:AG76)</f>
        <v>0</v>
      </c>
      <c r="AI76" s="75">
        <f>Z76+AA76+AH76</f>
        <v>0</v>
      </c>
      <c r="AL76" s="75">
        <f t="shared" ref="AL76:AS76" si="273">AL74</f>
        <v>0</v>
      </c>
      <c r="AM76" s="75">
        <f t="shared" si="273"/>
        <v>0</v>
      </c>
      <c r="AN76" s="75">
        <f t="shared" si="273"/>
        <v>0</v>
      </c>
      <c r="AO76" s="75">
        <f t="shared" si="273"/>
        <v>0</v>
      </c>
      <c r="AP76" s="75">
        <f t="shared" si="273"/>
        <v>0</v>
      </c>
      <c r="AQ76" s="75">
        <f t="shared" si="273"/>
        <v>0</v>
      </c>
      <c r="AR76" s="75">
        <f t="shared" si="273"/>
        <v>0</v>
      </c>
      <c r="AS76" s="75">
        <f t="shared" si="273"/>
        <v>0</v>
      </c>
      <c r="AT76" s="75">
        <f>SUM(AN76:AS76)</f>
        <v>0</v>
      </c>
      <c r="AU76" s="75">
        <f>AL76+AM76+AT76</f>
        <v>0</v>
      </c>
      <c r="AX76" s="75">
        <f t="shared" ref="AX76:BE76" si="274">AX74</f>
        <v>0</v>
      </c>
      <c r="AY76" s="75">
        <f t="shared" si="274"/>
        <v>0</v>
      </c>
      <c r="AZ76" s="75">
        <f t="shared" si="274"/>
        <v>0</v>
      </c>
      <c r="BA76" s="75">
        <f t="shared" si="274"/>
        <v>0</v>
      </c>
      <c r="BB76" s="75">
        <f t="shared" si="274"/>
        <v>0</v>
      </c>
      <c r="BC76" s="75">
        <f t="shared" si="274"/>
        <v>0</v>
      </c>
      <c r="BD76" s="75">
        <f t="shared" si="274"/>
        <v>0</v>
      </c>
      <c r="BE76" s="75">
        <f t="shared" si="274"/>
        <v>0</v>
      </c>
      <c r="BF76" s="75">
        <f>SUM(AZ76:BE76)</f>
        <v>0</v>
      </c>
      <c r="BG76" s="75">
        <f>AX76+AY76+BF76</f>
        <v>0</v>
      </c>
      <c r="BJ76" s="75">
        <f t="shared" ref="BJ76:BQ76" si="275">BJ74</f>
        <v>0</v>
      </c>
      <c r="BK76" s="75">
        <f t="shared" si="275"/>
        <v>0</v>
      </c>
      <c r="BL76" s="75">
        <f t="shared" si="275"/>
        <v>0</v>
      </c>
      <c r="BM76" s="75">
        <f t="shared" si="275"/>
        <v>0</v>
      </c>
      <c r="BN76" s="75">
        <f t="shared" si="275"/>
        <v>0</v>
      </c>
      <c r="BO76" s="75">
        <f t="shared" si="275"/>
        <v>0</v>
      </c>
      <c r="BP76" s="75">
        <f t="shared" si="275"/>
        <v>0</v>
      </c>
      <c r="BQ76" s="75">
        <f t="shared" si="275"/>
        <v>0</v>
      </c>
      <c r="BR76" s="75">
        <f>SUM(BL76:BQ76)</f>
        <v>0</v>
      </c>
      <c r="BS76" s="75">
        <f>BJ76+BK76+BR76</f>
        <v>0</v>
      </c>
      <c r="BV76" s="75">
        <f t="shared" ref="BV76:CC76" si="276">BV74</f>
        <v>0</v>
      </c>
      <c r="BW76" s="75">
        <f t="shared" si="276"/>
        <v>0</v>
      </c>
      <c r="BX76" s="75">
        <f t="shared" si="276"/>
        <v>0</v>
      </c>
      <c r="BY76" s="75">
        <f t="shared" si="276"/>
        <v>0</v>
      </c>
      <c r="BZ76" s="75">
        <f t="shared" si="276"/>
        <v>0</v>
      </c>
      <c r="CA76" s="75">
        <f t="shared" si="276"/>
        <v>0</v>
      </c>
      <c r="CB76" s="75">
        <f t="shared" si="276"/>
        <v>0</v>
      </c>
      <c r="CC76" s="75">
        <f t="shared" si="276"/>
        <v>0</v>
      </c>
      <c r="CD76" s="75">
        <f>SUM(BX76:CC76)</f>
        <v>0</v>
      </c>
      <c r="CE76" s="75">
        <f>BV76+BW76+CD76</f>
        <v>0</v>
      </c>
      <c r="CH76" s="75">
        <f t="shared" ref="CH76:CO76" si="277">CH74</f>
        <v>0</v>
      </c>
      <c r="CI76" s="75">
        <f t="shared" si="277"/>
        <v>0</v>
      </c>
      <c r="CJ76" s="75">
        <f t="shared" si="277"/>
        <v>0</v>
      </c>
      <c r="CK76" s="75">
        <f t="shared" si="277"/>
        <v>0</v>
      </c>
      <c r="CL76" s="75">
        <f t="shared" si="277"/>
        <v>0</v>
      </c>
      <c r="CM76" s="75">
        <f t="shared" si="277"/>
        <v>0</v>
      </c>
      <c r="CN76" s="75">
        <f t="shared" si="277"/>
        <v>0</v>
      </c>
      <c r="CO76" s="75">
        <f t="shared" si="277"/>
        <v>0</v>
      </c>
      <c r="CP76" s="75">
        <f>SUM(CJ76:CO76)</f>
        <v>0</v>
      </c>
      <c r="CQ76" s="75">
        <f>CH76+CI76+CP76</f>
        <v>0</v>
      </c>
      <c r="CT76" s="75">
        <f t="shared" ref="CT76:DA76" si="278">CT74</f>
        <v>0</v>
      </c>
      <c r="CU76" s="75">
        <f t="shared" si="278"/>
        <v>0</v>
      </c>
      <c r="CV76" s="75">
        <f t="shared" si="278"/>
        <v>0</v>
      </c>
      <c r="CW76" s="75">
        <f t="shared" si="278"/>
        <v>0</v>
      </c>
      <c r="CX76" s="75">
        <f t="shared" si="278"/>
        <v>0</v>
      </c>
      <c r="CY76" s="75">
        <f t="shared" si="278"/>
        <v>0</v>
      </c>
      <c r="CZ76" s="75">
        <f t="shared" si="278"/>
        <v>0</v>
      </c>
      <c r="DA76" s="75">
        <f t="shared" si="278"/>
        <v>0</v>
      </c>
      <c r="DB76" s="75">
        <f>SUM(CV76:DA76)</f>
        <v>0</v>
      </c>
      <c r="DC76" s="75">
        <f>CT76+CU76+DB76</f>
        <v>0</v>
      </c>
      <c r="DF76" s="75">
        <f t="shared" ref="DF76:DM76" si="279">DF74</f>
        <v>0</v>
      </c>
      <c r="DG76" s="75">
        <f t="shared" si="279"/>
        <v>0</v>
      </c>
      <c r="DH76" s="75">
        <f t="shared" si="279"/>
        <v>0</v>
      </c>
      <c r="DI76" s="75">
        <f t="shared" si="279"/>
        <v>0</v>
      </c>
      <c r="DJ76" s="75">
        <f t="shared" si="279"/>
        <v>0</v>
      </c>
      <c r="DK76" s="75">
        <f t="shared" si="279"/>
        <v>0</v>
      </c>
      <c r="DL76" s="75">
        <f t="shared" si="279"/>
        <v>0</v>
      </c>
      <c r="DM76" s="75">
        <f t="shared" si="279"/>
        <v>0</v>
      </c>
      <c r="DN76" s="75">
        <f>SUM(DH76:DM76)</f>
        <v>0</v>
      </c>
      <c r="DO76" s="75">
        <f>DF76+DG76+DN76</f>
        <v>0</v>
      </c>
      <c r="DR76" s="75">
        <f t="shared" ref="DR76:DY76" si="280">DR74</f>
        <v>0</v>
      </c>
      <c r="DS76" s="75">
        <f t="shared" si="280"/>
        <v>0</v>
      </c>
      <c r="DT76" s="75">
        <f t="shared" si="280"/>
        <v>0</v>
      </c>
      <c r="DU76" s="75">
        <f t="shared" si="280"/>
        <v>0</v>
      </c>
      <c r="DV76" s="75">
        <f t="shared" si="280"/>
        <v>0</v>
      </c>
      <c r="DW76" s="75">
        <f t="shared" si="280"/>
        <v>0</v>
      </c>
      <c r="DX76" s="75">
        <f t="shared" si="280"/>
        <v>0</v>
      </c>
      <c r="DY76" s="75">
        <f t="shared" si="280"/>
        <v>0</v>
      </c>
      <c r="DZ76" s="75">
        <f>SUM(DT76:DY76)</f>
        <v>0</v>
      </c>
      <c r="EA76" s="75">
        <f>DR76+DS76+DZ76</f>
        <v>0</v>
      </c>
      <c r="ED76" s="75">
        <f t="shared" ref="ED76:EK76" si="281">ED74</f>
        <v>0</v>
      </c>
      <c r="EE76" s="75">
        <f t="shared" si="281"/>
        <v>0</v>
      </c>
      <c r="EF76" s="75">
        <f t="shared" si="281"/>
        <v>0</v>
      </c>
      <c r="EG76" s="75">
        <f t="shared" si="281"/>
        <v>0</v>
      </c>
      <c r="EH76" s="75">
        <f t="shared" si="281"/>
        <v>0</v>
      </c>
      <c r="EI76" s="75">
        <f t="shared" si="281"/>
        <v>0</v>
      </c>
      <c r="EJ76" s="75">
        <f t="shared" si="281"/>
        <v>0</v>
      </c>
      <c r="EK76" s="75">
        <f t="shared" si="281"/>
        <v>0</v>
      </c>
      <c r="EL76" s="75">
        <f>SUM(EF76:EK76)</f>
        <v>0</v>
      </c>
      <c r="EM76" s="75">
        <f>ED76+EE76+EL76</f>
        <v>0</v>
      </c>
    </row>
    <row r="77" spans="1:143" x14ac:dyDescent="0.2">
      <c r="A77" s="74" t="s">
        <v>251</v>
      </c>
      <c r="B77" s="75">
        <f t="shared" ref="B77:I77" si="282">B75-B73</f>
        <v>0</v>
      </c>
      <c r="C77" s="75">
        <f t="shared" si="282"/>
        <v>0</v>
      </c>
      <c r="D77" s="75">
        <f t="shared" si="282"/>
        <v>0</v>
      </c>
      <c r="E77" s="75">
        <f t="shared" si="282"/>
        <v>0</v>
      </c>
      <c r="F77" s="75">
        <f t="shared" si="282"/>
        <v>0</v>
      </c>
      <c r="G77" s="75">
        <f t="shared" si="282"/>
        <v>0</v>
      </c>
      <c r="H77" s="75">
        <f t="shared" si="282"/>
        <v>0</v>
      </c>
      <c r="I77" s="75">
        <f t="shared" si="282"/>
        <v>0</v>
      </c>
      <c r="J77" s="75">
        <f>SUM(D77:I77)</f>
        <v>0</v>
      </c>
      <c r="K77" s="75">
        <f>B77+C77+J77</f>
        <v>0</v>
      </c>
      <c r="N77" s="75">
        <f t="shared" ref="N77:U77" si="283">N75-N73</f>
        <v>0</v>
      </c>
      <c r="O77" s="75">
        <f t="shared" si="283"/>
        <v>0</v>
      </c>
      <c r="P77" s="75">
        <f t="shared" si="283"/>
        <v>0</v>
      </c>
      <c r="Q77" s="75">
        <f t="shared" si="283"/>
        <v>0</v>
      </c>
      <c r="R77" s="75">
        <f t="shared" si="283"/>
        <v>0</v>
      </c>
      <c r="S77" s="75">
        <f t="shared" si="283"/>
        <v>0</v>
      </c>
      <c r="T77" s="75">
        <f t="shared" si="283"/>
        <v>0</v>
      </c>
      <c r="U77" s="75">
        <f t="shared" si="283"/>
        <v>0</v>
      </c>
      <c r="V77" s="75">
        <f>SUM(P77:U77)</f>
        <v>0</v>
      </c>
      <c r="W77" s="75">
        <f>N77+O77+V77</f>
        <v>0</v>
      </c>
      <c r="Z77" s="75">
        <f t="shared" ref="Z77:AG77" si="284">Z75-Z73</f>
        <v>0</v>
      </c>
      <c r="AA77" s="75">
        <f t="shared" si="284"/>
        <v>0</v>
      </c>
      <c r="AB77" s="75">
        <f t="shared" si="284"/>
        <v>0</v>
      </c>
      <c r="AC77" s="75">
        <f t="shared" si="284"/>
        <v>0</v>
      </c>
      <c r="AD77" s="75">
        <f t="shared" si="284"/>
        <v>0</v>
      </c>
      <c r="AE77" s="75">
        <f t="shared" si="284"/>
        <v>0</v>
      </c>
      <c r="AF77" s="75">
        <f t="shared" si="284"/>
        <v>0</v>
      </c>
      <c r="AG77" s="75">
        <f t="shared" si="284"/>
        <v>0</v>
      </c>
      <c r="AH77" s="75">
        <f>SUM(AB77:AG77)</f>
        <v>0</v>
      </c>
      <c r="AI77" s="75">
        <f>Z77+AA77+AH77</f>
        <v>0</v>
      </c>
      <c r="AL77" s="75">
        <f t="shared" ref="AL77:AS77" si="285">AL75-AL73</f>
        <v>0</v>
      </c>
      <c r="AM77" s="75">
        <f t="shared" si="285"/>
        <v>0</v>
      </c>
      <c r="AN77" s="75">
        <f t="shared" si="285"/>
        <v>0</v>
      </c>
      <c r="AO77" s="75">
        <f t="shared" si="285"/>
        <v>0</v>
      </c>
      <c r="AP77" s="75">
        <f t="shared" si="285"/>
        <v>0</v>
      </c>
      <c r="AQ77" s="75">
        <f t="shared" si="285"/>
        <v>0</v>
      </c>
      <c r="AR77" s="75">
        <f t="shared" si="285"/>
        <v>0</v>
      </c>
      <c r="AS77" s="75">
        <f t="shared" si="285"/>
        <v>0</v>
      </c>
      <c r="AT77" s="75">
        <f>SUM(AN77:AS77)</f>
        <v>0</v>
      </c>
      <c r="AU77" s="75">
        <f>AL77+AM77+AT77</f>
        <v>0</v>
      </c>
      <c r="AX77" s="75">
        <f t="shared" ref="AX77:BE77" si="286">AX75-AX73</f>
        <v>0</v>
      </c>
      <c r="AY77" s="75">
        <f t="shared" si="286"/>
        <v>0</v>
      </c>
      <c r="AZ77" s="75">
        <f t="shared" si="286"/>
        <v>0</v>
      </c>
      <c r="BA77" s="75">
        <f t="shared" si="286"/>
        <v>0</v>
      </c>
      <c r="BB77" s="75">
        <f t="shared" si="286"/>
        <v>0</v>
      </c>
      <c r="BC77" s="75">
        <f t="shared" si="286"/>
        <v>0</v>
      </c>
      <c r="BD77" s="75">
        <f t="shared" si="286"/>
        <v>0</v>
      </c>
      <c r="BE77" s="75">
        <f t="shared" si="286"/>
        <v>0</v>
      </c>
      <c r="BF77" s="75">
        <f>SUM(AZ77:BE77)</f>
        <v>0</v>
      </c>
      <c r="BG77" s="75">
        <f>AX77+AY77+BF77</f>
        <v>0</v>
      </c>
      <c r="BJ77" s="75">
        <f t="shared" ref="BJ77:BQ77" si="287">BJ75-BJ73</f>
        <v>0</v>
      </c>
      <c r="BK77" s="75">
        <f t="shared" si="287"/>
        <v>0</v>
      </c>
      <c r="BL77" s="75">
        <f t="shared" si="287"/>
        <v>0</v>
      </c>
      <c r="BM77" s="75">
        <f t="shared" si="287"/>
        <v>0</v>
      </c>
      <c r="BN77" s="75">
        <f t="shared" si="287"/>
        <v>0</v>
      </c>
      <c r="BO77" s="75">
        <f t="shared" si="287"/>
        <v>0</v>
      </c>
      <c r="BP77" s="75">
        <f t="shared" si="287"/>
        <v>0</v>
      </c>
      <c r="BQ77" s="75">
        <f t="shared" si="287"/>
        <v>0</v>
      </c>
      <c r="BR77" s="75">
        <f>SUM(BL77:BQ77)</f>
        <v>0</v>
      </c>
      <c r="BS77" s="75">
        <f>BJ77+BK77+BR77</f>
        <v>0</v>
      </c>
      <c r="BV77" s="75">
        <f t="shared" ref="BV77:CC77" si="288">BV75-BV73</f>
        <v>0</v>
      </c>
      <c r="BW77" s="75">
        <f t="shared" si="288"/>
        <v>0</v>
      </c>
      <c r="BX77" s="75">
        <f t="shared" si="288"/>
        <v>0</v>
      </c>
      <c r="BY77" s="75">
        <f t="shared" si="288"/>
        <v>0</v>
      </c>
      <c r="BZ77" s="75">
        <f t="shared" si="288"/>
        <v>0</v>
      </c>
      <c r="CA77" s="75">
        <f t="shared" si="288"/>
        <v>0</v>
      </c>
      <c r="CB77" s="75">
        <f t="shared" si="288"/>
        <v>0</v>
      </c>
      <c r="CC77" s="75">
        <f t="shared" si="288"/>
        <v>0</v>
      </c>
      <c r="CD77" s="75">
        <f>SUM(BX77:CC77)</f>
        <v>0</v>
      </c>
      <c r="CE77" s="75">
        <f>BV77+BW77+CD77</f>
        <v>0</v>
      </c>
      <c r="CH77" s="75">
        <f t="shared" ref="CH77:CO77" si="289">CH75-CH73</f>
        <v>0</v>
      </c>
      <c r="CI77" s="75">
        <f t="shared" si="289"/>
        <v>0</v>
      </c>
      <c r="CJ77" s="75">
        <f t="shared" si="289"/>
        <v>0</v>
      </c>
      <c r="CK77" s="75">
        <f t="shared" si="289"/>
        <v>0</v>
      </c>
      <c r="CL77" s="75">
        <f t="shared" si="289"/>
        <v>0</v>
      </c>
      <c r="CM77" s="75">
        <f t="shared" si="289"/>
        <v>0</v>
      </c>
      <c r="CN77" s="75">
        <f t="shared" si="289"/>
        <v>0</v>
      </c>
      <c r="CO77" s="75">
        <f t="shared" si="289"/>
        <v>0</v>
      </c>
      <c r="CP77" s="75">
        <f>SUM(CJ77:CO77)</f>
        <v>0</v>
      </c>
      <c r="CQ77" s="75">
        <f>CH77+CI77+CP77</f>
        <v>0</v>
      </c>
      <c r="CT77" s="75">
        <f t="shared" ref="CT77:DA77" si="290">CT75-CT73</f>
        <v>0</v>
      </c>
      <c r="CU77" s="75">
        <f t="shared" si="290"/>
        <v>0</v>
      </c>
      <c r="CV77" s="75">
        <f t="shared" si="290"/>
        <v>0</v>
      </c>
      <c r="CW77" s="75">
        <f t="shared" si="290"/>
        <v>0</v>
      </c>
      <c r="CX77" s="75">
        <f t="shared" si="290"/>
        <v>0</v>
      </c>
      <c r="CY77" s="75">
        <f t="shared" si="290"/>
        <v>0</v>
      </c>
      <c r="CZ77" s="75">
        <f t="shared" si="290"/>
        <v>0</v>
      </c>
      <c r="DA77" s="75">
        <f t="shared" si="290"/>
        <v>0</v>
      </c>
      <c r="DB77" s="75">
        <f>SUM(CV77:DA77)</f>
        <v>0</v>
      </c>
      <c r="DC77" s="75">
        <f>CT77+CU77+DB77</f>
        <v>0</v>
      </c>
      <c r="DF77" s="75">
        <f t="shared" ref="DF77:DM77" si="291">DF75-DF73</f>
        <v>0</v>
      </c>
      <c r="DG77" s="75">
        <f t="shared" si="291"/>
        <v>0</v>
      </c>
      <c r="DH77" s="75">
        <f t="shared" si="291"/>
        <v>0</v>
      </c>
      <c r="DI77" s="75">
        <f t="shared" si="291"/>
        <v>0</v>
      </c>
      <c r="DJ77" s="75">
        <f t="shared" si="291"/>
        <v>0</v>
      </c>
      <c r="DK77" s="75">
        <f t="shared" si="291"/>
        <v>0</v>
      </c>
      <c r="DL77" s="75">
        <f t="shared" si="291"/>
        <v>0</v>
      </c>
      <c r="DM77" s="75">
        <f t="shared" si="291"/>
        <v>0</v>
      </c>
      <c r="DN77" s="75">
        <f>SUM(DH77:DM77)</f>
        <v>0</v>
      </c>
      <c r="DO77" s="75">
        <f>DF77+DG77+DN77</f>
        <v>0</v>
      </c>
      <c r="DR77" s="75">
        <f t="shared" ref="DR77:DY77" si="292">DR75-DR73</f>
        <v>0</v>
      </c>
      <c r="DS77" s="75">
        <f t="shared" si="292"/>
        <v>0</v>
      </c>
      <c r="DT77" s="75">
        <f t="shared" si="292"/>
        <v>0</v>
      </c>
      <c r="DU77" s="75">
        <f t="shared" si="292"/>
        <v>0</v>
      </c>
      <c r="DV77" s="75">
        <f t="shared" si="292"/>
        <v>0</v>
      </c>
      <c r="DW77" s="75">
        <f t="shared" si="292"/>
        <v>0</v>
      </c>
      <c r="DX77" s="75">
        <f t="shared" si="292"/>
        <v>0</v>
      </c>
      <c r="DY77" s="75">
        <f t="shared" si="292"/>
        <v>0</v>
      </c>
      <c r="DZ77" s="75">
        <f>SUM(DT77:DY77)</f>
        <v>0</v>
      </c>
      <c r="EA77" s="75">
        <f>DR77+DS77+DZ77</f>
        <v>0</v>
      </c>
      <c r="ED77" s="75">
        <f t="shared" ref="ED77:EK77" si="293">ED75-ED73</f>
        <v>0</v>
      </c>
      <c r="EE77" s="75">
        <f t="shared" si="293"/>
        <v>0</v>
      </c>
      <c r="EF77" s="75">
        <f t="shared" si="293"/>
        <v>0</v>
      </c>
      <c r="EG77" s="75">
        <f t="shared" si="293"/>
        <v>0</v>
      </c>
      <c r="EH77" s="75">
        <f t="shared" si="293"/>
        <v>0</v>
      </c>
      <c r="EI77" s="75">
        <f t="shared" si="293"/>
        <v>0</v>
      </c>
      <c r="EJ77" s="75">
        <f t="shared" si="293"/>
        <v>0</v>
      </c>
      <c r="EK77" s="75">
        <f t="shared" si="293"/>
        <v>0</v>
      </c>
      <c r="EL77" s="75">
        <f>SUM(EF77:EK77)</f>
        <v>0</v>
      </c>
      <c r="EM77" s="75">
        <f>ED77+EE77+EL77</f>
        <v>0</v>
      </c>
    </row>
    <row r="78" spans="1:143" x14ac:dyDescent="0.2"/>
    <row r="79" spans="1:143" x14ac:dyDescent="0.2">
      <c r="A79" s="71" t="s">
        <v>248</v>
      </c>
      <c r="C79" s="3"/>
      <c r="O79" s="3"/>
      <c r="AA79" s="3"/>
      <c r="AM79" s="3"/>
      <c r="AY79" s="3"/>
      <c r="BK79" s="3"/>
      <c r="BW79" s="3"/>
      <c r="CI79" s="3"/>
      <c r="CU79" s="3"/>
      <c r="DG79" s="3"/>
      <c r="DS79" s="3"/>
      <c r="EE79" s="3"/>
    </row>
    <row r="80" spans="1:143" x14ac:dyDescent="0.2">
      <c r="C80" s="3"/>
      <c r="O80" s="3"/>
      <c r="AA80" s="3"/>
      <c r="AM80" s="3"/>
      <c r="AY80" s="3"/>
      <c r="BK80" s="3"/>
      <c r="BW80" s="3"/>
      <c r="CI80" s="3"/>
      <c r="CU80" s="3"/>
      <c r="DG80" s="3"/>
      <c r="DS80" s="3"/>
      <c r="EE80" s="3"/>
    </row>
    <row r="81" spans="1:145" ht="15" x14ac:dyDescent="0.25">
      <c r="A81" s="1" t="s">
        <v>242</v>
      </c>
      <c r="B81" s="59">
        <v>0.17685813915513199</v>
      </c>
      <c r="C81" s="59">
        <v>0.16969801383773089</v>
      </c>
      <c r="D81" s="59">
        <v>0.17697092986512361</v>
      </c>
      <c r="E81" s="59">
        <v>0.18459232991302971</v>
      </c>
      <c r="F81" s="59">
        <v>0.14410552039911989</v>
      </c>
      <c r="G81" s="59">
        <v>0.1671081368836837</v>
      </c>
      <c r="H81" s="59">
        <v>0.1392029504165794</v>
      </c>
      <c r="I81" s="59">
        <v>0.1195077886243176</v>
      </c>
      <c r="J81" s="59">
        <v>0.17076255684109029</v>
      </c>
      <c r="K81" s="59">
        <v>0.170868636871777</v>
      </c>
      <c r="L81" s="61" t="s">
        <v>294</v>
      </c>
      <c r="M81" s="86" t="s">
        <v>293</v>
      </c>
      <c r="N81" s="59">
        <v>0.17685813915513199</v>
      </c>
      <c r="O81" s="59">
        <v>0.16969801383773089</v>
      </c>
      <c r="P81" s="59">
        <v>0.17697092986512361</v>
      </c>
      <c r="Q81" s="59">
        <v>0.18459232991302971</v>
      </c>
      <c r="R81" s="59">
        <v>0.14410552039911989</v>
      </c>
      <c r="S81" s="59">
        <v>0.1671081368836837</v>
      </c>
      <c r="T81" s="59">
        <v>0.1392029504165794</v>
      </c>
      <c r="U81" s="59">
        <v>0.1195077886243176</v>
      </c>
      <c r="V81" s="59">
        <v>0.17076255684109029</v>
      </c>
      <c r="W81" s="59">
        <v>0.170868636871777</v>
      </c>
      <c r="X81" s="61" t="s">
        <v>294</v>
      </c>
      <c r="Y81" s="86" t="s">
        <v>293</v>
      </c>
      <c r="Z81" s="59">
        <v>0.17685813915513199</v>
      </c>
      <c r="AA81" s="59">
        <v>0.16969801383773089</v>
      </c>
      <c r="AB81" s="59">
        <v>0.17697092986512361</v>
      </c>
      <c r="AC81" s="59">
        <v>0.18459232991302971</v>
      </c>
      <c r="AD81" s="59">
        <v>0.14410552039911989</v>
      </c>
      <c r="AE81" s="59">
        <v>0.1671081368836837</v>
      </c>
      <c r="AF81" s="59">
        <v>0.1392029504165794</v>
      </c>
      <c r="AG81" s="59">
        <v>0.1195077886243176</v>
      </c>
      <c r="AH81" s="59">
        <v>0.17076255684109029</v>
      </c>
      <c r="AI81" s="59">
        <v>0.170868636871777</v>
      </c>
      <c r="AJ81" s="61" t="s">
        <v>294</v>
      </c>
      <c r="AK81" s="86" t="s">
        <v>293</v>
      </c>
      <c r="AL81" s="59">
        <v>0.17685813915513199</v>
      </c>
      <c r="AM81" s="59">
        <v>0.16969801383773089</v>
      </c>
      <c r="AN81" s="59">
        <v>0.17697092986512361</v>
      </c>
      <c r="AO81" s="59">
        <v>0.18459232991302971</v>
      </c>
      <c r="AP81" s="59">
        <v>0.14410552039911989</v>
      </c>
      <c r="AQ81" s="59">
        <v>0.1671081368836837</v>
      </c>
      <c r="AR81" s="59">
        <v>0.1392029504165794</v>
      </c>
      <c r="AS81" s="59">
        <v>0.1195077886243176</v>
      </c>
      <c r="AT81" s="59">
        <v>0.17076255684109029</v>
      </c>
      <c r="AU81" s="59">
        <v>0.170868636871777</v>
      </c>
      <c r="AV81" s="61" t="s">
        <v>294</v>
      </c>
      <c r="AW81" s="86" t="s">
        <v>293</v>
      </c>
      <c r="AX81" s="59">
        <v>0.17685813915513199</v>
      </c>
      <c r="AY81" s="59">
        <v>0.16969801383773089</v>
      </c>
      <c r="AZ81" s="59">
        <v>0.17697092986512361</v>
      </c>
      <c r="BA81" s="59">
        <v>0.18459232991302971</v>
      </c>
      <c r="BB81" s="59">
        <v>0.14410552039911989</v>
      </c>
      <c r="BC81" s="59">
        <v>0.1671081368836837</v>
      </c>
      <c r="BD81" s="59">
        <v>0.1392029504165794</v>
      </c>
      <c r="BE81" s="59">
        <v>0.1195077886243176</v>
      </c>
      <c r="BF81" s="59">
        <v>0.17076255684109029</v>
      </c>
      <c r="BG81" s="59">
        <v>0.170868636871777</v>
      </c>
      <c r="BH81" s="61" t="s">
        <v>294</v>
      </c>
      <c r="BI81" s="86" t="s">
        <v>293</v>
      </c>
      <c r="BJ81" s="59">
        <v>0.17685813915513199</v>
      </c>
      <c r="BK81" s="59">
        <v>0.16969801383773089</v>
      </c>
      <c r="BL81" s="59">
        <v>0.17697092986512361</v>
      </c>
      <c r="BM81" s="59">
        <v>0.18459232991302971</v>
      </c>
      <c r="BN81" s="59">
        <v>0.14410552039911989</v>
      </c>
      <c r="BO81" s="59">
        <v>0.1671081368836837</v>
      </c>
      <c r="BP81" s="59">
        <v>0.1392029504165794</v>
      </c>
      <c r="BQ81" s="59">
        <v>0.1195077886243176</v>
      </c>
      <c r="BR81" s="59">
        <v>0.17076255684109029</v>
      </c>
      <c r="BS81" s="59">
        <v>0.170868636871777</v>
      </c>
      <c r="BT81" s="61" t="s">
        <v>294</v>
      </c>
      <c r="BU81" s="86" t="s">
        <v>293</v>
      </c>
      <c r="BV81" s="59">
        <v>0.17685813915513199</v>
      </c>
      <c r="BW81" s="59">
        <v>0.16969801383773089</v>
      </c>
      <c r="BX81" s="59">
        <v>0.17697092986512361</v>
      </c>
      <c r="BY81" s="59">
        <v>0.18459232991302971</v>
      </c>
      <c r="BZ81" s="59">
        <v>0.14410552039911989</v>
      </c>
      <c r="CA81" s="59">
        <v>0.1671081368836837</v>
      </c>
      <c r="CB81" s="59">
        <v>0.1392029504165794</v>
      </c>
      <c r="CC81" s="59">
        <v>0.1195077886243176</v>
      </c>
      <c r="CD81" s="59">
        <v>0.17076255684109029</v>
      </c>
      <c r="CE81" s="59">
        <v>0.170868636871777</v>
      </c>
      <c r="CF81" s="61" t="s">
        <v>294</v>
      </c>
      <c r="CG81" s="86" t="s">
        <v>293</v>
      </c>
      <c r="CH81" s="59">
        <v>0.17685813915513199</v>
      </c>
      <c r="CI81" s="59">
        <v>0.16969801383773089</v>
      </c>
      <c r="CJ81" s="59">
        <v>0.17697092986512361</v>
      </c>
      <c r="CK81" s="59">
        <v>0.18459232991302971</v>
      </c>
      <c r="CL81" s="59">
        <v>0.14410552039911989</v>
      </c>
      <c r="CM81" s="59">
        <v>0.1671081368836837</v>
      </c>
      <c r="CN81" s="59">
        <v>0.1392029504165794</v>
      </c>
      <c r="CO81" s="59">
        <v>0.1195077886243176</v>
      </c>
      <c r="CP81" s="59">
        <v>0.17076255684109029</v>
      </c>
      <c r="CQ81" s="59">
        <v>0.170868636871777</v>
      </c>
      <c r="CR81" s="61" t="s">
        <v>294</v>
      </c>
      <c r="CS81" s="86" t="s">
        <v>293</v>
      </c>
      <c r="CT81" s="59">
        <v>0.17685813915513199</v>
      </c>
      <c r="CU81" s="59">
        <v>0.16969801383773089</v>
      </c>
      <c r="CV81" s="59">
        <v>0.17697092986512361</v>
      </c>
      <c r="CW81" s="59">
        <v>0.18459232991302971</v>
      </c>
      <c r="CX81" s="59">
        <v>0.14410552039911989</v>
      </c>
      <c r="CY81" s="59">
        <v>0.1671081368836837</v>
      </c>
      <c r="CZ81" s="59">
        <v>0.1392029504165794</v>
      </c>
      <c r="DA81" s="59">
        <v>0.1195077886243176</v>
      </c>
      <c r="DB81" s="59">
        <v>0.17076255684109029</v>
      </c>
      <c r="DC81" s="59">
        <v>0.170868636871777</v>
      </c>
      <c r="DD81" s="61" t="s">
        <v>294</v>
      </c>
      <c r="DE81" s="86" t="s">
        <v>293</v>
      </c>
      <c r="DF81" s="59">
        <v>0.17685813915513199</v>
      </c>
      <c r="DG81" s="59">
        <v>0.16969801383773089</v>
      </c>
      <c r="DH81" s="59">
        <v>0.17697092986512361</v>
      </c>
      <c r="DI81" s="59">
        <v>0.18459232991302971</v>
      </c>
      <c r="DJ81" s="59">
        <v>0.14410552039911989</v>
      </c>
      <c r="DK81" s="59">
        <v>0.1671081368836837</v>
      </c>
      <c r="DL81" s="59">
        <v>0.1392029504165794</v>
      </c>
      <c r="DM81" s="59">
        <v>0.1195077886243176</v>
      </c>
      <c r="DN81" s="59">
        <v>0.17076255684109029</v>
      </c>
      <c r="DO81" s="59">
        <v>0.170868636871777</v>
      </c>
      <c r="DP81" s="61" t="s">
        <v>294</v>
      </c>
      <c r="DQ81" s="86" t="s">
        <v>293</v>
      </c>
      <c r="DR81" s="59">
        <v>0.17685813915513199</v>
      </c>
      <c r="DS81" s="59">
        <v>0.16969801383773089</v>
      </c>
      <c r="DT81" s="59">
        <v>0.17697092986512361</v>
      </c>
      <c r="DU81" s="59">
        <v>0.18459232991302971</v>
      </c>
      <c r="DV81" s="59">
        <v>0.14410552039911989</v>
      </c>
      <c r="DW81" s="59">
        <v>0.1671081368836837</v>
      </c>
      <c r="DX81" s="59">
        <v>0.1392029504165794</v>
      </c>
      <c r="DY81" s="59">
        <v>0.1195077886243176</v>
      </c>
      <c r="DZ81" s="59">
        <v>0.17076255684109029</v>
      </c>
      <c r="EA81" s="59">
        <v>0.170868636871777</v>
      </c>
      <c r="EB81" s="61" t="s">
        <v>294</v>
      </c>
      <c r="EC81" s="86" t="s">
        <v>293</v>
      </c>
      <c r="ED81" s="59">
        <v>0.17685813915513199</v>
      </c>
      <c r="EE81" s="59">
        <v>0.16969801383773089</v>
      </c>
      <c r="EF81" s="59">
        <v>0.17697092986512361</v>
      </c>
      <c r="EG81" s="59">
        <v>0.18459232991302971</v>
      </c>
      <c r="EH81" s="59">
        <v>0.14410552039911989</v>
      </c>
      <c r="EI81" s="59">
        <v>0.1671081368836837</v>
      </c>
      <c r="EJ81" s="59">
        <v>0.1392029504165794</v>
      </c>
      <c r="EK81" s="59">
        <v>0.1195077886243176</v>
      </c>
      <c r="EL81" s="59">
        <v>0.17076255684109029</v>
      </c>
      <c r="EM81" s="59">
        <v>0.170868636871777</v>
      </c>
      <c r="EN81" s="61" t="s">
        <v>294</v>
      </c>
      <c r="EO81" s="86" t="s">
        <v>293</v>
      </c>
    </row>
    <row r="82" spans="1:145" ht="15" x14ac:dyDescent="0.25">
      <c r="A82" s="1" t="s">
        <v>241</v>
      </c>
      <c r="B82" s="59">
        <v>0.1023287822151534</v>
      </c>
      <c r="C82" s="59">
        <v>0.1669828228822095</v>
      </c>
      <c r="D82" s="59">
        <v>0.1855211081794195</v>
      </c>
      <c r="E82" s="59">
        <v>0.17288960531855671</v>
      </c>
      <c r="F82" s="59">
        <v>0.1485401043643686</v>
      </c>
      <c r="G82" s="59">
        <v>0.16333002554965059</v>
      </c>
      <c r="H82" s="59">
        <v>0.17668298196516369</v>
      </c>
      <c r="I82" s="59">
        <v>7.0306521196201538E-2</v>
      </c>
      <c r="J82" s="59">
        <v>0.1629184134988062</v>
      </c>
      <c r="K82" s="59">
        <v>0.16129080273913041</v>
      </c>
      <c r="L82" s="61" t="s">
        <v>292</v>
      </c>
      <c r="M82" s="86" t="s">
        <v>291</v>
      </c>
      <c r="N82" s="59">
        <v>7.0206552515681642E-2</v>
      </c>
      <c r="O82" s="59">
        <v>0.1200203880372706</v>
      </c>
      <c r="P82" s="59">
        <v>0.1250108862722579</v>
      </c>
      <c r="Q82" s="59">
        <v>0.1164993191353266</v>
      </c>
      <c r="R82" s="59">
        <v>0.1000917376776609</v>
      </c>
      <c r="S82" s="59">
        <v>0.1100577257714839</v>
      </c>
      <c r="T82" s="59">
        <v>0.1190554346157183</v>
      </c>
      <c r="U82" s="59">
        <v>4.7375097161215893E-2</v>
      </c>
      <c r="V82" s="59">
        <v>0.1097803665654003</v>
      </c>
      <c r="W82" s="59">
        <v>0.1088490407019416</v>
      </c>
      <c r="X82" s="61" t="s">
        <v>292</v>
      </c>
      <c r="Y82" s="86" t="s">
        <v>291</v>
      </c>
      <c r="Z82" s="59">
        <v>4.1261264946948727E-2</v>
      </c>
      <c r="AA82" s="59">
        <v>7.389640367812296E-2</v>
      </c>
      <c r="AB82" s="59">
        <v>7.0892543506926267E-2</v>
      </c>
      <c r="AC82" s="59">
        <v>6.6065710728116248E-2</v>
      </c>
      <c r="AD82" s="59">
        <v>5.676111960796567E-2</v>
      </c>
      <c r="AE82" s="59">
        <v>6.2412741363467507E-2</v>
      </c>
      <c r="AF82" s="59">
        <v>6.7515260709769404E-2</v>
      </c>
      <c r="AG82" s="59">
        <v>2.68659893293763E-2</v>
      </c>
      <c r="AH82" s="59">
        <v>6.2255453465023938E-2</v>
      </c>
      <c r="AI82" s="59">
        <v>6.186186870273739E-2</v>
      </c>
      <c r="AJ82" s="61" t="s">
        <v>292</v>
      </c>
      <c r="AK82" s="86" t="s">
        <v>291</v>
      </c>
      <c r="AL82" s="59">
        <v>5.5948110497943147E-2</v>
      </c>
      <c r="AM82" s="59">
        <v>0.1049710581506812</v>
      </c>
      <c r="AN82" s="59">
        <v>9.441002373568097E-2</v>
      </c>
      <c r="AO82" s="59">
        <v>8.7981965513011975E-2</v>
      </c>
      <c r="AP82" s="59">
        <v>7.55907234295847E-2</v>
      </c>
      <c r="AQ82" s="59">
        <v>8.3117181328924844E-2</v>
      </c>
      <c r="AR82" s="59">
        <v>8.9912380778202156E-2</v>
      </c>
      <c r="AS82" s="59">
        <v>3.5778356436331801E-2</v>
      </c>
      <c r="AT82" s="59">
        <v>8.2907715657490139E-2</v>
      </c>
      <c r="AU82" s="59">
        <v>8.24957010456564E-2</v>
      </c>
      <c r="AV82" s="61" t="s">
        <v>292</v>
      </c>
      <c r="AW82" s="86" t="s">
        <v>291</v>
      </c>
      <c r="AX82" s="59">
        <v>5.5948110497943147E-2</v>
      </c>
      <c r="AY82" s="59">
        <v>0.1049710581506812</v>
      </c>
      <c r="AZ82" s="59">
        <v>9.441002373568097E-2</v>
      </c>
      <c r="BA82" s="59">
        <v>8.7981965513011975E-2</v>
      </c>
      <c r="BB82" s="59">
        <v>7.55907234295847E-2</v>
      </c>
      <c r="BC82" s="59">
        <v>8.3117181328924844E-2</v>
      </c>
      <c r="BD82" s="59">
        <v>8.9912380778202156E-2</v>
      </c>
      <c r="BE82" s="59">
        <v>3.5778356436331801E-2</v>
      </c>
      <c r="BF82" s="59">
        <v>8.2907715657490139E-2</v>
      </c>
      <c r="BG82" s="59">
        <v>8.24957010456564E-2</v>
      </c>
      <c r="BH82" s="61" t="s">
        <v>292</v>
      </c>
      <c r="BI82" s="86" t="s">
        <v>291</v>
      </c>
      <c r="BJ82" s="59">
        <v>5.5948110497943147E-2</v>
      </c>
      <c r="BK82" s="59">
        <v>0.1049710581506812</v>
      </c>
      <c r="BL82" s="59">
        <v>9.441002373568097E-2</v>
      </c>
      <c r="BM82" s="59">
        <v>8.7981965513011975E-2</v>
      </c>
      <c r="BN82" s="59">
        <v>7.55907234295847E-2</v>
      </c>
      <c r="BO82" s="59">
        <v>8.3117181328924844E-2</v>
      </c>
      <c r="BP82" s="59">
        <v>8.9912380778202156E-2</v>
      </c>
      <c r="BQ82" s="59">
        <v>3.5778356436331801E-2</v>
      </c>
      <c r="BR82" s="59">
        <v>8.2907715657490139E-2</v>
      </c>
      <c r="BS82" s="59">
        <v>8.24957010456564E-2</v>
      </c>
      <c r="BT82" s="61" t="s">
        <v>292</v>
      </c>
      <c r="BU82" s="86" t="s">
        <v>291</v>
      </c>
      <c r="BV82" s="59">
        <v>5.5948110497943147E-2</v>
      </c>
      <c r="BW82" s="59">
        <v>0.1049710581506812</v>
      </c>
      <c r="BX82" s="59">
        <v>9.441002373568097E-2</v>
      </c>
      <c r="BY82" s="59">
        <v>8.7981965513011975E-2</v>
      </c>
      <c r="BZ82" s="59">
        <v>7.55907234295847E-2</v>
      </c>
      <c r="CA82" s="59">
        <v>8.3117181328924844E-2</v>
      </c>
      <c r="CB82" s="59">
        <v>8.9912380778202156E-2</v>
      </c>
      <c r="CC82" s="59">
        <v>3.5778356436331801E-2</v>
      </c>
      <c r="CD82" s="59">
        <v>8.2907715657490139E-2</v>
      </c>
      <c r="CE82" s="59">
        <v>8.24957010456564E-2</v>
      </c>
      <c r="CF82" s="61" t="s">
        <v>292</v>
      </c>
      <c r="CG82" s="86" t="s">
        <v>291</v>
      </c>
      <c r="CH82" s="59">
        <v>5.5948110497943147E-2</v>
      </c>
      <c r="CI82" s="59">
        <v>0.1049710581506812</v>
      </c>
      <c r="CJ82" s="59">
        <v>9.441002373568097E-2</v>
      </c>
      <c r="CK82" s="59">
        <v>8.7981965513011975E-2</v>
      </c>
      <c r="CL82" s="59">
        <v>7.55907234295847E-2</v>
      </c>
      <c r="CM82" s="59">
        <v>8.3117181328924844E-2</v>
      </c>
      <c r="CN82" s="59">
        <v>8.9912380778202156E-2</v>
      </c>
      <c r="CO82" s="59">
        <v>3.5778356436331801E-2</v>
      </c>
      <c r="CP82" s="59">
        <v>8.2907715657490139E-2</v>
      </c>
      <c r="CQ82" s="59">
        <v>8.24957010456564E-2</v>
      </c>
      <c r="CR82" s="61" t="s">
        <v>292</v>
      </c>
      <c r="CS82" s="86" t="s">
        <v>291</v>
      </c>
      <c r="CT82" s="59">
        <v>5.5948110497943147E-2</v>
      </c>
      <c r="CU82" s="59">
        <v>0.1049710581506812</v>
      </c>
      <c r="CV82" s="59">
        <v>9.441002373568097E-2</v>
      </c>
      <c r="CW82" s="59">
        <v>8.7981965513011975E-2</v>
      </c>
      <c r="CX82" s="59">
        <v>7.55907234295847E-2</v>
      </c>
      <c r="CY82" s="59">
        <v>8.3117181328924844E-2</v>
      </c>
      <c r="CZ82" s="59">
        <v>8.9912380778202156E-2</v>
      </c>
      <c r="DA82" s="59">
        <v>3.5778356436331801E-2</v>
      </c>
      <c r="DB82" s="59">
        <v>8.2907715657490139E-2</v>
      </c>
      <c r="DC82" s="59">
        <v>8.24957010456564E-2</v>
      </c>
      <c r="DD82" s="61" t="s">
        <v>292</v>
      </c>
      <c r="DE82" s="86" t="s">
        <v>291</v>
      </c>
      <c r="DF82" s="59">
        <v>5.5948110497943147E-2</v>
      </c>
      <c r="DG82" s="59">
        <v>0.1049710581506812</v>
      </c>
      <c r="DH82" s="59">
        <v>9.441002373568097E-2</v>
      </c>
      <c r="DI82" s="59">
        <v>8.7981965513011975E-2</v>
      </c>
      <c r="DJ82" s="59">
        <v>7.55907234295847E-2</v>
      </c>
      <c r="DK82" s="59">
        <v>8.3117181328924844E-2</v>
      </c>
      <c r="DL82" s="59">
        <v>8.9912380778202156E-2</v>
      </c>
      <c r="DM82" s="59">
        <v>3.5778356436331801E-2</v>
      </c>
      <c r="DN82" s="59">
        <v>8.2907715657490139E-2</v>
      </c>
      <c r="DO82" s="59">
        <v>8.24957010456564E-2</v>
      </c>
      <c r="DP82" s="61" t="s">
        <v>292</v>
      </c>
      <c r="DQ82" s="86" t="s">
        <v>291</v>
      </c>
      <c r="DR82" s="59">
        <v>5.5948110497943147E-2</v>
      </c>
      <c r="DS82" s="59">
        <v>0.1049710581506812</v>
      </c>
      <c r="DT82" s="59">
        <v>9.441002373568097E-2</v>
      </c>
      <c r="DU82" s="59">
        <v>8.7981965513011975E-2</v>
      </c>
      <c r="DV82" s="59">
        <v>7.55907234295847E-2</v>
      </c>
      <c r="DW82" s="59">
        <v>8.3117181328924844E-2</v>
      </c>
      <c r="DX82" s="59">
        <v>8.9912380778202156E-2</v>
      </c>
      <c r="DY82" s="59">
        <v>3.5778356436331801E-2</v>
      </c>
      <c r="DZ82" s="59">
        <v>8.2907715657490139E-2</v>
      </c>
      <c r="EA82" s="59">
        <v>8.24957010456564E-2</v>
      </c>
      <c r="EB82" s="61" t="s">
        <v>292</v>
      </c>
      <c r="EC82" s="86" t="s">
        <v>291</v>
      </c>
      <c r="ED82" s="59">
        <v>5.5948110497943147E-2</v>
      </c>
      <c r="EE82" s="59">
        <v>0.1049710581506812</v>
      </c>
      <c r="EF82" s="59">
        <v>9.441002373568097E-2</v>
      </c>
      <c r="EG82" s="59">
        <v>8.7981965513011975E-2</v>
      </c>
      <c r="EH82" s="59">
        <v>7.55907234295847E-2</v>
      </c>
      <c r="EI82" s="59">
        <v>8.3117181328924844E-2</v>
      </c>
      <c r="EJ82" s="59">
        <v>8.9912380778202156E-2</v>
      </c>
      <c r="EK82" s="59">
        <v>3.5778356436331801E-2</v>
      </c>
      <c r="EL82" s="59">
        <v>8.2907715657490139E-2</v>
      </c>
      <c r="EM82" s="59">
        <v>8.24957010456564E-2</v>
      </c>
      <c r="EN82" s="61" t="s">
        <v>292</v>
      </c>
      <c r="EO82" s="86" t="s">
        <v>291</v>
      </c>
    </row>
    <row r="83" spans="1:145" x14ac:dyDescent="0.2"/>
    <row r="84" spans="1:145" x14ac:dyDescent="0.2"/>
    <row r="85" spans="1:145" x14ac:dyDescent="0.2"/>
    <row r="86" spans="1:145" x14ac:dyDescent="0.2"/>
    <row r="87" spans="1:145" ht="15.75" x14ac:dyDescent="0.25">
      <c r="A87" s="109" t="s">
        <v>239</v>
      </c>
      <c r="M87" s="109" t="s">
        <v>239</v>
      </c>
      <c r="N87" s="37">
        <v>0</v>
      </c>
      <c r="O87" s="37">
        <v>0</v>
      </c>
      <c r="P87" s="37">
        <v>0</v>
      </c>
      <c r="Q87" s="37">
        <v>0</v>
      </c>
      <c r="R87" s="37">
        <v>0</v>
      </c>
      <c r="S87" s="37">
        <v>0</v>
      </c>
      <c r="T87" s="37">
        <v>0</v>
      </c>
      <c r="U87" s="37">
        <v>0</v>
      </c>
      <c r="V87" s="57" t="s">
        <v>222</v>
      </c>
      <c r="W87" s="57" t="s">
        <v>222</v>
      </c>
      <c r="Y87" s="109" t="s">
        <v>239</v>
      </c>
      <c r="Z87" s="37">
        <v>0</v>
      </c>
      <c r="AA87" s="37">
        <v>0</v>
      </c>
      <c r="AB87" s="37">
        <v>0</v>
      </c>
      <c r="AC87" s="37">
        <v>0</v>
      </c>
      <c r="AD87" s="37">
        <v>0</v>
      </c>
      <c r="AE87" s="37">
        <v>0</v>
      </c>
      <c r="AF87" s="37">
        <v>0</v>
      </c>
      <c r="AG87" s="37">
        <v>0</v>
      </c>
      <c r="AH87" s="57" t="s">
        <v>222</v>
      </c>
      <c r="AI87" s="57" t="s">
        <v>222</v>
      </c>
      <c r="AK87" s="109" t="s">
        <v>239</v>
      </c>
      <c r="AL87" s="37">
        <v>0</v>
      </c>
      <c r="AM87" s="37">
        <v>0</v>
      </c>
      <c r="AN87" s="37">
        <v>0</v>
      </c>
      <c r="AO87" s="37">
        <v>0</v>
      </c>
      <c r="AP87" s="37">
        <v>0</v>
      </c>
      <c r="AQ87" s="37">
        <v>0</v>
      </c>
      <c r="AR87" s="37">
        <v>0</v>
      </c>
      <c r="AS87" s="37">
        <v>0</v>
      </c>
      <c r="AT87" s="57" t="s">
        <v>222</v>
      </c>
      <c r="AU87" s="57" t="s">
        <v>222</v>
      </c>
      <c r="AX87" s="37">
        <v>0</v>
      </c>
      <c r="AY87" s="37">
        <v>0</v>
      </c>
      <c r="AZ87" s="37">
        <v>0</v>
      </c>
      <c r="BA87" s="37">
        <v>0</v>
      </c>
      <c r="BB87" s="37">
        <v>0</v>
      </c>
      <c r="BC87" s="37">
        <v>0</v>
      </c>
      <c r="BD87" s="37">
        <v>0</v>
      </c>
      <c r="BE87" s="37">
        <v>0</v>
      </c>
      <c r="BF87" s="57" t="s">
        <v>222</v>
      </c>
      <c r="BG87" s="57" t="s">
        <v>222</v>
      </c>
      <c r="BJ87" s="37">
        <v>0</v>
      </c>
      <c r="BK87" s="37">
        <v>0</v>
      </c>
      <c r="BL87" s="37">
        <v>0</v>
      </c>
      <c r="BM87" s="37">
        <v>0</v>
      </c>
      <c r="BN87" s="37">
        <v>0</v>
      </c>
      <c r="BO87" s="37">
        <v>0</v>
      </c>
      <c r="BP87" s="37">
        <v>0</v>
      </c>
      <c r="BQ87" s="37">
        <v>0</v>
      </c>
      <c r="BR87" s="57" t="s">
        <v>222</v>
      </c>
      <c r="BS87" s="57" t="s">
        <v>222</v>
      </c>
      <c r="BV87" s="37">
        <v>0</v>
      </c>
      <c r="BW87" s="37">
        <v>0</v>
      </c>
      <c r="BX87" s="37">
        <v>0</v>
      </c>
      <c r="BY87" s="37">
        <v>0</v>
      </c>
      <c r="BZ87" s="37">
        <v>0</v>
      </c>
      <c r="CA87" s="37">
        <v>0</v>
      </c>
      <c r="CB87" s="37">
        <v>0</v>
      </c>
      <c r="CC87" s="37">
        <v>0</v>
      </c>
      <c r="CD87" s="57" t="s">
        <v>222</v>
      </c>
      <c r="CE87" s="57" t="s">
        <v>222</v>
      </c>
      <c r="CH87" s="37">
        <v>0</v>
      </c>
      <c r="CI87" s="37">
        <v>0</v>
      </c>
      <c r="CJ87" s="37">
        <v>0</v>
      </c>
      <c r="CK87" s="37">
        <v>0</v>
      </c>
      <c r="CL87" s="37">
        <v>0</v>
      </c>
      <c r="CM87" s="37">
        <v>0</v>
      </c>
      <c r="CN87" s="37">
        <v>0</v>
      </c>
      <c r="CO87" s="37">
        <v>0</v>
      </c>
      <c r="CP87" s="57" t="s">
        <v>222</v>
      </c>
      <c r="CQ87" s="57" t="s">
        <v>222</v>
      </c>
      <c r="CT87" s="37">
        <v>0</v>
      </c>
      <c r="CU87" s="37">
        <v>0</v>
      </c>
      <c r="CV87" s="37">
        <v>0</v>
      </c>
      <c r="CW87" s="37">
        <v>0</v>
      </c>
      <c r="CX87" s="37">
        <v>0</v>
      </c>
      <c r="CY87" s="37">
        <v>0</v>
      </c>
      <c r="CZ87" s="37">
        <v>0</v>
      </c>
      <c r="DA87" s="37">
        <v>0</v>
      </c>
      <c r="DB87" s="57" t="s">
        <v>222</v>
      </c>
      <c r="DC87" s="57" t="s">
        <v>222</v>
      </c>
      <c r="DF87" s="37">
        <v>0</v>
      </c>
      <c r="DG87" s="37">
        <v>0</v>
      </c>
      <c r="DH87" s="37">
        <v>0</v>
      </c>
      <c r="DI87" s="37">
        <v>0</v>
      </c>
      <c r="DJ87" s="37">
        <v>0</v>
      </c>
      <c r="DK87" s="37">
        <v>0</v>
      </c>
      <c r="DL87" s="37">
        <v>0</v>
      </c>
      <c r="DM87" s="37">
        <v>0</v>
      </c>
      <c r="DN87" s="57" t="s">
        <v>222</v>
      </c>
      <c r="DO87" s="57" t="s">
        <v>222</v>
      </c>
      <c r="DR87" s="37">
        <v>0</v>
      </c>
      <c r="DS87" s="37">
        <v>0</v>
      </c>
      <c r="DT87" s="37">
        <v>0</v>
      </c>
      <c r="DU87" s="37">
        <v>0</v>
      </c>
      <c r="DV87" s="37">
        <v>0</v>
      </c>
      <c r="DW87" s="37">
        <v>0</v>
      </c>
      <c r="DX87" s="37">
        <v>0</v>
      </c>
      <c r="DY87" s="37">
        <v>0</v>
      </c>
      <c r="DZ87" s="57" t="s">
        <v>222</v>
      </c>
      <c r="EA87" s="57" t="s">
        <v>222</v>
      </c>
      <c r="ED87" s="37">
        <v>0</v>
      </c>
      <c r="EE87" s="37">
        <v>0</v>
      </c>
      <c r="EF87" s="37">
        <v>0</v>
      </c>
      <c r="EG87" s="37">
        <v>0</v>
      </c>
      <c r="EH87" s="37">
        <v>0</v>
      </c>
      <c r="EI87" s="37">
        <v>0</v>
      </c>
      <c r="EJ87" s="37">
        <v>0</v>
      </c>
      <c r="EK87" s="37">
        <v>0</v>
      </c>
      <c r="EL87" s="57" t="s">
        <v>222</v>
      </c>
      <c r="EM87" s="57" t="s">
        <v>222</v>
      </c>
    </row>
    <row r="88" spans="1:145" x14ac:dyDescent="0.2">
      <c r="A88" s="1" t="s">
        <v>222</v>
      </c>
      <c r="M88" s="1" t="s">
        <v>222</v>
      </c>
      <c r="N88" s="52" t="s">
        <v>222</v>
      </c>
      <c r="O88" s="52" t="s">
        <v>222</v>
      </c>
      <c r="P88" s="52" t="s">
        <v>222</v>
      </c>
      <c r="Q88" s="52" t="s">
        <v>222</v>
      </c>
      <c r="R88" s="52" t="s">
        <v>222</v>
      </c>
      <c r="S88" s="52" t="s">
        <v>222</v>
      </c>
      <c r="T88" s="52" t="s">
        <v>222</v>
      </c>
      <c r="U88" s="52" t="s">
        <v>222</v>
      </c>
      <c r="V88" s="52" t="s">
        <v>222</v>
      </c>
      <c r="W88" s="52" t="s">
        <v>222</v>
      </c>
      <c r="Z88" s="52" t="s">
        <v>222</v>
      </c>
      <c r="AA88" s="52" t="s">
        <v>222</v>
      </c>
      <c r="AB88" s="52" t="s">
        <v>222</v>
      </c>
      <c r="AC88" s="52" t="s">
        <v>222</v>
      </c>
      <c r="AD88" s="52" t="s">
        <v>222</v>
      </c>
      <c r="AE88" s="52" t="s">
        <v>222</v>
      </c>
      <c r="AF88" s="52" t="s">
        <v>222</v>
      </c>
      <c r="AG88" s="52" t="s">
        <v>222</v>
      </c>
      <c r="AH88" s="52" t="s">
        <v>222</v>
      </c>
      <c r="AI88" s="52" t="s">
        <v>222</v>
      </c>
      <c r="AK88" s="1" t="s">
        <v>222</v>
      </c>
      <c r="AL88" s="52" t="s">
        <v>222</v>
      </c>
      <c r="AM88" s="52" t="s">
        <v>222</v>
      </c>
      <c r="AN88" s="52" t="s">
        <v>222</v>
      </c>
      <c r="AO88" s="52" t="s">
        <v>222</v>
      </c>
      <c r="AP88" s="52" t="s">
        <v>222</v>
      </c>
      <c r="AQ88" s="52" t="s">
        <v>222</v>
      </c>
      <c r="AR88" s="52" t="s">
        <v>222</v>
      </c>
      <c r="AS88" s="52" t="s">
        <v>222</v>
      </c>
      <c r="AT88" s="52" t="s">
        <v>222</v>
      </c>
      <c r="AU88" s="52" t="s">
        <v>222</v>
      </c>
      <c r="AX88" s="52" t="s">
        <v>222</v>
      </c>
      <c r="AY88" s="52" t="s">
        <v>222</v>
      </c>
      <c r="AZ88" s="52" t="s">
        <v>222</v>
      </c>
      <c r="BA88" s="52" t="s">
        <v>222</v>
      </c>
      <c r="BB88" s="52" t="s">
        <v>222</v>
      </c>
      <c r="BC88" s="52" t="s">
        <v>222</v>
      </c>
      <c r="BD88" s="52" t="s">
        <v>222</v>
      </c>
      <c r="BE88" s="52" t="s">
        <v>222</v>
      </c>
      <c r="BF88" s="52" t="s">
        <v>222</v>
      </c>
      <c r="BG88" s="52" t="s">
        <v>222</v>
      </c>
      <c r="BJ88" s="52" t="s">
        <v>222</v>
      </c>
      <c r="BK88" s="52" t="s">
        <v>222</v>
      </c>
      <c r="BL88" s="52" t="s">
        <v>222</v>
      </c>
      <c r="BM88" s="52" t="s">
        <v>222</v>
      </c>
      <c r="BN88" s="52" t="s">
        <v>222</v>
      </c>
      <c r="BO88" s="52" t="s">
        <v>222</v>
      </c>
      <c r="BP88" s="52" t="s">
        <v>222</v>
      </c>
      <c r="BQ88" s="52" t="s">
        <v>222</v>
      </c>
      <c r="BR88" s="52" t="s">
        <v>222</v>
      </c>
      <c r="BS88" s="52" t="s">
        <v>222</v>
      </c>
      <c r="BV88" s="52" t="s">
        <v>222</v>
      </c>
      <c r="BW88" s="52" t="s">
        <v>222</v>
      </c>
      <c r="BX88" s="52" t="s">
        <v>222</v>
      </c>
      <c r="BY88" s="52" t="s">
        <v>222</v>
      </c>
      <c r="BZ88" s="52" t="s">
        <v>222</v>
      </c>
      <c r="CA88" s="52" t="s">
        <v>222</v>
      </c>
      <c r="CB88" s="52" t="s">
        <v>222</v>
      </c>
      <c r="CC88" s="52" t="s">
        <v>222</v>
      </c>
      <c r="CD88" s="52" t="s">
        <v>222</v>
      </c>
      <c r="CE88" s="52" t="s">
        <v>222</v>
      </c>
      <c r="CH88" s="52" t="s">
        <v>222</v>
      </c>
      <c r="CI88" s="52" t="s">
        <v>222</v>
      </c>
      <c r="CJ88" s="52" t="s">
        <v>222</v>
      </c>
      <c r="CK88" s="52" t="s">
        <v>222</v>
      </c>
      <c r="CL88" s="52" t="s">
        <v>222</v>
      </c>
      <c r="CM88" s="52" t="s">
        <v>222</v>
      </c>
      <c r="CN88" s="52" t="s">
        <v>222</v>
      </c>
      <c r="CO88" s="52" t="s">
        <v>222</v>
      </c>
      <c r="CP88" s="52" t="s">
        <v>222</v>
      </c>
      <c r="CQ88" s="52" t="s">
        <v>222</v>
      </c>
      <c r="CT88" s="52" t="s">
        <v>222</v>
      </c>
      <c r="CU88" s="52" t="s">
        <v>222</v>
      </c>
      <c r="CV88" s="52" t="s">
        <v>222</v>
      </c>
      <c r="CW88" s="52" t="s">
        <v>222</v>
      </c>
      <c r="CX88" s="52" t="s">
        <v>222</v>
      </c>
      <c r="CY88" s="52" t="s">
        <v>222</v>
      </c>
      <c r="CZ88" s="52" t="s">
        <v>222</v>
      </c>
      <c r="DA88" s="52" t="s">
        <v>222</v>
      </c>
      <c r="DB88" s="52" t="s">
        <v>222</v>
      </c>
      <c r="DC88" s="52" t="s">
        <v>222</v>
      </c>
      <c r="DF88" s="52" t="s">
        <v>222</v>
      </c>
      <c r="DG88" s="52" t="s">
        <v>222</v>
      </c>
      <c r="DH88" s="52" t="s">
        <v>222</v>
      </c>
      <c r="DI88" s="52" t="s">
        <v>222</v>
      </c>
      <c r="DJ88" s="52" t="s">
        <v>222</v>
      </c>
      <c r="DK88" s="52" t="s">
        <v>222</v>
      </c>
      <c r="DL88" s="52" t="s">
        <v>222</v>
      </c>
      <c r="DM88" s="52" t="s">
        <v>222</v>
      </c>
      <c r="DN88" s="52" t="s">
        <v>222</v>
      </c>
      <c r="DO88" s="52" t="s">
        <v>222</v>
      </c>
      <c r="DR88" s="52" t="s">
        <v>222</v>
      </c>
      <c r="DS88" s="52" t="s">
        <v>222</v>
      </c>
      <c r="DT88" s="52" t="s">
        <v>222</v>
      </c>
      <c r="DU88" s="52" t="s">
        <v>222</v>
      </c>
      <c r="DV88" s="52" t="s">
        <v>222</v>
      </c>
      <c r="DW88" s="52" t="s">
        <v>222</v>
      </c>
      <c r="DX88" s="52" t="s">
        <v>222</v>
      </c>
      <c r="DY88" s="52" t="s">
        <v>222</v>
      </c>
      <c r="DZ88" s="52" t="s">
        <v>222</v>
      </c>
      <c r="EA88" s="52" t="s">
        <v>222</v>
      </c>
      <c r="ED88" s="52" t="s">
        <v>222</v>
      </c>
      <c r="EE88" s="52" t="s">
        <v>222</v>
      </c>
      <c r="EF88" s="52" t="s">
        <v>222</v>
      </c>
      <c r="EG88" s="52" t="s">
        <v>222</v>
      </c>
      <c r="EH88" s="52" t="s">
        <v>222</v>
      </c>
      <c r="EI88" s="52" t="s">
        <v>222</v>
      </c>
      <c r="EJ88" s="52" t="s">
        <v>222</v>
      </c>
      <c r="EK88" s="52" t="s">
        <v>222</v>
      </c>
      <c r="EL88" s="52" t="s">
        <v>222</v>
      </c>
      <c r="EM88" s="52" t="s">
        <v>222</v>
      </c>
    </row>
    <row r="89" spans="1:145" ht="12.75" customHeight="1" x14ac:dyDescent="0.2">
      <c r="A89" s="51" t="s">
        <v>238</v>
      </c>
      <c r="C89" s="3">
        <v>46941925.052484237</v>
      </c>
      <c r="D89" s="3">
        <v>0</v>
      </c>
      <c r="E89" s="3">
        <v>185775.54273955611</v>
      </c>
      <c r="F89" s="3">
        <v>44076537.700495981</v>
      </c>
      <c r="G89" s="3">
        <v>9661600.7800514735</v>
      </c>
      <c r="H89" s="3">
        <v>43934079.170274153</v>
      </c>
      <c r="I89" s="3">
        <v>18907892.399445001</v>
      </c>
      <c r="J89" s="3">
        <v>4374779.3917852249</v>
      </c>
      <c r="M89" s="51" t="s">
        <v>238</v>
      </c>
      <c r="N89" s="48" t="s">
        <v>209</v>
      </c>
      <c r="O89" s="48" t="s">
        <v>208</v>
      </c>
      <c r="P89" s="50" t="s">
        <v>207</v>
      </c>
      <c r="Q89" s="50" t="s">
        <v>206</v>
      </c>
      <c r="R89" s="50" t="s">
        <v>205</v>
      </c>
      <c r="S89" s="50" t="s">
        <v>204</v>
      </c>
      <c r="T89" s="50" t="s">
        <v>203</v>
      </c>
      <c r="U89" s="50" t="s">
        <v>39</v>
      </c>
      <c r="V89" s="49" t="s">
        <v>222</v>
      </c>
      <c r="W89" s="48" t="s">
        <v>201</v>
      </c>
      <c r="Y89" s="51" t="s">
        <v>238</v>
      </c>
      <c r="Z89" s="48" t="s">
        <v>209</v>
      </c>
      <c r="AA89" s="48" t="s">
        <v>208</v>
      </c>
      <c r="AB89" s="50" t="s">
        <v>207</v>
      </c>
      <c r="AC89" s="50" t="s">
        <v>206</v>
      </c>
      <c r="AD89" s="50" t="s">
        <v>205</v>
      </c>
      <c r="AE89" s="50" t="s">
        <v>204</v>
      </c>
      <c r="AF89" s="50" t="s">
        <v>203</v>
      </c>
      <c r="AG89" s="50" t="s">
        <v>39</v>
      </c>
      <c r="AH89" s="49" t="s">
        <v>222</v>
      </c>
      <c r="AI89" s="48" t="s">
        <v>201</v>
      </c>
      <c r="AK89" s="51" t="s">
        <v>238</v>
      </c>
      <c r="AL89" s="48" t="s">
        <v>209</v>
      </c>
      <c r="AM89" s="48" t="s">
        <v>208</v>
      </c>
      <c r="AN89" s="50" t="s">
        <v>207</v>
      </c>
      <c r="AO89" s="50" t="s">
        <v>206</v>
      </c>
      <c r="AP89" s="50" t="s">
        <v>205</v>
      </c>
      <c r="AQ89" s="50" t="s">
        <v>204</v>
      </c>
      <c r="AR89" s="50" t="s">
        <v>203</v>
      </c>
      <c r="AS89" s="50" t="s">
        <v>39</v>
      </c>
      <c r="AT89" s="49" t="s">
        <v>222</v>
      </c>
      <c r="AU89" s="48" t="s">
        <v>201</v>
      </c>
      <c r="AX89" s="48" t="s">
        <v>209</v>
      </c>
      <c r="AY89" s="48" t="s">
        <v>208</v>
      </c>
      <c r="AZ89" s="50" t="s">
        <v>207</v>
      </c>
      <c r="BA89" s="50" t="s">
        <v>206</v>
      </c>
      <c r="BB89" s="50" t="s">
        <v>205</v>
      </c>
      <c r="BC89" s="50" t="s">
        <v>204</v>
      </c>
      <c r="BD89" s="50" t="s">
        <v>203</v>
      </c>
      <c r="BE89" s="50" t="s">
        <v>39</v>
      </c>
      <c r="BF89" s="49" t="s">
        <v>222</v>
      </c>
      <c r="BG89" s="48" t="s">
        <v>201</v>
      </c>
      <c r="BJ89" s="48" t="s">
        <v>209</v>
      </c>
      <c r="BK89" s="48" t="s">
        <v>208</v>
      </c>
      <c r="BL89" s="50" t="s">
        <v>207</v>
      </c>
      <c r="BM89" s="50" t="s">
        <v>206</v>
      </c>
      <c r="BN89" s="50" t="s">
        <v>205</v>
      </c>
      <c r="BO89" s="50" t="s">
        <v>204</v>
      </c>
      <c r="BP89" s="50" t="s">
        <v>203</v>
      </c>
      <c r="BQ89" s="50" t="s">
        <v>39</v>
      </c>
      <c r="BR89" s="49" t="s">
        <v>222</v>
      </c>
      <c r="BS89" s="48" t="s">
        <v>201</v>
      </c>
      <c r="BV89" s="48" t="s">
        <v>209</v>
      </c>
      <c r="BW89" s="48" t="s">
        <v>208</v>
      </c>
      <c r="BX89" s="50" t="s">
        <v>207</v>
      </c>
      <c r="BY89" s="50" t="s">
        <v>206</v>
      </c>
      <c r="BZ89" s="50" t="s">
        <v>205</v>
      </c>
      <c r="CA89" s="50" t="s">
        <v>204</v>
      </c>
      <c r="CB89" s="50" t="s">
        <v>203</v>
      </c>
      <c r="CC89" s="50" t="s">
        <v>39</v>
      </c>
      <c r="CD89" s="49" t="s">
        <v>222</v>
      </c>
      <c r="CE89" s="48" t="s">
        <v>201</v>
      </c>
      <c r="CH89" s="48" t="s">
        <v>209</v>
      </c>
      <c r="CI89" s="48" t="s">
        <v>208</v>
      </c>
      <c r="CJ89" s="50" t="s">
        <v>207</v>
      </c>
      <c r="CK89" s="50" t="s">
        <v>206</v>
      </c>
      <c r="CL89" s="50" t="s">
        <v>205</v>
      </c>
      <c r="CM89" s="50" t="s">
        <v>204</v>
      </c>
      <c r="CN89" s="50" t="s">
        <v>203</v>
      </c>
      <c r="CO89" s="50" t="s">
        <v>39</v>
      </c>
      <c r="CP89" s="49" t="s">
        <v>222</v>
      </c>
      <c r="CQ89" s="48" t="s">
        <v>201</v>
      </c>
      <c r="CT89" s="48" t="s">
        <v>209</v>
      </c>
      <c r="CU89" s="48" t="s">
        <v>208</v>
      </c>
      <c r="CV89" s="50" t="s">
        <v>207</v>
      </c>
      <c r="CW89" s="50" t="s">
        <v>206</v>
      </c>
      <c r="CX89" s="50" t="s">
        <v>205</v>
      </c>
      <c r="CY89" s="50" t="s">
        <v>204</v>
      </c>
      <c r="CZ89" s="50" t="s">
        <v>203</v>
      </c>
      <c r="DA89" s="50" t="s">
        <v>39</v>
      </c>
      <c r="DB89" s="49" t="s">
        <v>222</v>
      </c>
      <c r="DC89" s="48" t="s">
        <v>201</v>
      </c>
      <c r="DF89" s="48" t="s">
        <v>209</v>
      </c>
      <c r="DG89" s="48" t="s">
        <v>208</v>
      </c>
      <c r="DH89" s="50" t="s">
        <v>207</v>
      </c>
      <c r="DI89" s="50" t="s">
        <v>206</v>
      </c>
      <c r="DJ89" s="50" t="s">
        <v>205</v>
      </c>
      <c r="DK89" s="50" t="s">
        <v>204</v>
      </c>
      <c r="DL89" s="50" t="s">
        <v>203</v>
      </c>
      <c r="DM89" s="50" t="s">
        <v>39</v>
      </c>
      <c r="DN89" s="49" t="s">
        <v>222</v>
      </c>
      <c r="DO89" s="48" t="s">
        <v>201</v>
      </c>
      <c r="DR89" s="48" t="s">
        <v>209</v>
      </c>
      <c r="DS89" s="48" t="s">
        <v>208</v>
      </c>
      <c r="DT89" s="50" t="s">
        <v>207</v>
      </c>
      <c r="DU89" s="50" t="s">
        <v>206</v>
      </c>
      <c r="DV89" s="50" t="s">
        <v>205</v>
      </c>
      <c r="DW89" s="50" t="s">
        <v>204</v>
      </c>
      <c r="DX89" s="50" t="s">
        <v>203</v>
      </c>
      <c r="DY89" s="50" t="s">
        <v>39</v>
      </c>
      <c r="DZ89" s="49" t="s">
        <v>222</v>
      </c>
      <c r="EA89" s="48" t="s">
        <v>201</v>
      </c>
      <c r="ED89" s="48" t="s">
        <v>209</v>
      </c>
      <c r="EE89" s="48" t="s">
        <v>208</v>
      </c>
      <c r="EF89" s="50" t="s">
        <v>207</v>
      </c>
      <c r="EG89" s="50" t="s">
        <v>206</v>
      </c>
      <c r="EH89" s="50" t="s">
        <v>205</v>
      </c>
      <c r="EI89" s="50" t="s">
        <v>204</v>
      </c>
      <c r="EJ89" s="50" t="s">
        <v>203</v>
      </c>
      <c r="EK89" s="50" t="s">
        <v>39</v>
      </c>
      <c r="EL89" s="49" t="s">
        <v>222</v>
      </c>
      <c r="EM89" s="48" t="s">
        <v>201</v>
      </c>
    </row>
    <row r="90" spans="1:145" ht="12.75" customHeight="1" x14ac:dyDescent="0.2">
      <c r="A90" s="31" t="s">
        <v>237</v>
      </c>
      <c r="C90" s="3">
        <v>91310285.400982678</v>
      </c>
      <c r="D90" s="3">
        <v>-1928476.4430412471</v>
      </c>
      <c r="E90" s="3">
        <v>242946.27481878299</v>
      </c>
      <c r="F90" s="3">
        <v>234677349.56069401</v>
      </c>
      <c r="G90" s="3">
        <v>36921357.09891443</v>
      </c>
      <c r="H90" s="3">
        <v>65648863.929009013</v>
      </c>
      <c r="I90" s="3">
        <v>-79223689.905349195</v>
      </c>
      <c r="J90" s="3">
        <v>30322430.76753791</v>
      </c>
      <c r="M90" s="31" t="s">
        <v>237</v>
      </c>
      <c r="N90" s="37">
        <v>1</v>
      </c>
      <c r="O90" s="37">
        <v>1</v>
      </c>
      <c r="P90" s="37">
        <v>1</v>
      </c>
      <c r="Q90" s="37">
        <v>1</v>
      </c>
      <c r="R90" s="37">
        <v>1</v>
      </c>
      <c r="S90" s="37">
        <v>1</v>
      </c>
      <c r="T90" s="37">
        <v>1</v>
      </c>
      <c r="U90" s="37">
        <v>1</v>
      </c>
      <c r="V90" s="41" t="s">
        <v>222</v>
      </c>
      <c r="W90" s="37">
        <v>0.70279999999999998</v>
      </c>
      <c r="Y90" s="31" t="s">
        <v>237</v>
      </c>
      <c r="Z90" s="37">
        <v>1</v>
      </c>
      <c r="AA90" s="37">
        <v>1</v>
      </c>
      <c r="AB90" s="37">
        <v>1</v>
      </c>
      <c r="AC90" s="37">
        <v>1</v>
      </c>
      <c r="AD90" s="37">
        <v>1</v>
      </c>
      <c r="AE90" s="37">
        <v>1</v>
      </c>
      <c r="AF90" s="37">
        <v>1</v>
      </c>
      <c r="AG90" s="37">
        <v>1</v>
      </c>
      <c r="AH90" s="41" t="s">
        <v>222</v>
      </c>
      <c r="AI90" s="37">
        <v>0.7</v>
      </c>
      <c r="AK90" s="31" t="s">
        <v>237</v>
      </c>
      <c r="AL90" s="37">
        <v>1</v>
      </c>
      <c r="AM90" s="37">
        <v>1</v>
      </c>
      <c r="AN90" s="37">
        <v>1</v>
      </c>
      <c r="AO90" s="37">
        <v>1</v>
      </c>
      <c r="AP90" s="37">
        <v>1</v>
      </c>
      <c r="AQ90" s="37">
        <v>1</v>
      </c>
      <c r="AR90" s="37">
        <v>1</v>
      </c>
      <c r="AS90" s="37">
        <v>1</v>
      </c>
      <c r="AT90" s="41" t="s">
        <v>222</v>
      </c>
      <c r="AU90" s="37">
        <v>0.70350000000000001</v>
      </c>
      <c r="AX90" s="37">
        <v>1</v>
      </c>
      <c r="AY90" s="37">
        <v>1</v>
      </c>
      <c r="AZ90" s="37">
        <v>1</v>
      </c>
      <c r="BA90" s="37">
        <v>1</v>
      </c>
      <c r="BB90" s="37">
        <v>1</v>
      </c>
      <c r="BC90" s="37">
        <v>1</v>
      </c>
      <c r="BD90" s="37">
        <v>1</v>
      </c>
      <c r="BE90" s="37">
        <v>1</v>
      </c>
      <c r="BF90" s="41" t="s">
        <v>222</v>
      </c>
      <c r="BG90" s="37">
        <v>0.70350000000000001</v>
      </c>
      <c r="BJ90" s="37">
        <v>1</v>
      </c>
      <c r="BK90" s="37">
        <v>1</v>
      </c>
      <c r="BL90" s="37">
        <v>1</v>
      </c>
      <c r="BM90" s="37">
        <v>1</v>
      </c>
      <c r="BN90" s="37">
        <v>1</v>
      </c>
      <c r="BO90" s="37">
        <v>1</v>
      </c>
      <c r="BP90" s="37">
        <v>1</v>
      </c>
      <c r="BQ90" s="37">
        <v>1</v>
      </c>
      <c r="BR90" s="41" t="s">
        <v>222</v>
      </c>
      <c r="BS90" s="37">
        <v>0.70350000000000001</v>
      </c>
      <c r="BV90" s="37">
        <v>1</v>
      </c>
      <c r="BW90" s="37">
        <v>1</v>
      </c>
      <c r="BX90" s="37">
        <v>1</v>
      </c>
      <c r="BY90" s="37">
        <v>1</v>
      </c>
      <c r="BZ90" s="37">
        <v>1</v>
      </c>
      <c r="CA90" s="37">
        <v>1</v>
      </c>
      <c r="CB90" s="37">
        <v>1</v>
      </c>
      <c r="CC90" s="37">
        <v>1</v>
      </c>
      <c r="CD90" s="41" t="s">
        <v>222</v>
      </c>
      <c r="CE90" s="37">
        <v>0.70350000000000001</v>
      </c>
      <c r="CH90" s="37">
        <v>1</v>
      </c>
      <c r="CI90" s="37">
        <v>1</v>
      </c>
      <c r="CJ90" s="37">
        <v>1</v>
      </c>
      <c r="CK90" s="37">
        <v>1</v>
      </c>
      <c r="CL90" s="37">
        <v>1</v>
      </c>
      <c r="CM90" s="37">
        <v>1</v>
      </c>
      <c r="CN90" s="37">
        <v>1</v>
      </c>
      <c r="CO90" s="37">
        <v>1</v>
      </c>
      <c r="CP90" s="41" t="s">
        <v>222</v>
      </c>
      <c r="CQ90" s="37">
        <v>0.70350000000000001</v>
      </c>
      <c r="CT90" s="37">
        <v>1</v>
      </c>
      <c r="CU90" s="37">
        <v>1</v>
      </c>
      <c r="CV90" s="37">
        <v>1</v>
      </c>
      <c r="CW90" s="37">
        <v>1</v>
      </c>
      <c r="CX90" s="37">
        <v>1</v>
      </c>
      <c r="CY90" s="37">
        <v>1</v>
      </c>
      <c r="CZ90" s="37">
        <v>1</v>
      </c>
      <c r="DA90" s="37">
        <v>1</v>
      </c>
      <c r="DB90" s="41" t="s">
        <v>222</v>
      </c>
      <c r="DC90" s="37">
        <v>0.70350000000000001</v>
      </c>
      <c r="DF90" s="37">
        <v>1</v>
      </c>
      <c r="DG90" s="37">
        <v>1</v>
      </c>
      <c r="DH90" s="37">
        <v>1</v>
      </c>
      <c r="DI90" s="37">
        <v>1</v>
      </c>
      <c r="DJ90" s="37">
        <v>1</v>
      </c>
      <c r="DK90" s="37">
        <v>1</v>
      </c>
      <c r="DL90" s="37">
        <v>1</v>
      </c>
      <c r="DM90" s="37">
        <v>1</v>
      </c>
      <c r="DN90" s="41" t="s">
        <v>222</v>
      </c>
      <c r="DO90" s="37">
        <v>0.70350000000000001</v>
      </c>
      <c r="DR90" s="37">
        <v>1</v>
      </c>
      <c r="DS90" s="37">
        <v>1</v>
      </c>
      <c r="DT90" s="37">
        <v>1</v>
      </c>
      <c r="DU90" s="37">
        <v>1</v>
      </c>
      <c r="DV90" s="37">
        <v>1</v>
      </c>
      <c r="DW90" s="37">
        <v>1</v>
      </c>
      <c r="DX90" s="37">
        <v>1</v>
      </c>
      <c r="DY90" s="37">
        <v>1</v>
      </c>
      <c r="DZ90" s="41" t="s">
        <v>222</v>
      </c>
      <c r="EA90" s="37">
        <v>0.70350000000000001</v>
      </c>
      <c r="ED90" s="37">
        <v>1</v>
      </c>
      <c r="EE90" s="37">
        <v>1</v>
      </c>
      <c r="EF90" s="37">
        <v>1</v>
      </c>
      <c r="EG90" s="37">
        <v>1</v>
      </c>
      <c r="EH90" s="37">
        <v>1</v>
      </c>
      <c r="EI90" s="37">
        <v>1</v>
      </c>
      <c r="EJ90" s="37">
        <v>1</v>
      </c>
      <c r="EK90" s="37">
        <v>1</v>
      </c>
      <c r="EL90" s="41" t="s">
        <v>222</v>
      </c>
      <c r="EM90" s="37">
        <v>0.70350000000000001</v>
      </c>
    </row>
    <row r="91" spans="1:145" ht="12.75" customHeight="1" x14ac:dyDescent="0.2">
      <c r="A91" s="31" t="s">
        <v>236</v>
      </c>
      <c r="M91" s="31" t="s">
        <v>236</v>
      </c>
      <c r="N91" s="37">
        <v>1</v>
      </c>
      <c r="O91" s="37">
        <v>1</v>
      </c>
      <c r="P91" s="37">
        <v>1</v>
      </c>
      <c r="Q91" s="37">
        <v>1</v>
      </c>
      <c r="R91" s="37">
        <v>1</v>
      </c>
      <c r="S91" s="37">
        <v>1</v>
      </c>
      <c r="T91" s="37">
        <v>1</v>
      </c>
      <c r="U91" s="37">
        <v>1</v>
      </c>
      <c r="V91" s="41" t="s">
        <v>222</v>
      </c>
      <c r="W91" s="37">
        <v>1</v>
      </c>
      <c r="Y91" s="31" t="s">
        <v>236</v>
      </c>
      <c r="Z91" s="37">
        <v>1</v>
      </c>
      <c r="AA91" s="37">
        <v>1</v>
      </c>
      <c r="AB91" s="37">
        <v>1</v>
      </c>
      <c r="AC91" s="37">
        <v>1</v>
      </c>
      <c r="AD91" s="37">
        <v>1</v>
      </c>
      <c r="AE91" s="37">
        <v>1</v>
      </c>
      <c r="AF91" s="37">
        <v>1</v>
      </c>
      <c r="AG91" s="37">
        <v>1</v>
      </c>
      <c r="AH91" s="41" t="s">
        <v>222</v>
      </c>
      <c r="AI91" s="37">
        <v>1</v>
      </c>
      <c r="AK91" s="31" t="s">
        <v>236</v>
      </c>
      <c r="AL91" s="37">
        <v>1</v>
      </c>
      <c r="AM91" s="37">
        <v>1</v>
      </c>
      <c r="AN91" s="37">
        <v>1</v>
      </c>
      <c r="AO91" s="37">
        <v>1</v>
      </c>
      <c r="AP91" s="37">
        <v>1</v>
      </c>
      <c r="AQ91" s="37">
        <v>1</v>
      </c>
      <c r="AR91" s="37">
        <v>1</v>
      </c>
      <c r="AS91" s="37">
        <v>1</v>
      </c>
      <c r="AT91" s="41" t="s">
        <v>222</v>
      </c>
      <c r="AU91" s="37">
        <v>1</v>
      </c>
      <c r="AX91" s="37">
        <v>1</v>
      </c>
      <c r="AY91" s="37">
        <v>1</v>
      </c>
      <c r="AZ91" s="37">
        <v>1</v>
      </c>
      <c r="BA91" s="37">
        <v>1</v>
      </c>
      <c r="BB91" s="37">
        <v>1</v>
      </c>
      <c r="BC91" s="37">
        <v>1</v>
      </c>
      <c r="BD91" s="37">
        <v>1</v>
      </c>
      <c r="BE91" s="37">
        <v>1</v>
      </c>
      <c r="BF91" s="41" t="s">
        <v>222</v>
      </c>
      <c r="BG91" s="37">
        <v>1</v>
      </c>
      <c r="BJ91" s="37">
        <v>1</v>
      </c>
      <c r="BK91" s="37">
        <v>1</v>
      </c>
      <c r="BL91" s="37">
        <v>1</v>
      </c>
      <c r="BM91" s="37">
        <v>1</v>
      </c>
      <c r="BN91" s="37">
        <v>1</v>
      </c>
      <c r="BO91" s="37">
        <v>1</v>
      </c>
      <c r="BP91" s="37">
        <v>1</v>
      </c>
      <c r="BQ91" s="37">
        <v>1</v>
      </c>
      <c r="BR91" s="41" t="s">
        <v>222</v>
      </c>
      <c r="BS91" s="37">
        <v>1</v>
      </c>
      <c r="BV91" s="37">
        <v>1</v>
      </c>
      <c r="BW91" s="37">
        <v>1</v>
      </c>
      <c r="BX91" s="37">
        <v>1</v>
      </c>
      <c r="BY91" s="37">
        <v>1</v>
      </c>
      <c r="BZ91" s="37">
        <v>1</v>
      </c>
      <c r="CA91" s="37">
        <v>1</v>
      </c>
      <c r="CB91" s="37">
        <v>1</v>
      </c>
      <c r="CC91" s="37">
        <v>1</v>
      </c>
      <c r="CD91" s="41" t="s">
        <v>222</v>
      </c>
      <c r="CE91" s="37">
        <v>1</v>
      </c>
      <c r="CH91" s="37">
        <v>1</v>
      </c>
      <c r="CI91" s="37">
        <v>1</v>
      </c>
      <c r="CJ91" s="37">
        <v>1</v>
      </c>
      <c r="CK91" s="37">
        <v>1</v>
      </c>
      <c r="CL91" s="37">
        <v>1</v>
      </c>
      <c r="CM91" s="37">
        <v>1</v>
      </c>
      <c r="CN91" s="37">
        <v>1</v>
      </c>
      <c r="CO91" s="37">
        <v>1</v>
      </c>
      <c r="CP91" s="41" t="s">
        <v>222</v>
      </c>
      <c r="CQ91" s="37">
        <v>1</v>
      </c>
      <c r="CT91" s="37">
        <v>1</v>
      </c>
      <c r="CU91" s="37">
        <v>1</v>
      </c>
      <c r="CV91" s="37">
        <v>1</v>
      </c>
      <c r="CW91" s="37">
        <v>1</v>
      </c>
      <c r="CX91" s="37">
        <v>1</v>
      </c>
      <c r="CY91" s="37">
        <v>1</v>
      </c>
      <c r="CZ91" s="37">
        <v>1</v>
      </c>
      <c r="DA91" s="37">
        <v>1</v>
      </c>
      <c r="DB91" s="41" t="s">
        <v>222</v>
      </c>
      <c r="DC91" s="37">
        <v>1</v>
      </c>
      <c r="DF91" s="37">
        <v>1</v>
      </c>
      <c r="DG91" s="37">
        <v>1</v>
      </c>
      <c r="DH91" s="37">
        <v>1</v>
      </c>
      <c r="DI91" s="37">
        <v>1</v>
      </c>
      <c r="DJ91" s="37">
        <v>1</v>
      </c>
      <c r="DK91" s="37">
        <v>1</v>
      </c>
      <c r="DL91" s="37">
        <v>1</v>
      </c>
      <c r="DM91" s="37">
        <v>1</v>
      </c>
      <c r="DN91" s="41" t="s">
        <v>222</v>
      </c>
      <c r="DO91" s="37">
        <v>1</v>
      </c>
      <c r="DR91" s="37">
        <v>1</v>
      </c>
      <c r="DS91" s="37">
        <v>1</v>
      </c>
      <c r="DT91" s="37">
        <v>1</v>
      </c>
      <c r="DU91" s="37">
        <v>1</v>
      </c>
      <c r="DV91" s="37">
        <v>1</v>
      </c>
      <c r="DW91" s="37">
        <v>1</v>
      </c>
      <c r="DX91" s="37">
        <v>1</v>
      </c>
      <c r="DY91" s="37">
        <v>1</v>
      </c>
      <c r="DZ91" s="41" t="s">
        <v>222</v>
      </c>
      <c r="EA91" s="37">
        <v>1</v>
      </c>
      <c r="ED91" s="37">
        <v>1</v>
      </c>
      <c r="EE91" s="37">
        <v>1</v>
      </c>
      <c r="EF91" s="37">
        <v>1</v>
      </c>
      <c r="EG91" s="37">
        <v>1</v>
      </c>
      <c r="EH91" s="37">
        <v>1</v>
      </c>
      <c r="EI91" s="37">
        <v>1</v>
      </c>
      <c r="EJ91" s="37">
        <v>1</v>
      </c>
      <c r="EK91" s="37">
        <v>1</v>
      </c>
      <c r="EL91" s="41" t="s">
        <v>222</v>
      </c>
      <c r="EM91" s="37">
        <v>1</v>
      </c>
    </row>
    <row r="92" spans="1:145" ht="12.75" customHeight="1" x14ac:dyDescent="0.2">
      <c r="A92" s="31" t="s">
        <v>235</v>
      </c>
      <c r="M92" s="31" t="s">
        <v>235</v>
      </c>
      <c r="N92" s="37">
        <v>1</v>
      </c>
      <c r="O92" s="37">
        <v>1</v>
      </c>
      <c r="P92" s="37">
        <v>1</v>
      </c>
      <c r="Q92" s="37">
        <v>1</v>
      </c>
      <c r="R92" s="37">
        <v>1</v>
      </c>
      <c r="S92" s="37">
        <v>1</v>
      </c>
      <c r="T92" s="37">
        <v>1</v>
      </c>
      <c r="U92" s="37">
        <v>1</v>
      </c>
      <c r="V92" s="41" t="s">
        <v>222</v>
      </c>
      <c r="W92" s="37">
        <v>0.70279999999999998</v>
      </c>
      <c r="Y92" s="31" t="s">
        <v>235</v>
      </c>
      <c r="Z92" s="37">
        <v>1</v>
      </c>
      <c r="AA92" s="37">
        <v>1</v>
      </c>
      <c r="AB92" s="37">
        <v>1</v>
      </c>
      <c r="AC92" s="37">
        <v>1</v>
      </c>
      <c r="AD92" s="37">
        <v>1</v>
      </c>
      <c r="AE92" s="37">
        <v>1</v>
      </c>
      <c r="AF92" s="37">
        <v>1</v>
      </c>
      <c r="AG92" s="37">
        <v>1</v>
      </c>
      <c r="AH92" s="41" t="s">
        <v>222</v>
      </c>
      <c r="AI92" s="37">
        <v>0.7</v>
      </c>
      <c r="AK92" s="31" t="s">
        <v>235</v>
      </c>
      <c r="AL92" s="37">
        <v>1</v>
      </c>
      <c r="AM92" s="37">
        <v>1</v>
      </c>
      <c r="AN92" s="37">
        <v>1</v>
      </c>
      <c r="AO92" s="37">
        <v>1</v>
      </c>
      <c r="AP92" s="37">
        <v>1</v>
      </c>
      <c r="AQ92" s="37">
        <v>1</v>
      </c>
      <c r="AR92" s="37">
        <v>1</v>
      </c>
      <c r="AS92" s="37">
        <v>1</v>
      </c>
      <c r="AT92" s="41" t="s">
        <v>222</v>
      </c>
      <c r="AU92" s="37">
        <v>0.70350000000000001</v>
      </c>
      <c r="AX92" s="37">
        <v>1</v>
      </c>
      <c r="AY92" s="37">
        <v>1</v>
      </c>
      <c r="AZ92" s="37">
        <v>1</v>
      </c>
      <c r="BA92" s="37">
        <v>1</v>
      </c>
      <c r="BB92" s="37">
        <v>1</v>
      </c>
      <c r="BC92" s="37">
        <v>1</v>
      </c>
      <c r="BD92" s="37">
        <v>1</v>
      </c>
      <c r="BE92" s="37">
        <v>1</v>
      </c>
      <c r="BF92" s="41" t="s">
        <v>222</v>
      </c>
      <c r="BG92" s="37">
        <v>0.70350000000000001</v>
      </c>
      <c r="BJ92" s="37">
        <v>1</v>
      </c>
      <c r="BK92" s="37">
        <v>1</v>
      </c>
      <c r="BL92" s="37">
        <v>1</v>
      </c>
      <c r="BM92" s="37">
        <v>1</v>
      </c>
      <c r="BN92" s="37">
        <v>1</v>
      </c>
      <c r="BO92" s="37">
        <v>1</v>
      </c>
      <c r="BP92" s="37">
        <v>1</v>
      </c>
      <c r="BQ92" s="37">
        <v>1</v>
      </c>
      <c r="BR92" s="41" t="s">
        <v>222</v>
      </c>
      <c r="BS92" s="37">
        <v>0.70350000000000001</v>
      </c>
      <c r="BV92" s="37">
        <v>1</v>
      </c>
      <c r="BW92" s="37">
        <v>1</v>
      </c>
      <c r="BX92" s="37">
        <v>1</v>
      </c>
      <c r="BY92" s="37">
        <v>1</v>
      </c>
      <c r="BZ92" s="37">
        <v>1</v>
      </c>
      <c r="CA92" s="37">
        <v>1</v>
      </c>
      <c r="CB92" s="37">
        <v>1</v>
      </c>
      <c r="CC92" s="37">
        <v>1</v>
      </c>
      <c r="CD92" s="41" t="s">
        <v>222</v>
      </c>
      <c r="CE92" s="37">
        <v>0.70350000000000001</v>
      </c>
      <c r="CH92" s="37">
        <v>1</v>
      </c>
      <c r="CI92" s="37">
        <v>1</v>
      </c>
      <c r="CJ92" s="37">
        <v>1</v>
      </c>
      <c r="CK92" s="37">
        <v>1</v>
      </c>
      <c r="CL92" s="37">
        <v>1</v>
      </c>
      <c r="CM92" s="37">
        <v>1</v>
      </c>
      <c r="CN92" s="37">
        <v>1</v>
      </c>
      <c r="CO92" s="37">
        <v>1</v>
      </c>
      <c r="CP92" s="41" t="s">
        <v>222</v>
      </c>
      <c r="CQ92" s="37">
        <v>0.70350000000000001</v>
      </c>
      <c r="CT92" s="37">
        <v>1</v>
      </c>
      <c r="CU92" s="37">
        <v>1</v>
      </c>
      <c r="CV92" s="37">
        <v>1</v>
      </c>
      <c r="CW92" s="37">
        <v>1</v>
      </c>
      <c r="CX92" s="37">
        <v>1</v>
      </c>
      <c r="CY92" s="37">
        <v>1</v>
      </c>
      <c r="CZ92" s="37">
        <v>1</v>
      </c>
      <c r="DA92" s="37">
        <v>1</v>
      </c>
      <c r="DB92" s="41" t="s">
        <v>222</v>
      </c>
      <c r="DC92" s="37">
        <v>0.70350000000000001</v>
      </c>
      <c r="DF92" s="37">
        <v>1</v>
      </c>
      <c r="DG92" s="37">
        <v>1</v>
      </c>
      <c r="DH92" s="37">
        <v>1</v>
      </c>
      <c r="DI92" s="37">
        <v>1</v>
      </c>
      <c r="DJ92" s="37">
        <v>1</v>
      </c>
      <c r="DK92" s="37">
        <v>1</v>
      </c>
      <c r="DL92" s="37">
        <v>1</v>
      </c>
      <c r="DM92" s="37">
        <v>1</v>
      </c>
      <c r="DN92" s="41" t="s">
        <v>222</v>
      </c>
      <c r="DO92" s="37">
        <v>0.70350000000000001</v>
      </c>
      <c r="DR92" s="37">
        <v>1</v>
      </c>
      <c r="DS92" s="37">
        <v>1</v>
      </c>
      <c r="DT92" s="37">
        <v>1</v>
      </c>
      <c r="DU92" s="37">
        <v>1</v>
      </c>
      <c r="DV92" s="37">
        <v>1</v>
      </c>
      <c r="DW92" s="37">
        <v>1</v>
      </c>
      <c r="DX92" s="37">
        <v>1</v>
      </c>
      <c r="DY92" s="37">
        <v>1</v>
      </c>
      <c r="DZ92" s="41" t="s">
        <v>222</v>
      </c>
      <c r="EA92" s="37">
        <v>0.70350000000000001</v>
      </c>
      <c r="ED92" s="37">
        <v>1</v>
      </c>
      <c r="EE92" s="37">
        <v>1</v>
      </c>
      <c r="EF92" s="37">
        <v>1</v>
      </c>
      <c r="EG92" s="37">
        <v>1</v>
      </c>
      <c r="EH92" s="37">
        <v>1</v>
      </c>
      <c r="EI92" s="37">
        <v>1</v>
      </c>
      <c r="EJ92" s="37">
        <v>1</v>
      </c>
      <c r="EK92" s="37">
        <v>1</v>
      </c>
      <c r="EL92" s="41" t="s">
        <v>222</v>
      </c>
      <c r="EM92" s="37">
        <v>0.70350000000000001</v>
      </c>
    </row>
    <row r="93" spans="1:145" ht="12.75" customHeight="1" x14ac:dyDescent="0.2">
      <c r="A93" s="31" t="s">
        <v>234</v>
      </c>
      <c r="C93" s="1">
        <v>33798186.037788652</v>
      </c>
      <c r="D93" s="1">
        <v>0</v>
      </c>
      <c r="E93" s="1">
        <v>133758.3907724804</v>
      </c>
      <c r="F93" s="1">
        <v>31735107.1443571</v>
      </c>
      <c r="G93" s="1">
        <v>6956352.5616370607</v>
      </c>
      <c r="H93" s="1">
        <v>31632537.002597392</v>
      </c>
      <c r="I93" s="1">
        <v>13613682.5276004</v>
      </c>
      <c r="J93" s="1">
        <v>3149841.1620853618</v>
      </c>
      <c r="M93" s="31" t="s">
        <v>234</v>
      </c>
      <c r="N93" s="37">
        <v>1</v>
      </c>
      <c r="O93" s="37">
        <v>1</v>
      </c>
      <c r="P93" s="37">
        <v>1</v>
      </c>
      <c r="Q93" s="37">
        <v>1</v>
      </c>
      <c r="R93" s="37">
        <v>1</v>
      </c>
      <c r="S93" s="37">
        <v>1</v>
      </c>
      <c r="T93" s="37">
        <v>1</v>
      </c>
      <c r="U93" s="37">
        <v>1</v>
      </c>
      <c r="V93" s="41" t="s">
        <v>222</v>
      </c>
      <c r="W93" s="37">
        <v>1</v>
      </c>
      <c r="Y93" s="31" t="s">
        <v>234</v>
      </c>
      <c r="Z93" s="37">
        <v>1</v>
      </c>
      <c r="AA93" s="37">
        <v>1</v>
      </c>
      <c r="AB93" s="37">
        <v>1</v>
      </c>
      <c r="AC93" s="37">
        <v>1</v>
      </c>
      <c r="AD93" s="37">
        <v>1</v>
      </c>
      <c r="AE93" s="37">
        <v>1</v>
      </c>
      <c r="AF93" s="37">
        <v>1</v>
      </c>
      <c r="AG93" s="37">
        <v>1</v>
      </c>
      <c r="AH93" s="41" t="s">
        <v>222</v>
      </c>
      <c r="AI93" s="37">
        <v>1</v>
      </c>
      <c r="AK93" s="31" t="s">
        <v>234</v>
      </c>
      <c r="AL93" s="37">
        <v>1</v>
      </c>
      <c r="AM93" s="37">
        <v>1</v>
      </c>
      <c r="AN93" s="37">
        <v>1</v>
      </c>
      <c r="AO93" s="37">
        <v>1</v>
      </c>
      <c r="AP93" s="37">
        <v>1</v>
      </c>
      <c r="AQ93" s="37">
        <v>1</v>
      </c>
      <c r="AR93" s="37">
        <v>1</v>
      </c>
      <c r="AS93" s="37">
        <v>1</v>
      </c>
      <c r="AT93" s="41" t="s">
        <v>222</v>
      </c>
      <c r="AU93" s="37">
        <v>1</v>
      </c>
      <c r="AX93" s="37">
        <v>1</v>
      </c>
      <c r="AY93" s="37">
        <v>1</v>
      </c>
      <c r="AZ93" s="37">
        <v>1</v>
      </c>
      <c r="BA93" s="37">
        <v>1</v>
      </c>
      <c r="BB93" s="37">
        <v>1</v>
      </c>
      <c r="BC93" s="37">
        <v>1</v>
      </c>
      <c r="BD93" s="37">
        <v>1</v>
      </c>
      <c r="BE93" s="37">
        <v>1</v>
      </c>
      <c r="BF93" s="41" t="s">
        <v>222</v>
      </c>
      <c r="BG93" s="37">
        <v>1</v>
      </c>
      <c r="BJ93" s="37">
        <v>1</v>
      </c>
      <c r="BK93" s="37">
        <v>1</v>
      </c>
      <c r="BL93" s="37">
        <v>1</v>
      </c>
      <c r="BM93" s="37">
        <v>1</v>
      </c>
      <c r="BN93" s="37">
        <v>1</v>
      </c>
      <c r="BO93" s="37">
        <v>1</v>
      </c>
      <c r="BP93" s="37">
        <v>1</v>
      </c>
      <c r="BQ93" s="37">
        <v>1</v>
      </c>
      <c r="BR93" s="41" t="s">
        <v>222</v>
      </c>
      <c r="BS93" s="37">
        <v>1</v>
      </c>
      <c r="BV93" s="37">
        <v>1</v>
      </c>
      <c r="BW93" s="37">
        <v>1</v>
      </c>
      <c r="BX93" s="37">
        <v>1</v>
      </c>
      <c r="BY93" s="37">
        <v>1</v>
      </c>
      <c r="BZ93" s="37">
        <v>1</v>
      </c>
      <c r="CA93" s="37">
        <v>1</v>
      </c>
      <c r="CB93" s="37">
        <v>1</v>
      </c>
      <c r="CC93" s="37">
        <v>1</v>
      </c>
      <c r="CD93" s="41" t="s">
        <v>222</v>
      </c>
      <c r="CE93" s="37">
        <v>1</v>
      </c>
      <c r="CH93" s="37">
        <v>1</v>
      </c>
      <c r="CI93" s="37">
        <v>1</v>
      </c>
      <c r="CJ93" s="37">
        <v>1</v>
      </c>
      <c r="CK93" s="37">
        <v>1</v>
      </c>
      <c r="CL93" s="37">
        <v>1</v>
      </c>
      <c r="CM93" s="37">
        <v>1</v>
      </c>
      <c r="CN93" s="37">
        <v>1</v>
      </c>
      <c r="CO93" s="37">
        <v>1</v>
      </c>
      <c r="CP93" s="41" t="s">
        <v>222</v>
      </c>
      <c r="CQ93" s="37">
        <v>1</v>
      </c>
      <c r="CT93" s="37">
        <v>1</v>
      </c>
      <c r="CU93" s="37">
        <v>1</v>
      </c>
      <c r="CV93" s="37">
        <v>1</v>
      </c>
      <c r="CW93" s="37">
        <v>1</v>
      </c>
      <c r="CX93" s="37">
        <v>1</v>
      </c>
      <c r="CY93" s="37">
        <v>1</v>
      </c>
      <c r="CZ93" s="37">
        <v>1</v>
      </c>
      <c r="DA93" s="37">
        <v>1</v>
      </c>
      <c r="DB93" s="41" t="s">
        <v>222</v>
      </c>
      <c r="DC93" s="37">
        <v>1</v>
      </c>
      <c r="DF93" s="37">
        <v>1</v>
      </c>
      <c r="DG93" s="37">
        <v>1</v>
      </c>
      <c r="DH93" s="37">
        <v>1</v>
      </c>
      <c r="DI93" s="37">
        <v>1</v>
      </c>
      <c r="DJ93" s="37">
        <v>1</v>
      </c>
      <c r="DK93" s="37">
        <v>1</v>
      </c>
      <c r="DL93" s="37">
        <v>1</v>
      </c>
      <c r="DM93" s="37">
        <v>1</v>
      </c>
      <c r="DN93" s="41" t="s">
        <v>222</v>
      </c>
      <c r="DO93" s="37">
        <v>1</v>
      </c>
      <c r="DR93" s="37">
        <v>1</v>
      </c>
      <c r="DS93" s="37">
        <v>1</v>
      </c>
      <c r="DT93" s="37">
        <v>1</v>
      </c>
      <c r="DU93" s="37">
        <v>1</v>
      </c>
      <c r="DV93" s="37">
        <v>1</v>
      </c>
      <c r="DW93" s="37">
        <v>1</v>
      </c>
      <c r="DX93" s="37">
        <v>1</v>
      </c>
      <c r="DY93" s="37">
        <v>1</v>
      </c>
      <c r="DZ93" s="41" t="s">
        <v>222</v>
      </c>
      <c r="EA93" s="37">
        <v>1</v>
      </c>
      <c r="ED93" s="37">
        <v>1</v>
      </c>
      <c r="EE93" s="37">
        <v>1</v>
      </c>
      <c r="EF93" s="37">
        <v>1</v>
      </c>
      <c r="EG93" s="37">
        <v>1</v>
      </c>
      <c r="EH93" s="37">
        <v>1</v>
      </c>
      <c r="EI93" s="37">
        <v>1</v>
      </c>
      <c r="EJ93" s="37">
        <v>1</v>
      </c>
      <c r="EK93" s="37">
        <v>1</v>
      </c>
      <c r="EL93" s="41" t="s">
        <v>222</v>
      </c>
      <c r="EM93" s="37">
        <v>1</v>
      </c>
    </row>
    <row r="94" spans="1:145" ht="12.75" customHeight="1" x14ac:dyDescent="0.2">
      <c r="A94" s="31" t="s">
        <v>233</v>
      </c>
      <c r="C94" s="1">
        <v>65743405.488707528</v>
      </c>
      <c r="D94" s="1">
        <v>-1388503.038989698</v>
      </c>
      <c r="E94" s="1">
        <v>174921.31786952369</v>
      </c>
      <c r="F94" s="1">
        <v>168967691.6836997</v>
      </c>
      <c r="G94" s="1">
        <v>26583377.111218389</v>
      </c>
      <c r="H94" s="1">
        <v>47267182.028886482</v>
      </c>
      <c r="I94" s="1">
        <v>-57041056.731851421</v>
      </c>
      <c r="J94" s="1">
        <v>21832150.152627289</v>
      </c>
      <c r="M94" s="31" t="s">
        <v>233</v>
      </c>
      <c r="N94" s="37">
        <v>1</v>
      </c>
      <c r="O94" s="37">
        <v>1</v>
      </c>
      <c r="P94" s="37">
        <v>1</v>
      </c>
      <c r="Q94" s="37">
        <v>1</v>
      </c>
      <c r="R94" s="37">
        <v>1</v>
      </c>
      <c r="S94" s="37">
        <v>1</v>
      </c>
      <c r="T94" s="37">
        <v>1</v>
      </c>
      <c r="U94" s="37">
        <v>1</v>
      </c>
      <c r="V94" s="41" t="s">
        <v>222</v>
      </c>
      <c r="W94" s="37">
        <v>0.70279999999999998</v>
      </c>
      <c r="Y94" s="31" t="s">
        <v>233</v>
      </c>
      <c r="Z94" s="37">
        <v>1</v>
      </c>
      <c r="AA94" s="37">
        <v>1</v>
      </c>
      <c r="AB94" s="37">
        <v>1</v>
      </c>
      <c r="AC94" s="37">
        <v>1</v>
      </c>
      <c r="AD94" s="37">
        <v>1</v>
      </c>
      <c r="AE94" s="37">
        <v>1</v>
      </c>
      <c r="AF94" s="37">
        <v>1</v>
      </c>
      <c r="AG94" s="37">
        <v>1</v>
      </c>
      <c r="AH94" s="41" t="s">
        <v>222</v>
      </c>
      <c r="AI94" s="37">
        <v>0.7</v>
      </c>
      <c r="AK94" s="31" t="s">
        <v>233</v>
      </c>
      <c r="AL94" s="37">
        <v>1</v>
      </c>
      <c r="AM94" s="37">
        <v>1</v>
      </c>
      <c r="AN94" s="37">
        <v>1</v>
      </c>
      <c r="AO94" s="37">
        <v>1</v>
      </c>
      <c r="AP94" s="37">
        <v>1</v>
      </c>
      <c r="AQ94" s="37">
        <v>1</v>
      </c>
      <c r="AR94" s="37">
        <v>1</v>
      </c>
      <c r="AS94" s="37">
        <v>1</v>
      </c>
      <c r="AT94" s="41" t="s">
        <v>222</v>
      </c>
      <c r="AU94" s="37">
        <v>0.70350000000000001</v>
      </c>
      <c r="AX94" s="37">
        <v>1</v>
      </c>
      <c r="AY94" s="37">
        <v>1</v>
      </c>
      <c r="AZ94" s="37">
        <v>1</v>
      </c>
      <c r="BA94" s="37">
        <v>1</v>
      </c>
      <c r="BB94" s="37">
        <v>1</v>
      </c>
      <c r="BC94" s="37">
        <v>1</v>
      </c>
      <c r="BD94" s="37">
        <v>1</v>
      </c>
      <c r="BE94" s="37">
        <v>1</v>
      </c>
      <c r="BF94" s="41" t="s">
        <v>222</v>
      </c>
      <c r="BG94" s="37">
        <v>0.70350000000000001</v>
      </c>
      <c r="BJ94" s="37">
        <v>1</v>
      </c>
      <c r="BK94" s="37">
        <v>1</v>
      </c>
      <c r="BL94" s="37">
        <v>1</v>
      </c>
      <c r="BM94" s="37">
        <v>1</v>
      </c>
      <c r="BN94" s="37">
        <v>1</v>
      </c>
      <c r="BO94" s="37">
        <v>1</v>
      </c>
      <c r="BP94" s="37">
        <v>1</v>
      </c>
      <c r="BQ94" s="37">
        <v>1</v>
      </c>
      <c r="BR94" s="41" t="s">
        <v>222</v>
      </c>
      <c r="BS94" s="37">
        <v>0.70350000000000001</v>
      </c>
      <c r="BV94" s="37">
        <v>1</v>
      </c>
      <c r="BW94" s="37">
        <v>1</v>
      </c>
      <c r="BX94" s="37">
        <v>1</v>
      </c>
      <c r="BY94" s="37">
        <v>1</v>
      </c>
      <c r="BZ94" s="37">
        <v>1</v>
      </c>
      <c r="CA94" s="37">
        <v>1</v>
      </c>
      <c r="CB94" s="37">
        <v>1</v>
      </c>
      <c r="CC94" s="37">
        <v>1</v>
      </c>
      <c r="CD94" s="41" t="s">
        <v>222</v>
      </c>
      <c r="CE94" s="37">
        <v>0.70350000000000001</v>
      </c>
      <c r="CH94" s="37">
        <v>1</v>
      </c>
      <c r="CI94" s="37">
        <v>1</v>
      </c>
      <c r="CJ94" s="37">
        <v>1</v>
      </c>
      <c r="CK94" s="37">
        <v>1</v>
      </c>
      <c r="CL94" s="37">
        <v>1</v>
      </c>
      <c r="CM94" s="37">
        <v>1</v>
      </c>
      <c r="CN94" s="37">
        <v>1</v>
      </c>
      <c r="CO94" s="37">
        <v>1</v>
      </c>
      <c r="CP94" s="41" t="s">
        <v>222</v>
      </c>
      <c r="CQ94" s="37">
        <v>0.70350000000000001</v>
      </c>
      <c r="CT94" s="37">
        <v>1</v>
      </c>
      <c r="CU94" s="37">
        <v>1</v>
      </c>
      <c r="CV94" s="37">
        <v>1</v>
      </c>
      <c r="CW94" s="37">
        <v>1</v>
      </c>
      <c r="CX94" s="37">
        <v>1</v>
      </c>
      <c r="CY94" s="37">
        <v>1</v>
      </c>
      <c r="CZ94" s="37">
        <v>1</v>
      </c>
      <c r="DA94" s="37">
        <v>1</v>
      </c>
      <c r="DB94" s="41" t="s">
        <v>222</v>
      </c>
      <c r="DC94" s="37">
        <v>0.70350000000000001</v>
      </c>
      <c r="DF94" s="37">
        <v>1</v>
      </c>
      <c r="DG94" s="37">
        <v>1</v>
      </c>
      <c r="DH94" s="37">
        <v>1</v>
      </c>
      <c r="DI94" s="37">
        <v>1</v>
      </c>
      <c r="DJ94" s="37">
        <v>1</v>
      </c>
      <c r="DK94" s="37">
        <v>1</v>
      </c>
      <c r="DL94" s="37">
        <v>1</v>
      </c>
      <c r="DM94" s="37">
        <v>1</v>
      </c>
      <c r="DN94" s="41" t="s">
        <v>222</v>
      </c>
      <c r="DO94" s="37">
        <v>0.70350000000000001</v>
      </c>
      <c r="DR94" s="37">
        <v>1</v>
      </c>
      <c r="DS94" s="37">
        <v>1</v>
      </c>
      <c r="DT94" s="37">
        <v>1</v>
      </c>
      <c r="DU94" s="37">
        <v>1</v>
      </c>
      <c r="DV94" s="37">
        <v>1</v>
      </c>
      <c r="DW94" s="37">
        <v>1</v>
      </c>
      <c r="DX94" s="37">
        <v>1</v>
      </c>
      <c r="DY94" s="37">
        <v>1</v>
      </c>
      <c r="DZ94" s="41" t="s">
        <v>222</v>
      </c>
      <c r="EA94" s="37">
        <v>0.70350000000000001</v>
      </c>
      <c r="ED94" s="37">
        <v>1</v>
      </c>
      <c r="EE94" s="37">
        <v>1</v>
      </c>
      <c r="EF94" s="37">
        <v>1</v>
      </c>
      <c r="EG94" s="37">
        <v>1</v>
      </c>
      <c r="EH94" s="37">
        <v>1</v>
      </c>
      <c r="EI94" s="37">
        <v>1</v>
      </c>
      <c r="EJ94" s="37">
        <v>1</v>
      </c>
      <c r="EK94" s="37">
        <v>1</v>
      </c>
      <c r="EL94" s="41" t="s">
        <v>222</v>
      </c>
      <c r="EM94" s="37">
        <v>0.70350000000000001</v>
      </c>
    </row>
    <row r="95" spans="1:145" ht="12.75" customHeight="1" x14ac:dyDescent="0.2">
      <c r="A95" s="31" t="s">
        <v>232</v>
      </c>
      <c r="M95" s="31" t="s">
        <v>232</v>
      </c>
      <c r="N95" s="37">
        <v>1</v>
      </c>
      <c r="O95" s="37">
        <v>1</v>
      </c>
      <c r="P95" s="37">
        <v>1</v>
      </c>
      <c r="Q95" s="37">
        <v>1</v>
      </c>
      <c r="R95" s="37">
        <v>1</v>
      </c>
      <c r="S95" s="37">
        <v>1</v>
      </c>
      <c r="T95" s="37">
        <v>1</v>
      </c>
      <c r="U95" s="37">
        <v>1</v>
      </c>
      <c r="V95" s="41" t="s">
        <v>222</v>
      </c>
      <c r="W95" s="37">
        <v>0.70279999999999998</v>
      </c>
      <c r="Y95" s="31" t="s">
        <v>232</v>
      </c>
      <c r="Z95" s="37">
        <v>1</v>
      </c>
      <c r="AA95" s="37">
        <v>1</v>
      </c>
      <c r="AB95" s="37">
        <v>1</v>
      </c>
      <c r="AC95" s="37">
        <v>1</v>
      </c>
      <c r="AD95" s="37">
        <v>1</v>
      </c>
      <c r="AE95" s="37">
        <v>1</v>
      </c>
      <c r="AF95" s="37">
        <v>1</v>
      </c>
      <c r="AG95" s="37">
        <v>1</v>
      </c>
      <c r="AH95" s="41" t="s">
        <v>222</v>
      </c>
      <c r="AI95" s="37">
        <v>0.7</v>
      </c>
      <c r="AK95" s="31" t="s">
        <v>232</v>
      </c>
      <c r="AL95" s="37">
        <v>1</v>
      </c>
      <c r="AM95" s="37">
        <v>1</v>
      </c>
      <c r="AN95" s="37">
        <v>1</v>
      </c>
      <c r="AO95" s="37">
        <v>1</v>
      </c>
      <c r="AP95" s="37">
        <v>1</v>
      </c>
      <c r="AQ95" s="37">
        <v>1</v>
      </c>
      <c r="AR95" s="37">
        <v>1</v>
      </c>
      <c r="AS95" s="37">
        <v>1</v>
      </c>
      <c r="AT95" s="41" t="s">
        <v>222</v>
      </c>
      <c r="AU95" s="37">
        <v>0.70350000000000001</v>
      </c>
      <c r="AX95" s="37">
        <v>1</v>
      </c>
      <c r="AY95" s="37">
        <v>1</v>
      </c>
      <c r="AZ95" s="37">
        <v>1</v>
      </c>
      <c r="BA95" s="37">
        <v>1</v>
      </c>
      <c r="BB95" s="37">
        <v>1</v>
      </c>
      <c r="BC95" s="37">
        <v>1</v>
      </c>
      <c r="BD95" s="37">
        <v>1</v>
      </c>
      <c r="BE95" s="37">
        <v>1</v>
      </c>
      <c r="BF95" s="41" t="s">
        <v>222</v>
      </c>
      <c r="BG95" s="37">
        <v>0.70350000000000001</v>
      </c>
      <c r="BJ95" s="37">
        <v>1</v>
      </c>
      <c r="BK95" s="37">
        <v>1</v>
      </c>
      <c r="BL95" s="37">
        <v>1</v>
      </c>
      <c r="BM95" s="37">
        <v>1</v>
      </c>
      <c r="BN95" s="37">
        <v>1</v>
      </c>
      <c r="BO95" s="37">
        <v>1</v>
      </c>
      <c r="BP95" s="37">
        <v>1</v>
      </c>
      <c r="BQ95" s="37">
        <v>1</v>
      </c>
      <c r="BR95" s="41" t="s">
        <v>222</v>
      </c>
      <c r="BS95" s="37">
        <v>0.70350000000000001</v>
      </c>
      <c r="BV95" s="37">
        <v>1</v>
      </c>
      <c r="BW95" s="37">
        <v>1</v>
      </c>
      <c r="BX95" s="37">
        <v>1</v>
      </c>
      <c r="BY95" s="37">
        <v>1</v>
      </c>
      <c r="BZ95" s="37">
        <v>1</v>
      </c>
      <c r="CA95" s="37">
        <v>1</v>
      </c>
      <c r="CB95" s="37">
        <v>1</v>
      </c>
      <c r="CC95" s="37">
        <v>1</v>
      </c>
      <c r="CD95" s="41" t="s">
        <v>222</v>
      </c>
      <c r="CE95" s="37">
        <v>0.70350000000000001</v>
      </c>
      <c r="CH95" s="37">
        <v>1</v>
      </c>
      <c r="CI95" s="37">
        <v>1</v>
      </c>
      <c r="CJ95" s="37">
        <v>1</v>
      </c>
      <c r="CK95" s="37">
        <v>1</v>
      </c>
      <c r="CL95" s="37">
        <v>1</v>
      </c>
      <c r="CM95" s="37">
        <v>1</v>
      </c>
      <c r="CN95" s="37">
        <v>1</v>
      </c>
      <c r="CO95" s="37">
        <v>1</v>
      </c>
      <c r="CP95" s="41" t="s">
        <v>222</v>
      </c>
      <c r="CQ95" s="37">
        <v>0.70350000000000001</v>
      </c>
      <c r="CT95" s="37">
        <v>1</v>
      </c>
      <c r="CU95" s="37">
        <v>1</v>
      </c>
      <c r="CV95" s="37">
        <v>1</v>
      </c>
      <c r="CW95" s="37">
        <v>1</v>
      </c>
      <c r="CX95" s="37">
        <v>1</v>
      </c>
      <c r="CY95" s="37">
        <v>1</v>
      </c>
      <c r="CZ95" s="37">
        <v>1</v>
      </c>
      <c r="DA95" s="37">
        <v>1</v>
      </c>
      <c r="DB95" s="41" t="s">
        <v>222</v>
      </c>
      <c r="DC95" s="37">
        <v>0.70350000000000001</v>
      </c>
      <c r="DF95" s="37">
        <v>1</v>
      </c>
      <c r="DG95" s="37">
        <v>1</v>
      </c>
      <c r="DH95" s="37">
        <v>1</v>
      </c>
      <c r="DI95" s="37">
        <v>1</v>
      </c>
      <c r="DJ95" s="37">
        <v>1</v>
      </c>
      <c r="DK95" s="37">
        <v>1</v>
      </c>
      <c r="DL95" s="37">
        <v>1</v>
      </c>
      <c r="DM95" s="37">
        <v>1</v>
      </c>
      <c r="DN95" s="41" t="s">
        <v>222</v>
      </c>
      <c r="DO95" s="37">
        <v>0.70350000000000001</v>
      </c>
      <c r="DR95" s="37">
        <v>1</v>
      </c>
      <c r="DS95" s="37">
        <v>1</v>
      </c>
      <c r="DT95" s="37">
        <v>1</v>
      </c>
      <c r="DU95" s="37">
        <v>1</v>
      </c>
      <c r="DV95" s="37">
        <v>1</v>
      </c>
      <c r="DW95" s="37">
        <v>1</v>
      </c>
      <c r="DX95" s="37">
        <v>1</v>
      </c>
      <c r="DY95" s="37">
        <v>1</v>
      </c>
      <c r="DZ95" s="41" t="s">
        <v>222</v>
      </c>
      <c r="EA95" s="37">
        <v>0.70350000000000001</v>
      </c>
      <c r="ED95" s="37">
        <v>1</v>
      </c>
      <c r="EE95" s="37">
        <v>1</v>
      </c>
      <c r="EF95" s="37">
        <v>1</v>
      </c>
      <c r="EG95" s="37">
        <v>1</v>
      </c>
      <c r="EH95" s="37">
        <v>1</v>
      </c>
      <c r="EI95" s="37">
        <v>1</v>
      </c>
      <c r="EJ95" s="37">
        <v>1</v>
      </c>
      <c r="EK95" s="37">
        <v>1</v>
      </c>
      <c r="EL95" s="41" t="s">
        <v>222</v>
      </c>
      <c r="EM95" s="37">
        <v>0.70350000000000001</v>
      </c>
    </row>
    <row r="96" spans="1:145" ht="12.75" customHeight="1" x14ac:dyDescent="0.2">
      <c r="A96" s="31" t="s">
        <v>231</v>
      </c>
      <c r="M96" s="31" t="s">
        <v>231</v>
      </c>
      <c r="N96" s="37">
        <v>1</v>
      </c>
      <c r="O96" s="37">
        <v>1</v>
      </c>
      <c r="P96" s="37">
        <v>1</v>
      </c>
      <c r="Q96" s="37">
        <v>1</v>
      </c>
      <c r="R96" s="37">
        <v>1</v>
      </c>
      <c r="S96" s="37">
        <v>1</v>
      </c>
      <c r="T96" s="37">
        <v>1</v>
      </c>
      <c r="U96" s="37">
        <v>1</v>
      </c>
      <c r="V96" s="41" t="s">
        <v>222</v>
      </c>
      <c r="W96" s="37">
        <v>0.70279999999999998</v>
      </c>
      <c r="Y96" s="31" t="s">
        <v>231</v>
      </c>
      <c r="Z96" s="37">
        <v>1</v>
      </c>
      <c r="AA96" s="37">
        <v>1</v>
      </c>
      <c r="AB96" s="37">
        <v>1</v>
      </c>
      <c r="AC96" s="37">
        <v>1</v>
      </c>
      <c r="AD96" s="37">
        <v>1</v>
      </c>
      <c r="AE96" s="37">
        <v>1</v>
      </c>
      <c r="AF96" s="37">
        <v>1</v>
      </c>
      <c r="AG96" s="37">
        <v>1</v>
      </c>
      <c r="AH96" s="41" t="s">
        <v>222</v>
      </c>
      <c r="AI96" s="37">
        <v>0.7</v>
      </c>
      <c r="AK96" s="31" t="s">
        <v>231</v>
      </c>
      <c r="AL96" s="37">
        <v>1</v>
      </c>
      <c r="AM96" s="37">
        <v>1</v>
      </c>
      <c r="AN96" s="37">
        <v>1</v>
      </c>
      <c r="AO96" s="37">
        <v>1</v>
      </c>
      <c r="AP96" s="37">
        <v>1</v>
      </c>
      <c r="AQ96" s="37">
        <v>1</v>
      </c>
      <c r="AR96" s="37">
        <v>1</v>
      </c>
      <c r="AS96" s="37">
        <v>1</v>
      </c>
      <c r="AT96" s="41" t="s">
        <v>222</v>
      </c>
      <c r="AU96" s="37">
        <v>0.70350000000000001</v>
      </c>
      <c r="AX96" s="37">
        <v>1</v>
      </c>
      <c r="AY96" s="37">
        <v>1</v>
      </c>
      <c r="AZ96" s="37">
        <v>1</v>
      </c>
      <c r="BA96" s="37">
        <v>1</v>
      </c>
      <c r="BB96" s="37">
        <v>1</v>
      </c>
      <c r="BC96" s="37">
        <v>1</v>
      </c>
      <c r="BD96" s="37">
        <v>1</v>
      </c>
      <c r="BE96" s="37">
        <v>1</v>
      </c>
      <c r="BF96" s="41" t="s">
        <v>222</v>
      </c>
      <c r="BG96" s="37">
        <v>0.70350000000000001</v>
      </c>
      <c r="BJ96" s="37">
        <v>1</v>
      </c>
      <c r="BK96" s="37">
        <v>1</v>
      </c>
      <c r="BL96" s="37">
        <v>1</v>
      </c>
      <c r="BM96" s="37">
        <v>1</v>
      </c>
      <c r="BN96" s="37">
        <v>1</v>
      </c>
      <c r="BO96" s="37">
        <v>1</v>
      </c>
      <c r="BP96" s="37">
        <v>1</v>
      </c>
      <c r="BQ96" s="37">
        <v>1</v>
      </c>
      <c r="BR96" s="41" t="s">
        <v>222</v>
      </c>
      <c r="BS96" s="37">
        <v>0.70350000000000001</v>
      </c>
      <c r="BV96" s="37">
        <v>1</v>
      </c>
      <c r="BW96" s="37">
        <v>1</v>
      </c>
      <c r="BX96" s="37">
        <v>1</v>
      </c>
      <c r="BY96" s="37">
        <v>1</v>
      </c>
      <c r="BZ96" s="37">
        <v>1</v>
      </c>
      <c r="CA96" s="37">
        <v>1</v>
      </c>
      <c r="CB96" s="37">
        <v>1</v>
      </c>
      <c r="CC96" s="37">
        <v>1</v>
      </c>
      <c r="CD96" s="41" t="s">
        <v>222</v>
      </c>
      <c r="CE96" s="37">
        <v>0.70350000000000001</v>
      </c>
      <c r="CH96" s="37">
        <v>1</v>
      </c>
      <c r="CI96" s="37">
        <v>1</v>
      </c>
      <c r="CJ96" s="37">
        <v>1</v>
      </c>
      <c r="CK96" s="37">
        <v>1</v>
      </c>
      <c r="CL96" s="37">
        <v>1</v>
      </c>
      <c r="CM96" s="37">
        <v>1</v>
      </c>
      <c r="CN96" s="37">
        <v>1</v>
      </c>
      <c r="CO96" s="37">
        <v>1</v>
      </c>
      <c r="CP96" s="41" t="s">
        <v>222</v>
      </c>
      <c r="CQ96" s="37">
        <v>0.70350000000000001</v>
      </c>
      <c r="CT96" s="37">
        <v>1</v>
      </c>
      <c r="CU96" s="37">
        <v>1</v>
      </c>
      <c r="CV96" s="37">
        <v>1</v>
      </c>
      <c r="CW96" s="37">
        <v>1</v>
      </c>
      <c r="CX96" s="37">
        <v>1</v>
      </c>
      <c r="CY96" s="37">
        <v>1</v>
      </c>
      <c r="CZ96" s="37">
        <v>1</v>
      </c>
      <c r="DA96" s="37">
        <v>1</v>
      </c>
      <c r="DB96" s="41" t="s">
        <v>222</v>
      </c>
      <c r="DC96" s="37">
        <v>0.70350000000000001</v>
      </c>
      <c r="DF96" s="37">
        <v>1</v>
      </c>
      <c r="DG96" s="37">
        <v>1</v>
      </c>
      <c r="DH96" s="37">
        <v>1</v>
      </c>
      <c r="DI96" s="37">
        <v>1</v>
      </c>
      <c r="DJ96" s="37">
        <v>1</v>
      </c>
      <c r="DK96" s="37">
        <v>1</v>
      </c>
      <c r="DL96" s="37">
        <v>1</v>
      </c>
      <c r="DM96" s="37">
        <v>1</v>
      </c>
      <c r="DN96" s="41" t="s">
        <v>222</v>
      </c>
      <c r="DO96" s="37">
        <v>0.70350000000000001</v>
      </c>
      <c r="DR96" s="37">
        <v>1</v>
      </c>
      <c r="DS96" s="37">
        <v>1</v>
      </c>
      <c r="DT96" s="37">
        <v>1</v>
      </c>
      <c r="DU96" s="37">
        <v>1</v>
      </c>
      <c r="DV96" s="37">
        <v>1</v>
      </c>
      <c r="DW96" s="37">
        <v>1</v>
      </c>
      <c r="DX96" s="37">
        <v>1</v>
      </c>
      <c r="DY96" s="37">
        <v>1</v>
      </c>
      <c r="DZ96" s="41" t="s">
        <v>222</v>
      </c>
      <c r="EA96" s="37">
        <v>0.70350000000000001</v>
      </c>
      <c r="ED96" s="37">
        <v>1</v>
      </c>
      <c r="EE96" s="37">
        <v>1</v>
      </c>
      <c r="EF96" s="37">
        <v>1</v>
      </c>
      <c r="EG96" s="37">
        <v>1</v>
      </c>
      <c r="EH96" s="37">
        <v>1</v>
      </c>
      <c r="EI96" s="37">
        <v>1</v>
      </c>
      <c r="EJ96" s="37">
        <v>1</v>
      </c>
      <c r="EK96" s="37">
        <v>1</v>
      </c>
      <c r="EL96" s="41" t="s">
        <v>222</v>
      </c>
      <c r="EM96" s="37">
        <v>0.70350000000000001</v>
      </c>
    </row>
    <row r="97" spans="1:143" ht="12.75" customHeight="1" x14ac:dyDescent="0.2">
      <c r="A97" s="31" t="s">
        <v>230</v>
      </c>
      <c r="M97" s="31" t="s">
        <v>230</v>
      </c>
      <c r="N97" s="37">
        <v>1</v>
      </c>
      <c r="O97" s="37">
        <v>1</v>
      </c>
      <c r="P97" s="37">
        <v>1</v>
      </c>
      <c r="Q97" s="37">
        <v>1</v>
      </c>
      <c r="R97" s="37">
        <v>1</v>
      </c>
      <c r="S97" s="37">
        <v>1</v>
      </c>
      <c r="T97" s="37">
        <v>1</v>
      </c>
      <c r="U97" s="37">
        <v>1</v>
      </c>
      <c r="V97" s="41" t="s">
        <v>222</v>
      </c>
      <c r="W97" s="37">
        <v>0.70279999999999998</v>
      </c>
      <c r="Y97" s="31" t="s">
        <v>230</v>
      </c>
      <c r="Z97" s="37">
        <v>1</v>
      </c>
      <c r="AA97" s="37">
        <v>1</v>
      </c>
      <c r="AB97" s="37">
        <v>1</v>
      </c>
      <c r="AC97" s="37">
        <v>1</v>
      </c>
      <c r="AD97" s="37">
        <v>1</v>
      </c>
      <c r="AE97" s="37">
        <v>1</v>
      </c>
      <c r="AF97" s="37">
        <v>1</v>
      </c>
      <c r="AG97" s="37">
        <v>1</v>
      </c>
      <c r="AH97" s="37" t="s">
        <v>222</v>
      </c>
      <c r="AI97" s="37">
        <v>0.7</v>
      </c>
      <c r="AK97" s="31" t="s">
        <v>230</v>
      </c>
      <c r="AL97" s="37">
        <v>1</v>
      </c>
      <c r="AM97" s="37">
        <v>1</v>
      </c>
      <c r="AN97" s="37">
        <v>1</v>
      </c>
      <c r="AO97" s="37">
        <v>1</v>
      </c>
      <c r="AP97" s="37">
        <v>1</v>
      </c>
      <c r="AQ97" s="37">
        <v>1</v>
      </c>
      <c r="AR97" s="37">
        <v>1</v>
      </c>
      <c r="AS97" s="37">
        <v>1</v>
      </c>
      <c r="AT97" s="41" t="s">
        <v>222</v>
      </c>
      <c r="AU97" s="37">
        <v>0.70350000000000001</v>
      </c>
      <c r="AX97" s="37">
        <v>1</v>
      </c>
      <c r="AY97" s="37">
        <v>1</v>
      </c>
      <c r="AZ97" s="37">
        <v>1</v>
      </c>
      <c r="BA97" s="37">
        <v>1</v>
      </c>
      <c r="BB97" s="37">
        <v>1</v>
      </c>
      <c r="BC97" s="37">
        <v>1</v>
      </c>
      <c r="BD97" s="37">
        <v>1</v>
      </c>
      <c r="BE97" s="37">
        <v>1</v>
      </c>
      <c r="BF97" s="41" t="s">
        <v>222</v>
      </c>
      <c r="BG97" s="37">
        <v>0.70350000000000001</v>
      </c>
      <c r="BJ97" s="37">
        <v>1</v>
      </c>
      <c r="BK97" s="37">
        <v>1</v>
      </c>
      <c r="BL97" s="37">
        <v>1</v>
      </c>
      <c r="BM97" s="37">
        <v>1</v>
      </c>
      <c r="BN97" s="37">
        <v>1</v>
      </c>
      <c r="BO97" s="37">
        <v>1</v>
      </c>
      <c r="BP97" s="37">
        <v>1</v>
      </c>
      <c r="BQ97" s="37">
        <v>1</v>
      </c>
      <c r="BR97" s="41" t="s">
        <v>222</v>
      </c>
      <c r="BS97" s="37">
        <v>0.70350000000000001</v>
      </c>
      <c r="BV97" s="37">
        <v>1</v>
      </c>
      <c r="BW97" s="37">
        <v>1</v>
      </c>
      <c r="BX97" s="37">
        <v>1</v>
      </c>
      <c r="BY97" s="37">
        <v>1</v>
      </c>
      <c r="BZ97" s="37">
        <v>1</v>
      </c>
      <c r="CA97" s="37">
        <v>1</v>
      </c>
      <c r="CB97" s="37">
        <v>1</v>
      </c>
      <c r="CC97" s="37">
        <v>1</v>
      </c>
      <c r="CD97" s="41" t="s">
        <v>222</v>
      </c>
      <c r="CE97" s="37">
        <v>0.70350000000000001</v>
      </c>
      <c r="CH97" s="37">
        <v>1</v>
      </c>
      <c r="CI97" s="37">
        <v>1</v>
      </c>
      <c r="CJ97" s="37">
        <v>1</v>
      </c>
      <c r="CK97" s="37">
        <v>1</v>
      </c>
      <c r="CL97" s="37">
        <v>1</v>
      </c>
      <c r="CM97" s="37">
        <v>1</v>
      </c>
      <c r="CN97" s="37">
        <v>1</v>
      </c>
      <c r="CO97" s="37">
        <v>1</v>
      </c>
      <c r="CP97" s="41" t="s">
        <v>222</v>
      </c>
      <c r="CQ97" s="37">
        <v>0.70350000000000001</v>
      </c>
      <c r="CT97" s="37">
        <v>1</v>
      </c>
      <c r="CU97" s="37">
        <v>1</v>
      </c>
      <c r="CV97" s="37">
        <v>1</v>
      </c>
      <c r="CW97" s="37">
        <v>1</v>
      </c>
      <c r="CX97" s="37">
        <v>1</v>
      </c>
      <c r="CY97" s="37">
        <v>1</v>
      </c>
      <c r="CZ97" s="37">
        <v>1</v>
      </c>
      <c r="DA97" s="37">
        <v>1</v>
      </c>
      <c r="DB97" s="41" t="s">
        <v>222</v>
      </c>
      <c r="DC97" s="37">
        <v>0.70350000000000001</v>
      </c>
      <c r="DF97" s="37">
        <v>1</v>
      </c>
      <c r="DG97" s="37">
        <v>1</v>
      </c>
      <c r="DH97" s="37">
        <v>1</v>
      </c>
      <c r="DI97" s="37">
        <v>1</v>
      </c>
      <c r="DJ97" s="37">
        <v>1</v>
      </c>
      <c r="DK97" s="37">
        <v>1</v>
      </c>
      <c r="DL97" s="37">
        <v>1</v>
      </c>
      <c r="DM97" s="37">
        <v>1</v>
      </c>
      <c r="DN97" s="41" t="s">
        <v>222</v>
      </c>
      <c r="DO97" s="37">
        <v>0.70350000000000001</v>
      </c>
      <c r="DR97" s="37">
        <v>1</v>
      </c>
      <c r="DS97" s="37">
        <v>1</v>
      </c>
      <c r="DT97" s="37">
        <v>1</v>
      </c>
      <c r="DU97" s="37">
        <v>1</v>
      </c>
      <c r="DV97" s="37">
        <v>1</v>
      </c>
      <c r="DW97" s="37">
        <v>1</v>
      </c>
      <c r="DX97" s="37">
        <v>1</v>
      </c>
      <c r="DY97" s="37">
        <v>1</v>
      </c>
      <c r="DZ97" s="41" t="s">
        <v>222</v>
      </c>
      <c r="EA97" s="37">
        <v>0.70350000000000001</v>
      </c>
      <c r="ED97" s="37">
        <v>1</v>
      </c>
      <c r="EE97" s="37">
        <v>1</v>
      </c>
      <c r="EF97" s="37">
        <v>1</v>
      </c>
      <c r="EG97" s="37">
        <v>1</v>
      </c>
      <c r="EH97" s="37">
        <v>1</v>
      </c>
      <c r="EI97" s="37">
        <v>1</v>
      </c>
      <c r="EJ97" s="37">
        <v>1</v>
      </c>
      <c r="EK97" s="37">
        <v>1</v>
      </c>
      <c r="EL97" s="41" t="s">
        <v>222</v>
      </c>
      <c r="EM97" s="37">
        <v>0.70350000000000001</v>
      </c>
    </row>
    <row r="98" spans="1:143" ht="12.75" customHeight="1" x14ac:dyDescent="0.2">
      <c r="A98" s="31" t="s">
        <v>229</v>
      </c>
      <c r="M98" s="31" t="s">
        <v>229</v>
      </c>
      <c r="N98" s="37">
        <v>1</v>
      </c>
      <c r="O98" s="37">
        <v>1</v>
      </c>
      <c r="P98" s="37">
        <v>1</v>
      </c>
      <c r="Q98" s="37">
        <v>1</v>
      </c>
      <c r="R98" s="37">
        <v>1</v>
      </c>
      <c r="S98" s="37">
        <v>1</v>
      </c>
      <c r="T98" s="37">
        <v>1</v>
      </c>
      <c r="U98" s="37">
        <v>1</v>
      </c>
      <c r="V98" s="41" t="s">
        <v>222</v>
      </c>
      <c r="W98" s="37">
        <v>1</v>
      </c>
      <c r="Y98" s="31" t="s">
        <v>229</v>
      </c>
      <c r="Z98" s="37">
        <v>1</v>
      </c>
      <c r="AA98" s="37">
        <v>1</v>
      </c>
      <c r="AB98" s="37">
        <v>1</v>
      </c>
      <c r="AC98" s="37">
        <v>1</v>
      </c>
      <c r="AD98" s="37">
        <v>1</v>
      </c>
      <c r="AE98" s="37">
        <v>1</v>
      </c>
      <c r="AF98" s="37">
        <v>1</v>
      </c>
      <c r="AG98" s="37">
        <v>1</v>
      </c>
      <c r="AH98" s="41" t="s">
        <v>222</v>
      </c>
      <c r="AI98" s="37">
        <v>1</v>
      </c>
      <c r="AK98" s="31" t="s">
        <v>229</v>
      </c>
      <c r="AL98" s="37">
        <v>1</v>
      </c>
      <c r="AM98" s="37">
        <v>1</v>
      </c>
      <c r="AN98" s="37">
        <v>1</v>
      </c>
      <c r="AO98" s="37">
        <v>1</v>
      </c>
      <c r="AP98" s="37">
        <v>1</v>
      </c>
      <c r="AQ98" s="37">
        <v>1</v>
      </c>
      <c r="AR98" s="37">
        <v>1</v>
      </c>
      <c r="AS98" s="37">
        <v>1</v>
      </c>
      <c r="AT98" s="41" t="s">
        <v>222</v>
      </c>
      <c r="AU98" s="37">
        <v>1</v>
      </c>
      <c r="AX98" s="37">
        <v>1</v>
      </c>
      <c r="AY98" s="37">
        <v>1</v>
      </c>
      <c r="AZ98" s="37">
        <v>1</v>
      </c>
      <c r="BA98" s="37">
        <v>1</v>
      </c>
      <c r="BB98" s="37">
        <v>1</v>
      </c>
      <c r="BC98" s="37">
        <v>1</v>
      </c>
      <c r="BD98" s="37">
        <v>1</v>
      </c>
      <c r="BE98" s="37">
        <v>1</v>
      </c>
      <c r="BF98" s="41" t="s">
        <v>222</v>
      </c>
      <c r="BG98" s="37">
        <v>1</v>
      </c>
      <c r="BJ98" s="37">
        <v>1</v>
      </c>
      <c r="BK98" s="37">
        <v>1</v>
      </c>
      <c r="BL98" s="37">
        <v>1</v>
      </c>
      <c r="BM98" s="37">
        <v>1</v>
      </c>
      <c r="BN98" s="37">
        <v>1</v>
      </c>
      <c r="BO98" s="37">
        <v>1</v>
      </c>
      <c r="BP98" s="37">
        <v>1</v>
      </c>
      <c r="BQ98" s="37">
        <v>1</v>
      </c>
      <c r="BR98" s="41" t="s">
        <v>222</v>
      </c>
      <c r="BS98" s="37">
        <v>1</v>
      </c>
      <c r="BV98" s="37">
        <v>1</v>
      </c>
      <c r="BW98" s="37">
        <v>1</v>
      </c>
      <c r="BX98" s="37">
        <v>1</v>
      </c>
      <c r="BY98" s="37">
        <v>1</v>
      </c>
      <c r="BZ98" s="37">
        <v>1</v>
      </c>
      <c r="CA98" s="37">
        <v>1</v>
      </c>
      <c r="CB98" s="37">
        <v>1</v>
      </c>
      <c r="CC98" s="37">
        <v>1</v>
      </c>
      <c r="CD98" s="41" t="s">
        <v>222</v>
      </c>
      <c r="CE98" s="37">
        <v>1</v>
      </c>
      <c r="CH98" s="37">
        <v>1</v>
      </c>
      <c r="CI98" s="37">
        <v>1</v>
      </c>
      <c r="CJ98" s="37">
        <v>1</v>
      </c>
      <c r="CK98" s="37">
        <v>1</v>
      </c>
      <c r="CL98" s="37">
        <v>1</v>
      </c>
      <c r="CM98" s="37">
        <v>1</v>
      </c>
      <c r="CN98" s="37">
        <v>1</v>
      </c>
      <c r="CO98" s="37">
        <v>1</v>
      </c>
      <c r="CP98" s="41" t="s">
        <v>222</v>
      </c>
      <c r="CQ98" s="37">
        <v>1</v>
      </c>
      <c r="CT98" s="37">
        <v>1</v>
      </c>
      <c r="CU98" s="37">
        <v>1</v>
      </c>
      <c r="CV98" s="37">
        <v>1</v>
      </c>
      <c r="CW98" s="37">
        <v>1</v>
      </c>
      <c r="CX98" s="37">
        <v>1</v>
      </c>
      <c r="CY98" s="37">
        <v>1</v>
      </c>
      <c r="CZ98" s="37">
        <v>1</v>
      </c>
      <c r="DA98" s="37">
        <v>1</v>
      </c>
      <c r="DB98" s="41" t="s">
        <v>222</v>
      </c>
      <c r="DC98" s="37">
        <v>1</v>
      </c>
      <c r="DF98" s="37">
        <v>1</v>
      </c>
      <c r="DG98" s="37">
        <v>1</v>
      </c>
      <c r="DH98" s="37">
        <v>1</v>
      </c>
      <c r="DI98" s="37">
        <v>1</v>
      </c>
      <c r="DJ98" s="37">
        <v>1</v>
      </c>
      <c r="DK98" s="37">
        <v>1</v>
      </c>
      <c r="DL98" s="37">
        <v>1</v>
      </c>
      <c r="DM98" s="37">
        <v>1</v>
      </c>
      <c r="DN98" s="41" t="s">
        <v>222</v>
      </c>
      <c r="DO98" s="37">
        <v>1</v>
      </c>
      <c r="DR98" s="37">
        <v>1</v>
      </c>
      <c r="DS98" s="37">
        <v>1</v>
      </c>
      <c r="DT98" s="37">
        <v>1</v>
      </c>
      <c r="DU98" s="37">
        <v>1</v>
      </c>
      <c r="DV98" s="37">
        <v>1</v>
      </c>
      <c r="DW98" s="37">
        <v>1</v>
      </c>
      <c r="DX98" s="37">
        <v>1</v>
      </c>
      <c r="DY98" s="37">
        <v>1</v>
      </c>
      <c r="DZ98" s="41" t="s">
        <v>222</v>
      </c>
      <c r="EA98" s="37">
        <v>1</v>
      </c>
      <c r="ED98" s="37">
        <v>1</v>
      </c>
      <c r="EE98" s="37">
        <v>1</v>
      </c>
      <c r="EF98" s="37">
        <v>1</v>
      </c>
      <c r="EG98" s="37">
        <v>1</v>
      </c>
      <c r="EH98" s="37">
        <v>1</v>
      </c>
      <c r="EI98" s="37">
        <v>1</v>
      </c>
      <c r="EJ98" s="37">
        <v>1</v>
      </c>
      <c r="EK98" s="37">
        <v>1</v>
      </c>
      <c r="EL98" s="41" t="s">
        <v>222</v>
      </c>
      <c r="EM98" s="37">
        <v>1</v>
      </c>
    </row>
    <row r="99" spans="1:143" ht="12.75" customHeight="1" x14ac:dyDescent="0.2">
      <c r="A99" s="31" t="s">
        <v>228</v>
      </c>
      <c r="M99" s="31" t="s">
        <v>228</v>
      </c>
      <c r="N99" s="37">
        <v>1</v>
      </c>
      <c r="O99" s="37">
        <v>1</v>
      </c>
      <c r="P99" s="37">
        <v>1</v>
      </c>
      <c r="Q99" s="37">
        <v>1</v>
      </c>
      <c r="R99" s="37">
        <v>1</v>
      </c>
      <c r="S99" s="37">
        <v>1</v>
      </c>
      <c r="T99" s="37">
        <v>1</v>
      </c>
      <c r="U99" s="37">
        <v>1</v>
      </c>
      <c r="V99" s="41" t="s">
        <v>222</v>
      </c>
      <c r="W99" s="37">
        <v>0.70279999999999998</v>
      </c>
      <c r="Y99" s="31" t="s">
        <v>228</v>
      </c>
      <c r="Z99" s="37">
        <v>1</v>
      </c>
      <c r="AA99" s="37">
        <v>1</v>
      </c>
      <c r="AB99" s="37">
        <v>1</v>
      </c>
      <c r="AC99" s="37">
        <v>1</v>
      </c>
      <c r="AD99" s="37">
        <v>1</v>
      </c>
      <c r="AE99" s="37">
        <v>1</v>
      </c>
      <c r="AF99" s="37">
        <v>1</v>
      </c>
      <c r="AG99" s="37">
        <v>1</v>
      </c>
      <c r="AH99" s="41" t="s">
        <v>222</v>
      </c>
      <c r="AI99" s="37">
        <v>0.7</v>
      </c>
      <c r="AK99" s="31" t="s">
        <v>228</v>
      </c>
      <c r="AL99" s="37">
        <v>1</v>
      </c>
      <c r="AM99" s="37">
        <v>1</v>
      </c>
      <c r="AN99" s="37">
        <v>1</v>
      </c>
      <c r="AO99" s="37">
        <v>1</v>
      </c>
      <c r="AP99" s="37">
        <v>1</v>
      </c>
      <c r="AQ99" s="37">
        <v>1</v>
      </c>
      <c r="AR99" s="37">
        <v>1</v>
      </c>
      <c r="AS99" s="37">
        <v>1</v>
      </c>
      <c r="AT99" s="41" t="s">
        <v>222</v>
      </c>
      <c r="AU99" s="37">
        <v>0.70350000000000001</v>
      </c>
      <c r="AX99" s="37">
        <v>1</v>
      </c>
      <c r="AY99" s="37">
        <v>1</v>
      </c>
      <c r="AZ99" s="37">
        <v>1</v>
      </c>
      <c r="BA99" s="37">
        <v>1</v>
      </c>
      <c r="BB99" s="37">
        <v>1</v>
      </c>
      <c r="BC99" s="37">
        <v>1</v>
      </c>
      <c r="BD99" s="37">
        <v>1</v>
      </c>
      <c r="BE99" s="37">
        <v>1</v>
      </c>
      <c r="BF99" s="41" t="s">
        <v>222</v>
      </c>
      <c r="BG99" s="37">
        <v>0.70350000000000001</v>
      </c>
      <c r="BJ99" s="37">
        <v>1</v>
      </c>
      <c r="BK99" s="37">
        <v>1</v>
      </c>
      <c r="BL99" s="37">
        <v>1</v>
      </c>
      <c r="BM99" s="37">
        <v>1</v>
      </c>
      <c r="BN99" s="37">
        <v>1</v>
      </c>
      <c r="BO99" s="37">
        <v>1</v>
      </c>
      <c r="BP99" s="37">
        <v>1</v>
      </c>
      <c r="BQ99" s="37">
        <v>1</v>
      </c>
      <c r="BR99" s="41" t="s">
        <v>222</v>
      </c>
      <c r="BS99" s="37">
        <v>0.70350000000000001</v>
      </c>
      <c r="BV99" s="37">
        <v>1</v>
      </c>
      <c r="BW99" s="37">
        <v>1</v>
      </c>
      <c r="BX99" s="37">
        <v>1</v>
      </c>
      <c r="BY99" s="37">
        <v>1</v>
      </c>
      <c r="BZ99" s="37">
        <v>1</v>
      </c>
      <c r="CA99" s="37">
        <v>1</v>
      </c>
      <c r="CB99" s="37">
        <v>1</v>
      </c>
      <c r="CC99" s="37">
        <v>1</v>
      </c>
      <c r="CD99" s="41" t="s">
        <v>222</v>
      </c>
      <c r="CE99" s="37">
        <v>0.70350000000000001</v>
      </c>
      <c r="CH99" s="37">
        <v>1</v>
      </c>
      <c r="CI99" s="37">
        <v>1</v>
      </c>
      <c r="CJ99" s="37">
        <v>1</v>
      </c>
      <c r="CK99" s="37">
        <v>1</v>
      </c>
      <c r="CL99" s="37">
        <v>1</v>
      </c>
      <c r="CM99" s="37">
        <v>1</v>
      </c>
      <c r="CN99" s="37">
        <v>1</v>
      </c>
      <c r="CO99" s="37">
        <v>1</v>
      </c>
      <c r="CP99" s="41" t="s">
        <v>222</v>
      </c>
      <c r="CQ99" s="37">
        <v>0.70350000000000001</v>
      </c>
      <c r="CT99" s="37">
        <v>1</v>
      </c>
      <c r="CU99" s="37">
        <v>1</v>
      </c>
      <c r="CV99" s="37">
        <v>1</v>
      </c>
      <c r="CW99" s="37">
        <v>1</v>
      </c>
      <c r="CX99" s="37">
        <v>1</v>
      </c>
      <c r="CY99" s="37">
        <v>1</v>
      </c>
      <c r="CZ99" s="37">
        <v>1</v>
      </c>
      <c r="DA99" s="37">
        <v>1</v>
      </c>
      <c r="DB99" s="41" t="s">
        <v>222</v>
      </c>
      <c r="DC99" s="37">
        <v>0.70350000000000001</v>
      </c>
      <c r="DF99" s="37">
        <v>1</v>
      </c>
      <c r="DG99" s="37">
        <v>1</v>
      </c>
      <c r="DH99" s="37">
        <v>1</v>
      </c>
      <c r="DI99" s="37">
        <v>1</v>
      </c>
      <c r="DJ99" s="37">
        <v>1</v>
      </c>
      <c r="DK99" s="37">
        <v>1</v>
      </c>
      <c r="DL99" s="37">
        <v>1</v>
      </c>
      <c r="DM99" s="37">
        <v>1</v>
      </c>
      <c r="DN99" s="41" t="s">
        <v>222</v>
      </c>
      <c r="DO99" s="37">
        <v>0.70350000000000001</v>
      </c>
      <c r="DR99" s="37">
        <v>1</v>
      </c>
      <c r="DS99" s="37">
        <v>1</v>
      </c>
      <c r="DT99" s="37">
        <v>1</v>
      </c>
      <c r="DU99" s="37">
        <v>1</v>
      </c>
      <c r="DV99" s="37">
        <v>1</v>
      </c>
      <c r="DW99" s="37">
        <v>1</v>
      </c>
      <c r="DX99" s="37">
        <v>1</v>
      </c>
      <c r="DY99" s="37">
        <v>1</v>
      </c>
      <c r="DZ99" s="41" t="s">
        <v>222</v>
      </c>
      <c r="EA99" s="37">
        <v>0.70350000000000001</v>
      </c>
      <c r="ED99" s="37">
        <v>1</v>
      </c>
      <c r="EE99" s="37">
        <v>1</v>
      </c>
      <c r="EF99" s="37">
        <v>1</v>
      </c>
      <c r="EG99" s="37">
        <v>1</v>
      </c>
      <c r="EH99" s="37">
        <v>1</v>
      </c>
      <c r="EI99" s="37">
        <v>1</v>
      </c>
      <c r="EJ99" s="37">
        <v>1</v>
      </c>
      <c r="EK99" s="37">
        <v>1</v>
      </c>
      <c r="EL99" s="41" t="s">
        <v>222</v>
      </c>
      <c r="EM99" s="37">
        <v>0.70350000000000001</v>
      </c>
    </row>
    <row r="100" spans="1:143" ht="12.75" customHeight="1" x14ac:dyDescent="0.2">
      <c r="A100" s="108" t="s">
        <v>290</v>
      </c>
      <c r="M100" s="108" t="s">
        <v>290</v>
      </c>
      <c r="N100" s="37">
        <v>1</v>
      </c>
      <c r="O100" s="37">
        <v>1</v>
      </c>
      <c r="P100" s="37">
        <v>1</v>
      </c>
      <c r="Q100" s="37">
        <v>1</v>
      </c>
      <c r="R100" s="37">
        <v>1</v>
      </c>
      <c r="S100" s="37">
        <v>1</v>
      </c>
      <c r="T100" s="37">
        <v>1</v>
      </c>
      <c r="U100" s="37">
        <v>1</v>
      </c>
      <c r="V100" s="41" t="s">
        <v>222</v>
      </c>
      <c r="W100" s="37">
        <v>1</v>
      </c>
      <c r="Y100" s="108" t="s">
        <v>275</v>
      </c>
      <c r="Z100" s="37">
        <v>1</v>
      </c>
      <c r="AA100" s="37">
        <v>1</v>
      </c>
      <c r="AB100" s="37">
        <v>1</v>
      </c>
      <c r="AC100" s="37">
        <v>1</v>
      </c>
      <c r="AD100" s="37">
        <v>1</v>
      </c>
      <c r="AE100" s="37">
        <v>1</v>
      </c>
      <c r="AF100" s="37">
        <v>1</v>
      </c>
      <c r="AG100" s="37">
        <v>1</v>
      </c>
      <c r="AH100" s="41" t="s">
        <v>222</v>
      </c>
      <c r="AI100" s="37">
        <v>1</v>
      </c>
      <c r="AK100" s="108" t="s">
        <v>290</v>
      </c>
      <c r="AL100" s="37">
        <v>1</v>
      </c>
      <c r="AM100" s="37">
        <v>1</v>
      </c>
      <c r="AN100" s="37">
        <v>1</v>
      </c>
      <c r="AO100" s="37">
        <v>1</v>
      </c>
      <c r="AP100" s="37">
        <v>1</v>
      </c>
      <c r="AQ100" s="37">
        <v>1</v>
      </c>
      <c r="AR100" s="37">
        <v>1</v>
      </c>
      <c r="AS100" s="37">
        <v>1</v>
      </c>
      <c r="AT100" s="41" t="s">
        <v>222</v>
      </c>
      <c r="AU100" s="37">
        <v>1</v>
      </c>
      <c r="AX100" s="37">
        <v>1</v>
      </c>
      <c r="AY100" s="37">
        <v>1</v>
      </c>
      <c r="AZ100" s="37">
        <v>1</v>
      </c>
      <c r="BA100" s="37">
        <v>1</v>
      </c>
      <c r="BB100" s="37">
        <v>1</v>
      </c>
      <c r="BC100" s="37">
        <v>1</v>
      </c>
      <c r="BD100" s="37">
        <v>1</v>
      </c>
      <c r="BE100" s="37">
        <v>1</v>
      </c>
      <c r="BF100" s="41" t="s">
        <v>222</v>
      </c>
      <c r="BG100" s="37">
        <v>1</v>
      </c>
      <c r="BJ100" s="37">
        <v>1</v>
      </c>
      <c r="BK100" s="37">
        <v>1</v>
      </c>
      <c r="BL100" s="37">
        <v>1</v>
      </c>
      <c r="BM100" s="37">
        <v>1</v>
      </c>
      <c r="BN100" s="37">
        <v>1</v>
      </c>
      <c r="BO100" s="37">
        <v>1</v>
      </c>
      <c r="BP100" s="37">
        <v>1</v>
      </c>
      <c r="BQ100" s="37">
        <v>1</v>
      </c>
      <c r="BR100" s="41" t="s">
        <v>222</v>
      </c>
      <c r="BS100" s="37">
        <v>1</v>
      </c>
      <c r="BV100" s="37">
        <v>1</v>
      </c>
      <c r="BW100" s="37">
        <v>1</v>
      </c>
      <c r="BX100" s="37">
        <v>1</v>
      </c>
      <c r="BY100" s="37">
        <v>1</v>
      </c>
      <c r="BZ100" s="37">
        <v>1</v>
      </c>
      <c r="CA100" s="37">
        <v>1</v>
      </c>
      <c r="CB100" s="37">
        <v>1</v>
      </c>
      <c r="CC100" s="37">
        <v>1</v>
      </c>
      <c r="CD100" s="41" t="s">
        <v>222</v>
      </c>
      <c r="CE100" s="37">
        <v>1</v>
      </c>
      <c r="CH100" s="37">
        <v>1</v>
      </c>
      <c r="CI100" s="37">
        <v>1</v>
      </c>
      <c r="CJ100" s="37">
        <v>1</v>
      </c>
      <c r="CK100" s="37">
        <v>1</v>
      </c>
      <c r="CL100" s="37">
        <v>1</v>
      </c>
      <c r="CM100" s="37">
        <v>1</v>
      </c>
      <c r="CN100" s="37">
        <v>1</v>
      </c>
      <c r="CO100" s="37">
        <v>1</v>
      </c>
      <c r="CP100" s="41" t="s">
        <v>222</v>
      </c>
      <c r="CQ100" s="37">
        <v>1</v>
      </c>
      <c r="CT100" s="37">
        <v>1</v>
      </c>
      <c r="CU100" s="37">
        <v>1</v>
      </c>
      <c r="CV100" s="37">
        <v>1</v>
      </c>
      <c r="CW100" s="37">
        <v>1</v>
      </c>
      <c r="CX100" s="37">
        <v>1</v>
      </c>
      <c r="CY100" s="37">
        <v>1</v>
      </c>
      <c r="CZ100" s="37">
        <v>1</v>
      </c>
      <c r="DA100" s="37">
        <v>1</v>
      </c>
      <c r="DB100" s="41" t="s">
        <v>222</v>
      </c>
      <c r="DC100" s="37">
        <v>1</v>
      </c>
      <c r="DF100" s="37">
        <v>1</v>
      </c>
      <c r="DG100" s="37">
        <v>1</v>
      </c>
      <c r="DH100" s="37">
        <v>1</v>
      </c>
      <c r="DI100" s="37">
        <v>1</v>
      </c>
      <c r="DJ100" s="37">
        <v>1</v>
      </c>
      <c r="DK100" s="37">
        <v>1</v>
      </c>
      <c r="DL100" s="37">
        <v>1</v>
      </c>
      <c r="DM100" s="37">
        <v>1</v>
      </c>
      <c r="DN100" s="41" t="s">
        <v>222</v>
      </c>
      <c r="DO100" s="37">
        <v>1</v>
      </c>
      <c r="DR100" s="37">
        <v>1</v>
      </c>
      <c r="DS100" s="37">
        <v>1</v>
      </c>
      <c r="DT100" s="37">
        <v>1</v>
      </c>
      <c r="DU100" s="37">
        <v>1</v>
      </c>
      <c r="DV100" s="37">
        <v>1</v>
      </c>
      <c r="DW100" s="37">
        <v>1</v>
      </c>
      <c r="DX100" s="37">
        <v>1</v>
      </c>
      <c r="DY100" s="37">
        <v>1</v>
      </c>
      <c r="DZ100" s="41" t="s">
        <v>222</v>
      </c>
      <c r="EA100" s="37">
        <v>1</v>
      </c>
      <c r="ED100" s="37">
        <v>1</v>
      </c>
      <c r="EE100" s="37">
        <v>1</v>
      </c>
      <c r="EF100" s="37">
        <v>1</v>
      </c>
      <c r="EG100" s="37">
        <v>1</v>
      </c>
      <c r="EH100" s="37">
        <v>1</v>
      </c>
      <c r="EI100" s="37">
        <v>1</v>
      </c>
      <c r="EJ100" s="37">
        <v>1</v>
      </c>
      <c r="EK100" s="37">
        <v>1</v>
      </c>
      <c r="EL100" s="41" t="s">
        <v>222</v>
      </c>
      <c r="EM100" s="37">
        <v>1</v>
      </c>
    </row>
    <row r="101" spans="1:143" ht="12.75" customHeight="1" x14ac:dyDescent="0.2">
      <c r="A101" s="107" t="s">
        <v>289</v>
      </c>
      <c r="M101" s="107" t="s">
        <v>289</v>
      </c>
      <c r="N101" s="37">
        <v>1</v>
      </c>
      <c r="O101" s="37">
        <v>1</v>
      </c>
      <c r="P101" s="37">
        <v>1</v>
      </c>
      <c r="Q101" s="37">
        <v>1</v>
      </c>
      <c r="R101" s="37">
        <v>1</v>
      </c>
      <c r="S101" s="37">
        <v>1</v>
      </c>
      <c r="T101" s="37">
        <v>1</v>
      </c>
      <c r="U101" s="37">
        <v>1</v>
      </c>
      <c r="V101" s="41" t="s">
        <v>222</v>
      </c>
      <c r="W101" s="37">
        <v>0.70279999999999998</v>
      </c>
      <c r="Y101" s="107" t="s">
        <v>274</v>
      </c>
      <c r="Z101" s="37">
        <v>1</v>
      </c>
      <c r="AA101" s="37">
        <v>1</v>
      </c>
      <c r="AB101" s="37">
        <v>1</v>
      </c>
      <c r="AC101" s="37">
        <v>1</v>
      </c>
      <c r="AD101" s="37">
        <v>1</v>
      </c>
      <c r="AE101" s="37">
        <v>1</v>
      </c>
      <c r="AF101" s="37">
        <v>1</v>
      </c>
      <c r="AG101" s="37">
        <v>1</v>
      </c>
      <c r="AH101" s="41" t="s">
        <v>222</v>
      </c>
      <c r="AI101" s="37">
        <v>0.7</v>
      </c>
      <c r="AK101" s="107" t="s">
        <v>289</v>
      </c>
      <c r="AL101" s="37">
        <v>1</v>
      </c>
      <c r="AM101" s="37">
        <v>1</v>
      </c>
      <c r="AN101" s="37">
        <v>1</v>
      </c>
      <c r="AO101" s="37">
        <v>1</v>
      </c>
      <c r="AP101" s="37">
        <v>1</v>
      </c>
      <c r="AQ101" s="37">
        <v>1</v>
      </c>
      <c r="AR101" s="37">
        <v>1</v>
      </c>
      <c r="AS101" s="37">
        <v>1</v>
      </c>
      <c r="AT101" s="41" t="s">
        <v>222</v>
      </c>
      <c r="AU101" s="37">
        <v>0.70350000000000001</v>
      </c>
      <c r="AX101" s="37">
        <v>1</v>
      </c>
      <c r="AY101" s="37">
        <v>1</v>
      </c>
      <c r="AZ101" s="37">
        <v>1</v>
      </c>
      <c r="BA101" s="37">
        <v>1</v>
      </c>
      <c r="BB101" s="37">
        <v>1</v>
      </c>
      <c r="BC101" s="37">
        <v>1</v>
      </c>
      <c r="BD101" s="37">
        <v>1</v>
      </c>
      <c r="BE101" s="37">
        <v>1</v>
      </c>
      <c r="BF101" s="41" t="s">
        <v>222</v>
      </c>
      <c r="BG101" s="37">
        <v>0.70350000000000001</v>
      </c>
      <c r="BJ101" s="37">
        <v>1</v>
      </c>
      <c r="BK101" s="37">
        <v>1</v>
      </c>
      <c r="BL101" s="37">
        <v>1</v>
      </c>
      <c r="BM101" s="37">
        <v>1</v>
      </c>
      <c r="BN101" s="37">
        <v>1</v>
      </c>
      <c r="BO101" s="37">
        <v>1</v>
      </c>
      <c r="BP101" s="37">
        <v>1</v>
      </c>
      <c r="BQ101" s="37">
        <v>1</v>
      </c>
      <c r="BR101" s="41" t="s">
        <v>222</v>
      </c>
      <c r="BS101" s="37">
        <v>0.70350000000000001</v>
      </c>
      <c r="BV101" s="37">
        <v>1</v>
      </c>
      <c r="BW101" s="37">
        <v>1</v>
      </c>
      <c r="BX101" s="37">
        <v>1</v>
      </c>
      <c r="BY101" s="37">
        <v>1</v>
      </c>
      <c r="BZ101" s="37">
        <v>1</v>
      </c>
      <c r="CA101" s="37">
        <v>1</v>
      </c>
      <c r="CB101" s="37">
        <v>1</v>
      </c>
      <c r="CC101" s="37">
        <v>1</v>
      </c>
      <c r="CD101" s="41" t="s">
        <v>222</v>
      </c>
      <c r="CE101" s="37">
        <v>0.70350000000000001</v>
      </c>
      <c r="CH101" s="37">
        <v>1</v>
      </c>
      <c r="CI101" s="37">
        <v>1</v>
      </c>
      <c r="CJ101" s="37">
        <v>1</v>
      </c>
      <c r="CK101" s="37">
        <v>1</v>
      </c>
      <c r="CL101" s="37">
        <v>1</v>
      </c>
      <c r="CM101" s="37">
        <v>1</v>
      </c>
      <c r="CN101" s="37">
        <v>1</v>
      </c>
      <c r="CO101" s="37">
        <v>1</v>
      </c>
      <c r="CP101" s="41" t="s">
        <v>222</v>
      </c>
      <c r="CQ101" s="37">
        <v>0.70350000000000001</v>
      </c>
      <c r="CT101" s="37">
        <v>1</v>
      </c>
      <c r="CU101" s="37">
        <v>1</v>
      </c>
      <c r="CV101" s="37">
        <v>1</v>
      </c>
      <c r="CW101" s="37">
        <v>1</v>
      </c>
      <c r="CX101" s="37">
        <v>1</v>
      </c>
      <c r="CY101" s="37">
        <v>1</v>
      </c>
      <c r="CZ101" s="37">
        <v>1</v>
      </c>
      <c r="DA101" s="37">
        <v>1</v>
      </c>
      <c r="DB101" s="41" t="s">
        <v>222</v>
      </c>
      <c r="DC101" s="37">
        <v>0.70350000000000001</v>
      </c>
      <c r="DF101" s="37">
        <v>1</v>
      </c>
      <c r="DG101" s="37">
        <v>1</v>
      </c>
      <c r="DH101" s="37">
        <v>1</v>
      </c>
      <c r="DI101" s="37">
        <v>1</v>
      </c>
      <c r="DJ101" s="37">
        <v>1</v>
      </c>
      <c r="DK101" s="37">
        <v>1</v>
      </c>
      <c r="DL101" s="37">
        <v>1</v>
      </c>
      <c r="DM101" s="37">
        <v>1</v>
      </c>
      <c r="DN101" s="41" t="s">
        <v>222</v>
      </c>
      <c r="DO101" s="37">
        <v>0.70350000000000001</v>
      </c>
      <c r="DR101" s="37">
        <v>1</v>
      </c>
      <c r="DS101" s="37">
        <v>1</v>
      </c>
      <c r="DT101" s="37">
        <v>1</v>
      </c>
      <c r="DU101" s="37">
        <v>1</v>
      </c>
      <c r="DV101" s="37">
        <v>1</v>
      </c>
      <c r="DW101" s="37">
        <v>1</v>
      </c>
      <c r="DX101" s="37">
        <v>1</v>
      </c>
      <c r="DY101" s="37">
        <v>1</v>
      </c>
      <c r="DZ101" s="41" t="s">
        <v>222</v>
      </c>
      <c r="EA101" s="37">
        <v>0.70350000000000001</v>
      </c>
      <c r="ED101" s="37">
        <v>1</v>
      </c>
      <c r="EE101" s="37">
        <v>1</v>
      </c>
      <c r="EF101" s="37">
        <v>1</v>
      </c>
      <c r="EG101" s="37">
        <v>1</v>
      </c>
      <c r="EH101" s="37">
        <v>1</v>
      </c>
      <c r="EI101" s="37">
        <v>1</v>
      </c>
      <c r="EJ101" s="37">
        <v>1</v>
      </c>
      <c r="EK101" s="37">
        <v>1</v>
      </c>
      <c r="EL101" s="41" t="s">
        <v>222</v>
      </c>
      <c r="EM101" s="37">
        <v>0.70350000000000001</v>
      </c>
    </row>
    <row r="102" spans="1:143" ht="12.75" customHeight="1" x14ac:dyDescent="0.2">
      <c r="A102" s="42" t="s">
        <v>227</v>
      </c>
      <c r="B102" s="3">
        <v>46941925.052484237</v>
      </c>
      <c r="C102" s="3">
        <v>0</v>
      </c>
      <c r="D102" s="3">
        <v>185775.54273955611</v>
      </c>
      <c r="E102" s="3">
        <v>44076537.700495981</v>
      </c>
      <c r="F102" s="3">
        <v>9661600.7800514735</v>
      </c>
      <c r="G102" s="3">
        <v>43934079.170274153</v>
      </c>
      <c r="H102" s="3">
        <v>18907892.399445001</v>
      </c>
      <c r="I102" s="3">
        <v>4374779.3917852249</v>
      </c>
      <c r="M102" s="42" t="s">
        <v>227</v>
      </c>
      <c r="N102" s="37">
        <v>1</v>
      </c>
      <c r="O102" s="37">
        <v>1</v>
      </c>
      <c r="P102" s="37">
        <v>1</v>
      </c>
      <c r="Q102" s="37">
        <v>1</v>
      </c>
      <c r="R102" s="37">
        <v>1</v>
      </c>
      <c r="S102" s="37">
        <v>1</v>
      </c>
      <c r="T102" s="37">
        <v>1</v>
      </c>
      <c r="U102" s="37">
        <v>1</v>
      </c>
      <c r="V102" s="41" t="s">
        <v>222</v>
      </c>
      <c r="W102" s="37">
        <v>0.70279999999999998</v>
      </c>
      <c r="Y102" s="42" t="s">
        <v>227</v>
      </c>
      <c r="Z102" s="37">
        <v>1</v>
      </c>
      <c r="AA102" s="37">
        <v>1</v>
      </c>
      <c r="AB102" s="37">
        <v>1</v>
      </c>
      <c r="AC102" s="37">
        <v>1</v>
      </c>
      <c r="AD102" s="37">
        <v>1</v>
      </c>
      <c r="AE102" s="37">
        <v>1</v>
      </c>
      <c r="AF102" s="37">
        <v>1</v>
      </c>
      <c r="AG102" s="37">
        <v>1</v>
      </c>
      <c r="AH102" s="41" t="s">
        <v>222</v>
      </c>
      <c r="AI102" s="37">
        <v>0.7</v>
      </c>
      <c r="AK102" s="42" t="s">
        <v>227</v>
      </c>
      <c r="AL102" s="37">
        <v>1</v>
      </c>
      <c r="AM102" s="37">
        <v>1</v>
      </c>
      <c r="AN102" s="37">
        <v>1</v>
      </c>
      <c r="AO102" s="37">
        <v>1</v>
      </c>
      <c r="AP102" s="37">
        <v>1</v>
      </c>
      <c r="AQ102" s="37">
        <v>1</v>
      </c>
      <c r="AR102" s="37">
        <v>1</v>
      </c>
      <c r="AS102" s="37">
        <v>1</v>
      </c>
      <c r="AT102" s="41" t="s">
        <v>222</v>
      </c>
      <c r="AU102" s="37">
        <v>0.70350000000000001</v>
      </c>
      <c r="AX102" s="37">
        <v>1</v>
      </c>
      <c r="AY102" s="37">
        <v>1</v>
      </c>
      <c r="AZ102" s="37">
        <v>1</v>
      </c>
      <c r="BA102" s="37">
        <v>1</v>
      </c>
      <c r="BB102" s="37">
        <v>1</v>
      </c>
      <c r="BC102" s="37">
        <v>1</v>
      </c>
      <c r="BD102" s="37">
        <v>1</v>
      </c>
      <c r="BE102" s="37">
        <v>1</v>
      </c>
      <c r="BF102" s="41" t="s">
        <v>222</v>
      </c>
      <c r="BG102" s="37">
        <v>0.70350000000000001</v>
      </c>
      <c r="BJ102" s="37">
        <v>1</v>
      </c>
      <c r="BK102" s="37">
        <v>1</v>
      </c>
      <c r="BL102" s="37">
        <v>1</v>
      </c>
      <c r="BM102" s="37">
        <v>1</v>
      </c>
      <c r="BN102" s="37">
        <v>1</v>
      </c>
      <c r="BO102" s="37">
        <v>1</v>
      </c>
      <c r="BP102" s="37">
        <v>1</v>
      </c>
      <c r="BQ102" s="37">
        <v>1</v>
      </c>
      <c r="BR102" s="41" t="s">
        <v>222</v>
      </c>
      <c r="BS102" s="37">
        <v>0.70350000000000001</v>
      </c>
      <c r="BV102" s="37">
        <v>1</v>
      </c>
      <c r="BW102" s="37">
        <v>1</v>
      </c>
      <c r="BX102" s="37">
        <v>1</v>
      </c>
      <c r="BY102" s="37">
        <v>1</v>
      </c>
      <c r="BZ102" s="37">
        <v>1</v>
      </c>
      <c r="CA102" s="37">
        <v>1</v>
      </c>
      <c r="CB102" s="37">
        <v>1</v>
      </c>
      <c r="CC102" s="37">
        <v>1</v>
      </c>
      <c r="CD102" s="41" t="s">
        <v>222</v>
      </c>
      <c r="CE102" s="37">
        <v>0.70350000000000001</v>
      </c>
      <c r="CH102" s="37">
        <v>1</v>
      </c>
      <c r="CI102" s="37">
        <v>1</v>
      </c>
      <c r="CJ102" s="37">
        <v>1</v>
      </c>
      <c r="CK102" s="37">
        <v>1</v>
      </c>
      <c r="CL102" s="37">
        <v>1</v>
      </c>
      <c r="CM102" s="37">
        <v>1</v>
      </c>
      <c r="CN102" s="37">
        <v>1</v>
      </c>
      <c r="CO102" s="37">
        <v>1</v>
      </c>
      <c r="CP102" s="41" t="s">
        <v>222</v>
      </c>
      <c r="CQ102" s="37">
        <v>0.70350000000000001</v>
      </c>
      <c r="CT102" s="37">
        <v>1</v>
      </c>
      <c r="CU102" s="37">
        <v>1</v>
      </c>
      <c r="CV102" s="37">
        <v>1</v>
      </c>
      <c r="CW102" s="37">
        <v>1</v>
      </c>
      <c r="CX102" s="37">
        <v>1</v>
      </c>
      <c r="CY102" s="37">
        <v>1</v>
      </c>
      <c r="CZ102" s="37">
        <v>1</v>
      </c>
      <c r="DA102" s="37">
        <v>1</v>
      </c>
      <c r="DB102" s="41" t="s">
        <v>222</v>
      </c>
      <c r="DC102" s="37">
        <v>0.70350000000000001</v>
      </c>
      <c r="DF102" s="37">
        <v>1</v>
      </c>
      <c r="DG102" s="37">
        <v>1</v>
      </c>
      <c r="DH102" s="37">
        <v>1</v>
      </c>
      <c r="DI102" s="37">
        <v>1</v>
      </c>
      <c r="DJ102" s="37">
        <v>1</v>
      </c>
      <c r="DK102" s="37">
        <v>1</v>
      </c>
      <c r="DL102" s="37">
        <v>1</v>
      </c>
      <c r="DM102" s="37">
        <v>1</v>
      </c>
      <c r="DN102" s="41" t="s">
        <v>222</v>
      </c>
      <c r="DO102" s="37">
        <v>0.70350000000000001</v>
      </c>
      <c r="DR102" s="37">
        <v>1</v>
      </c>
      <c r="DS102" s="37">
        <v>1</v>
      </c>
      <c r="DT102" s="37">
        <v>1</v>
      </c>
      <c r="DU102" s="37">
        <v>1</v>
      </c>
      <c r="DV102" s="37">
        <v>1</v>
      </c>
      <c r="DW102" s="37">
        <v>1</v>
      </c>
      <c r="DX102" s="37">
        <v>1</v>
      </c>
      <c r="DY102" s="37">
        <v>1</v>
      </c>
      <c r="DZ102" s="41" t="s">
        <v>222</v>
      </c>
      <c r="EA102" s="37">
        <v>0.70350000000000001</v>
      </c>
      <c r="ED102" s="37">
        <v>1</v>
      </c>
      <c r="EE102" s="37">
        <v>1</v>
      </c>
      <c r="EF102" s="37">
        <v>1</v>
      </c>
      <c r="EG102" s="37">
        <v>1</v>
      </c>
      <c r="EH102" s="37">
        <v>1</v>
      </c>
      <c r="EI102" s="37">
        <v>1</v>
      </c>
      <c r="EJ102" s="37">
        <v>1</v>
      </c>
      <c r="EK102" s="37">
        <v>1</v>
      </c>
      <c r="EL102" s="41" t="s">
        <v>222</v>
      </c>
      <c r="EM102" s="37">
        <v>0.70350000000000001</v>
      </c>
    </row>
    <row r="103" spans="1:143" ht="12.75" customHeight="1" x14ac:dyDescent="0.2">
      <c r="A103" s="31" t="s">
        <v>226</v>
      </c>
      <c r="B103" s="3">
        <v>91310285.400982678</v>
      </c>
      <c r="C103" s="3">
        <v>-1928476.4430412471</v>
      </c>
      <c r="D103" s="3">
        <v>242946.27481878299</v>
      </c>
      <c r="E103" s="3">
        <v>234677349.56069401</v>
      </c>
      <c r="F103" s="3">
        <v>36921357.09891443</v>
      </c>
      <c r="G103" s="3">
        <v>65648863.929009013</v>
      </c>
      <c r="H103" s="3">
        <v>-79223689.905349195</v>
      </c>
      <c r="I103" s="3">
        <v>30322430.76753791</v>
      </c>
      <c r="M103" s="31" t="s">
        <v>226</v>
      </c>
      <c r="N103" s="37">
        <v>1</v>
      </c>
      <c r="O103" s="37">
        <v>1</v>
      </c>
      <c r="P103" s="37">
        <v>1</v>
      </c>
      <c r="Q103" s="37">
        <v>1</v>
      </c>
      <c r="R103" s="37">
        <v>1</v>
      </c>
      <c r="S103" s="37">
        <v>1</v>
      </c>
      <c r="T103" s="37">
        <v>1</v>
      </c>
      <c r="U103" s="37">
        <v>1</v>
      </c>
      <c r="V103" s="41" t="s">
        <v>222</v>
      </c>
      <c r="W103" s="37">
        <v>0.70279999999999998</v>
      </c>
      <c r="Y103" s="31" t="s">
        <v>226</v>
      </c>
      <c r="Z103" s="37">
        <v>1</v>
      </c>
      <c r="AA103" s="37">
        <v>1</v>
      </c>
      <c r="AB103" s="37">
        <v>1</v>
      </c>
      <c r="AC103" s="37">
        <v>1</v>
      </c>
      <c r="AD103" s="37">
        <v>1</v>
      </c>
      <c r="AE103" s="37">
        <v>1</v>
      </c>
      <c r="AF103" s="37">
        <v>1</v>
      </c>
      <c r="AG103" s="37">
        <v>1</v>
      </c>
      <c r="AH103" s="41" t="s">
        <v>222</v>
      </c>
      <c r="AI103" s="37">
        <v>0.7</v>
      </c>
      <c r="AK103" s="31" t="s">
        <v>226</v>
      </c>
      <c r="AL103" s="37">
        <v>1</v>
      </c>
      <c r="AM103" s="37">
        <v>1</v>
      </c>
      <c r="AN103" s="37">
        <v>1</v>
      </c>
      <c r="AO103" s="37">
        <v>1</v>
      </c>
      <c r="AP103" s="37">
        <v>1</v>
      </c>
      <c r="AQ103" s="37">
        <v>1</v>
      </c>
      <c r="AR103" s="37">
        <v>1</v>
      </c>
      <c r="AS103" s="37">
        <v>1</v>
      </c>
      <c r="AT103" s="41" t="s">
        <v>222</v>
      </c>
      <c r="AU103" s="37">
        <v>0.70350000000000001</v>
      </c>
      <c r="AX103" s="37">
        <v>1</v>
      </c>
      <c r="AY103" s="37">
        <v>1</v>
      </c>
      <c r="AZ103" s="37">
        <v>1</v>
      </c>
      <c r="BA103" s="37">
        <v>1</v>
      </c>
      <c r="BB103" s="37">
        <v>1</v>
      </c>
      <c r="BC103" s="37">
        <v>1</v>
      </c>
      <c r="BD103" s="37">
        <v>1</v>
      </c>
      <c r="BE103" s="37">
        <v>1</v>
      </c>
      <c r="BF103" s="41" t="s">
        <v>222</v>
      </c>
      <c r="BG103" s="37">
        <v>0.70350000000000001</v>
      </c>
      <c r="BJ103" s="37">
        <v>1</v>
      </c>
      <c r="BK103" s="37">
        <v>1</v>
      </c>
      <c r="BL103" s="37">
        <v>1</v>
      </c>
      <c r="BM103" s="37">
        <v>1</v>
      </c>
      <c r="BN103" s="37">
        <v>1</v>
      </c>
      <c r="BO103" s="37">
        <v>1</v>
      </c>
      <c r="BP103" s="37">
        <v>1</v>
      </c>
      <c r="BQ103" s="37">
        <v>1</v>
      </c>
      <c r="BR103" s="41" t="s">
        <v>222</v>
      </c>
      <c r="BS103" s="37">
        <v>0.70350000000000001</v>
      </c>
      <c r="BV103" s="37">
        <v>1</v>
      </c>
      <c r="BW103" s="37">
        <v>1</v>
      </c>
      <c r="BX103" s="37">
        <v>1</v>
      </c>
      <c r="BY103" s="37">
        <v>1</v>
      </c>
      <c r="BZ103" s="37">
        <v>1</v>
      </c>
      <c r="CA103" s="37">
        <v>1</v>
      </c>
      <c r="CB103" s="37">
        <v>1</v>
      </c>
      <c r="CC103" s="37">
        <v>1</v>
      </c>
      <c r="CD103" s="41" t="s">
        <v>222</v>
      </c>
      <c r="CE103" s="37">
        <v>0.70350000000000001</v>
      </c>
      <c r="CH103" s="37">
        <v>1</v>
      </c>
      <c r="CI103" s="37">
        <v>1</v>
      </c>
      <c r="CJ103" s="37">
        <v>1</v>
      </c>
      <c r="CK103" s="37">
        <v>1</v>
      </c>
      <c r="CL103" s="37">
        <v>1</v>
      </c>
      <c r="CM103" s="37">
        <v>1</v>
      </c>
      <c r="CN103" s="37">
        <v>1</v>
      </c>
      <c r="CO103" s="37">
        <v>1</v>
      </c>
      <c r="CP103" s="41" t="s">
        <v>222</v>
      </c>
      <c r="CQ103" s="37">
        <v>0.70350000000000001</v>
      </c>
      <c r="CT103" s="37">
        <v>1</v>
      </c>
      <c r="CU103" s="37">
        <v>1</v>
      </c>
      <c r="CV103" s="37">
        <v>1</v>
      </c>
      <c r="CW103" s="37">
        <v>1</v>
      </c>
      <c r="CX103" s="37">
        <v>1</v>
      </c>
      <c r="CY103" s="37">
        <v>1</v>
      </c>
      <c r="CZ103" s="37">
        <v>1</v>
      </c>
      <c r="DA103" s="37">
        <v>1</v>
      </c>
      <c r="DB103" s="41" t="s">
        <v>222</v>
      </c>
      <c r="DC103" s="37">
        <v>0.70350000000000001</v>
      </c>
      <c r="DF103" s="37">
        <v>1</v>
      </c>
      <c r="DG103" s="37">
        <v>1</v>
      </c>
      <c r="DH103" s="37">
        <v>1</v>
      </c>
      <c r="DI103" s="37">
        <v>1</v>
      </c>
      <c r="DJ103" s="37">
        <v>1</v>
      </c>
      <c r="DK103" s="37">
        <v>1</v>
      </c>
      <c r="DL103" s="37">
        <v>1</v>
      </c>
      <c r="DM103" s="37">
        <v>1</v>
      </c>
      <c r="DN103" s="41" t="s">
        <v>222</v>
      </c>
      <c r="DO103" s="37">
        <v>0.70350000000000001</v>
      </c>
      <c r="DR103" s="37">
        <v>1</v>
      </c>
      <c r="DS103" s="37">
        <v>1</v>
      </c>
      <c r="DT103" s="37">
        <v>1</v>
      </c>
      <c r="DU103" s="37">
        <v>1</v>
      </c>
      <c r="DV103" s="37">
        <v>1</v>
      </c>
      <c r="DW103" s="37">
        <v>1</v>
      </c>
      <c r="DX103" s="37">
        <v>1</v>
      </c>
      <c r="DY103" s="37">
        <v>1</v>
      </c>
      <c r="DZ103" s="41" t="s">
        <v>222</v>
      </c>
      <c r="EA103" s="37">
        <v>0.70350000000000001</v>
      </c>
      <c r="ED103" s="37">
        <v>1</v>
      </c>
      <c r="EE103" s="37">
        <v>1</v>
      </c>
      <c r="EF103" s="37">
        <v>1</v>
      </c>
      <c r="EG103" s="37">
        <v>1</v>
      </c>
      <c r="EH103" s="37">
        <v>1</v>
      </c>
      <c r="EI103" s="37">
        <v>1</v>
      </c>
      <c r="EJ103" s="37">
        <v>1</v>
      </c>
      <c r="EK103" s="37">
        <v>1</v>
      </c>
      <c r="EL103" s="41" t="s">
        <v>222</v>
      </c>
      <c r="EM103" s="37">
        <v>0.70350000000000001</v>
      </c>
    </row>
    <row r="104" spans="1:143" ht="12.75" customHeight="1" x14ac:dyDescent="0.2">
      <c r="A104" s="40" t="s">
        <v>225</v>
      </c>
      <c r="M104" s="40" t="s">
        <v>225</v>
      </c>
      <c r="N104" s="37">
        <v>1</v>
      </c>
      <c r="O104" s="37">
        <v>1</v>
      </c>
      <c r="P104" s="37">
        <v>1</v>
      </c>
      <c r="Q104" s="37">
        <v>1</v>
      </c>
      <c r="R104" s="37">
        <v>1</v>
      </c>
      <c r="S104" s="37">
        <v>1</v>
      </c>
      <c r="T104" s="37">
        <v>1</v>
      </c>
      <c r="U104" s="37">
        <v>1</v>
      </c>
      <c r="V104" s="41" t="s">
        <v>222</v>
      </c>
      <c r="W104" s="37">
        <v>0.70279999999999998</v>
      </c>
      <c r="Y104" s="40" t="s">
        <v>225</v>
      </c>
      <c r="Z104" s="37">
        <v>1</v>
      </c>
      <c r="AA104" s="37">
        <v>1</v>
      </c>
      <c r="AB104" s="37">
        <v>1</v>
      </c>
      <c r="AC104" s="37">
        <v>1</v>
      </c>
      <c r="AD104" s="37">
        <v>1</v>
      </c>
      <c r="AE104" s="37">
        <v>1</v>
      </c>
      <c r="AF104" s="37">
        <v>1</v>
      </c>
      <c r="AG104" s="37">
        <v>1</v>
      </c>
      <c r="AH104" s="41" t="s">
        <v>222</v>
      </c>
      <c r="AI104" s="37">
        <v>0.7</v>
      </c>
      <c r="AK104" s="40" t="s">
        <v>225</v>
      </c>
      <c r="AL104" s="37">
        <v>1</v>
      </c>
      <c r="AM104" s="37">
        <v>1</v>
      </c>
      <c r="AN104" s="37">
        <v>1</v>
      </c>
      <c r="AO104" s="37">
        <v>1</v>
      </c>
      <c r="AP104" s="37">
        <v>1</v>
      </c>
      <c r="AQ104" s="37">
        <v>1</v>
      </c>
      <c r="AR104" s="37">
        <v>1</v>
      </c>
      <c r="AS104" s="37">
        <v>1</v>
      </c>
      <c r="AT104" s="41" t="s">
        <v>222</v>
      </c>
      <c r="AU104" s="37">
        <v>0.70350000000000001</v>
      </c>
      <c r="AX104" s="37">
        <v>1</v>
      </c>
      <c r="AY104" s="37">
        <v>1</v>
      </c>
      <c r="AZ104" s="37">
        <v>1</v>
      </c>
      <c r="BA104" s="37">
        <v>1</v>
      </c>
      <c r="BB104" s="37">
        <v>1</v>
      </c>
      <c r="BC104" s="37">
        <v>1</v>
      </c>
      <c r="BD104" s="37">
        <v>1</v>
      </c>
      <c r="BE104" s="37">
        <v>1</v>
      </c>
      <c r="BF104" s="41" t="s">
        <v>222</v>
      </c>
      <c r="BG104" s="37">
        <v>0.70350000000000001</v>
      </c>
      <c r="BJ104" s="37">
        <v>1</v>
      </c>
      <c r="BK104" s="37">
        <v>1</v>
      </c>
      <c r="BL104" s="37">
        <v>1</v>
      </c>
      <c r="BM104" s="37">
        <v>1</v>
      </c>
      <c r="BN104" s="37">
        <v>1</v>
      </c>
      <c r="BO104" s="37">
        <v>1</v>
      </c>
      <c r="BP104" s="37">
        <v>1</v>
      </c>
      <c r="BQ104" s="37">
        <v>1</v>
      </c>
      <c r="BR104" s="41" t="s">
        <v>222</v>
      </c>
      <c r="BS104" s="37">
        <v>0.70350000000000001</v>
      </c>
      <c r="BV104" s="37">
        <v>1</v>
      </c>
      <c r="BW104" s="37">
        <v>1</v>
      </c>
      <c r="BX104" s="37">
        <v>1</v>
      </c>
      <c r="BY104" s="37">
        <v>1</v>
      </c>
      <c r="BZ104" s="37">
        <v>1</v>
      </c>
      <c r="CA104" s="37">
        <v>1</v>
      </c>
      <c r="CB104" s="37">
        <v>1</v>
      </c>
      <c r="CC104" s="37">
        <v>1</v>
      </c>
      <c r="CD104" s="41" t="s">
        <v>222</v>
      </c>
      <c r="CE104" s="37">
        <v>0.70350000000000001</v>
      </c>
      <c r="CH104" s="37">
        <v>1</v>
      </c>
      <c r="CI104" s="37">
        <v>1</v>
      </c>
      <c r="CJ104" s="37">
        <v>1</v>
      </c>
      <c r="CK104" s="37">
        <v>1</v>
      </c>
      <c r="CL104" s="37">
        <v>1</v>
      </c>
      <c r="CM104" s="37">
        <v>1</v>
      </c>
      <c r="CN104" s="37">
        <v>1</v>
      </c>
      <c r="CO104" s="37">
        <v>1</v>
      </c>
      <c r="CP104" s="41" t="s">
        <v>222</v>
      </c>
      <c r="CQ104" s="37">
        <v>0.70350000000000001</v>
      </c>
      <c r="CT104" s="37">
        <v>1</v>
      </c>
      <c r="CU104" s="37">
        <v>1</v>
      </c>
      <c r="CV104" s="37">
        <v>1</v>
      </c>
      <c r="CW104" s="37">
        <v>1</v>
      </c>
      <c r="CX104" s="37">
        <v>1</v>
      </c>
      <c r="CY104" s="37">
        <v>1</v>
      </c>
      <c r="CZ104" s="37">
        <v>1</v>
      </c>
      <c r="DA104" s="37">
        <v>1</v>
      </c>
      <c r="DB104" s="41" t="s">
        <v>222</v>
      </c>
      <c r="DC104" s="37">
        <v>0.70350000000000001</v>
      </c>
      <c r="DF104" s="37">
        <v>1</v>
      </c>
      <c r="DG104" s="37">
        <v>1</v>
      </c>
      <c r="DH104" s="37">
        <v>1</v>
      </c>
      <c r="DI104" s="37">
        <v>1</v>
      </c>
      <c r="DJ104" s="37">
        <v>1</v>
      </c>
      <c r="DK104" s="37">
        <v>1</v>
      </c>
      <c r="DL104" s="37">
        <v>1</v>
      </c>
      <c r="DM104" s="37">
        <v>1</v>
      </c>
      <c r="DN104" s="41" t="s">
        <v>222</v>
      </c>
      <c r="DO104" s="37">
        <v>0.70350000000000001</v>
      </c>
      <c r="DR104" s="37">
        <v>1</v>
      </c>
      <c r="DS104" s="37">
        <v>1</v>
      </c>
      <c r="DT104" s="37">
        <v>1</v>
      </c>
      <c r="DU104" s="37">
        <v>1</v>
      </c>
      <c r="DV104" s="37">
        <v>1</v>
      </c>
      <c r="DW104" s="37">
        <v>1</v>
      </c>
      <c r="DX104" s="37">
        <v>1</v>
      </c>
      <c r="DY104" s="37">
        <v>1</v>
      </c>
      <c r="DZ104" s="41" t="s">
        <v>222</v>
      </c>
      <c r="EA104" s="37">
        <v>0.70350000000000001</v>
      </c>
      <c r="ED104" s="37">
        <v>1</v>
      </c>
      <c r="EE104" s="37">
        <v>1</v>
      </c>
      <c r="EF104" s="37">
        <v>1</v>
      </c>
      <c r="EG104" s="37">
        <v>1</v>
      </c>
      <c r="EH104" s="37">
        <v>1</v>
      </c>
      <c r="EI104" s="37">
        <v>1</v>
      </c>
      <c r="EJ104" s="37">
        <v>1</v>
      </c>
      <c r="EK104" s="37">
        <v>1</v>
      </c>
      <c r="EL104" s="41" t="s">
        <v>222</v>
      </c>
      <c r="EM104" s="37">
        <v>0.70350000000000001</v>
      </c>
    </row>
    <row r="105" spans="1:143" ht="12.75" customHeight="1" x14ac:dyDescent="0.2">
      <c r="A105" s="31" t="s">
        <v>224</v>
      </c>
      <c r="M105" s="31" t="s">
        <v>224</v>
      </c>
      <c r="N105" s="37">
        <v>1</v>
      </c>
      <c r="O105" s="37">
        <v>1</v>
      </c>
      <c r="P105" s="37">
        <v>1</v>
      </c>
      <c r="Q105" s="37">
        <v>1</v>
      </c>
      <c r="R105" s="37">
        <v>1</v>
      </c>
      <c r="S105" s="37">
        <v>1</v>
      </c>
      <c r="T105" s="37">
        <v>1</v>
      </c>
      <c r="U105" s="37">
        <v>1</v>
      </c>
      <c r="V105" s="38" t="s">
        <v>222</v>
      </c>
      <c r="W105" s="39">
        <v>0.70279999999999998</v>
      </c>
      <c r="Y105" s="31" t="s">
        <v>224</v>
      </c>
      <c r="Z105" s="37">
        <v>1</v>
      </c>
      <c r="AA105" s="37">
        <v>1</v>
      </c>
      <c r="AB105" s="37">
        <v>1</v>
      </c>
      <c r="AC105" s="37">
        <v>1</v>
      </c>
      <c r="AD105" s="37">
        <v>1</v>
      </c>
      <c r="AE105" s="37">
        <v>1</v>
      </c>
      <c r="AF105" s="37">
        <v>1</v>
      </c>
      <c r="AG105" s="37">
        <v>1</v>
      </c>
      <c r="AH105" s="38" t="s">
        <v>222</v>
      </c>
      <c r="AI105" s="39">
        <v>0.7</v>
      </c>
      <c r="AK105" s="31" t="s">
        <v>224</v>
      </c>
      <c r="AL105" s="37">
        <v>1</v>
      </c>
      <c r="AM105" s="37">
        <v>1</v>
      </c>
      <c r="AN105" s="37">
        <v>1</v>
      </c>
      <c r="AO105" s="37">
        <v>1</v>
      </c>
      <c r="AP105" s="37">
        <v>1</v>
      </c>
      <c r="AQ105" s="37">
        <v>1</v>
      </c>
      <c r="AR105" s="37">
        <v>1</v>
      </c>
      <c r="AS105" s="37">
        <v>1</v>
      </c>
      <c r="AT105" s="38" t="s">
        <v>222</v>
      </c>
      <c r="AU105" s="39">
        <v>0.70350000000000001</v>
      </c>
      <c r="AX105" s="37">
        <v>1</v>
      </c>
      <c r="AY105" s="37">
        <v>1</v>
      </c>
      <c r="AZ105" s="37">
        <v>1</v>
      </c>
      <c r="BA105" s="37">
        <v>1</v>
      </c>
      <c r="BB105" s="37">
        <v>1</v>
      </c>
      <c r="BC105" s="37">
        <v>1</v>
      </c>
      <c r="BD105" s="37">
        <v>1</v>
      </c>
      <c r="BE105" s="37">
        <v>1</v>
      </c>
      <c r="BF105" s="38" t="s">
        <v>222</v>
      </c>
      <c r="BG105" s="39">
        <v>0.70350000000000001</v>
      </c>
      <c r="BJ105" s="37">
        <v>1</v>
      </c>
      <c r="BK105" s="37">
        <v>1</v>
      </c>
      <c r="BL105" s="37">
        <v>1</v>
      </c>
      <c r="BM105" s="37">
        <v>1</v>
      </c>
      <c r="BN105" s="37">
        <v>1</v>
      </c>
      <c r="BO105" s="37">
        <v>1</v>
      </c>
      <c r="BP105" s="37">
        <v>1</v>
      </c>
      <c r="BQ105" s="37">
        <v>1</v>
      </c>
      <c r="BR105" s="38" t="s">
        <v>222</v>
      </c>
      <c r="BS105" s="39">
        <v>0.70350000000000001</v>
      </c>
      <c r="BV105" s="37">
        <v>1</v>
      </c>
      <c r="BW105" s="37">
        <v>1</v>
      </c>
      <c r="BX105" s="37">
        <v>1</v>
      </c>
      <c r="BY105" s="37">
        <v>1</v>
      </c>
      <c r="BZ105" s="37">
        <v>1</v>
      </c>
      <c r="CA105" s="37">
        <v>1</v>
      </c>
      <c r="CB105" s="37">
        <v>1</v>
      </c>
      <c r="CC105" s="37">
        <v>1</v>
      </c>
      <c r="CD105" s="38" t="s">
        <v>222</v>
      </c>
      <c r="CE105" s="39">
        <v>0.70350000000000001</v>
      </c>
      <c r="CH105" s="37">
        <v>1</v>
      </c>
      <c r="CI105" s="37">
        <v>1</v>
      </c>
      <c r="CJ105" s="37">
        <v>1</v>
      </c>
      <c r="CK105" s="37">
        <v>1</v>
      </c>
      <c r="CL105" s="37">
        <v>1</v>
      </c>
      <c r="CM105" s="37">
        <v>1</v>
      </c>
      <c r="CN105" s="37">
        <v>1</v>
      </c>
      <c r="CO105" s="37">
        <v>1</v>
      </c>
      <c r="CP105" s="38" t="s">
        <v>222</v>
      </c>
      <c r="CQ105" s="39">
        <v>0.70350000000000001</v>
      </c>
      <c r="CT105" s="37">
        <v>1</v>
      </c>
      <c r="CU105" s="37">
        <v>1</v>
      </c>
      <c r="CV105" s="37">
        <v>1</v>
      </c>
      <c r="CW105" s="37">
        <v>1</v>
      </c>
      <c r="CX105" s="37">
        <v>1</v>
      </c>
      <c r="CY105" s="37">
        <v>1</v>
      </c>
      <c r="CZ105" s="37">
        <v>1</v>
      </c>
      <c r="DA105" s="37">
        <v>1</v>
      </c>
      <c r="DB105" s="38" t="s">
        <v>222</v>
      </c>
      <c r="DC105" s="39">
        <v>0.70350000000000001</v>
      </c>
      <c r="DF105" s="37">
        <v>1</v>
      </c>
      <c r="DG105" s="37">
        <v>1</v>
      </c>
      <c r="DH105" s="37">
        <v>1</v>
      </c>
      <c r="DI105" s="37">
        <v>1</v>
      </c>
      <c r="DJ105" s="37">
        <v>1</v>
      </c>
      <c r="DK105" s="37">
        <v>1</v>
      </c>
      <c r="DL105" s="37">
        <v>1</v>
      </c>
      <c r="DM105" s="37">
        <v>1</v>
      </c>
      <c r="DN105" s="38" t="s">
        <v>222</v>
      </c>
      <c r="DO105" s="39">
        <v>0.70350000000000001</v>
      </c>
      <c r="DR105" s="37">
        <v>1</v>
      </c>
      <c r="DS105" s="37">
        <v>1</v>
      </c>
      <c r="DT105" s="37">
        <v>1</v>
      </c>
      <c r="DU105" s="37">
        <v>1</v>
      </c>
      <c r="DV105" s="37">
        <v>1</v>
      </c>
      <c r="DW105" s="37">
        <v>1</v>
      </c>
      <c r="DX105" s="37">
        <v>1</v>
      </c>
      <c r="DY105" s="37">
        <v>1</v>
      </c>
      <c r="DZ105" s="38" t="s">
        <v>222</v>
      </c>
      <c r="EA105" s="39">
        <v>0.70350000000000001</v>
      </c>
      <c r="ED105" s="37">
        <v>1</v>
      </c>
      <c r="EE105" s="37">
        <v>1</v>
      </c>
      <c r="EF105" s="37">
        <v>1</v>
      </c>
      <c r="EG105" s="37">
        <v>1</v>
      </c>
      <c r="EH105" s="37">
        <v>1</v>
      </c>
      <c r="EI105" s="37">
        <v>1</v>
      </c>
      <c r="EJ105" s="37">
        <v>1</v>
      </c>
      <c r="EK105" s="37">
        <v>1</v>
      </c>
      <c r="EL105" s="38" t="s">
        <v>222</v>
      </c>
      <c r="EM105" s="39">
        <v>0.70350000000000001</v>
      </c>
    </row>
    <row r="106" spans="1:143" ht="12.75" customHeight="1" x14ac:dyDescent="0.2">
      <c r="A106" s="31" t="s">
        <v>223</v>
      </c>
      <c r="M106" s="31" t="s">
        <v>223</v>
      </c>
      <c r="N106" s="37">
        <v>1</v>
      </c>
      <c r="O106" s="37">
        <v>1</v>
      </c>
      <c r="P106" s="37">
        <v>1</v>
      </c>
      <c r="Q106" s="37">
        <v>1</v>
      </c>
      <c r="R106" s="37">
        <v>1</v>
      </c>
      <c r="S106" s="37">
        <v>1</v>
      </c>
      <c r="T106" s="37">
        <v>1</v>
      </c>
      <c r="U106" s="37">
        <v>1</v>
      </c>
      <c r="V106" s="38">
        <v>1</v>
      </c>
      <c r="W106" s="37">
        <v>1</v>
      </c>
      <c r="Y106" s="31" t="s">
        <v>223</v>
      </c>
      <c r="Z106" s="37">
        <v>1</v>
      </c>
      <c r="AA106" s="37">
        <v>1</v>
      </c>
      <c r="AB106" s="37">
        <v>1</v>
      </c>
      <c r="AC106" s="37">
        <v>1</v>
      </c>
      <c r="AD106" s="37">
        <v>1</v>
      </c>
      <c r="AE106" s="37">
        <v>1</v>
      </c>
      <c r="AF106" s="37">
        <v>1</v>
      </c>
      <c r="AG106" s="37">
        <v>1</v>
      </c>
      <c r="AH106" s="38">
        <v>1</v>
      </c>
      <c r="AI106" s="37">
        <v>1</v>
      </c>
      <c r="AK106" s="31" t="s">
        <v>223</v>
      </c>
      <c r="AL106" s="37">
        <v>1</v>
      </c>
      <c r="AM106" s="37">
        <v>1</v>
      </c>
      <c r="AN106" s="37">
        <v>1</v>
      </c>
      <c r="AO106" s="37">
        <v>1</v>
      </c>
      <c r="AP106" s="37">
        <v>1</v>
      </c>
      <c r="AQ106" s="37">
        <v>1</v>
      </c>
      <c r="AR106" s="37">
        <v>1</v>
      </c>
      <c r="AS106" s="37">
        <v>1</v>
      </c>
      <c r="AT106" s="38">
        <v>1</v>
      </c>
      <c r="AU106" s="37">
        <v>1</v>
      </c>
      <c r="AX106" s="37">
        <v>1</v>
      </c>
      <c r="AY106" s="37">
        <v>1</v>
      </c>
      <c r="AZ106" s="37">
        <v>1</v>
      </c>
      <c r="BA106" s="37">
        <v>1</v>
      </c>
      <c r="BB106" s="37">
        <v>1</v>
      </c>
      <c r="BC106" s="37">
        <v>1</v>
      </c>
      <c r="BD106" s="37">
        <v>1</v>
      </c>
      <c r="BE106" s="37">
        <v>1</v>
      </c>
      <c r="BF106" s="38">
        <v>1</v>
      </c>
      <c r="BG106" s="37">
        <v>1</v>
      </c>
      <c r="BJ106" s="37">
        <v>1</v>
      </c>
      <c r="BK106" s="37">
        <v>1</v>
      </c>
      <c r="BL106" s="37">
        <v>1</v>
      </c>
      <c r="BM106" s="37">
        <v>1</v>
      </c>
      <c r="BN106" s="37">
        <v>1</v>
      </c>
      <c r="BO106" s="37">
        <v>1</v>
      </c>
      <c r="BP106" s="37">
        <v>1</v>
      </c>
      <c r="BQ106" s="37">
        <v>1</v>
      </c>
      <c r="BR106" s="38">
        <v>1</v>
      </c>
      <c r="BS106" s="37">
        <v>1</v>
      </c>
      <c r="BV106" s="37">
        <v>1</v>
      </c>
      <c r="BW106" s="37">
        <v>1</v>
      </c>
      <c r="BX106" s="37">
        <v>1</v>
      </c>
      <c r="BY106" s="37">
        <v>1</v>
      </c>
      <c r="BZ106" s="37">
        <v>1</v>
      </c>
      <c r="CA106" s="37">
        <v>1</v>
      </c>
      <c r="CB106" s="37">
        <v>1</v>
      </c>
      <c r="CC106" s="37">
        <v>1</v>
      </c>
      <c r="CD106" s="38">
        <v>1</v>
      </c>
      <c r="CE106" s="37">
        <v>1</v>
      </c>
      <c r="CH106" s="37">
        <v>1</v>
      </c>
      <c r="CI106" s="37">
        <v>1</v>
      </c>
      <c r="CJ106" s="37">
        <v>1</v>
      </c>
      <c r="CK106" s="37">
        <v>1</v>
      </c>
      <c r="CL106" s="37">
        <v>1</v>
      </c>
      <c r="CM106" s="37">
        <v>1</v>
      </c>
      <c r="CN106" s="37">
        <v>1</v>
      </c>
      <c r="CO106" s="37">
        <v>1</v>
      </c>
      <c r="CP106" s="38">
        <v>1</v>
      </c>
      <c r="CQ106" s="37">
        <v>1</v>
      </c>
      <c r="CT106" s="37">
        <v>1</v>
      </c>
      <c r="CU106" s="37">
        <v>1</v>
      </c>
      <c r="CV106" s="37">
        <v>1</v>
      </c>
      <c r="CW106" s="37">
        <v>1</v>
      </c>
      <c r="CX106" s="37">
        <v>1</v>
      </c>
      <c r="CY106" s="37">
        <v>1</v>
      </c>
      <c r="CZ106" s="37">
        <v>1</v>
      </c>
      <c r="DA106" s="37">
        <v>1</v>
      </c>
      <c r="DB106" s="38">
        <v>1</v>
      </c>
      <c r="DC106" s="37">
        <v>1</v>
      </c>
      <c r="DF106" s="37">
        <v>1</v>
      </c>
      <c r="DG106" s="37">
        <v>1</v>
      </c>
      <c r="DH106" s="37">
        <v>1</v>
      </c>
      <c r="DI106" s="37">
        <v>1</v>
      </c>
      <c r="DJ106" s="37">
        <v>1</v>
      </c>
      <c r="DK106" s="37">
        <v>1</v>
      </c>
      <c r="DL106" s="37">
        <v>1</v>
      </c>
      <c r="DM106" s="37">
        <v>1</v>
      </c>
      <c r="DN106" s="38">
        <v>1</v>
      </c>
      <c r="DO106" s="37">
        <v>1</v>
      </c>
      <c r="DR106" s="37">
        <v>1</v>
      </c>
      <c r="DS106" s="37">
        <v>1</v>
      </c>
      <c r="DT106" s="37">
        <v>1</v>
      </c>
      <c r="DU106" s="37">
        <v>1</v>
      </c>
      <c r="DV106" s="37">
        <v>1</v>
      </c>
      <c r="DW106" s="37">
        <v>1</v>
      </c>
      <c r="DX106" s="37">
        <v>1</v>
      </c>
      <c r="DY106" s="37">
        <v>1</v>
      </c>
      <c r="DZ106" s="38">
        <v>1</v>
      </c>
      <c r="EA106" s="37">
        <v>1</v>
      </c>
      <c r="ED106" s="37">
        <v>1</v>
      </c>
      <c r="EE106" s="37">
        <v>1</v>
      </c>
      <c r="EF106" s="37">
        <v>1</v>
      </c>
      <c r="EG106" s="37">
        <v>1</v>
      </c>
      <c r="EH106" s="37">
        <v>1</v>
      </c>
      <c r="EI106" s="37">
        <v>1</v>
      </c>
      <c r="EJ106" s="37">
        <v>1</v>
      </c>
      <c r="EK106" s="37">
        <v>1</v>
      </c>
      <c r="EL106" s="38">
        <v>1</v>
      </c>
      <c r="EM106" s="37">
        <v>1</v>
      </c>
    </row>
    <row r="107" spans="1:143" ht="12.75" customHeight="1" x14ac:dyDescent="0.2">
      <c r="B107" s="1">
        <f t="shared" ref="B107:I108" si="294">B102*0.72</f>
        <v>33798186.037788652</v>
      </c>
      <c r="C107" s="1">
        <f t="shared" si="294"/>
        <v>0</v>
      </c>
      <c r="D107" s="1">
        <f t="shared" si="294"/>
        <v>133758.3907724804</v>
      </c>
      <c r="E107" s="1">
        <f t="shared" si="294"/>
        <v>31735107.144357104</v>
      </c>
      <c r="F107" s="1">
        <f t="shared" si="294"/>
        <v>6956352.5616370607</v>
      </c>
      <c r="G107" s="1">
        <f t="shared" si="294"/>
        <v>31632537.002597388</v>
      </c>
      <c r="H107" s="1">
        <f t="shared" si="294"/>
        <v>13613682.5276004</v>
      </c>
      <c r="I107" s="1">
        <f t="shared" si="294"/>
        <v>3149841.1620853618</v>
      </c>
    </row>
    <row r="108" spans="1:143" ht="12.75" customHeight="1" x14ac:dyDescent="0.2">
      <c r="B108" s="1">
        <f t="shared" si="294"/>
        <v>65743405.488707528</v>
      </c>
      <c r="C108" s="1">
        <f t="shared" si="294"/>
        <v>-1388503.0389896978</v>
      </c>
      <c r="D108" s="1">
        <f t="shared" si="294"/>
        <v>174921.31786952374</v>
      </c>
      <c r="E108" s="1">
        <f t="shared" si="294"/>
        <v>168967691.68369967</v>
      </c>
      <c r="F108" s="1">
        <f t="shared" si="294"/>
        <v>26583377.111218389</v>
      </c>
      <c r="G108" s="1">
        <f t="shared" si="294"/>
        <v>47267182.02888649</v>
      </c>
      <c r="H108" s="1">
        <f t="shared" si="294"/>
        <v>-57041056.731851421</v>
      </c>
      <c r="I108" s="1">
        <f t="shared" si="294"/>
        <v>21832150.152627293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2E9C-CF26-4E3B-B124-F36B1BFD0DD6}">
  <sheetPr>
    <tabColor theme="9" tint="0.39997558519241921"/>
    <pageSetUpPr fitToPage="1"/>
  </sheetPr>
  <dimension ref="A1:FB239"/>
  <sheetViews>
    <sheetView showGridLines="0" topLeftCell="B1" zoomScale="103" zoomScaleNormal="87" zoomScaleSheetLayoutView="90" workbookViewId="0">
      <pane xSplit="1" ySplit="2" topLeftCell="AJ3" activePane="bottomRight" state="frozen"/>
      <selection pane="topRight" activeCell="C1" sqref="C1"/>
      <selection pane="bottomLeft" activeCell="B3" sqref="B3"/>
      <selection pane="bottomRight" activeCell="EU3" sqref="EU3:EZ3"/>
    </sheetView>
  </sheetViews>
  <sheetFormatPr baseColWidth="10" defaultColWidth="11.42578125" defaultRowHeight="15" x14ac:dyDescent="0.25"/>
  <cols>
    <col min="1" max="1" width="17.42578125" style="116" hidden="1" customWidth="1"/>
    <col min="2" max="2" width="50" style="116" customWidth="1"/>
    <col min="3" max="3" width="18.42578125" style="116" customWidth="1"/>
    <col min="4" max="4" width="19" style="116" customWidth="1"/>
    <col min="5" max="5" width="18" style="116" customWidth="1"/>
    <col min="6" max="6" width="17.42578125" style="116" customWidth="1"/>
    <col min="7" max="7" width="16.42578125" style="116" customWidth="1"/>
    <col min="8" max="8" width="19.42578125" style="116" customWidth="1"/>
    <col min="9" max="9" width="16.5703125" style="116" bestFit="1" customWidth="1"/>
    <col min="10" max="10" width="8.5703125" style="117" hidden="1" customWidth="1"/>
    <col min="11" max="11" width="12.5703125" style="116" hidden="1" customWidth="1"/>
    <col min="12" max="12" width="14.5703125" style="116" hidden="1" customWidth="1"/>
    <col min="13" max="13" width="11.42578125" style="117" hidden="1" customWidth="1"/>
    <col min="14" max="14" width="12.42578125" style="116" hidden="1" customWidth="1"/>
    <col min="15" max="16" width="14.5703125" style="116" hidden="1" customWidth="1"/>
    <col min="17" max="19" width="11.42578125" style="116" hidden="1" customWidth="1"/>
    <col min="20" max="20" width="20.42578125" style="116" hidden="1" customWidth="1"/>
    <col min="21" max="21" width="15.42578125" style="116" hidden="1" customWidth="1"/>
    <col min="22" max="22" width="11.42578125" style="116" hidden="1" customWidth="1"/>
    <col min="23" max="23" width="13.5703125" style="116" hidden="1" customWidth="1"/>
    <col min="24" max="24" width="11.42578125" style="116" hidden="1" customWidth="1"/>
    <col min="25" max="25" width="14.42578125" style="116" hidden="1" customWidth="1"/>
    <col min="26" max="26" width="11.42578125" style="116" hidden="1" customWidth="1"/>
    <col min="27" max="27" width="13.5703125" style="116" bestFit="1" customWidth="1"/>
    <col min="28" max="28" width="13.7109375" style="116" customWidth="1"/>
    <col min="29" max="29" width="15.42578125" style="116" bestFit="1" customWidth="1"/>
    <col min="30" max="30" width="24.42578125" style="116" bestFit="1" customWidth="1"/>
    <col min="31" max="31" width="18.5703125" style="116" customWidth="1"/>
    <col min="32" max="36" width="16.5703125" style="116" bestFit="1" customWidth="1"/>
    <col min="37" max="37" width="16.42578125" style="116" bestFit="1" customWidth="1"/>
    <col min="38" max="38" width="14.42578125" style="116" bestFit="1" customWidth="1"/>
    <col min="39" max="39" width="16.42578125" style="116" hidden="1" customWidth="1"/>
    <col min="40" max="40" width="13.5703125" style="116" hidden="1" customWidth="1"/>
    <col min="41" max="41" width="16.42578125" style="116" hidden="1" customWidth="1"/>
    <col min="42" max="42" width="24.42578125" style="116" bestFit="1" customWidth="1"/>
    <col min="43" max="43" width="15.42578125" style="116" bestFit="1" customWidth="1"/>
    <col min="44" max="44" width="16" style="116" customWidth="1"/>
    <col min="45" max="48" width="16.5703125" style="116" bestFit="1" customWidth="1"/>
    <col min="49" max="49" width="16.42578125" style="116" bestFit="1" customWidth="1"/>
    <col min="50" max="50" width="14.5703125" style="116" customWidth="1"/>
    <col min="51" max="51" width="13.5703125" style="116" hidden="1" customWidth="1"/>
    <col min="52" max="52" width="12.5703125" style="116" hidden="1" customWidth="1"/>
    <col min="53" max="53" width="13" style="116" hidden="1" customWidth="1"/>
    <col min="54" max="54" width="17.140625" style="116" bestFit="1" customWidth="1"/>
    <col min="55" max="56" width="16.5703125" style="116" bestFit="1" customWidth="1"/>
    <col min="57" max="57" width="16" style="116" bestFit="1" customWidth="1"/>
    <col min="58" max="58" width="14.5703125" style="116" bestFit="1" customWidth="1"/>
    <col min="59" max="59" width="16" style="116" bestFit="1" customWidth="1"/>
    <col min="60" max="60" width="16.5703125" style="116" bestFit="1" customWidth="1"/>
    <col min="61" max="61" width="11.28515625" style="116" bestFit="1" customWidth="1"/>
    <col min="62" max="62" width="17.5703125" style="116" customWidth="1"/>
    <col min="63" max="64" width="11.42578125" style="116" hidden="1" customWidth="1"/>
    <col min="65" max="65" width="1.42578125" style="116" customWidth="1"/>
    <col min="66" max="66" width="17.140625" style="116" bestFit="1" customWidth="1"/>
    <col min="67" max="68" width="16.5703125" style="116" bestFit="1" customWidth="1"/>
    <col min="69" max="69" width="16" style="116" bestFit="1" customWidth="1"/>
    <col min="70" max="70" width="15" style="116" bestFit="1" customWidth="1"/>
    <col min="71" max="71" width="16" style="116" bestFit="1" customWidth="1"/>
    <col min="72" max="72" width="16.5703125" style="116" bestFit="1" customWidth="1"/>
    <col min="73" max="73" width="15.140625" style="116" customWidth="1"/>
    <col min="74" max="74" width="15.5703125" style="116" customWidth="1"/>
    <col min="75" max="75" width="11.42578125" style="116" hidden="1" customWidth="1"/>
    <col min="76" max="76" width="1.42578125" style="116" customWidth="1"/>
    <col min="77" max="77" width="1.28515625" style="116" customWidth="1"/>
    <col min="78" max="78" width="17.7109375" style="116" bestFit="1" customWidth="1"/>
    <col min="79" max="80" width="16.5703125" style="116" bestFit="1" customWidth="1"/>
    <col min="81" max="82" width="16" style="116" bestFit="1" customWidth="1"/>
    <col min="83" max="84" width="16.5703125" style="116" bestFit="1" customWidth="1"/>
    <col min="85" max="85" width="11.42578125" style="116"/>
    <col min="86" max="86" width="15.85546875" style="116" customWidth="1"/>
    <col min="87" max="89" width="11.42578125" style="116" hidden="1" customWidth="1"/>
    <col min="90" max="90" width="17.7109375" style="116" bestFit="1" customWidth="1"/>
    <col min="91" max="92" width="16.5703125" style="116" bestFit="1" customWidth="1"/>
    <col min="93" max="94" width="16" style="116" bestFit="1" customWidth="1"/>
    <col min="95" max="96" width="16.5703125" style="116" bestFit="1" customWidth="1"/>
    <col min="97" max="97" width="11.42578125" style="116"/>
    <col min="98" max="98" width="14.85546875" style="116" customWidth="1"/>
    <col min="99" max="101" width="11.42578125" style="116" hidden="1" customWidth="1"/>
    <col min="102" max="102" width="17.7109375" style="116" bestFit="1" customWidth="1"/>
    <col min="103" max="104" width="16.5703125" style="116" bestFit="1" customWidth="1"/>
    <col min="105" max="106" width="16" style="116" bestFit="1" customWidth="1"/>
    <col min="107" max="108" width="16.5703125" style="116" bestFit="1" customWidth="1"/>
    <col min="109" max="109" width="11.42578125" style="116"/>
    <col min="110" max="110" width="14.42578125" style="116" customWidth="1"/>
    <col min="111" max="113" width="11.42578125" style="116" hidden="1" customWidth="1"/>
    <col min="114" max="114" width="17.7109375" style="116" bestFit="1" customWidth="1"/>
    <col min="115" max="117" width="16.5703125" style="116" bestFit="1" customWidth="1"/>
    <col min="118" max="118" width="16" style="116" bestFit="1" customWidth="1"/>
    <col min="119" max="120" width="16.5703125" style="116" bestFit="1" customWidth="1"/>
    <col min="121" max="121" width="11.42578125" style="116"/>
    <col min="122" max="122" width="14.85546875" style="116" customWidth="1"/>
    <col min="123" max="125" width="11.42578125" style="116" hidden="1" customWidth="1"/>
    <col min="126" max="126" width="17.7109375" style="116" bestFit="1" customWidth="1"/>
    <col min="127" max="129" width="16.5703125" style="116" bestFit="1" customWidth="1"/>
    <col min="130" max="130" width="16" style="116" bestFit="1" customWidth="1"/>
    <col min="131" max="132" width="16.5703125" style="116" bestFit="1" customWidth="1"/>
    <col min="133" max="133" width="11.42578125" style="116"/>
    <col min="134" max="134" width="14.28515625" style="116" customWidth="1"/>
    <col min="135" max="137" width="11.42578125" style="116" hidden="1" customWidth="1"/>
    <col min="138" max="138" width="17.7109375" style="116" bestFit="1" customWidth="1"/>
    <col min="139" max="139" width="16.5703125" style="116" bestFit="1" customWidth="1"/>
    <col min="140" max="140" width="16.5703125" style="116" customWidth="1"/>
    <col min="141" max="141" width="16.5703125" style="116" bestFit="1" customWidth="1"/>
    <col min="142" max="142" width="16" style="116" bestFit="1" customWidth="1"/>
    <col min="143" max="144" width="16.5703125" style="116" bestFit="1" customWidth="1"/>
    <col min="145" max="145" width="11.42578125" style="116"/>
    <col min="146" max="146" width="14.28515625" style="116" customWidth="1"/>
    <col min="147" max="149" width="11.42578125" style="116" hidden="1" customWidth="1"/>
    <col min="150" max="150" width="17.28515625" style="116" bestFit="1" customWidth="1"/>
    <col min="151" max="151" width="17.85546875" style="116" customWidth="1"/>
    <col min="152" max="152" width="16.42578125" style="116" bestFit="1" customWidth="1"/>
    <col min="153" max="153" width="16.5703125" style="116" bestFit="1" customWidth="1"/>
    <col min="154" max="154" width="16" style="116" bestFit="1" customWidth="1"/>
    <col min="155" max="155" width="16.42578125" style="116" bestFit="1" customWidth="1"/>
    <col min="156" max="156" width="23.140625" style="116" customWidth="1"/>
    <col min="157" max="157" width="10.42578125" style="116" bestFit="1" customWidth="1"/>
    <col min="158" max="158" width="14.5703125" style="116" bestFit="1" customWidth="1"/>
    <col min="159" max="16384" width="11.42578125" style="116"/>
  </cols>
  <sheetData>
    <row r="1" spans="1:158" ht="15.75" thickBot="1" x14ac:dyDescent="0.3">
      <c r="A1" s="364" t="s">
        <v>216</v>
      </c>
      <c r="B1" s="316" t="s">
        <v>285</v>
      </c>
      <c r="C1" s="494" t="s">
        <v>417</v>
      </c>
      <c r="D1" s="495"/>
      <c r="E1" s="495"/>
      <c r="F1" s="495"/>
      <c r="G1" s="495"/>
      <c r="H1" s="495"/>
      <c r="I1" s="496"/>
      <c r="J1" s="360"/>
      <c r="K1" s="360"/>
      <c r="L1" s="359"/>
      <c r="AD1" s="497" t="s">
        <v>416</v>
      </c>
      <c r="AE1" s="498"/>
      <c r="AF1" s="498"/>
      <c r="AG1" s="498"/>
      <c r="AH1" s="498"/>
      <c r="AI1" s="498"/>
      <c r="AJ1" s="499"/>
      <c r="AM1" s="358"/>
      <c r="AN1" s="357"/>
      <c r="AO1" s="356"/>
      <c r="AP1" s="497" t="s">
        <v>415</v>
      </c>
      <c r="AQ1" s="498"/>
      <c r="AR1" s="498"/>
      <c r="AS1" s="498"/>
      <c r="AT1" s="498"/>
      <c r="AU1" s="498"/>
      <c r="AV1" s="499"/>
      <c r="AY1" s="358"/>
      <c r="AZ1" s="357"/>
      <c r="BA1" s="356"/>
      <c r="BB1" s="497" t="s">
        <v>414</v>
      </c>
      <c r="BC1" s="498"/>
      <c r="BD1" s="498"/>
      <c r="BE1" s="498"/>
      <c r="BF1" s="498"/>
      <c r="BG1" s="498"/>
      <c r="BH1" s="499"/>
      <c r="BN1" s="497" t="s">
        <v>413</v>
      </c>
      <c r="BO1" s="498"/>
      <c r="BP1" s="498"/>
      <c r="BQ1" s="498"/>
      <c r="BR1" s="498"/>
      <c r="BS1" s="498"/>
      <c r="BT1" s="499"/>
      <c r="BZ1" s="497" t="s">
        <v>412</v>
      </c>
      <c r="CA1" s="498"/>
      <c r="CB1" s="498"/>
      <c r="CC1" s="498"/>
      <c r="CD1" s="498"/>
      <c r="CE1" s="498"/>
      <c r="CF1" s="499"/>
      <c r="CL1" s="497" t="s">
        <v>411</v>
      </c>
      <c r="CM1" s="498"/>
      <c r="CN1" s="498"/>
      <c r="CO1" s="498"/>
      <c r="CP1" s="498"/>
      <c r="CQ1" s="498"/>
      <c r="CR1" s="499"/>
      <c r="CX1" s="497" t="s">
        <v>410</v>
      </c>
      <c r="CY1" s="498"/>
      <c r="CZ1" s="498"/>
      <c r="DA1" s="498"/>
      <c r="DB1" s="498"/>
      <c r="DC1" s="498"/>
      <c r="DD1" s="499"/>
      <c r="DJ1" s="497" t="s">
        <v>409</v>
      </c>
      <c r="DK1" s="498"/>
      <c r="DL1" s="498"/>
      <c r="DM1" s="498"/>
      <c r="DN1" s="498"/>
      <c r="DO1" s="498"/>
      <c r="DP1" s="499"/>
      <c r="DV1" s="497" t="s">
        <v>408</v>
      </c>
      <c r="DW1" s="498"/>
      <c r="DX1" s="498"/>
      <c r="DY1" s="498"/>
      <c r="DZ1" s="498"/>
      <c r="EA1" s="498"/>
      <c r="EB1" s="499"/>
      <c r="EH1" s="497" t="s">
        <v>407</v>
      </c>
      <c r="EI1" s="498"/>
      <c r="EJ1" s="498"/>
      <c r="EK1" s="498"/>
      <c r="EL1" s="498"/>
      <c r="EM1" s="498"/>
      <c r="EN1" s="499"/>
      <c r="ET1" s="497" t="s">
        <v>406</v>
      </c>
      <c r="EU1" s="498"/>
      <c r="EV1" s="498"/>
      <c r="EW1" s="498"/>
      <c r="EX1" s="498"/>
      <c r="EY1" s="498"/>
      <c r="EZ1" s="499"/>
    </row>
    <row r="2" spans="1:158" x14ac:dyDescent="0.25">
      <c r="A2" s="355">
        <v>44896</v>
      </c>
      <c r="B2" s="143"/>
      <c r="C2" s="351" t="s">
        <v>216</v>
      </c>
      <c r="D2" s="350" t="s">
        <v>215</v>
      </c>
      <c r="E2" s="350" t="s">
        <v>214</v>
      </c>
      <c r="F2" s="350" t="s">
        <v>203</v>
      </c>
      <c r="G2" s="350" t="s">
        <v>212</v>
      </c>
      <c r="H2" s="349" t="s">
        <v>211</v>
      </c>
      <c r="I2" s="349" t="s">
        <v>210</v>
      </c>
      <c r="J2" s="492" t="s">
        <v>405</v>
      </c>
      <c r="K2" s="493"/>
      <c r="L2" s="354" t="s">
        <v>404</v>
      </c>
      <c r="AD2" s="351" t="s">
        <v>216</v>
      </c>
      <c r="AE2" s="350" t="s">
        <v>215</v>
      </c>
      <c r="AF2" s="350" t="s">
        <v>214</v>
      </c>
      <c r="AG2" s="350" t="s">
        <v>203</v>
      </c>
      <c r="AH2" s="350" t="s">
        <v>212</v>
      </c>
      <c r="AI2" s="349" t="s">
        <v>211</v>
      </c>
      <c r="AJ2" s="349" t="s">
        <v>210</v>
      </c>
      <c r="AM2" s="353"/>
      <c r="AN2" s="353"/>
      <c r="AO2" s="352"/>
      <c r="AP2" s="351" t="s">
        <v>216</v>
      </c>
      <c r="AQ2" s="350" t="s">
        <v>215</v>
      </c>
      <c r="AR2" s="350" t="s">
        <v>214</v>
      </c>
      <c r="AS2" s="350" t="s">
        <v>203</v>
      </c>
      <c r="AT2" s="350" t="s">
        <v>212</v>
      </c>
      <c r="AU2" s="349" t="s">
        <v>211</v>
      </c>
      <c r="AV2" s="349" t="s">
        <v>210</v>
      </c>
      <c r="AY2" s="353"/>
      <c r="AZ2" s="353"/>
      <c r="BA2" s="352"/>
      <c r="BB2" s="351" t="s">
        <v>216</v>
      </c>
      <c r="BC2" s="350" t="s">
        <v>215</v>
      </c>
      <c r="BD2" s="350" t="s">
        <v>214</v>
      </c>
      <c r="BE2" s="350" t="s">
        <v>203</v>
      </c>
      <c r="BF2" s="350" t="s">
        <v>212</v>
      </c>
      <c r="BG2" s="349" t="s">
        <v>211</v>
      </c>
      <c r="BH2" s="349" t="s">
        <v>210</v>
      </c>
      <c r="BN2" s="351" t="s">
        <v>216</v>
      </c>
      <c r="BO2" s="350" t="s">
        <v>215</v>
      </c>
      <c r="BP2" s="350" t="s">
        <v>214</v>
      </c>
      <c r="BQ2" s="350" t="s">
        <v>203</v>
      </c>
      <c r="BR2" s="350" t="s">
        <v>212</v>
      </c>
      <c r="BS2" s="349" t="s">
        <v>211</v>
      </c>
      <c r="BT2" s="349" t="s">
        <v>210</v>
      </c>
      <c r="BZ2" s="351" t="s">
        <v>216</v>
      </c>
      <c r="CA2" s="350" t="s">
        <v>215</v>
      </c>
      <c r="CB2" s="350" t="s">
        <v>214</v>
      </c>
      <c r="CC2" s="350" t="s">
        <v>203</v>
      </c>
      <c r="CD2" s="350" t="s">
        <v>212</v>
      </c>
      <c r="CE2" s="349" t="s">
        <v>211</v>
      </c>
      <c r="CF2" s="349" t="s">
        <v>210</v>
      </c>
      <c r="CL2" s="351" t="s">
        <v>216</v>
      </c>
      <c r="CM2" s="350" t="s">
        <v>215</v>
      </c>
      <c r="CN2" s="350" t="s">
        <v>214</v>
      </c>
      <c r="CO2" s="350" t="s">
        <v>203</v>
      </c>
      <c r="CP2" s="350" t="s">
        <v>212</v>
      </c>
      <c r="CQ2" s="349" t="s">
        <v>211</v>
      </c>
      <c r="CR2" s="349" t="s">
        <v>210</v>
      </c>
      <c r="CX2" s="351" t="s">
        <v>216</v>
      </c>
      <c r="CY2" s="350" t="s">
        <v>215</v>
      </c>
      <c r="CZ2" s="350" t="s">
        <v>214</v>
      </c>
      <c r="DA2" s="350" t="s">
        <v>203</v>
      </c>
      <c r="DB2" s="350" t="s">
        <v>212</v>
      </c>
      <c r="DC2" s="349" t="s">
        <v>211</v>
      </c>
      <c r="DD2" s="349" t="s">
        <v>210</v>
      </c>
      <c r="DJ2" s="351" t="s">
        <v>216</v>
      </c>
      <c r="DK2" s="350" t="s">
        <v>215</v>
      </c>
      <c r="DL2" s="350" t="s">
        <v>214</v>
      </c>
      <c r="DM2" s="350" t="s">
        <v>203</v>
      </c>
      <c r="DN2" s="350" t="s">
        <v>212</v>
      </c>
      <c r="DO2" s="349" t="s">
        <v>211</v>
      </c>
      <c r="DP2" s="349" t="s">
        <v>210</v>
      </c>
      <c r="DV2" s="351" t="s">
        <v>216</v>
      </c>
      <c r="DW2" s="350" t="s">
        <v>215</v>
      </c>
      <c r="DX2" s="350" t="s">
        <v>214</v>
      </c>
      <c r="DY2" s="350" t="s">
        <v>203</v>
      </c>
      <c r="DZ2" s="350" t="s">
        <v>212</v>
      </c>
      <c r="EA2" s="349" t="s">
        <v>211</v>
      </c>
      <c r="EB2" s="349" t="s">
        <v>210</v>
      </c>
      <c r="EH2" s="351" t="s">
        <v>216</v>
      </c>
      <c r="EI2" s="350" t="s">
        <v>215</v>
      </c>
      <c r="EJ2" s="350" t="s">
        <v>214</v>
      </c>
      <c r="EK2" s="350" t="s">
        <v>203</v>
      </c>
      <c r="EL2" s="350" t="s">
        <v>212</v>
      </c>
      <c r="EM2" s="349" t="s">
        <v>211</v>
      </c>
      <c r="EN2" s="349" t="s">
        <v>210</v>
      </c>
      <c r="ET2" s="351" t="s">
        <v>216</v>
      </c>
      <c r="EU2" s="350" t="s">
        <v>215</v>
      </c>
      <c r="EV2" s="350" t="s">
        <v>214</v>
      </c>
      <c r="EW2" s="350" t="s">
        <v>203</v>
      </c>
      <c r="EX2" s="350" t="s">
        <v>212</v>
      </c>
      <c r="EY2" s="349" t="s">
        <v>211</v>
      </c>
      <c r="EZ2" s="349" t="s">
        <v>210</v>
      </c>
    </row>
    <row r="3" spans="1:158" x14ac:dyDescent="0.25">
      <c r="A3" s="347"/>
      <c r="B3" s="348"/>
      <c r="C3" s="345"/>
      <c r="D3" s="279"/>
      <c r="E3" s="279"/>
      <c r="F3" s="279"/>
      <c r="G3" s="279"/>
      <c r="H3" s="279"/>
      <c r="I3" s="279"/>
      <c r="J3" s="149"/>
      <c r="K3" s="148"/>
      <c r="L3" s="347"/>
      <c r="AD3" s="345"/>
      <c r="AE3" s="279">
        <f t="shared" ref="AE3:AJ3" si="0">AE5-D5</f>
        <v>1877678209.9462271</v>
      </c>
      <c r="AF3" s="279">
        <f t="shared" si="0"/>
        <v>482213514.91329527</v>
      </c>
      <c r="AG3" s="279">
        <f t="shared" si="0"/>
        <v>490348688.11179912</v>
      </c>
      <c r="AH3" s="279">
        <f t="shared" si="0"/>
        <v>120419061.28288293</v>
      </c>
      <c r="AI3" s="279">
        <f t="shared" si="0"/>
        <v>1212732536.1210897</v>
      </c>
      <c r="AJ3" s="279">
        <f t="shared" si="0"/>
        <v>317732592.61930275</v>
      </c>
      <c r="AM3" s="346"/>
      <c r="AN3" s="282"/>
      <c r="AO3" s="281"/>
      <c r="AP3" s="345"/>
      <c r="AQ3" s="279">
        <f t="shared" ref="AQ3:AV3" si="1">AQ5-AE5</f>
        <v>1875549248.6654449</v>
      </c>
      <c r="AR3" s="279">
        <f t="shared" si="1"/>
        <v>484495446.30221462</v>
      </c>
      <c r="AS3" s="279">
        <f t="shared" si="1"/>
        <v>321705273.73654366</v>
      </c>
      <c r="AT3" s="279">
        <f t="shared" si="1"/>
        <v>20492150.223275632</v>
      </c>
      <c r="AU3" s="279">
        <f t="shared" si="1"/>
        <v>118176660.17839527</v>
      </c>
      <c r="AV3" s="279">
        <f t="shared" si="1"/>
        <v>349736311.939291</v>
      </c>
      <c r="AY3" s="346"/>
      <c r="AZ3" s="282"/>
      <c r="BA3" s="281"/>
      <c r="BB3" s="345"/>
      <c r="BC3" s="279">
        <f t="shared" ref="BC3:BH3" si="2">BC5-AQ5</f>
        <v>1492887041.0957422</v>
      </c>
      <c r="BD3" s="279">
        <f t="shared" si="2"/>
        <v>226704278.13327217</v>
      </c>
      <c r="BE3" s="279">
        <f t="shared" si="2"/>
        <v>292387909.49578238</v>
      </c>
      <c r="BF3" s="279">
        <f t="shared" si="2"/>
        <v>325952131.99846166</v>
      </c>
      <c r="BG3" s="279">
        <f t="shared" si="2"/>
        <v>16590235.151124239</v>
      </c>
      <c r="BH3" s="279">
        <f t="shared" si="2"/>
        <v>209619960.82432795</v>
      </c>
      <c r="BN3" s="345"/>
      <c r="BO3" s="279">
        <f t="shared" ref="BO3:BT3" si="3">BO5-BC5</f>
        <v>386058845.50113106</v>
      </c>
      <c r="BP3" s="279">
        <f t="shared" si="3"/>
        <v>1117481668.9201264</v>
      </c>
      <c r="BQ3" s="279">
        <f t="shared" si="3"/>
        <v>358239123.38288927</v>
      </c>
      <c r="BR3" s="279">
        <f t="shared" si="3"/>
        <v>90089105.980252922</v>
      </c>
      <c r="BS3" s="279">
        <f t="shared" si="3"/>
        <v>482291482.16290116</v>
      </c>
      <c r="BT3" s="279">
        <f t="shared" si="3"/>
        <v>426108824.06611538</v>
      </c>
      <c r="BZ3" s="345"/>
      <c r="CA3" s="279">
        <f t="shared" ref="CA3:CF3" si="4">CA5-BO5</f>
        <v>988911020.61613941</v>
      </c>
      <c r="CB3" s="279">
        <f t="shared" si="4"/>
        <v>347471297.81371593</v>
      </c>
      <c r="CC3" s="279">
        <f t="shared" si="4"/>
        <v>106541154.57074738</v>
      </c>
      <c r="CD3" s="279">
        <f t="shared" si="4"/>
        <v>35489605.150684357</v>
      </c>
      <c r="CE3" s="279">
        <f t="shared" si="4"/>
        <v>118087421.78700042</v>
      </c>
      <c r="CF3" s="279">
        <f t="shared" si="4"/>
        <v>131584615.11839104</v>
      </c>
      <c r="CL3" s="345"/>
      <c r="CM3" s="279">
        <f t="shared" ref="CM3:CR3" si="5">CM5-CA5</f>
        <v>114495939.79627132</v>
      </c>
      <c r="CN3" s="279">
        <f t="shared" si="5"/>
        <v>317627566.27677917</v>
      </c>
      <c r="CO3" s="279">
        <f t="shared" si="5"/>
        <v>117796910.08608866</v>
      </c>
      <c r="CP3" s="279">
        <f t="shared" si="5"/>
        <v>31002769.477290988</v>
      </c>
      <c r="CQ3" s="279">
        <f t="shared" si="5"/>
        <v>124523166.70713401</v>
      </c>
      <c r="CR3" s="279">
        <f t="shared" si="5"/>
        <v>194756917.15729523</v>
      </c>
      <c r="CX3" s="345"/>
      <c r="CY3" s="279">
        <f t="shared" ref="CY3:DD3" si="6">CY5-CM5</f>
        <v>125928342.02895927</v>
      </c>
      <c r="CZ3" s="279">
        <f t="shared" si="6"/>
        <v>789893898.46666527</v>
      </c>
      <c r="DA3" s="279">
        <f t="shared" si="6"/>
        <v>168517605.94770527</v>
      </c>
      <c r="DB3" s="279">
        <f t="shared" si="6"/>
        <v>1075810518.3279929</v>
      </c>
      <c r="DC3" s="279">
        <f t="shared" si="6"/>
        <v>103466069.00465155</v>
      </c>
      <c r="DD3" s="279">
        <f t="shared" si="6"/>
        <v>180560942.1088376</v>
      </c>
      <c r="DJ3" s="345"/>
      <c r="DK3" s="279">
        <f t="shared" ref="DK3:DP3" si="7">DK5-CY5</f>
        <v>469644101.77543068</v>
      </c>
      <c r="DL3" s="279">
        <f t="shared" si="7"/>
        <v>354231982.98961735</v>
      </c>
      <c r="DM3" s="279">
        <f t="shared" si="7"/>
        <v>59668886.048576355</v>
      </c>
      <c r="DN3" s="279">
        <f t="shared" si="7"/>
        <v>330253224.52196074</v>
      </c>
      <c r="DO3" s="279">
        <f t="shared" si="7"/>
        <v>162615924.01953888</v>
      </c>
      <c r="DP3" s="279">
        <f t="shared" si="7"/>
        <v>171027227.10675621</v>
      </c>
      <c r="DV3" s="345"/>
      <c r="DW3" s="279">
        <f t="shared" ref="DW3:EB3" si="8">DW5-DK5</f>
        <v>349081675.10787487</v>
      </c>
      <c r="DX3" s="279">
        <f t="shared" si="8"/>
        <v>432341320.50475025</v>
      </c>
      <c r="DY3" s="279">
        <f t="shared" si="8"/>
        <v>152705090.35068941</v>
      </c>
      <c r="DZ3" s="279">
        <f t="shared" si="8"/>
        <v>36367476.73348403</v>
      </c>
      <c r="EA3" s="279">
        <f t="shared" si="8"/>
        <v>166099975.69936514</v>
      </c>
      <c r="EB3" s="279">
        <f t="shared" si="8"/>
        <v>270375029.76262236</v>
      </c>
      <c r="EH3" s="345"/>
      <c r="EI3" s="279">
        <f t="shared" ref="EI3:EN3" si="9">EI5-DW5</f>
        <v>140901985.0284853</v>
      </c>
      <c r="EJ3" s="279">
        <f t="shared" si="9"/>
        <v>420755819.51219368</v>
      </c>
      <c r="EK3" s="279">
        <f t="shared" si="9"/>
        <v>395127767.80629015</v>
      </c>
      <c r="EL3" s="279">
        <f t="shared" si="9"/>
        <v>78651994.794904709</v>
      </c>
      <c r="EM3" s="279">
        <f t="shared" si="9"/>
        <v>230871904.30835962</v>
      </c>
      <c r="EN3" s="279">
        <f t="shared" si="9"/>
        <v>193313258.33958483</v>
      </c>
      <c r="ET3" s="345"/>
      <c r="EU3" s="279">
        <f t="shared" ref="EU3:EZ3" si="10">EU5-EI5</f>
        <v>220331039.6549511</v>
      </c>
      <c r="EV3" s="279">
        <f t="shared" si="10"/>
        <v>330299780.76221752</v>
      </c>
      <c r="EW3" s="279">
        <f t="shared" si="10"/>
        <v>145410732.42818546</v>
      </c>
      <c r="EX3" s="279">
        <f t="shared" si="10"/>
        <v>48035057.363071918</v>
      </c>
      <c r="EY3" s="279">
        <f t="shared" si="10"/>
        <v>100870155.30393744</v>
      </c>
      <c r="EZ3" s="279">
        <f t="shared" si="10"/>
        <v>68589793.5745821</v>
      </c>
    </row>
    <row r="4" spans="1:158" x14ac:dyDescent="0.25">
      <c r="A4" s="344"/>
      <c r="B4" s="343" t="s">
        <v>403</v>
      </c>
      <c r="C4" s="341">
        <f t="shared" ref="C4:I4" si="11">C19/C5</f>
        <v>-0.13913540715168002</v>
      </c>
      <c r="D4" s="341">
        <f t="shared" si="11"/>
        <v>-0.14791588757505308</v>
      </c>
      <c r="E4" s="341">
        <f t="shared" si="11"/>
        <v>-0.14000000000000001</v>
      </c>
      <c r="F4" s="341">
        <f t="shared" si="11"/>
        <v>-0.12271806438943618</v>
      </c>
      <c r="G4" s="341">
        <f t="shared" si="11"/>
        <v>-0.19569346863581075</v>
      </c>
      <c r="H4" s="341">
        <f t="shared" si="11"/>
        <v>-0.19110658974709341</v>
      </c>
      <c r="I4" s="341">
        <f t="shared" si="11"/>
        <v>-0.14000000000000001</v>
      </c>
      <c r="J4" s="255"/>
      <c r="K4" s="254"/>
      <c r="L4" s="342">
        <f>+O8</f>
        <v>0</v>
      </c>
      <c r="O4" s="118">
        <f>+F5-D5</f>
        <v>-46367546.670557261</v>
      </c>
      <c r="P4" s="118">
        <f>+D5-F5</f>
        <v>46367546.670557261</v>
      </c>
      <c r="U4" s="212">
        <f t="shared" ref="U4:AA4" si="12">+C5*1.5%</f>
        <v>85893198.632294282</v>
      </c>
      <c r="V4" s="212">
        <f t="shared" si="12"/>
        <v>13350360.086704651</v>
      </c>
      <c r="W4" s="212">
        <f t="shared" si="12"/>
        <v>31000284.687953066</v>
      </c>
      <c r="X4" s="212">
        <f t="shared" si="12"/>
        <v>12654846.886646291</v>
      </c>
      <c r="Y4" s="212">
        <f t="shared" si="12"/>
        <v>419928.36517847166</v>
      </c>
      <c r="Z4" s="212">
        <f t="shared" si="12"/>
        <v>300751.56858702801</v>
      </c>
      <c r="AA4" s="212">
        <f t="shared" si="12"/>
        <v>28167027.03722477</v>
      </c>
      <c r="AD4" s="341">
        <f t="shared" ref="AD4:AJ4" si="13">AD19/AD5</f>
        <v>-0.15521236182251832</v>
      </c>
      <c r="AE4" s="341">
        <f t="shared" si="13"/>
        <v>-0.19</v>
      </c>
      <c r="AF4" s="341">
        <f t="shared" si="13"/>
        <v>-0.12000000000000001</v>
      </c>
      <c r="AG4" s="341">
        <f t="shared" si="13"/>
        <v>-0.1810367649770791</v>
      </c>
      <c r="AH4" s="341">
        <f t="shared" si="13"/>
        <v>-0.1956934686358108</v>
      </c>
      <c r="AI4" s="341">
        <f t="shared" si="13"/>
        <v>-0.16200000000000001</v>
      </c>
      <c r="AJ4" s="341">
        <f t="shared" si="13"/>
        <v>-0.13</v>
      </c>
      <c r="AM4" s="282"/>
      <c r="AN4" s="282"/>
      <c r="AO4" s="281"/>
      <c r="AP4" s="341">
        <f t="shared" ref="AP4:AV4" si="14">AP19/AP5</f>
        <v>-0.15833940913661518</v>
      </c>
      <c r="AQ4" s="341">
        <f t="shared" si="14"/>
        <v>-0.14791588757505308</v>
      </c>
      <c r="AR4" s="341">
        <f t="shared" si="14"/>
        <v>-0.15</v>
      </c>
      <c r="AS4" s="341">
        <f t="shared" si="14"/>
        <v>-0.20049535740435362</v>
      </c>
      <c r="AT4" s="341">
        <f t="shared" si="14"/>
        <v>-0.1956934686358108</v>
      </c>
      <c r="AU4" s="341">
        <f t="shared" si="14"/>
        <v>-0.19110658974709341</v>
      </c>
      <c r="AV4" s="341">
        <f t="shared" si="14"/>
        <v>-0.14000000000000001</v>
      </c>
      <c r="AY4" s="282"/>
      <c r="AZ4" s="282"/>
      <c r="BA4" s="281"/>
      <c r="BB4" s="280"/>
      <c r="BC4" s="279"/>
      <c r="BD4" s="279"/>
      <c r="BE4" s="279"/>
      <c r="BF4" s="279"/>
      <c r="BG4" s="279"/>
      <c r="BH4" s="279"/>
      <c r="BN4" s="280"/>
      <c r="BO4" s="279"/>
      <c r="BP4" s="279"/>
      <c r="BQ4" s="279"/>
      <c r="BR4" s="279"/>
      <c r="BS4" s="279"/>
      <c r="BT4" s="279"/>
      <c r="BZ4" s="280"/>
      <c r="CA4" s="279"/>
      <c r="CB4" s="279"/>
      <c r="CC4" s="279"/>
      <c r="CD4" s="279"/>
      <c r="CE4" s="279"/>
      <c r="CF4" s="279"/>
      <c r="CL4" s="280"/>
      <c r="CM4" s="279"/>
      <c r="CN4" s="279"/>
      <c r="CO4" s="279"/>
      <c r="CP4" s="279"/>
      <c r="CQ4" s="279"/>
      <c r="CR4" s="279"/>
      <c r="CX4" s="280"/>
      <c r="CY4" s="279"/>
      <c r="CZ4" s="279"/>
      <c r="DA4" s="279"/>
      <c r="DB4" s="279"/>
      <c r="DC4" s="279"/>
      <c r="DD4" s="279"/>
      <c r="DJ4" s="280"/>
      <c r="DK4" s="279"/>
      <c r="DL4" s="279"/>
      <c r="DM4" s="279"/>
      <c r="DN4" s="279"/>
      <c r="DO4" s="279"/>
      <c r="DP4" s="279"/>
      <c r="DV4" s="280"/>
      <c r="DW4" s="279"/>
      <c r="DX4" s="279"/>
      <c r="DY4" s="279"/>
      <c r="DZ4" s="279"/>
      <c r="EA4" s="279"/>
      <c r="EB4" s="279"/>
      <c r="EH4" s="280"/>
      <c r="EI4" s="279"/>
      <c r="EJ4" s="279"/>
      <c r="EK4" s="279"/>
      <c r="EL4" s="279"/>
      <c r="EM4" s="279"/>
      <c r="EN4" s="279"/>
      <c r="ET4" s="280"/>
      <c r="EU4" s="279"/>
      <c r="EV4" s="279"/>
      <c r="EW4" s="279"/>
      <c r="EX4" s="279"/>
      <c r="EY4" s="279"/>
      <c r="EZ4" s="279"/>
    </row>
    <row r="5" spans="1:158" x14ac:dyDescent="0.25">
      <c r="A5" s="147">
        <v>10012168.118999999</v>
      </c>
      <c r="B5" s="143" t="s">
        <v>237</v>
      </c>
      <c r="C5" s="280">
        <f>SUM(D5:I5)</f>
        <v>5726213242.1529522</v>
      </c>
      <c r="D5" s="279">
        <f>'Direct Local'!E12</f>
        <v>890024005.78031003</v>
      </c>
      <c r="E5" s="279">
        <f>'Direct Local'!B12</f>
        <v>2066685645.8635378</v>
      </c>
      <c r="F5" s="279">
        <f>'Direct Local'!H12+'Direct Local'!F12+'Direct Local'!D12</f>
        <v>843656459.10975277</v>
      </c>
      <c r="G5" s="279">
        <f>'Direct Local'!G12</f>
        <v>27995224.345231444</v>
      </c>
      <c r="H5" s="279">
        <f>'Direct Local'!I12</f>
        <v>20050104.572468534</v>
      </c>
      <c r="I5" s="279">
        <f>'Direct Local'!C12</f>
        <v>1877801802.4816513</v>
      </c>
      <c r="J5" s="149">
        <f>+(E5-D5)/D5</f>
        <v>1.3220560708939688</v>
      </c>
      <c r="K5" s="148">
        <f>+E5-D5</f>
        <v>1176661640.0832276</v>
      </c>
      <c r="L5" s="147">
        <f>+E5-H5</f>
        <v>2046635541.2910693</v>
      </c>
      <c r="M5" s="117">
        <f t="shared" ref="M5:M17" si="15">+L5/G5</f>
        <v>73.106595469726329</v>
      </c>
      <c r="O5" s="116">
        <f>+O4*1.5%</f>
        <v>-695513.20005835884</v>
      </c>
      <c r="P5" s="212">
        <f>+P4*1.5%</f>
        <v>695513.20005835884</v>
      </c>
      <c r="U5" s="118">
        <f>+H5-F5</f>
        <v>-823606354.53728426</v>
      </c>
      <c r="AB5" s="116" t="b">
        <f>C5='Direct Local'!K7</f>
        <v>1</v>
      </c>
      <c r="AC5" s="118">
        <f>AD5-C5</f>
        <v>4501124602.9945965</v>
      </c>
      <c r="AD5" s="280">
        <f>SUM(AE5:AJ5)</f>
        <v>10227337845.147549</v>
      </c>
      <c r="AE5" s="279">
        <f>'Direct Local'!P12</f>
        <v>2767702215.7265372</v>
      </c>
      <c r="AF5" s="279">
        <f>'Direct Local'!M12</f>
        <v>2548899160.7768331</v>
      </c>
      <c r="AG5" s="279">
        <f>'Direct Local'!S12+'Direct Local'!Q12+'Direct Local'!O12</f>
        <v>1334005147.2215519</v>
      </c>
      <c r="AH5" s="279">
        <f>'Direct Local'!R12</f>
        <v>148414285.62811437</v>
      </c>
      <c r="AI5" s="279">
        <f>'Direct Local'!T12</f>
        <v>1232782640.6935582</v>
      </c>
      <c r="AJ5" s="279">
        <f>'Direct Local'!N12</f>
        <v>2195534395.1009541</v>
      </c>
      <c r="AK5" s="116" t="b">
        <f>L5='Direct Local'!S7</f>
        <v>0</v>
      </c>
      <c r="AL5" s="118">
        <f>AP5-AD5</f>
        <v>3170155091.045166</v>
      </c>
      <c r="AM5" s="282"/>
      <c r="AN5" s="282"/>
      <c r="AO5" s="281"/>
      <c r="AP5" s="280">
        <f>SUM(AQ5:AV5)</f>
        <v>13397492936.192715</v>
      </c>
      <c r="AQ5" s="279">
        <f>'Direct Local'!AB12</f>
        <v>4643251464.3919821</v>
      </c>
      <c r="AR5" s="279">
        <f>'Direct Local'!Y12</f>
        <v>3033394607.0790477</v>
      </c>
      <c r="AS5" s="279">
        <f>'Direct Local'!AE12+'Direct Local'!AC12+'Direct Local'!AA12</f>
        <v>1655710420.9580956</v>
      </c>
      <c r="AT5" s="279">
        <f>'Direct Local'!AD12</f>
        <v>168906435.85139</v>
      </c>
      <c r="AU5" s="279">
        <f>'Direct Local'!AF12</f>
        <v>1350959300.8719535</v>
      </c>
      <c r="AV5" s="279">
        <f>'Direct Local'!Z12</f>
        <v>2545270707.0402451</v>
      </c>
      <c r="AW5" s="116" t="b">
        <f>X5='Direct Local'!AE7</f>
        <v>0</v>
      </c>
      <c r="AX5" s="118">
        <f>BB5-AP5</f>
        <v>2564141556.6987095</v>
      </c>
      <c r="AY5" s="282"/>
      <c r="AZ5" s="282"/>
      <c r="BA5" s="281"/>
      <c r="BB5" s="280">
        <f>SUM(BC5:BH5)</f>
        <v>15961634492.891424</v>
      </c>
      <c r="BC5" s="279">
        <f>'Direct Local'!AN12</f>
        <v>6136138505.4877243</v>
      </c>
      <c r="BD5" s="279">
        <f>'Direct Local'!AK12</f>
        <v>3260098885.2123199</v>
      </c>
      <c r="BE5" s="279">
        <f>'Direct Local'!AQ12+'Direct Local'!AO12+'Direct Local'!AM12</f>
        <v>1948098330.4538779</v>
      </c>
      <c r="BF5" s="279">
        <f>'Direct Local'!AP12</f>
        <v>494858567.84985167</v>
      </c>
      <c r="BG5" s="279">
        <f>'Direct Local'!AR12</f>
        <v>1367549536.0230777</v>
      </c>
      <c r="BH5" s="279">
        <f>'Direct Local'!AL12</f>
        <v>2754890667.864573</v>
      </c>
      <c r="BI5" s="116" t="b">
        <f>AJ5='Direct Local'!AQ7</f>
        <v>0</v>
      </c>
      <c r="BJ5" s="118">
        <f>BN5-BB5</f>
        <v>2860269050.0134144</v>
      </c>
      <c r="BN5" s="280">
        <f>SUM(BO5:BT5)</f>
        <v>18821903542.904839</v>
      </c>
      <c r="BO5" s="279">
        <f>'Direct Local'!AZ12</f>
        <v>6522197350.9888554</v>
      </c>
      <c r="BP5" s="279">
        <f>'Direct Local'!AW12</f>
        <v>4377580554.1324463</v>
      </c>
      <c r="BQ5" s="279">
        <f>'Direct Local'!BC12+'Direct Local'!BA12+'Direct Local'!AY12</f>
        <v>2306337453.8367672</v>
      </c>
      <c r="BR5" s="279">
        <f>'Direct Local'!BB12</f>
        <v>584947673.83010459</v>
      </c>
      <c r="BS5" s="279">
        <f>'Direct Local'!BD12</f>
        <v>1849841018.1859789</v>
      </c>
      <c r="BT5" s="279">
        <f>'Direct Local'!AX12</f>
        <v>3180999491.9306884</v>
      </c>
      <c r="BU5" s="116" t="b">
        <f>AV5='Direct Local'!BC7</f>
        <v>0</v>
      </c>
      <c r="BV5" s="118">
        <f>BZ5-BN5</f>
        <v>1728085115.0566826</v>
      </c>
      <c r="BZ5" s="280">
        <f>SUM(CA5:CF5)</f>
        <v>20549988657.961521</v>
      </c>
      <c r="CA5" s="279">
        <f>'Direct Local'!BL12</f>
        <v>7511108371.6049948</v>
      </c>
      <c r="CB5" s="279">
        <f>'Direct Local'!BI12</f>
        <v>4725051851.9461622</v>
      </c>
      <c r="CC5" s="279">
        <f>'Direct Local'!BO12+'Direct Local'!BM12+'Direct Local'!BK12</f>
        <v>2412878608.4075146</v>
      </c>
      <c r="CD5" s="279">
        <f>'Direct Local'!BN12</f>
        <v>620437278.98078895</v>
      </c>
      <c r="CE5" s="279">
        <f>'Direct Local'!BP12</f>
        <v>1967928439.9729793</v>
      </c>
      <c r="CF5" s="279">
        <f>'Direct Local'!BJ12</f>
        <v>3312584107.0490794</v>
      </c>
      <c r="CG5" s="116" t="b">
        <f>BH5='Direct Local'!BO7</f>
        <v>0</v>
      </c>
      <c r="CH5" s="118">
        <f>CL5-BZ5</f>
        <v>900203269.50085831</v>
      </c>
      <c r="CL5" s="280">
        <f>SUM(CM5:CR5)</f>
        <v>21450191927.462379</v>
      </c>
      <c r="CM5" s="279">
        <f>'Direct Local'!BX12</f>
        <v>7625604311.4012661</v>
      </c>
      <c r="CN5" s="279">
        <f>'Direct Local'!BU12</f>
        <v>5042679418.2229414</v>
      </c>
      <c r="CO5" s="279">
        <f>'Direct Local'!CA12+'Direct Local'!BY12+'Direct Local'!BW12</f>
        <v>2530675518.4936032</v>
      </c>
      <c r="CP5" s="279">
        <f>'Direct Local'!BZ12</f>
        <v>651440048.45807993</v>
      </c>
      <c r="CQ5" s="279">
        <f>'Direct Local'!CB12</f>
        <v>2092451606.6801133</v>
      </c>
      <c r="CR5" s="279">
        <f>'Direct Local'!BV12</f>
        <v>3507341024.2063746</v>
      </c>
      <c r="CS5" s="116" t="b">
        <f>BT5='Direct Local'!CA7</f>
        <v>0</v>
      </c>
      <c r="CT5" s="118">
        <f>CX5-CL5</f>
        <v>2444177375.8848114</v>
      </c>
      <c r="CX5" s="280">
        <f>SUM(CY5:DD5)</f>
        <v>23894369303.347191</v>
      </c>
      <c r="CY5" s="279">
        <f>'Direct Local'!CJ12</f>
        <v>7751532653.4302254</v>
      </c>
      <c r="CZ5" s="279">
        <f>'Direct Local'!CG12</f>
        <v>5832573316.6896067</v>
      </c>
      <c r="DA5" s="279">
        <f>'Direct Local'!CM12+'Direct Local'!CK12+'Direct Local'!CI12</f>
        <v>2699193124.4413085</v>
      </c>
      <c r="DB5" s="279">
        <f>'Direct Local'!CL12</f>
        <v>1727250566.786073</v>
      </c>
      <c r="DC5" s="279">
        <f>'Direct Local'!CN12</f>
        <v>2195917675.6847649</v>
      </c>
      <c r="DD5" s="279">
        <f>'Direct Local'!CH12</f>
        <v>3687901966.3152122</v>
      </c>
      <c r="DE5" s="116" t="b">
        <f>CF5='Direct Local'!CM7</f>
        <v>0</v>
      </c>
      <c r="DF5" s="118">
        <f>DJ5-CX5</f>
        <v>1547441346.4618835</v>
      </c>
      <c r="DJ5" s="280">
        <f>SUM(DK5:DP5)</f>
        <v>25441810649.809074</v>
      </c>
      <c r="DK5" s="279">
        <f>'Direct Local'!CV12</f>
        <v>8221176755.2056561</v>
      </c>
      <c r="DL5" s="279">
        <f>'Direct Local'!CS12</f>
        <v>6186805299.679224</v>
      </c>
      <c r="DM5" s="279">
        <f>'Direct Local'!CY12+'Direct Local'!CW12+'Direct Local'!CU12</f>
        <v>2758862010.4898849</v>
      </c>
      <c r="DN5" s="279">
        <f>'Direct Local'!CX12</f>
        <v>2057503791.3080337</v>
      </c>
      <c r="DO5" s="279">
        <f>'Direct Local'!CZ12</f>
        <v>2358533599.7043037</v>
      </c>
      <c r="DP5" s="279">
        <f>'Direct Local'!CT12</f>
        <v>3858929193.4219685</v>
      </c>
      <c r="DQ5" s="116" t="b">
        <f>CR5='Direct Local'!CY7</f>
        <v>0</v>
      </c>
      <c r="DR5" s="118">
        <f>DV5-DJ5</f>
        <v>1406970568.158783</v>
      </c>
      <c r="DV5" s="280">
        <f>SUM(DW5:EB5)</f>
        <v>26848781217.967857</v>
      </c>
      <c r="DW5" s="279">
        <f>'Direct Local'!DH12</f>
        <v>8570258430.3135309</v>
      </c>
      <c r="DX5" s="279">
        <f>'Direct Local'!DE12</f>
        <v>6619146620.1839743</v>
      </c>
      <c r="DY5" s="279">
        <f>'Direct Local'!DK12+'Direct Local'!DI12+'Direct Local'!DG12</f>
        <v>2911567100.8405743</v>
      </c>
      <c r="DZ5" s="279">
        <f>'Direct Local'!DJ12</f>
        <v>2093871268.0415177</v>
      </c>
      <c r="EA5" s="279">
        <f>'Direct Local'!DL12</f>
        <v>2524633575.4036689</v>
      </c>
      <c r="EB5" s="279">
        <f>'Direct Local'!DF12</f>
        <v>4129304223.1845908</v>
      </c>
      <c r="EC5" s="116" t="b">
        <f>DD5='Direct Local'!DK7</f>
        <v>0</v>
      </c>
      <c r="ED5" s="118">
        <f>EH5-DV5</f>
        <v>1459622729.7898178</v>
      </c>
      <c r="EH5" s="280">
        <f>SUM(EI5:EN5)</f>
        <v>28308403947.757675</v>
      </c>
      <c r="EI5" s="279">
        <f>'Direct Local'!DT12</f>
        <v>8711160415.3420162</v>
      </c>
      <c r="EJ5" s="279">
        <f>'Direct Local'!DQ12</f>
        <v>7039902439.6961679</v>
      </c>
      <c r="EK5" s="279">
        <f>'Direct Local'!DW12+'Direct Local'!DU12+'Direct Local'!DS12</f>
        <v>3306694868.6468644</v>
      </c>
      <c r="EL5" s="279">
        <f>'Direct Local'!DV12</f>
        <v>2172523262.8364224</v>
      </c>
      <c r="EM5" s="279">
        <f>'Direct Local'!DX12</f>
        <v>2755505479.7120285</v>
      </c>
      <c r="EN5" s="279">
        <f>'Direct Local'!DR12</f>
        <v>4322617481.5241756</v>
      </c>
      <c r="EO5" s="116" t="b">
        <f>DP5='Direct Local'!DW7</f>
        <v>0</v>
      </c>
      <c r="EP5" s="118">
        <f>ET5-EH5</f>
        <v>913536559.08694458</v>
      </c>
      <c r="ET5" s="280">
        <f>SUM(EU5:EZ5)</f>
        <v>29221940506.84462</v>
      </c>
      <c r="EU5" s="279">
        <f>'Direct Local'!EF12</f>
        <v>8931491454.9969673</v>
      </c>
      <c r="EV5" s="279">
        <f>'Direct Local'!EC12</f>
        <v>7370202220.4583855</v>
      </c>
      <c r="EW5" s="279">
        <f>'Direct Local'!EI12+'Direct Local'!EG12+'Direct Local'!EE12</f>
        <v>3452105601.0750499</v>
      </c>
      <c r="EX5" s="279">
        <f>'Direct Local'!EH12</f>
        <v>2220558320.1994944</v>
      </c>
      <c r="EY5" s="279">
        <f>'Direct Local'!EJ12</f>
        <v>2856375635.0159659</v>
      </c>
      <c r="EZ5" s="279">
        <f>'Direct Local'!ED12</f>
        <v>4391207275.0987577</v>
      </c>
      <c r="FA5" s="116" t="b">
        <f>EB5='Direct Local'!EI7</f>
        <v>0</v>
      </c>
    </row>
    <row r="6" spans="1:158" x14ac:dyDescent="0.25">
      <c r="A6" s="283">
        <v>120609.35100000002</v>
      </c>
      <c r="B6" s="259" t="s">
        <v>376</v>
      </c>
      <c r="C6" s="280">
        <f>SUM(D6:I6)</f>
        <v>-2833415648.0756655</v>
      </c>
      <c r="D6" s="337">
        <f>('Direct Local'!E24-'Direct Local'!E25)*AB18+('Direct Local'!E20-'Direct Local'!E21)*AB17</f>
        <v>-457975022.36200154</v>
      </c>
      <c r="E6" s="279">
        <f>('Direct Local'!B24-'Direct Local'!B25)*AB18+('Direct Local'!B20-'Direct Local'!B21)*AB17</f>
        <v>-609612398.84227896</v>
      </c>
      <c r="F6" s="279">
        <f>('Direct Local'!H24-'Direct Local'!H25+'Direct Local'!F24-'Direct Local'!F25+'Direct Local'!D24-'Direct Local'!D25)*AB18+('Direct Local'!H20-'Direct Local'!H21+'Direct Local'!F20-'Direct Local'!F21+'Direct Local'!D20-'Direct Local'!D21)*AB17</f>
        <v>-841351500.89082575</v>
      </c>
      <c r="G6" s="279">
        <f>('Direct Local'!G24-'Direct Local'!G25)*AB18+('Direct Local'!G20-'Direct Local'!G21)*AB17</f>
        <v>42544010.385579675</v>
      </c>
      <c r="H6" s="340">
        <f>('Direct Local'!I24-'Direct Local'!I25)*AB18+('Direct Local'!I20-'Direct Local'!I21)*AB17</f>
        <v>10684588.306782708</v>
      </c>
      <c r="I6" s="279">
        <f>('Direct Local'!C24-'Direct Local'!C25)*AB18+('Direct Local'!C20-'Direct Local'!C21)*AB17</f>
        <v>-977705324.67292178</v>
      </c>
      <c r="J6" s="149"/>
      <c r="K6" s="148"/>
      <c r="L6" s="283"/>
      <c r="M6" s="117">
        <f t="shared" si="15"/>
        <v>0</v>
      </c>
      <c r="O6" s="116">
        <f>+O5*2</f>
        <v>-1391026.4001167177</v>
      </c>
      <c r="AB6" s="116" t="b">
        <f>C6=-'Direct Local'!K26</f>
        <v>0</v>
      </c>
      <c r="AD6" s="280">
        <f>SUM(AE6:AJ6)</f>
        <v>-3985411700.1443872</v>
      </c>
      <c r="AE6" s="279">
        <f>('Direct Local'!P24-'Direct Local'!P25)*AK18+('Direct Local'!P20-'Direct Local'!P21)*AK17</f>
        <v>-752174072.61101413</v>
      </c>
      <c r="AF6" s="279">
        <f>('Direct Local'!M24-'Direct Local'!M25)*AK18+('Direct Local'!M20-'Direct Local'!M21)*AK17</f>
        <v>-1267699341.0782785</v>
      </c>
      <c r="AG6" s="279">
        <f>('Direct Local'!S24-'Direct Local'!S25+'Direct Local'!Q24-'Direct Local'!Q25+'Direct Local'!O24-'Direct Local'!O25)*AK18+('Direct Local'!S20-'Direct Local'!S21+'Direct Local'!Q20-'Direct Local'!Q21+'Direct Local'!O20-'Direct Local'!O21)*AK17</f>
        <v>-463586719.65982127</v>
      </c>
      <c r="AH6" s="279">
        <f>('Direct Local'!R24-'Direct Local'!R25)*AK18+('Direct Local'!R20-'Direct Local'!R21)*AK17</f>
        <v>40162290.339777395</v>
      </c>
      <c r="AI6" s="279">
        <f>('Direct Local'!T24-'Direct Local'!T25)*AK18+('Direct Local'!T20-'Direct Local'!T21)*AK17</f>
        <v>-627992212.68800366</v>
      </c>
      <c r="AJ6" s="279">
        <f>('Direct Local'!N24-'Direct Local'!N25)*AK18+('Direct Local'!N20-'Direct Local'!N21)*AK17</f>
        <v>-914121644.44704711</v>
      </c>
      <c r="AK6" s="116" t="b">
        <f>L6=-'Direct Local'!S26</f>
        <v>0</v>
      </c>
      <c r="AM6" s="282"/>
      <c r="AN6" s="282"/>
      <c r="AO6" s="281"/>
      <c r="AP6" s="280">
        <f>SUM(AQ6:AV6)</f>
        <v>-3207145044.586318</v>
      </c>
      <c r="AQ6" s="279">
        <f>('Direct Local'!AB24-'Direct Local'!AB25)*AW18+('Direct Local'!AB20-'Direct Local'!AB21)*AW17</f>
        <v>-1180967095.1026497</v>
      </c>
      <c r="AR6" s="279">
        <f>('Direct Local'!Y24-'Direct Local'!Y25)*AW18+('Direct Local'!Y20-'Direct Local'!Y21)*AW17</f>
        <v>-828972254.54009676</v>
      </c>
      <c r="AS6" s="279">
        <f>('Direct Local'!AE24-'Direct Local'!AE25+'Direct Local'!AC24-'Direct Local'!AC25+'Direct Local'!AA24-'Direct Local'!AA25)*AW18+('Direct Local'!AE20-'Direct Local'!AE21+'Direct Local'!AC20-'Direct Local'!AC21+'Direct Local'!AA20-'Direct Local'!AA21)*AW17</f>
        <v>-182082130.83698571</v>
      </c>
      <c r="AT6" s="279">
        <f>('Direct Local'!AD24-'Direct Local'!AD25)*AW18+('Direct Local'!AD20-'Direct Local'!AD21)*AW17</f>
        <v>1896660.013598755</v>
      </c>
      <c r="AU6" s="279">
        <f>('Direct Local'!AF24-'Direct Local'!AF25)*AW18+('Direct Local'!AF20-'Direct Local'!AF21)*AW17</f>
        <v>-198013794.81638449</v>
      </c>
      <c r="AV6" s="279">
        <f>('Direct Local'!Z24-'Direct Local'!Z25)*AW18+('Direct Local'!Z20-'Direct Local'!Z21)*AW17</f>
        <v>-819006429.30380046</v>
      </c>
      <c r="AW6" s="116" t="b">
        <f>X6=-'Direct Local'!AE26</f>
        <v>0</v>
      </c>
      <c r="AY6" s="282"/>
      <c r="AZ6" s="282"/>
      <c r="BA6" s="281"/>
      <c r="BB6" s="280">
        <f>SUM(BC6:BH6)</f>
        <v>-2776601519.5601411</v>
      </c>
      <c r="BC6" s="279">
        <f>('Direct Local'!AN24-'Direct Local'!AN25)*BI18+('Direct Local'!AN20-'Direct Local'!AN21)*BI17</f>
        <v>-698684051.01415503</v>
      </c>
      <c r="BD6" s="279">
        <f>('Direct Local'!AK24-'Direct Local'!AK25)*BI18+('Direct Local'!AK20-'Direct Local'!AK21)*BI17</f>
        <v>-901707788.26602459</v>
      </c>
      <c r="BE6" s="279">
        <f>('Direct Local'!AQ24-'Direct Local'!AQ25+'Direct Local'!AO24-'Direct Local'!AO25+'Direct Local'!AM24-'Direct Local'!AM25)*BI18+('Direct Local'!AQ20-'Direct Local'!AQ21+'Direct Local'!AO20-'Direct Local'!AO21+'Direct Local'!AM20-'Direct Local'!AM21)*BI17</f>
        <v>-273057603.1663568</v>
      </c>
      <c r="BF6" s="279">
        <f>('Direct Local'!AP24-'Direct Local'!AP25)*BI18+('Direct Local'!AP20-'Direct Local'!AP21)*BI17</f>
        <v>-24825110.271710038</v>
      </c>
      <c r="BG6" s="279">
        <f>('Direct Local'!AR24-'Direct Local'!AR25)*BI18+('Direct Local'!AR20-'Direct Local'!AR21)*BI17</f>
        <v>-188969904.68036738</v>
      </c>
      <c r="BH6" s="279">
        <f>('Direct Local'!AL24-'Direct Local'!AL25)*BI18+('Direct Local'!AL20-'Direct Local'!AL21)*BI17</f>
        <v>-689357062.16152728</v>
      </c>
      <c r="BI6" s="116" t="b">
        <f>AJ6=-'Direct Local'!AQ26</f>
        <v>0</v>
      </c>
      <c r="BN6" s="280">
        <f>SUM(BO6:BT6)</f>
        <v>-3529278282.5545888</v>
      </c>
      <c r="BO6" s="279">
        <f>('Direct Local'!AZ24-'Direct Local'!AZ25)*BU18+('Direct Local'!AZ20-'Direct Local'!AZ21)*BU17</f>
        <v>-877373695.84269142</v>
      </c>
      <c r="BP6" s="279">
        <f>('Direct Local'!AW24-'Direct Local'!AW25)*BU18+('Direct Local'!AW20-'Direct Local'!AW21)*BU17</f>
        <v>-1235739491.5752048</v>
      </c>
      <c r="BQ6" s="279">
        <f>('Direct Local'!BC24-'Direct Local'!BC25+'Direct Local'!BA24-'Direct Local'!BA25+'Direct Local'!AY24-'Direct Local'!AY25)*BU18+('Direct Local'!BC20-'Direct Local'!BC21+'Direct Local'!BA20-'Direct Local'!BA21+'Direct Local'!AY20-'Direct Local'!AY21)*BU17</f>
        <v>-397524528.4275701</v>
      </c>
      <c r="BR6" s="279">
        <f>('Direct Local'!BB24-'Direct Local'!BB25)*BU18+('Direct Local'!BB20-'Direct Local'!BB21)*BU17</f>
        <v>-35086506.842970967</v>
      </c>
      <c r="BS6" s="279">
        <f>('Direct Local'!BD24-'Direct Local'!BD25)*BU18+('Direct Local'!BD20-'Direct Local'!BD21)*BU17</f>
        <v>-323676046.95565277</v>
      </c>
      <c r="BT6" s="279">
        <f>('Direct Local'!AX24-'Direct Local'!AX25)*BU18+('Direct Local'!AX20-'Direct Local'!AX21)*BU17</f>
        <v>-659878012.9104985</v>
      </c>
      <c r="BU6" s="116" t="b">
        <f>AV6=-'Direct Local'!BC26</f>
        <v>0</v>
      </c>
      <c r="BZ6" s="280">
        <f>SUM(CA6:CF6)</f>
        <v>-3425087557.4824667</v>
      </c>
      <c r="CA6" s="279">
        <f>('Direct Local'!BL24-'Direct Local'!BL25)*CG18+('Direct Local'!BL20-'Direct Local'!BL21)*CG17</f>
        <v>-835567002.51087606</v>
      </c>
      <c r="CB6" s="279">
        <f>('Direct Local'!BI24-'Direct Local'!BI25)*CG18+('Direct Local'!BI20-'Direct Local'!BI21)*CG17</f>
        <v>-1054008892.8844151</v>
      </c>
      <c r="CC6" s="279">
        <f>('Direct Local'!BO24-'Direct Local'!BO25+'Direct Local'!BM24-'Direct Local'!BM25+'Direct Local'!BK24-'Direct Local'!BK25)*CG18+('Direct Local'!BO20-'Direct Local'!BO21+'Direct Local'!BM20-'Direct Local'!BM21+'Direct Local'!BK20-'Direct Local'!BK21)*CG17</f>
        <v>-440183025.39859134</v>
      </c>
      <c r="CD6" s="279">
        <f>('Direct Local'!BN24-'Direct Local'!BN25)*CG18+('Direct Local'!BN20-'Direct Local'!BN21)*CG17</f>
        <v>-31576677.581732631</v>
      </c>
      <c r="CE6" s="279">
        <f>('Direct Local'!BP24-'Direct Local'!BP25)*CG18+('Direct Local'!BP20-'Direct Local'!BP21)*CG17</f>
        <v>-585161907.91731226</v>
      </c>
      <c r="CF6" s="279">
        <f>('Direct Local'!BJ24-'Direct Local'!BJ25)*CG18+('Direct Local'!BJ20-'Direct Local'!BJ21)*CG17</f>
        <v>-478590051.18953884</v>
      </c>
      <c r="CG6" s="116" t="b">
        <f>BH6=-'Direct Local'!BO26</f>
        <v>0</v>
      </c>
      <c r="CL6" s="280">
        <f>SUM(CM6:CR6)</f>
        <v>-3610516647.1546826</v>
      </c>
      <c r="CM6" s="279">
        <f>('Direct Local'!BX24-'Direct Local'!BX25)*CS18+('Direct Local'!BX20-'Direct Local'!BX21)*CS17</f>
        <v>-799946332.65846586</v>
      </c>
      <c r="CN6" s="279">
        <f>('Direct Local'!BU24-'Direct Local'!BU25)*CS18+('Direct Local'!BU20-'Direct Local'!BU21)*CS17</f>
        <v>-852815284.96734476</v>
      </c>
      <c r="CO6" s="279">
        <f>('Direct Local'!CA24-'Direct Local'!CA25+'Direct Local'!BY24-'Direct Local'!BY25+'Direct Local'!BW24-'Direct Local'!BW25)*CS18+('Direct Local'!CA20-'Direct Local'!CA21+'Direct Local'!BY20-'Direct Local'!BY21+'Direct Local'!BW20-'Direct Local'!BW21)*CS17</f>
        <v>-435891422.78170919</v>
      </c>
      <c r="CP6" s="279">
        <f>('Direct Local'!BZ24-'Direct Local'!BZ25)*CS18+('Direct Local'!BZ20-'Direct Local'!BZ21)*CS17</f>
        <v>-32342687.925453335</v>
      </c>
      <c r="CQ6" s="279">
        <f>('Direct Local'!CB24-'Direct Local'!CB25)*CS18+('Direct Local'!CB20-'Direct Local'!CB21)*CS17</f>
        <v>-1202074264.6645546</v>
      </c>
      <c r="CR6" s="279">
        <f>('Direct Local'!BV24-'Direct Local'!BV25)*CS18+('Direct Local'!BV20-'Direct Local'!BV21)*CS17</f>
        <v>-287446654.15715456</v>
      </c>
      <c r="CS6" s="116" t="b">
        <f>BT6=-'Direct Local'!CA26</f>
        <v>0</v>
      </c>
      <c r="CX6" s="280">
        <f>SUM(CY6:DD6)</f>
        <v>-2855111767.3368011</v>
      </c>
      <c r="CY6" s="279">
        <f>('Direct Local'!CJ24-'Direct Local'!CJ25)*DE18+('Direct Local'!CJ20-'Direct Local'!CJ21)*DE17</f>
        <v>-651948674.73643529</v>
      </c>
      <c r="CZ6" s="279">
        <f>('Direct Local'!CG24-'Direct Local'!CG25)*DE18+('Direct Local'!CG20-'Direct Local'!CG21)*DE17</f>
        <v>-932760193.07994699</v>
      </c>
      <c r="DA6" s="279">
        <f>('Direct Local'!CM24-'Direct Local'!CM25+'Direct Local'!CK24-'Direct Local'!CK25+'Direct Local'!CI24-'Direct Local'!CI25)*DE18+('Direct Local'!CM20-'Direct Local'!CM21+'Direct Local'!CK20-'Direct Local'!CK21+'Direct Local'!CI20-'Direct Local'!CI21)*DE17</f>
        <v>-381689724.14818329</v>
      </c>
      <c r="DB6" s="279">
        <f>('Direct Local'!CL24-'Direct Local'!CL25)*DE18+('Direct Local'!CL20-'Direct Local'!CL21)*DE17</f>
        <v>-188727236.81669235</v>
      </c>
      <c r="DC6" s="279">
        <f>('Direct Local'!CN24-'Direct Local'!CN25)*DE18+('Direct Local'!CN20-'Direct Local'!CN21)*DE17</f>
        <v>-445962382.76761836</v>
      </c>
      <c r="DD6" s="279">
        <f>('Direct Local'!CH24-'Direct Local'!CH25)*DE18+('Direct Local'!CH20-'Direct Local'!CH21)*DE17</f>
        <v>-254023555.78792477</v>
      </c>
      <c r="DE6" s="116" t="b">
        <f>CF6=-'Direct Local'!CM26</f>
        <v>0</v>
      </c>
      <c r="DJ6" s="280">
        <f>SUM(DK6:DP6)</f>
        <v>-2352064321.462862</v>
      </c>
      <c r="DK6" s="279">
        <f>('Direct Local'!CV24-'Direct Local'!CV25)*DQ18+('Direct Local'!CV20-'Direct Local'!CV21)*DQ17</f>
        <v>-522034142.43531501</v>
      </c>
      <c r="DL6" s="279">
        <f>('Direct Local'!CS24-'Direct Local'!CS25)*DQ18+('Direct Local'!CS20-'Direct Local'!CS21)*DQ17</f>
        <v>-767905270.05348015</v>
      </c>
      <c r="DM6" s="279">
        <f>('Direct Local'!CY24-'Direct Local'!CY25+'Direct Local'!CW24-'Direct Local'!CW25+'Direct Local'!CU24-'Direct Local'!CU25)*DQ18+('Direct Local'!CY20-'Direct Local'!CY21+'Direct Local'!CW20-'Direct Local'!CW21+'Direct Local'!CU20-'Direct Local'!CU21)*DQ17</f>
        <v>-297571452.59136355</v>
      </c>
      <c r="DN6" s="279">
        <f>('Direct Local'!CX24-'Direct Local'!CX25)*DQ18+('Direct Local'!CX20-'Direct Local'!CX21)*DQ17</f>
        <v>-190064413.79729915</v>
      </c>
      <c r="DO6" s="279">
        <f>('Direct Local'!CZ24-'Direct Local'!CZ25)*DQ18+('Direct Local'!CZ20-'Direct Local'!CZ21)*DQ17</f>
        <v>-364100098.46653593</v>
      </c>
      <c r="DP6" s="279">
        <f>('Direct Local'!CT24-'Direct Local'!CT25)*DQ18+('Direct Local'!CT20-'Direct Local'!CT21)*DQ17</f>
        <v>-210388944.11886847</v>
      </c>
      <c r="DQ6" s="116" t="b">
        <f>CR6=-'Direct Local'!CY26</f>
        <v>0</v>
      </c>
      <c r="DV6" s="280">
        <f>SUM(DW6:EB6)</f>
        <v>-1763249534.8302875</v>
      </c>
      <c r="DW6" s="279">
        <f>('Direct Local'!DH24-'Direct Local'!DH25)*EC18+('Direct Local'!DH20-'Direct Local'!DH21)*EC17</f>
        <v>-366842521.18874252</v>
      </c>
      <c r="DX6" s="279">
        <f>('Direct Local'!DE24-'Direct Local'!DE25)*EC18+('Direct Local'!DE20-'Direct Local'!DE21)*EC17</f>
        <v>-592240368.14124441</v>
      </c>
      <c r="DY6" s="279">
        <f>('Direct Local'!DK24-'Direct Local'!DK25+'Direct Local'!DI24-'Direct Local'!DI25+'Direct Local'!DG24-'Direct Local'!DG25)*EC18+('Direct Local'!DK20-'Direct Local'!DK21+'Direct Local'!DI20-'Direct Local'!DI21+'Direct Local'!DG20-'Direct Local'!DG21)*EC17</f>
        <v>-216237680.53671506</v>
      </c>
      <c r="DZ6" s="279">
        <f>('Direct Local'!DJ24-'Direct Local'!DJ25)*EC18+('Direct Local'!DJ20-'Direct Local'!DJ21)*EC17</f>
        <v>-142382464.09644315</v>
      </c>
      <c r="EA6" s="279">
        <f>('Direct Local'!DL24-'Direct Local'!DL25)*EC18+('Direct Local'!DL20-'Direct Local'!DL21)*EC17</f>
        <v>-266190455.8189351</v>
      </c>
      <c r="EB6" s="279">
        <f>('Direct Local'!DF24-'Direct Local'!DF25)*EC18+('Direct Local'!DF20-'Direct Local'!DF21)*EC17</f>
        <v>-179356045.04820693</v>
      </c>
      <c r="EC6" s="116" t="b">
        <f>DD6=-'Direct Local'!DK26</f>
        <v>0</v>
      </c>
      <c r="EH6" s="280">
        <f>SUM(EI6:EN6)</f>
        <v>-1070783560.5198274</v>
      </c>
      <c r="EI6" s="279">
        <f>('Direct Local'!DT24-'Direct Local'!DT25)*EO18+('Direct Local'!DT20-'Direct Local'!DT21)*EO17</f>
        <v>-191631819.77143863</v>
      </c>
      <c r="EJ6" s="279">
        <f>('Direct Local'!DQ24-'Direct Local'!DQ25)*EO18+('Direct Local'!DQ20-'Direct Local'!DQ21)*EO17</f>
        <v>-369186777.79851484</v>
      </c>
      <c r="EK6" s="279">
        <f>('Direct Local'!DW24-'Direct Local'!DW25+'Direct Local'!DU24-'Direct Local'!DU25+'Direct Local'!DS24-'Direct Local'!DS25)*EO18+('Direct Local'!DW20-'Direct Local'!DW21+'Direct Local'!DU20-'Direct Local'!DU21+'Direct Local'!DS20-'Direct Local'!DS21)*EO17</f>
        <v>-134578252.96591967</v>
      </c>
      <c r="EL6" s="279">
        <f>('Direct Local'!DV24-'Direct Local'!DV25)*EO18+('Direct Local'!DV20-'Direct Local'!DV21)*EO17</f>
        <v>-96475873.746335328</v>
      </c>
      <c r="EM6" s="279">
        <f>('Direct Local'!DX24-'Direct Local'!DX25)*EO18+('Direct Local'!DX20-'Direct Local'!DX21)*EO17</f>
        <v>-156627834.82766449</v>
      </c>
      <c r="EN6" s="279">
        <f>('Direct Local'!DR24-'Direct Local'!DR25)*EO18+('Direct Local'!DR20-'Direct Local'!DR21)*EO17</f>
        <v>-122283001.40995443</v>
      </c>
      <c r="EO6" s="116" t="b">
        <f>DP6=-'Direct Local'!DW26</f>
        <v>0</v>
      </c>
      <c r="ET6" s="280">
        <f>SUM(EU6:EZ6)</f>
        <v>-219712096.42382586</v>
      </c>
      <c r="EU6" s="279">
        <f>('Direct Local'!EF24-'Direct Local'!EF25)*FA18+('Direct Local'!EF20-'Direct Local'!EF21)*FA17</f>
        <v>-10946187.224101618</v>
      </c>
      <c r="EV6" s="279">
        <f>('Direct Local'!EC24-'Direct Local'!EC25)*FA18+('Direct Local'!EC20-'Direct Local'!EC21)*FA17</f>
        <v>-81342524.836215019</v>
      </c>
      <c r="EW6" s="279">
        <f>('Direct Local'!EI24-'Direct Local'!EI25+'Direct Local'!EG24-'Direct Local'!EG25+'Direct Local'!EE24-'Direct Local'!EE25)*FA18+('Direct Local'!EI20-'Direct Local'!EI21+'Direct Local'!EG20-'Direct Local'!EG21+'Direct Local'!EE20-'Direct Local'!EE21)*FA17</f>
        <v>-28880598.22456577</v>
      </c>
      <c r="EX6" s="279">
        <f>('Direct Local'!EH24-'Direct Local'!EH25)*FA18+('Direct Local'!EH20-'Direct Local'!EH21)*FA17</f>
        <v>-44501638.4995974</v>
      </c>
      <c r="EY6" s="279">
        <f>('Direct Local'!EJ24-'Direct Local'!EJ25)*FA18+('Direct Local'!EJ20-'Direct Local'!EJ21)*FA17</f>
        <v>-19572967.656520434</v>
      </c>
      <c r="EZ6" s="279">
        <f>('Direct Local'!ED24-'Direct Local'!ED25)*FA18+('Direct Local'!ED20-'Direct Local'!ED21)*FA17</f>
        <v>-34468179.982825637</v>
      </c>
      <c r="FA6" s="116" t="b">
        <f>EB6=-'Direct Local'!EI26</f>
        <v>0</v>
      </c>
    </row>
    <row r="7" spans="1:158" x14ac:dyDescent="0.25">
      <c r="A7" s="246">
        <v>10132777.469999999</v>
      </c>
      <c r="B7" s="216" t="s">
        <v>200</v>
      </c>
      <c r="C7" s="223">
        <f t="shared" ref="C7:H7" si="16">+C5+C6</f>
        <v>2892797594.0772867</v>
      </c>
      <c r="D7" s="222">
        <f t="shared" si="16"/>
        <v>432048983.4183085</v>
      </c>
      <c r="E7" s="222">
        <f t="shared" si="16"/>
        <v>1457073247.0212588</v>
      </c>
      <c r="F7" s="222">
        <f t="shared" si="16"/>
        <v>2304958.2189270258</v>
      </c>
      <c r="G7" s="222">
        <f t="shared" si="16"/>
        <v>70539234.730811119</v>
      </c>
      <c r="H7" s="222">
        <f t="shared" si="16"/>
        <v>30734692.879251242</v>
      </c>
      <c r="I7" s="222">
        <f>SUM(I5:I6)</f>
        <v>900096477.80872953</v>
      </c>
      <c r="J7" s="220">
        <f>+(E7-D7)/D7</f>
        <v>2.3724723421245155</v>
      </c>
      <c r="K7" s="219">
        <f>+E7-D7</f>
        <v>1025024263.6029503</v>
      </c>
      <c r="L7" s="246">
        <f>+E7-H7</f>
        <v>1426338554.1420076</v>
      </c>
      <c r="M7" s="117">
        <f t="shared" si="15"/>
        <v>20.220499408380899</v>
      </c>
      <c r="AD7" s="223">
        <f t="shared" ref="AD7:AI7" si="17">+AD5+AD6</f>
        <v>6241926145.0031614</v>
      </c>
      <c r="AE7" s="222">
        <f t="shared" si="17"/>
        <v>2015528143.1155231</v>
      </c>
      <c r="AF7" s="222">
        <f t="shared" si="17"/>
        <v>1281199819.6985545</v>
      </c>
      <c r="AG7" s="222">
        <f t="shared" si="17"/>
        <v>870418427.56173062</v>
      </c>
      <c r="AH7" s="222">
        <f t="shared" si="17"/>
        <v>188576575.96789175</v>
      </c>
      <c r="AI7" s="222">
        <f t="shared" si="17"/>
        <v>604790428.00555456</v>
      </c>
      <c r="AJ7" s="222">
        <f>SUM(AJ5:AJ6)</f>
        <v>1281412750.6539068</v>
      </c>
      <c r="AM7" s="225"/>
      <c r="AN7" s="225"/>
      <c r="AO7" s="224"/>
      <c r="AP7" s="223">
        <f t="shared" ref="AP7:AU7" si="18">+AP5+AP6</f>
        <v>10190347891.606396</v>
      </c>
      <c r="AQ7" s="222">
        <f t="shared" si="18"/>
        <v>3462284369.2893324</v>
      </c>
      <c r="AR7" s="222">
        <f t="shared" si="18"/>
        <v>2204422352.5389509</v>
      </c>
      <c r="AS7" s="222">
        <f t="shared" si="18"/>
        <v>1473628290.12111</v>
      </c>
      <c r="AT7" s="222">
        <f t="shared" si="18"/>
        <v>170803095.86498874</v>
      </c>
      <c r="AU7" s="222">
        <f t="shared" si="18"/>
        <v>1152945506.0555689</v>
      </c>
      <c r="AV7" s="222">
        <f>SUM(AV5:AV6)</f>
        <v>1726264277.7364445</v>
      </c>
      <c r="AY7" s="225"/>
      <c r="AZ7" s="225"/>
      <c r="BA7" s="224"/>
      <c r="BB7" s="223">
        <f t="shared" ref="BB7:BG7" si="19">+BB5+BB6</f>
        <v>13185032973.331284</v>
      </c>
      <c r="BC7" s="222">
        <f t="shared" si="19"/>
        <v>5437454454.4735689</v>
      </c>
      <c r="BD7" s="222">
        <f t="shared" si="19"/>
        <v>2358391096.9462953</v>
      </c>
      <c r="BE7" s="222">
        <f t="shared" si="19"/>
        <v>1675040727.2875211</v>
      </c>
      <c r="BF7" s="222">
        <f t="shared" si="19"/>
        <v>470033457.57814163</v>
      </c>
      <c r="BG7" s="222">
        <f t="shared" si="19"/>
        <v>1178579631.3427103</v>
      </c>
      <c r="BH7" s="222">
        <f>SUM(BH5:BH6)</f>
        <v>2065533605.7030458</v>
      </c>
      <c r="BN7" s="223">
        <f t="shared" ref="BN7:BS7" si="20">+BN5+BN6</f>
        <v>15292625260.35025</v>
      </c>
      <c r="BO7" s="222">
        <f t="shared" si="20"/>
        <v>5644823655.1461639</v>
      </c>
      <c r="BP7" s="222">
        <f t="shared" si="20"/>
        <v>3141841062.5572414</v>
      </c>
      <c r="BQ7" s="222">
        <f t="shared" si="20"/>
        <v>1908812925.4091971</v>
      </c>
      <c r="BR7" s="222">
        <f t="shared" si="20"/>
        <v>549861166.98713362</v>
      </c>
      <c r="BS7" s="222">
        <f t="shared" si="20"/>
        <v>1526164971.2303262</v>
      </c>
      <c r="BT7" s="222">
        <f>SUM(BT5:BT6)</f>
        <v>2521121479.0201898</v>
      </c>
      <c r="BZ7" s="223">
        <f t="shared" ref="BZ7:CE7" si="21">+BZ5+BZ6</f>
        <v>17124901100.479053</v>
      </c>
      <c r="CA7" s="222">
        <f t="shared" si="21"/>
        <v>6675541369.0941191</v>
      </c>
      <c r="CB7" s="222">
        <f t="shared" si="21"/>
        <v>3671042959.0617471</v>
      </c>
      <c r="CC7" s="222">
        <f t="shared" si="21"/>
        <v>1972695583.0089233</v>
      </c>
      <c r="CD7" s="222">
        <f t="shared" si="21"/>
        <v>588860601.39905632</v>
      </c>
      <c r="CE7" s="222">
        <f t="shared" si="21"/>
        <v>1382766532.0556669</v>
      </c>
      <c r="CF7" s="222">
        <f>SUM(CF5:CF6)</f>
        <v>2833994055.8595405</v>
      </c>
      <c r="CL7" s="223">
        <f t="shared" ref="CL7:CQ7" si="22">+CL5+CL6</f>
        <v>17839675280.307697</v>
      </c>
      <c r="CM7" s="222">
        <f t="shared" si="22"/>
        <v>6825657978.7427998</v>
      </c>
      <c r="CN7" s="222">
        <f t="shared" si="22"/>
        <v>4189864133.2555966</v>
      </c>
      <c r="CO7" s="222">
        <f t="shared" si="22"/>
        <v>2094784095.711894</v>
      </c>
      <c r="CP7" s="222">
        <f t="shared" si="22"/>
        <v>619097360.53262663</v>
      </c>
      <c r="CQ7" s="222">
        <f t="shared" si="22"/>
        <v>890377342.01555872</v>
      </c>
      <c r="CR7" s="222">
        <f>SUM(CR5:CR6)</f>
        <v>3219894370.0492201</v>
      </c>
      <c r="CX7" s="223">
        <f t="shared" ref="CX7:DC7" si="23">+CX5+CX6</f>
        <v>21039257536.010391</v>
      </c>
      <c r="CY7" s="222">
        <f t="shared" si="23"/>
        <v>7099583978.6937904</v>
      </c>
      <c r="CZ7" s="222">
        <f t="shared" si="23"/>
        <v>4899813123.6096592</v>
      </c>
      <c r="DA7" s="222">
        <f t="shared" si="23"/>
        <v>2317503400.2931252</v>
      </c>
      <c r="DB7" s="222">
        <f t="shared" si="23"/>
        <v>1538523329.9693806</v>
      </c>
      <c r="DC7" s="222">
        <f t="shared" si="23"/>
        <v>1749955292.9171464</v>
      </c>
      <c r="DD7" s="222">
        <f>SUM(DD5:DD6)</f>
        <v>3433878410.5272875</v>
      </c>
      <c r="DJ7" s="223">
        <f t="shared" ref="DJ7:DO7" si="24">+DJ5+DJ6</f>
        <v>23089746328.346214</v>
      </c>
      <c r="DK7" s="222">
        <f t="shared" si="24"/>
        <v>7699142612.7703409</v>
      </c>
      <c r="DL7" s="222">
        <f t="shared" si="24"/>
        <v>5418900029.6257439</v>
      </c>
      <c r="DM7" s="222">
        <f t="shared" si="24"/>
        <v>2461290557.8985214</v>
      </c>
      <c r="DN7" s="222">
        <f t="shared" si="24"/>
        <v>1867439377.5107346</v>
      </c>
      <c r="DO7" s="222">
        <f t="shared" si="24"/>
        <v>1994433501.2377677</v>
      </c>
      <c r="DP7" s="222">
        <f>SUM(DP5:DP6)</f>
        <v>3648540249.3031001</v>
      </c>
      <c r="DV7" s="223">
        <f t="shared" ref="DV7:EA7" si="25">+DV5+DV6</f>
        <v>25085531683.137569</v>
      </c>
      <c r="DW7" s="222">
        <f t="shared" si="25"/>
        <v>8203415909.1247883</v>
      </c>
      <c r="DX7" s="222">
        <f t="shared" si="25"/>
        <v>6026906252.0427303</v>
      </c>
      <c r="DY7" s="222">
        <f t="shared" si="25"/>
        <v>2695329420.3038592</v>
      </c>
      <c r="DZ7" s="222">
        <f t="shared" si="25"/>
        <v>1951488803.9450746</v>
      </c>
      <c r="EA7" s="222">
        <f t="shared" si="25"/>
        <v>2258443119.584734</v>
      </c>
      <c r="EB7" s="222">
        <f>SUM(EB5:EB6)</f>
        <v>3949948178.136384</v>
      </c>
      <c r="EH7" s="223">
        <f t="shared" ref="EH7:EM7" si="26">+EH5+EH6</f>
        <v>27237620387.237846</v>
      </c>
      <c r="EI7" s="222">
        <f t="shared" si="26"/>
        <v>8519528595.5705776</v>
      </c>
      <c r="EJ7" s="222">
        <f t="shared" si="26"/>
        <v>6670715661.8976536</v>
      </c>
      <c r="EK7" s="222">
        <f t="shared" si="26"/>
        <v>3172116615.6809449</v>
      </c>
      <c r="EL7" s="222">
        <f t="shared" si="26"/>
        <v>2076047389.0900872</v>
      </c>
      <c r="EM7" s="222">
        <f t="shared" si="26"/>
        <v>2598877644.8843641</v>
      </c>
      <c r="EN7" s="222">
        <f>SUM(EN5:EN6)</f>
        <v>4200334480.1142211</v>
      </c>
      <c r="ET7" s="223">
        <f t="shared" ref="ET7:EY7" si="27">+ET5+ET6</f>
        <v>29002228410.420795</v>
      </c>
      <c r="EU7" s="222">
        <f t="shared" si="27"/>
        <v>8920545267.7728653</v>
      </c>
      <c r="EV7" s="222">
        <f t="shared" si="27"/>
        <v>7288859695.6221704</v>
      </c>
      <c r="EW7" s="222">
        <f t="shared" si="27"/>
        <v>3423225002.8504839</v>
      </c>
      <c r="EX7" s="222">
        <f t="shared" si="27"/>
        <v>2176056681.6998968</v>
      </c>
      <c r="EY7" s="222">
        <f t="shared" si="27"/>
        <v>2836802667.3594456</v>
      </c>
      <c r="EZ7" s="222">
        <f>SUM(EZ5:EZ6)</f>
        <v>4356739095.1159325</v>
      </c>
    </row>
    <row r="8" spans="1:158" x14ac:dyDescent="0.25">
      <c r="A8" s="329">
        <v>0</v>
      </c>
      <c r="B8" s="332"/>
      <c r="C8" s="331"/>
      <c r="D8" s="337"/>
      <c r="E8" s="337"/>
      <c r="F8" s="337"/>
      <c r="G8" s="337"/>
      <c r="H8" s="337"/>
      <c r="I8" s="337"/>
      <c r="J8" s="261"/>
      <c r="K8" s="260"/>
      <c r="L8" s="329">
        <f>+E8-H8</f>
        <v>0</v>
      </c>
      <c r="M8" s="117" t="e">
        <f t="shared" si="15"/>
        <v>#DIV/0!</v>
      </c>
      <c r="AD8" s="280"/>
      <c r="AE8" s="279"/>
      <c r="AF8" s="279"/>
      <c r="AG8" s="279"/>
      <c r="AH8" s="279"/>
      <c r="AI8" s="279"/>
      <c r="AJ8" s="279"/>
      <c r="AM8" s="282"/>
      <c r="AN8" s="282"/>
      <c r="AO8" s="281"/>
      <c r="AP8" s="280"/>
      <c r="AQ8" s="279"/>
      <c r="AR8" s="279"/>
      <c r="AS8" s="279"/>
      <c r="AT8" s="279"/>
      <c r="AU8" s="279"/>
      <c r="AV8" s="279"/>
      <c r="AY8" s="282"/>
      <c r="AZ8" s="282"/>
      <c r="BA8" s="281"/>
      <c r="BB8" s="280"/>
      <c r="BC8" s="279"/>
      <c r="BD8" s="279"/>
      <c r="BE8" s="279"/>
      <c r="BF8" s="279"/>
      <c r="BG8" s="279"/>
      <c r="BH8" s="279"/>
      <c r="BN8" s="280"/>
      <c r="BO8" s="279"/>
      <c r="BP8" s="279"/>
      <c r="BQ8" s="279"/>
      <c r="BR8" s="279"/>
      <c r="BS8" s="279"/>
      <c r="BT8" s="279"/>
      <c r="BZ8" s="280"/>
      <c r="CA8" s="279"/>
      <c r="CB8" s="279"/>
      <c r="CC8" s="279"/>
      <c r="CD8" s="279"/>
      <c r="CE8" s="279"/>
      <c r="CF8" s="279"/>
      <c r="CL8" s="280"/>
      <c r="CM8" s="279"/>
      <c r="CN8" s="279"/>
      <c r="CO8" s="279"/>
      <c r="CP8" s="279"/>
      <c r="CQ8" s="279"/>
      <c r="CR8" s="279"/>
      <c r="CX8" s="280"/>
      <c r="CY8" s="279"/>
      <c r="CZ8" s="279"/>
      <c r="DA8" s="279"/>
      <c r="DB8" s="279"/>
      <c r="DC8" s="279"/>
      <c r="DD8" s="279"/>
      <c r="DJ8" s="280"/>
      <c r="DK8" s="279"/>
      <c r="DL8" s="279"/>
      <c r="DM8" s="279"/>
      <c r="DN8" s="279"/>
      <c r="DO8" s="279"/>
      <c r="DP8" s="279"/>
      <c r="DV8" s="280"/>
      <c r="DW8" s="279"/>
      <c r="DX8" s="279"/>
      <c r="DY8" s="279"/>
      <c r="DZ8" s="279"/>
      <c r="EA8" s="279"/>
      <c r="EB8" s="279"/>
      <c r="EH8" s="280"/>
      <c r="EI8" s="279"/>
      <c r="EJ8" s="279"/>
      <c r="EK8" s="279"/>
      <c r="EL8" s="279"/>
      <c r="EM8" s="279"/>
      <c r="EN8" s="279"/>
      <c r="ET8" s="280"/>
      <c r="EU8" s="279"/>
      <c r="EV8" s="279"/>
      <c r="EW8" s="279"/>
      <c r="EX8" s="279"/>
      <c r="EY8" s="279"/>
      <c r="EZ8" s="279"/>
    </row>
    <row r="9" spans="1:158" x14ac:dyDescent="0.25">
      <c r="A9" s="147">
        <v>-1163753.8330000001</v>
      </c>
      <c r="B9" s="143" t="s">
        <v>402</v>
      </c>
      <c r="C9" s="339">
        <f>SUM(D9:I9)</f>
        <v>-1128332832.535244</v>
      </c>
      <c r="D9" s="279">
        <f>-'Direct Local'!E14</f>
        <v>-420154861.85454828</v>
      </c>
      <c r="E9" s="279">
        <f>-'Direct Local'!B14</f>
        <v>-285136068.93701345</v>
      </c>
      <c r="F9" s="279">
        <f>-('Direct Local'!H14+'Direct Local'!F14+'Direct Local'!D14)</f>
        <v>-57600159.970600948</v>
      </c>
      <c r="G9" s="279">
        <f>-'Direct Local'!G14</f>
        <v>-37725355.23187504</v>
      </c>
      <c r="H9" s="293">
        <f>-'Direct Local'!I14</f>
        <v>-78664184.507331789</v>
      </c>
      <c r="I9" s="279">
        <f>-'Direct Local'!C14</f>
        <v>-249052202.0338746</v>
      </c>
      <c r="J9" s="149"/>
      <c r="K9" s="148"/>
      <c r="L9" s="147"/>
      <c r="M9" s="117">
        <f t="shared" si="15"/>
        <v>0</v>
      </c>
      <c r="AB9" s="116" t="b">
        <f>C9=-'Direct Local'!K14</f>
        <v>1</v>
      </c>
      <c r="AD9" s="339">
        <f>SUM(AE9:AJ9)</f>
        <v>-2256665665.070488</v>
      </c>
      <c r="AE9" s="279">
        <f>-'Direct Local'!P14</f>
        <v>-840309723.70909655</v>
      </c>
      <c r="AF9" s="279">
        <f>-'Direct Local'!M14</f>
        <v>-570272137.87402689</v>
      </c>
      <c r="AG9" s="279">
        <f>-('Direct Local'!S14+'Direct Local'!Q14+'Direct Local'!O14)</f>
        <v>-115200319.9412019</v>
      </c>
      <c r="AH9" s="279">
        <f>-'Direct Local'!R14</f>
        <v>-75450710.463750079</v>
      </c>
      <c r="AI9" s="293">
        <f>-'Direct Local'!T14</f>
        <v>-157328369.01466358</v>
      </c>
      <c r="AJ9" s="279">
        <f>-'Direct Local'!N14</f>
        <v>-498104404.0677492</v>
      </c>
      <c r="AK9" s="116" t="b">
        <f>L9=-'Direct Local'!S14</f>
        <v>0</v>
      </c>
      <c r="AM9" s="282"/>
      <c r="AN9" s="282"/>
      <c r="AO9" s="281"/>
      <c r="AP9" s="339">
        <f>SUM(AQ9:AV9)</f>
        <v>-3384998497.6057329</v>
      </c>
      <c r="AQ9" s="279">
        <f>-'Direct Local'!AB14</f>
        <v>-1260464585.5636449</v>
      </c>
      <c r="AR9" s="279">
        <f>-'Direct Local'!Y14</f>
        <v>-855408206.8110404</v>
      </c>
      <c r="AS9" s="279">
        <f>-('Direct Local'!AE14+'Direct Local'!AC14+'Direct Local'!AA14)</f>
        <v>-172800479.91180286</v>
      </c>
      <c r="AT9" s="279">
        <f>-'Direct Local'!AD14</f>
        <v>-113176065.69562513</v>
      </c>
      <c r="AU9" s="293">
        <f>-'Direct Local'!AF14</f>
        <v>-235992553.52199537</v>
      </c>
      <c r="AV9" s="279">
        <f>-'Direct Local'!Z14</f>
        <v>-747156606.10162377</v>
      </c>
      <c r="AW9" s="116" t="b">
        <f>X9=-'Direct Local'!AE14</f>
        <v>0</v>
      </c>
      <c r="AY9" s="282"/>
      <c r="AZ9" s="282"/>
      <c r="BA9" s="281"/>
      <c r="BB9" s="339">
        <f>SUM(BC9:BH9)</f>
        <v>-4513331330.140976</v>
      </c>
      <c r="BC9" s="279">
        <f>-'Direct Local'!AN14</f>
        <v>-1680619447.4181931</v>
      </c>
      <c r="BD9" s="279">
        <f>-'Direct Local'!AK14</f>
        <v>-1140544275.7480538</v>
      </c>
      <c r="BE9" s="279">
        <f>-('Direct Local'!AQ14+'Direct Local'!AO14+'Direct Local'!AM14)</f>
        <v>-230400639.88240379</v>
      </c>
      <c r="BF9" s="279">
        <f>-'Direct Local'!AP14</f>
        <v>-150901420.92750016</v>
      </c>
      <c r="BG9" s="293">
        <f>-'Direct Local'!AR14</f>
        <v>-314656738.02932715</v>
      </c>
      <c r="BH9" s="279">
        <f>-'Direct Local'!AL14</f>
        <v>-996208808.1354984</v>
      </c>
      <c r="BI9" s="116" t="b">
        <f>AJ9=-'Direct Local'!AQ14</f>
        <v>0</v>
      </c>
      <c r="BN9" s="339">
        <f>SUM(BO9:BT9)</f>
        <v>-5641664162.6762199</v>
      </c>
      <c r="BO9" s="279">
        <f>-'Direct Local'!AZ14</f>
        <v>-2100774309.2727413</v>
      </c>
      <c r="BP9" s="279">
        <f>-'Direct Local'!AW14</f>
        <v>-1425680344.6850672</v>
      </c>
      <c r="BQ9" s="279">
        <f>-('Direct Local'!BC14+'Direct Local'!BA14+'Direct Local'!AY14)</f>
        <v>-288000799.85300475</v>
      </c>
      <c r="BR9" s="279">
        <f>-'Direct Local'!BB14</f>
        <v>-188626776.15937519</v>
      </c>
      <c r="BS9" s="293">
        <f>-'Direct Local'!BD14</f>
        <v>-393320922.53665894</v>
      </c>
      <c r="BT9" s="279">
        <f>-'Direct Local'!AX14</f>
        <v>-1245261010.169373</v>
      </c>
      <c r="BU9" s="116" t="b">
        <f>AV9=-'Direct Local'!BC14</f>
        <v>0</v>
      </c>
      <c r="BZ9" s="339">
        <f>SUM(CA9:CF9)</f>
        <v>-6769996995.2114658</v>
      </c>
      <c r="CA9" s="279">
        <f>-'Direct Local'!BL14</f>
        <v>-2520929171.1272898</v>
      </c>
      <c r="CB9" s="279">
        <f>-'Direct Local'!BI14</f>
        <v>-1710816413.6220806</v>
      </c>
      <c r="CC9" s="279">
        <f>-('Direct Local'!BO14+'Direct Local'!BM14+'Direct Local'!BK14)</f>
        <v>-345600959.82360572</v>
      </c>
      <c r="CD9" s="279">
        <f>-'Direct Local'!BN14</f>
        <v>-226352131.39125022</v>
      </c>
      <c r="CE9" s="293">
        <f>-'Direct Local'!BP14</f>
        <v>-471985107.04399073</v>
      </c>
      <c r="CF9" s="279">
        <f>-'Direct Local'!BJ14</f>
        <v>-1494313212.2032475</v>
      </c>
      <c r="CG9" s="116" t="b">
        <f>BH9=-'Direct Local'!BO14</f>
        <v>0</v>
      </c>
      <c r="CL9" s="339">
        <f>SUM(CM9:CR9)</f>
        <v>-7898329827.7467079</v>
      </c>
      <c r="CM9" s="279">
        <f>-'Direct Local'!BX14</f>
        <v>-2941084032.9818382</v>
      </c>
      <c r="CN9" s="279">
        <f>-'Direct Local'!BU14</f>
        <v>-1995952482.559094</v>
      </c>
      <c r="CO9" s="279">
        <f>-('Direct Local'!CA14+'Direct Local'!BY14+'Direct Local'!BW14)</f>
        <v>-403201119.79420668</v>
      </c>
      <c r="CP9" s="279">
        <f>-'Direct Local'!BZ14</f>
        <v>-264077486.62312526</v>
      </c>
      <c r="CQ9" s="293">
        <f>-'Direct Local'!CB14</f>
        <v>-550649291.55132246</v>
      </c>
      <c r="CR9" s="279">
        <f>-'Direct Local'!BV14</f>
        <v>-1743365414.2371221</v>
      </c>
      <c r="CS9" s="116" t="b">
        <f>BT9=-'Direct Local'!CA14</f>
        <v>0</v>
      </c>
      <c r="CX9" s="339">
        <f>SUM(CY9:DD9)</f>
        <v>-9026662660.2819538</v>
      </c>
      <c r="CY9" s="279">
        <f>-'Direct Local'!CJ14</f>
        <v>-3361238894.8363867</v>
      </c>
      <c r="CZ9" s="279">
        <f>-'Direct Local'!CG14</f>
        <v>-2281088551.4961076</v>
      </c>
      <c r="DA9" s="279">
        <f>-('Direct Local'!CM14+'Direct Local'!CK14+'Direct Local'!CI14)</f>
        <v>-460801279.76480758</v>
      </c>
      <c r="DB9" s="279">
        <f>-'Direct Local'!CL14</f>
        <v>-301802841.85500032</v>
      </c>
      <c r="DC9" s="293">
        <f>-'Direct Local'!CN14</f>
        <v>-629313476.05865431</v>
      </c>
      <c r="DD9" s="279">
        <f>-'Direct Local'!CH14</f>
        <v>-1992417616.2709966</v>
      </c>
      <c r="DE9" s="116" t="b">
        <f>CF9=-'Direct Local'!CM14</f>
        <v>0</v>
      </c>
      <c r="DJ9" s="339">
        <f>SUM(DK9:DP9)</f>
        <v>-10154995492.817196</v>
      </c>
      <c r="DK9" s="279">
        <f>-'Direct Local'!CV14</f>
        <v>-3781393756.6909351</v>
      </c>
      <c r="DL9" s="279">
        <f>-'Direct Local'!CS14</f>
        <v>-2566224620.4331212</v>
      </c>
      <c r="DM9" s="279">
        <f>-('Direct Local'!CY14+'Direct Local'!CW14+'Direct Local'!CU14)</f>
        <v>-518401439.7354086</v>
      </c>
      <c r="DN9" s="279">
        <f>-'Direct Local'!CX14</f>
        <v>-339528197.08687538</v>
      </c>
      <c r="DO9" s="293">
        <f>-'Direct Local'!CZ14</f>
        <v>-707977660.56598616</v>
      </c>
      <c r="DP9" s="279">
        <f>-'Direct Local'!CT14</f>
        <v>-2241469818.3048711</v>
      </c>
      <c r="DQ9" s="116" t="b">
        <f>CR9=-'Direct Local'!CY14</f>
        <v>0</v>
      </c>
      <c r="DV9" s="339">
        <f>SUM(DW9:EB9)</f>
        <v>-11283328325.352442</v>
      </c>
      <c r="DW9" s="279">
        <f>-'Direct Local'!DH14</f>
        <v>-4201548618.5454836</v>
      </c>
      <c r="DX9" s="279">
        <f>-'Direct Local'!DE14</f>
        <v>-2851360689.3701348</v>
      </c>
      <c r="DY9" s="279">
        <f>-('Direct Local'!DK14+'Direct Local'!DI14+'Direct Local'!DG14)</f>
        <v>-576001599.70600951</v>
      </c>
      <c r="DZ9" s="279">
        <f>-'Direct Local'!DJ14</f>
        <v>-377253552.31875044</v>
      </c>
      <c r="EA9" s="293">
        <f>-'Direct Local'!DL14</f>
        <v>-786641845.073318</v>
      </c>
      <c r="EB9" s="279">
        <f>-'Direct Local'!DF14</f>
        <v>-2490522020.3387456</v>
      </c>
      <c r="EC9" s="116" t="b">
        <f>DD9=-'Direct Local'!DK14</f>
        <v>0</v>
      </c>
      <c r="EH9" s="339">
        <f>SUM(EI9:EN9)</f>
        <v>-12411661157.887686</v>
      </c>
      <c r="EI9" s="279">
        <f>-'Direct Local'!DT14</f>
        <v>-4621703480.400032</v>
      </c>
      <c r="EJ9" s="279">
        <f>-'Direct Local'!DQ14</f>
        <v>-3136496758.3071485</v>
      </c>
      <c r="EK9" s="279">
        <f>-('Direct Local'!DW14+'Direct Local'!DU14+'Direct Local'!DS14)</f>
        <v>-633601759.67661047</v>
      </c>
      <c r="EL9" s="279">
        <f>-'Direct Local'!DV14</f>
        <v>-414978907.5506255</v>
      </c>
      <c r="EM9" s="293">
        <f>-'Direct Local'!DX14</f>
        <v>-865306029.58064985</v>
      </c>
      <c r="EN9" s="279">
        <f>-'Direct Local'!DR14</f>
        <v>-2739574222.3726201</v>
      </c>
      <c r="EO9" s="116" t="b">
        <f>DP9=-'Direct Local'!DW14</f>
        <v>0</v>
      </c>
      <c r="ET9" s="339">
        <f>SUM(EU9:EZ9)</f>
        <v>-13539993990.422932</v>
      </c>
      <c r="EU9" s="279">
        <f>-'Direct Local'!EF14</f>
        <v>-5041858342.2545805</v>
      </c>
      <c r="EV9" s="279">
        <f>-'Direct Local'!EC14</f>
        <v>-3421632827.2441621</v>
      </c>
      <c r="EW9" s="279">
        <f>-('Direct Local'!EI14+'Direct Local'!EG14+'Direct Local'!EE14)</f>
        <v>-691201919.64721143</v>
      </c>
      <c r="EX9" s="279">
        <f>-'Direct Local'!EH14</f>
        <v>-452704262.78250057</v>
      </c>
      <c r="EY9" s="293">
        <f>-'Direct Local'!EJ14</f>
        <v>-943970214.0879817</v>
      </c>
      <c r="EZ9" s="279">
        <f>-'Direct Local'!ED14</f>
        <v>-2988626424.4064946</v>
      </c>
      <c r="FA9" s="116" t="b">
        <f>EB9=-'Direct Local'!EI14</f>
        <v>0</v>
      </c>
    </row>
    <row r="10" spans="1:158" x14ac:dyDescent="0.25">
      <c r="A10" s="147">
        <v>-1816445.8860785728</v>
      </c>
      <c r="B10" s="143" t="s">
        <v>401</v>
      </c>
      <c r="C10" s="336">
        <f>SUM(D10:I10)</f>
        <v>-2320093018.2450957</v>
      </c>
      <c r="D10" s="279">
        <f>-('Direct Local'!E37+'Direct Local'!E45+'Direct Local'!E54+'Direct Local'!E53)</f>
        <v>-178816337.58604822</v>
      </c>
      <c r="E10" s="279">
        <f>-('Direct Local'!B37+'Direct Local'!B45+'Direct Local'!B54+'Direct Local'!B53)</f>
        <v>-617970992.43639481</v>
      </c>
      <c r="F10" s="279">
        <f>-('Direct Local'!H37+'Direct Local'!H45+'Direct Local'!H54+'Direct Local'!H53)-('Direct Local'!F37+'Direct Local'!F45+'Direct Local'!F54+'Direct Local'!F53)-('Direct Local'!D37+'Direct Local'!D45+'Direct Local'!D54+'Direct Local'!D53)</f>
        <v>-32250331.662499994</v>
      </c>
      <c r="G10" s="279">
        <f>-('Direct Local'!G37+'Direct Local'!G45+'Direct Local'!G54+'Direct Local'!G53)</f>
        <v>-39880964.554610357</v>
      </c>
      <c r="H10" s="293">
        <f>-('Direct Local'!I37+'Direct Local'!I45+'Direct Local'!I54+'Direct Local'!I53)</f>
        <v>-141138868.03179249</v>
      </c>
      <c r="I10" s="279">
        <f>-('Direct Local'!C37+'Direct Local'!C45-'Direct Local'!C54+'Direct Local'!C53)</f>
        <v>-1310035523.9737499</v>
      </c>
      <c r="J10" s="149"/>
      <c r="K10" s="148"/>
      <c r="L10" s="147"/>
      <c r="M10" s="117">
        <f t="shared" si="15"/>
        <v>0</v>
      </c>
      <c r="AC10" s="129"/>
      <c r="AD10" s="336">
        <f>SUM(AE10:AJ10)</f>
        <v>-2320093018.2450957</v>
      </c>
      <c r="AE10" s="279">
        <f>-('Direct Local'!P37+'Direct Local'!P45+'Direct Local'!P54+'Direct Local'!P53)</f>
        <v>-178816337.58604822</v>
      </c>
      <c r="AF10" s="279">
        <f>-('Direct Local'!M37+'Direct Local'!M45+'Direct Local'!M54+'Direct Local'!M53)</f>
        <v>-617970992.43639481</v>
      </c>
      <c r="AG10" s="279">
        <f>-('Direct Local'!S37+'Direct Local'!S45+'Direct Local'!S54+'Direct Local'!S53)-('Direct Local'!Q37+'Direct Local'!Q45+'Direct Local'!Q54+'Direct Local'!Q53)-('Direct Local'!O37+'Direct Local'!O45+'Direct Local'!O54+'Direct Local'!O53)</f>
        <v>-32250331.662499994</v>
      </c>
      <c r="AH10" s="279">
        <f>-('Direct Local'!R37+'Direct Local'!R45+'Direct Local'!R54+'Direct Local'!R53)</f>
        <v>-39880964.554610357</v>
      </c>
      <c r="AI10" s="293">
        <f>-('Direct Local'!T37+'Direct Local'!T45+'Direct Local'!T54+'Direct Local'!T53)</f>
        <v>-141138868.03179249</v>
      </c>
      <c r="AJ10" s="279">
        <f>-('Direct Local'!N37+'Direct Local'!N45-'Direct Local'!N54+'Direct Local'!N53)</f>
        <v>-1310035523.9737499</v>
      </c>
      <c r="AL10" s="129"/>
      <c r="AM10" s="265"/>
      <c r="AN10" s="282"/>
      <c r="AO10" s="281"/>
      <c r="AP10" s="336">
        <f>SUM(AQ10:AV10)</f>
        <v>-2320093018.2450957</v>
      </c>
      <c r="AQ10" s="279">
        <f>-('Direct Local'!AB37+'Direct Local'!AB45+'Direct Local'!AB54+'Direct Local'!AB53)</f>
        <v>-178816337.58604822</v>
      </c>
      <c r="AR10" s="279">
        <f>-('Direct Local'!Y37+'Direct Local'!Y45+'Direct Local'!Y54+'Direct Local'!Y53)</f>
        <v>-617970992.43639481</v>
      </c>
      <c r="AS10" s="279">
        <f>-('Direct Local'!AE37+'Direct Local'!AE45+'Direct Local'!AE54+'Direct Local'!AE53)-('Direct Local'!AC37+'Direct Local'!AC45+'Direct Local'!AC54+'Direct Local'!AC53)-('Direct Local'!AA37+'Direct Local'!AA45+'Direct Local'!AA54+'Direct Local'!AA53)</f>
        <v>-32250331.662499994</v>
      </c>
      <c r="AT10" s="279">
        <f>-('Direct Local'!AD37+'Direct Local'!AD45+'Direct Local'!AD54+'Direct Local'!AD53)</f>
        <v>-39880964.554610357</v>
      </c>
      <c r="AU10" s="293">
        <f>-('Direct Local'!AF37+'Direct Local'!AF45+'Direct Local'!AF54+'Direct Local'!AF53)</f>
        <v>-141138868.03179249</v>
      </c>
      <c r="AV10" s="279">
        <f>-('Direct Local'!Z37+'Direct Local'!Z45-'Direct Local'!Z54+'Direct Local'!Z53)</f>
        <v>-1310035523.9737499</v>
      </c>
      <c r="AX10" s="129"/>
      <c r="AY10" s="265"/>
      <c r="AZ10" s="282"/>
      <c r="BA10" s="281"/>
      <c r="BB10" s="336">
        <f>SUM(BC10:BH10)</f>
        <v>-2320093018.2450957</v>
      </c>
      <c r="BC10" s="279">
        <f>-('Direct Local'!AN37+'Direct Local'!AN45+'Direct Local'!AN54+'Direct Local'!AN53)</f>
        <v>-178816337.58604822</v>
      </c>
      <c r="BD10" s="279">
        <f>-('Direct Local'!AK37+'Direct Local'!AK45+'Direct Local'!AK54+'Direct Local'!AK53)</f>
        <v>-617970992.43639481</v>
      </c>
      <c r="BE10" s="279">
        <f>-('Direct Local'!AQ37+'Direct Local'!AQ45+'Direct Local'!AQ54+'Direct Local'!AQ53)-('Direct Local'!AO37+'Direct Local'!AO45+'Direct Local'!AO54+'Direct Local'!AO53)-('Direct Local'!AM37+'Direct Local'!AM45+'Direct Local'!AM54+'Direct Local'!AM53)</f>
        <v>-32250331.662499994</v>
      </c>
      <c r="BF10" s="279">
        <f>-('Direct Local'!AP37+'Direct Local'!AP45+'Direct Local'!AP54+'Direct Local'!AP53)</f>
        <v>-39880964.554610357</v>
      </c>
      <c r="BG10" s="293">
        <f>-('Direct Local'!AR37+'Direct Local'!AR45+'Direct Local'!AR54+'Direct Local'!AR53)</f>
        <v>-141138868.03179249</v>
      </c>
      <c r="BH10" s="279">
        <f>-('Direct Local'!AL37+'Direct Local'!AL45-'Direct Local'!AL54+'Direct Local'!AL53)</f>
        <v>-1310035523.9737499</v>
      </c>
      <c r="BJ10" s="129"/>
      <c r="BN10" s="336">
        <f>SUM(BO10:BT10)</f>
        <v>-2320093018.2450957</v>
      </c>
      <c r="BO10" s="279">
        <f>-('Direct Local'!AZ37+'Direct Local'!AZ45+'Direct Local'!AZ54+'Direct Local'!AZ53)</f>
        <v>-178816337.58604822</v>
      </c>
      <c r="BP10" s="279">
        <f>-('Direct Local'!AW37+'Direct Local'!AW45+'Direct Local'!AW54+'Direct Local'!AW53)</f>
        <v>-617970992.43639481</v>
      </c>
      <c r="BQ10" s="279">
        <f>-('Direct Local'!BC37+'Direct Local'!BC45+'Direct Local'!BC54+'Direct Local'!BC53)-('Direct Local'!BA37+'Direct Local'!BA45+'Direct Local'!BA54+'Direct Local'!BA53)-('Direct Local'!AY37+'Direct Local'!AY45+'Direct Local'!AY54+'Direct Local'!AY53)</f>
        <v>-32250331.662499994</v>
      </c>
      <c r="BR10" s="279">
        <f>-('Direct Local'!BB37+'Direct Local'!BB45+'Direct Local'!BB54+'Direct Local'!BB53)</f>
        <v>-39880964.554610357</v>
      </c>
      <c r="BS10" s="293">
        <f>-('Direct Local'!BD37+'Direct Local'!BD45+'Direct Local'!BD54+'Direct Local'!BD53)</f>
        <v>-141138868.03179249</v>
      </c>
      <c r="BT10" s="279">
        <f>-('Direct Local'!AX37+'Direct Local'!AX45-'Direct Local'!AX54+'Direct Local'!AX53)</f>
        <v>-1310035523.9737499</v>
      </c>
      <c r="BV10" s="129"/>
      <c r="BZ10" s="336">
        <f>SUM(CA10:CF10)</f>
        <v>-2320093018.2450957</v>
      </c>
      <c r="CA10" s="279">
        <f>-('Direct Local'!BL37+'Direct Local'!BL45+'Direct Local'!BL54+'Direct Local'!BL53)</f>
        <v>-178816337.58604822</v>
      </c>
      <c r="CB10" s="279">
        <f>-('Direct Local'!BI37+'Direct Local'!BI45+'Direct Local'!BI54+'Direct Local'!BI53)</f>
        <v>-617970992.43639481</v>
      </c>
      <c r="CC10" s="279">
        <f>-('Direct Local'!BO37+'Direct Local'!BO45+'Direct Local'!BO54+'Direct Local'!BO53)-('Direct Local'!BM37+'Direct Local'!BM45+'Direct Local'!BM54+'Direct Local'!BM53)-('Direct Local'!BK37+'Direct Local'!BK45+'Direct Local'!BK54+'Direct Local'!BK53)</f>
        <v>-32250331.662499994</v>
      </c>
      <c r="CD10" s="279">
        <f>-('Direct Local'!BN37+'Direct Local'!BN45+'Direct Local'!BN54+'Direct Local'!BN53)</f>
        <v>-39880964.554610357</v>
      </c>
      <c r="CE10" s="293">
        <f>-('Direct Local'!BP37+'Direct Local'!BP45+'Direct Local'!BP54+'Direct Local'!BP53)</f>
        <v>-141138868.03179249</v>
      </c>
      <c r="CF10" s="279">
        <f>-('Direct Local'!BJ37+'Direct Local'!BJ45-'Direct Local'!BJ54+'Direct Local'!BJ53)</f>
        <v>-1310035523.9737499</v>
      </c>
      <c r="CH10" s="129"/>
      <c r="CL10" s="336">
        <f>SUM(CM10:CR10)</f>
        <v>-2320093018.2450957</v>
      </c>
      <c r="CM10" s="279">
        <f>-('Direct Local'!BX37+'Direct Local'!BX45+'Direct Local'!BX54+'Direct Local'!BX53)</f>
        <v>-178816337.58604822</v>
      </c>
      <c r="CN10" s="279">
        <f>-('Direct Local'!BU37+'Direct Local'!BU45+'Direct Local'!BU54+'Direct Local'!BU53)</f>
        <v>-617970992.43639481</v>
      </c>
      <c r="CO10" s="279">
        <f>-('Direct Local'!CA37+'Direct Local'!CA45+'Direct Local'!CA54+'Direct Local'!CA53)-('Direct Local'!BY37+'Direct Local'!BY45+'Direct Local'!BY54+'Direct Local'!BY53)-('Direct Local'!BW37+'Direct Local'!BW45+'Direct Local'!BW54+'Direct Local'!BW53)</f>
        <v>-32250331.662499994</v>
      </c>
      <c r="CP10" s="279">
        <f>-('Direct Local'!BZ37+'Direct Local'!BZ45+'Direct Local'!BZ54+'Direct Local'!BZ53)</f>
        <v>-39880964.554610357</v>
      </c>
      <c r="CQ10" s="293">
        <f>-('Direct Local'!CB37+'Direct Local'!CB45+'Direct Local'!CB54+'Direct Local'!CB53)</f>
        <v>-141138868.03179249</v>
      </c>
      <c r="CR10" s="279">
        <f>-('Direct Local'!BV37+'Direct Local'!BV45-'Direct Local'!BV54+'Direct Local'!BV53)</f>
        <v>-1310035523.9737499</v>
      </c>
      <c r="CT10" s="129"/>
      <c r="CX10" s="336">
        <f>SUM(CY10:DD10)</f>
        <v>-2320093018.2450957</v>
      </c>
      <c r="CY10" s="279">
        <f>-('Direct Local'!CJ37+'Direct Local'!CJ45+'Direct Local'!CJ54+'Direct Local'!CJ53)</f>
        <v>-178816337.58604822</v>
      </c>
      <c r="CZ10" s="279">
        <f>-('Direct Local'!CG37+'Direct Local'!CG45+'Direct Local'!CG54+'Direct Local'!CG53)</f>
        <v>-617970992.43639481</v>
      </c>
      <c r="DA10" s="279">
        <f>-('Direct Local'!CM37+'Direct Local'!CM45+'Direct Local'!CM54+'Direct Local'!CM53)-('Direct Local'!CK37+'Direct Local'!CK45+'Direct Local'!CK54+'Direct Local'!CK53)-('Direct Local'!CI37+'Direct Local'!CI45+'Direct Local'!CI54+'Direct Local'!CI53)</f>
        <v>-32250331.662499994</v>
      </c>
      <c r="DB10" s="279">
        <f>-('Direct Local'!CL37+'Direct Local'!CL45+'Direct Local'!CL54+'Direct Local'!CL53)</f>
        <v>-39880964.554610357</v>
      </c>
      <c r="DC10" s="293">
        <f>-('Direct Local'!CN37+'Direct Local'!CN45+'Direct Local'!CN54+'Direct Local'!CN53)</f>
        <v>-141138868.03179249</v>
      </c>
      <c r="DD10" s="279">
        <f>-('Direct Local'!CH37+'Direct Local'!CH45-'Direct Local'!CH54+'Direct Local'!CH53)</f>
        <v>-1310035523.9737499</v>
      </c>
      <c r="DF10" s="129"/>
      <c r="DJ10" s="336">
        <f>SUM(DK10:DP10)</f>
        <v>-2320093018.2450957</v>
      </c>
      <c r="DK10" s="279">
        <f>-('Direct Local'!CV37+'Direct Local'!CV45+'Direct Local'!CV54+'Direct Local'!CV53)</f>
        <v>-178816337.58604822</v>
      </c>
      <c r="DL10" s="279">
        <f>-('Direct Local'!CS37+'Direct Local'!CS45+'Direct Local'!CS54+'Direct Local'!CS53)</f>
        <v>-617970992.43639481</v>
      </c>
      <c r="DM10" s="279">
        <f>-('Direct Local'!CY37+'Direct Local'!CY45+'Direct Local'!CY54+'Direct Local'!CY53)-('Direct Local'!CW37+'Direct Local'!CW45+'Direct Local'!CW54+'Direct Local'!CW53)-('Direct Local'!CU37+'Direct Local'!CU45+'Direct Local'!CU54+'Direct Local'!CU53)</f>
        <v>-32250331.662499994</v>
      </c>
      <c r="DN10" s="279">
        <f>-('Direct Local'!CX37+'Direct Local'!CX45+'Direct Local'!CX54+'Direct Local'!CX53)</f>
        <v>-39880964.554610357</v>
      </c>
      <c r="DO10" s="293">
        <f>-('Direct Local'!CZ37+'Direct Local'!CZ45+'Direct Local'!CZ54+'Direct Local'!CZ53)</f>
        <v>-141138868.03179249</v>
      </c>
      <c r="DP10" s="279">
        <f>-('Direct Local'!CT37+'Direct Local'!CT45-'Direct Local'!CT54+'Direct Local'!CT53)</f>
        <v>-1310035523.9737499</v>
      </c>
      <c r="DR10" s="129"/>
      <c r="DV10" s="336">
        <f>SUM(DW10:EB10)</f>
        <v>-2320093018.2450957</v>
      </c>
      <c r="DW10" s="279">
        <f>-('Direct Local'!DH37+'Direct Local'!DH45+'Direct Local'!DH54+'Direct Local'!DH53)</f>
        <v>-178816337.58604822</v>
      </c>
      <c r="DX10" s="279">
        <f>-('Direct Local'!DE37+'Direct Local'!DE45+'Direct Local'!DE54+'Direct Local'!DE53)</f>
        <v>-617970992.43639481</v>
      </c>
      <c r="DY10" s="279">
        <f>-('Direct Local'!DK37+'Direct Local'!DK45+'Direct Local'!DK54+'Direct Local'!DK53)-('Direct Local'!DI37+'Direct Local'!DI45+'Direct Local'!DI54+'Direct Local'!DI53)-('Direct Local'!DG37+'Direct Local'!DG45+'Direct Local'!DG54+'Direct Local'!DG53)</f>
        <v>-32250331.662499994</v>
      </c>
      <c r="DZ10" s="279">
        <f>-('Direct Local'!DJ37+'Direct Local'!DJ45+'Direct Local'!DJ54+'Direct Local'!DJ53)</f>
        <v>-39880964.554610357</v>
      </c>
      <c r="EA10" s="293">
        <f>-('Direct Local'!DL37+'Direct Local'!DL45+'Direct Local'!DL54+'Direct Local'!DL53)</f>
        <v>-141138868.03179249</v>
      </c>
      <c r="EB10" s="279">
        <f>-('Direct Local'!DF37+'Direct Local'!DF45-'Direct Local'!DF54+'Direct Local'!DF53)</f>
        <v>-1310035523.9737499</v>
      </c>
      <c r="ED10" s="129"/>
      <c r="EH10" s="336">
        <f>SUM(EI10:EN10)</f>
        <v>-2320093018.2450957</v>
      </c>
      <c r="EI10" s="279">
        <f>-('Direct Local'!DT37+'Direct Local'!DT45+'Direct Local'!DT54+'Direct Local'!DT53)</f>
        <v>-178816337.58604822</v>
      </c>
      <c r="EJ10" s="279">
        <f>-('Direct Local'!DQ37+'Direct Local'!DQ45+'Direct Local'!DQ54+'Direct Local'!DQ53)</f>
        <v>-617970992.43639481</v>
      </c>
      <c r="EK10" s="279">
        <f>-('Direct Local'!DW37+'Direct Local'!DW45+'Direct Local'!DW54+'Direct Local'!DW53)-('Direct Local'!DU37+'Direct Local'!DU45+'Direct Local'!DU54+'Direct Local'!DU53)-('Direct Local'!DS37+'Direct Local'!DS45+'Direct Local'!DS54+'Direct Local'!DS53)</f>
        <v>-32250331.662499994</v>
      </c>
      <c r="EL10" s="279">
        <f>-('Direct Local'!DV37+'Direct Local'!DV45+'Direct Local'!DV54+'Direct Local'!DV53)</f>
        <v>-39880964.554610357</v>
      </c>
      <c r="EM10" s="293">
        <f>-('Direct Local'!DX37+'Direct Local'!DX45+'Direct Local'!DX54+'Direct Local'!DX53)</f>
        <v>-141138868.03179249</v>
      </c>
      <c r="EN10" s="279">
        <f>-('Direct Local'!DR37+'Direct Local'!DR45-'Direct Local'!DR54+'Direct Local'!DR53)</f>
        <v>-1310035523.9737499</v>
      </c>
      <c r="EP10" s="129"/>
      <c r="ET10" s="336">
        <f>SUM(EU10:EZ10)</f>
        <v>-2320093018.2450957</v>
      </c>
      <c r="EU10" s="279">
        <f>-('Direct Local'!EF37+'Direct Local'!EF45+'Direct Local'!EF54+'Direct Local'!EF53)</f>
        <v>-178816337.58604822</v>
      </c>
      <c r="EV10" s="279">
        <f>-('Direct Local'!EC37+'Direct Local'!EC45+'Direct Local'!EC54+'Direct Local'!EC53)</f>
        <v>-617970992.43639481</v>
      </c>
      <c r="EW10" s="279">
        <f>-('Direct Local'!EI37+'Direct Local'!EI45+'Direct Local'!EI54+'Direct Local'!EI53)-('Direct Local'!EG37+'Direct Local'!EG45+'Direct Local'!EG54+'Direct Local'!EG53)-('Direct Local'!EE37+'Direct Local'!EE45+'Direct Local'!EE54+'Direct Local'!EE53)</f>
        <v>-32250331.662499994</v>
      </c>
      <c r="EX10" s="279">
        <f>-('Direct Local'!EH37+'Direct Local'!EH45+'Direct Local'!EH54+'Direct Local'!EH53)</f>
        <v>-39880964.554610357</v>
      </c>
      <c r="EY10" s="293">
        <f>-('Direct Local'!EJ37+'Direct Local'!EJ45+'Direct Local'!EJ54+'Direct Local'!EJ53)</f>
        <v>-141138868.03179249</v>
      </c>
      <c r="EZ10" s="279">
        <f>-('Direct Local'!ED37+'Direct Local'!ED45-'Direct Local'!ED54+'Direct Local'!ED53)</f>
        <v>-1310035523.9737499</v>
      </c>
      <c r="FB10" s="129"/>
    </row>
    <row r="11" spans="1:158" x14ac:dyDescent="0.25">
      <c r="A11" s="256">
        <v>-2980199.7190785729</v>
      </c>
      <c r="B11" s="230" t="s">
        <v>357</v>
      </c>
      <c r="C11" s="334">
        <f t="shared" ref="C11:I11" si="28">+C9+C10</f>
        <v>-3448425850.7803397</v>
      </c>
      <c r="D11" s="333">
        <f t="shared" si="28"/>
        <v>-598971199.44059646</v>
      </c>
      <c r="E11" s="333">
        <f t="shared" si="28"/>
        <v>-903107061.37340832</v>
      </c>
      <c r="F11" s="333">
        <f t="shared" si="28"/>
        <v>-89850491.633100942</v>
      </c>
      <c r="G11" s="333">
        <f t="shared" si="28"/>
        <v>-77606319.786485404</v>
      </c>
      <c r="H11" s="333">
        <f t="shared" si="28"/>
        <v>-219803052.53912428</v>
      </c>
      <c r="I11" s="333">
        <f t="shared" si="28"/>
        <v>-1559087726.0076244</v>
      </c>
      <c r="J11" s="234"/>
      <c r="K11" s="233"/>
      <c r="L11" s="256"/>
      <c r="M11" s="117">
        <f t="shared" si="15"/>
        <v>0</v>
      </c>
      <c r="U11" s="118">
        <f>+H11-F11</f>
        <v>-129952560.90602334</v>
      </c>
      <c r="AC11" s="322"/>
      <c r="AD11" s="334">
        <f t="shared" ref="AD11:AJ11" si="29">+AD9+AD10</f>
        <v>-4576758683.3155842</v>
      </c>
      <c r="AE11" s="333">
        <f t="shared" si="29"/>
        <v>-1019126061.2951448</v>
      </c>
      <c r="AF11" s="333">
        <f t="shared" si="29"/>
        <v>-1188243130.3104217</v>
      </c>
      <c r="AG11" s="333">
        <f t="shared" si="29"/>
        <v>-147450651.60370189</v>
      </c>
      <c r="AH11" s="333">
        <f t="shared" si="29"/>
        <v>-115331675.01836044</v>
      </c>
      <c r="AI11" s="333">
        <f t="shared" si="29"/>
        <v>-298467237.0464561</v>
      </c>
      <c r="AJ11" s="333">
        <f t="shared" si="29"/>
        <v>-1808139928.0414991</v>
      </c>
      <c r="AL11" s="322"/>
      <c r="AM11" s="282"/>
      <c r="AN11" s="282"/>
      <c r="AO11" s="281"/>
      <c r="AP11" s="334">
        <f t="shared" ref="AP11:AV11" si="30">+AP9+AP10</f>
        <v>-5705091515.8508282</v>
      </c>
      <c r="AQ11" s="333">
        <f t="shared" si="30"/>
        <v>-1439280923.149693</v>
      </c>
      <c r="AR11" s="333">
        <f t="shared" si="30"/>
        <v>-1473379199.2474351</v>
      </c>
      <c r="AS11" s="333">
        <f t="shared" si="30"/>
        <v>-205050811.57430285</v>
      </c>
      <c r="AT11" s="333">
        <f t="shared" si="30"/>
        <v>-153057030.2502355</v>
      </c>
      <c r="AU11" s="333">
        <f t="shared" si="30"/>
        <v>-377131421.55378783</v>
      </c>
      <c r="AV11" s="333">
        <f t="shared" si="30"/>
        <v>-2057192130.0753736</v>
      </c>
      <c r="AX11" s="322"/>
      <c r="AY11" s="282"/>
      <c r="AZ11" s="282"/>
      <c r="BA11" s="281"/>
      <c r="BB11" s="334">
        <f t="shared" ref="BB11:BH11" si="31">+BB9+BB10</f>
        <v>-6833424348.3860722</v>
      </c>
      <c r="BC11" s="333">
        <f t="shared" si="31"/>
        <v>-1859435785.0042412</v>
      </c>
      <c r="BD11" s="333">
        <f t="shared" si="31"/>
        <v>-1758515268.1844487</v>
      </c>
      <c r="BE11" s="333">
        <f t="shared" si="31"/>
        <v>-262650971.54490378</v>
      </c>
      <c r="BF11" s="333">
        <f t="shared" si="31"/>
        <v>-190782385.4821105</v>
      </c>
      <c r="BG11" s="333">
        <f t="shared" si="31"/>
        <v>-455795606.06111968</v>
      </c>
      <c r="BH11" s="333">
        <f t="shared" si="31"/>
        <v>-2306244332.1092482</v>
      </c>
      <c r="BJ11" s="322"/>
      <c r="BN11" s="334">
        <f t="shared" ref="BN11:BT11" si="32">+BN9+BN10</f>
        <v>-7961757180.9213161</v>
      </c>
      <c r="BO11" s="333">
        <f t="shared" si="32"/>
        <v>-2279590646.8587894</v>
      </c>
      <c r="BP11" s="333">
        <f t="shared" si="32"/>
        <v>-2043651337.1214619</v>
      </c>
      <c r="BQ11" s="333">
        <f t="shared" si="32"/>
        <v>-320251131.51550472</v>
      </c>
      <c r="BR11" s="333">
        <f t="shared" si="32"/>
        <v>-228507740.71398556</v>
      </c>
      <c r="BS11" s="333">
        <f t="shared" si="32"/>
        <v>-534459790.5684514</v>
      </c>
      <c r="BT11" s="333">
        <f t="shared" si="32"/>
        <v>-2555296534.1431227</v>
      </c>
      <c r="BV11" s="322"/>
      <c r="BZ11" s="334">
        <f t="shared" ref="BZ11:CF11" si="33">+BZ9+BZ10</f>
        <v>-9090090013.456562</v>
      </c>
      <c r="CA11" s="333">
        <f t="shared" si="33"/>
        <v>-2699745508.7133379</v>
      </c>
      <c r="CB11" s="333">
        <f t="shared" si="33"/>
        <v>-2328787406.0584755</v>
      </c>
      <c r="CC11" s="333">
        <f t="shared" si="33"/>
        <v>-377851291.48610568</v>
      </c>
      <c r="CD11" s="333">
        <f t="shared" si="33"/>
        <v>-266233095.94586056</v>
      </c>
      <c r="CE11" s="333">
        <f t="shared" si="33"/>
        <v>-613123975.07578325</v>
      </c>
      <c r="CF11" s="333">
        <f t="shared" si="33"/>
        <v>-2804348736.1769972</v>
      </c>
      <c r="CH11" s="322"/>
      <c r="CL11" s="334">
        <f t="shared" ref="CL11:CR11" si="34">+CL9+CL10</f>
        <v>-10218422845.991804</v>
      </c>
      <c r="CM11" s="333">
        <f t="shared" si="34"/>
        <v>-3119900370.5678864</v>
      </c>
      <c r="CN11" s="333">
        <f t="shared" si="34"/>
        <v>-2613923474.9954886</v>
      </c>
      <c r="CO11" s="333">
        <f t="shared" si="34"/>
        <v>-435451451.45670664</v>
      </c>
      <c r="CP11" s="333">
        <f t="shared" si="34"/>
        <v>-303958451.17773563</v>
      </c>
      <c r="CQ11" s="333">
        <f t="shared" si="34"/>
        <v>-691788159.58311498</v>
      </c>
      <c r="CR11" s="333">
        <f t="shared" si="34"/>
        <v>-3053400938.2108717</v>
      </c>
      <c r="CT11" s="322"/>
      <c r="CX11" s="334">
        <f t="shared" ref="CX11:DD11" si="35">+CX9+CX10</f>
        <v>-11346755678.52705</v>
      </c>
      <c r="CY11" s="333">
        <f t="shared" si="35"/>
        <v>-3540055232.4224348</v>
      </c>
      <c r="CZ11" s="333">
        <f t="shared" si="35"/>
        <v>-2899059543.9325023</v>
      </c>
      <c r="DA11" s="333">
        <f t="shared" si="35"/>
        <v>-493051611.42730761</v>
      </c>
      <c r="DB11" s="333">
        <f t="shared" si="35"/>
        <v>-341683806.40961069</v>
      </c>
      <c r="DC11" s="333">
        <f t="shared" si="35"/>
        <v>-770452344.09044683</v>
      </c>
      <c r="DD11" s="333">
        <f t="shared" si="35"/>
        <v>-3302453140.2447462</v>
      </c>
      <c r="DF11" s="322"/>
      <c r="DJ11" s="334">
        <f t="shared" ref="DJ11:DP11" si="36">+DJ9+DJ10</f>
        <v>-12475088511.062292</v>
      </c>
      <c r="DK11" s="333">
        <f t="shared" si="36"/>
        <v>-3960210094.2769833</v>
      </c>
      <c r="DL11" s="333">
        <f t="shared" si="36"/>
        <v>-3184195612.8695159</v>
      </c>
      <c r="DM11" s="333">
        <f t="shared" si="36"/>
        <v>-550651771.39790857</v>
      </c>
      <c r="DN11" s="333">
        <f t="shared" si="36"/>
        <v>-379409161.64148575</v>
      </c>
      <c r="DO11" s="333">
        <f t="shared" si="36"/>
        <v>-849116528.59777868</v>
      </c>
      <c r="DP11" s="333">
        <f t="shared" si="36"/>
        <v>-3551505342.2786207</v>
      </c>
      <c r="DR11" s="322"/>
      <c r="DV11" s="334">
        <f t="shared" ref="DV11:EB11" si="37">+DV9+DV10</f>
        <v>-13603421343.597538</v>
      </c>
      <c r="DW11" s="333">
        <f t="shared" si="37"/>
        <v>-4380364956.1315317</v>
      </c>
      <c r="DX11" s="333">
        <f t="shared" si="37"/>
        <v>-3469331681.8065295</v>
      </c>
      <c r="DY11" s="333">
        <f t="shared" si="37"/>
        <v>-608251931.36850953</v>
      </c>
      <c r="DZ11" s="333">
        <f t="shared" si="37"/>
        <v>-417134516.87336081</v>
      </c>
      <c r="EA11" s="333">
        <f t="shared" si="37"/>
        <v>-927780713.10511053</v>
      </c>
      <c r="EB11" s="333">
        <f t="shared" si="37"/>
        <v>-3800557544.3124952</v>
      </c>
      <c r="ED11" s="322"/>
      <c r="EH11" s="334">
        <f t="shared" ref="EH11:EN11" si="38">+EH9+EH10</f>
        <v>-14731754176.132782</v>
      </c>
      <c r="EI11" s="333">
        <f t="shared" si="38"/>
        <v>-4800519817.9860802</v>
      </c>
      <c r="EJ11" s="333">
        <f t="shared" si="38"/>
        <v>-3754467750.7435431</v>
      </c>
      <c r="EK11" s="333">
        <f t="shared" si="38"/>
        <v>-665852091.33911049</v>
      </c>
      <c r="EL11" s="333">
        <f t="shared" si="38"/>
        <v>-454859872.10523587</v>
      </c>
      <c r="EM11" s="333">
        <f t="shared" si="38"/>
        <v>-1006444897.6124424</v>
      </c>
      <c r="EN11" s="333">
        <f t="shared" si="38"/>
        <v>-4049609746.3463697</v>
      </c>
      <c r="EP11" s="322"/>
      <c r="ET11" s="334">
        <f t="shared" ref="ET11:EZ11" si="39">+ET9+ET10</f>
        <v>-15860087008.668028</v>
      </c>
      <c r="EU11" s="333">
        <f t="shared" si="39"/>
        <v>-5220674679.8406286</v>
      </c>
      <c r="EV11" s="333">
        <f t="shared" si="39"/>
        <v>-4039603819.6805568</v>
      </c>
      <c r="EW11" s="333">
        <f t="shared" si="39"/>
        <v>-723452251.30971146</v>
      </c>
      <c r="EX11" s="333">
        <f t="shared" si="39"/>
        <v>-492585227.33711094</v>
      </c>
      <c r="EY11" s="333">
        <f t="shared" si="39"/>
        <v>-1085109082.1197741</v>
      </c>
      <c r="EZ11" s="333">
        <f t="shared" si="39"/>
        <v>-4298661948.3802443</v>
      </c>
      <c r="FB11" s="322"/>
    </row>
    <row r="12" spans="1:158" x14ac:dyDescent="0.25">
      <c r="A12" s="147">
        <v>-1678736.696</v>
      </c>
      <c r="B12" s="143" t="s">
        <v>356</v>
      </c>
      <c r="C12" s="339">
        <f>SUM(D12:I12)</f>
        <v>0</v>
      </c>
      <c r="D12" s="279">
        <f>-'Direct Local'!E15</f>
        <v>0</v>
      </c>
      <c r="E12" s="279">
        <f>-'Direct Local'!B15</f>
        <v>0</v>
      </c>
      <c r="F12" s="279">
        <f>-'Direct Local'!F15-'Direct Local'!H15-'Direct Local'!D15</f>
        <v>0</v>
      </c>
      <c r="G12" s="279">
        <f>-'Direct Local'!G15</f>
        <v>0</v>
      </c>
      <c r="H12" s="293">
        <f>-'Direct Local'!I15</f>
        <v>0</v>
      </c>
      <c r="I12" s="279">
        <f>-'Direct Local'!C15</f>
        <v>0</v>
      </c>
      <c r="J12" s="149"/>
      <c r="K12" s="148"/>
      <c r="L12" s="147"/>
      <c r="M12" s="117" t="e">
        <f t="shared" si="15"/>
        <v>#DIV/0!</v>
      </c>
      <c r="W12" s="116" t="s">
        <v>400</v>
      </c>
      <c r="X12" s="116" t="s">
        <v>399</v>
      </c>
      <c r="AC12" s="338"/>
      <c r="AD12" s="339">
        <f>SUM(AE12:AJ12)</f>
        <v>0</v>
      </c>
      <c r="AE12" s="279">
        <f>-'Direct Local'!P15</f>
        <v>0</v>
      </c>
      <c r="AF12" s="279">
        <f>-'Direct Local'!M15</f>
        <v>0</v>
      </c>
      <c r="AG12" s="279">
        <f>-'Direct Local'!Q15-'Direct Local'!S15-'Direct Local'!O15</f>
        <v>0</v>
      </c>
      <c r="AH12" s="279">
        <f>-'Direct Local'!R15</f>
        <v>0</v>
      </c>
      <c r="AI12" s="293">
        <f>-'Direct Local'!T15</f>
        <v>0</v>
      </c>
      <c r="AJ12" s="279">
        <f>-'Direct Local'!N15</f>
        <v>0</v>
      </c>
      <c r="AL12" s="338"/>
      <c r="AM12" s="282"/>
      <c r="AN12" s="282"/>
      <c r="AO12" s="281"/>
      <c r="AP12" s="339">
        <f>SUM(AQ12:AV12)</f>
        <v>0</v>
      </c>
      <c r="AQ12" s="279">
        <f>-'Direct Local'!AB15</f>
        <v>0</v>
      </c>
      <c r="AR12" s="279">
        <f>-'Direct Local'!Y15</f>
        <v>0</v>
      </c>
      <c r="AS12" s="279">
        <f>-'Direct Local'!AC15-'Direct Local'!AE15-'Direct Local'!AA15</f>
        <v>0</v>
      </c>
      <c r="AT12" s="279">
        <f>-'Direct Local'!AD15</f>
        <v>0</v>
      </c>
      <c r="AU12" s="293">
        <f>-'Direct Local'!AF15</f>
        <v>0</v>
      </c>
      <c r="AV12" s="279">
        <f>-'Direct Local'!Z15</f>
        <v>0</v>
      </c>
      <c r="AX12" s="338"/>
      <c r="AY12" s="282"/>
      <c r="AZ12" s="282"/>
      <c r="BA12" s="281"/>
      <c r="BB12" s="339">
        <f>SUM(BC12:BH12)</f>
        <v>0</v>
      </c>
      <c r="BC12" s="279">
        <f>-'Direct Local'!AN15</f>
        <v>0</v>
      </c>
      <c r="BD12" s="279">
        <f>-'Direct Local'!AK15</f>
        <v>0</v>
      </c>
      <c r="BE12" s="279">
        <f>-'Direct Local'!AO15-'Direct Local'!AQ15-'Direct Local'!AM15</f>
        <v>0</v>
      </c>
      <c r="BF12" s="279">
        <f>-'Direct Local'!AP15</f>
        <v>0</v>
      </c>
      <c r="BG12" s="293">
        <f>-'Direct Local'!AR15</f>
        <v>0</v>
      </c>
      <c r="BH12" s="279">
        <f>-'Direct Local'!AL15</f>
        <v>0</v>
      </c>
      <c r="BJ12" s="338"/>
      <c r="BN12" s="339">
        <f>SUM(BO12:BT12)</f>
        <v>0</v>
      </c>
      <c r="BO12" s="279">
        <f>-'Direct Local'!AZ15</f>
        <v>0</v>
      </c>
      <c r="BP12" s="279">
        <f>-'Direct Local'!AW15</f>
        <v>0</v>
      </c>
      <c r="BQ12" s="279">
        <f>-'Direct Local'!BA15-'Direct Local'!BC15-'Direct Local'!AY15</f>
        <v>0</v>
      </c>
      <c r="BR12" s="279">
        <f>-'Direct Local'!BB15</f>
        <v>0</v>
      </c>
      <c r="BS12" s="293">
        <f>-'Direct Local'!BD15</f>
        <v>0</v>
      </c>
      <c r="BT12" s="279">
        <f>-'Direct Local'!AX15</f>
        <v>0</v>
      </c>
      <c r="BV12" s="338"/>
      <c r="BZ12" s="339">
        <f>SUM(CA12:CF12)</f>
        <v>0</v>
      </c>
      <c r="CA12" s="279">
        <f>-'Direct Local'!BL15</f>
        <v>0</v>
      </c>
      <c r="CB12" s="279">
        <f>-'Direct Local'!BI15</f>
        <v>0</v>
      </c>
      <c r="CC12" s="279">
        <f>-'Direct Local'!BM15-'Direct Local'!BO15-'Direct Local'!BK15</f>
        <v>0</v>
      </c>
      <c r="CD12" s="279">
        <f>-'Direct Local'!BN15</f>
        <v>0</v>
      </c>
      <c r="CE12" s="293">
        <f>-'Direct Local'!BP15</f>
        <v>0</v>
      </c>
      <c r="CF12" s="279">
        <f>-'Direct Local'!BJ15</f>
        <v>0</v>
      </c>
      <c r="CH12" s="338"/>
      <c r="CL12" s="339">
        <f>SUM(CM12:CR12)</f>
        <v>0</v>
      </c>
      <c r="CM12" s="279">
        <f>-'Direct Local'!BX15</f>
        <v>0</v>
      </c>
      <c r="CN12" s="279">
        <f>-'Direct Local'!BU15</f>
        <v>0</v>
      </c>
      <c r="CO12" s="279">
        <f>-'Direct Local'!BY15-'Direct Local'!CA15-'Direct Local'!BW15</f>
        <v>0</v>
      </c>
      <c r="CP12" s="279">
        <f>-'Direct Local'!BZ15</f>
        <v>0</v>
      </c>
      <c r="CQ12" s="293">
        <f>-'Direct Local'!CB15</f>
        <v>0</v>
      </c>
      <c r="CR12" s="279">
        <f>-'Direct Local'!BV15</f>
        <v>0</v>
      </c>
      <c r="CT12" s="338"/>
      <c r="CX12" s="339">
        <f>SUM(CY12:DD12)</f>
        <v>0</v>
      </c>
      <c r="CY12" s="279">
        <f>-'Direct Local'!CJ15</f>
        <v>0</v>
      </c>
      <c r="CZ12" s="279">
        <f>-'Direct Local'!CG15</f>
        <v>0</v>
      </c>
      <c r="DA12" s="279">
        <f>-'Direct Local'!CK15-'Direct Local'!CM15-'Direct Local'!CI15</f>
        <v>0</v>
      </c>
      <c r="DB12" s="279">
        <f>-'Direct Local'!CL15</f>
        <v>0</v>
      </c>
      <c r="DC12" s="293">
        <f>-'Direct Local'!CN15</f>
        <v>0</v>
      </c>
      <c r="DD12" s="279">
        <f>-'Direct Local'!CH15</f>
        <v>0</v>
      </c>
      <c r="DF12" s="338"/>
      <c r="DJ12" s="339">
        <f>SUM(DK12:DP12)</f>
        <v>0</v>
      </c>
      <c r="DK12" s="279">
        <f>-'Direct Local'!CV15</f>
        <v>0</v>
      </c>
      <c r="DL12" s="279">
        <f>-'Direct Local'!CS15</f>
        <v>0</v>
      </c>
      <c r="DM12" s="279">
        <f>-'Direct Local'!CW15-'Direct Local'!CY15-'Direct Local'!CU15</f>
        <v>0</v>
      </c>
      <c r="DN12" s="279">
        <f>-'Direct Local'!CX15</f>
        <v>0</v>
      </c>
      <c r="DO12" s="293">
        <f>-'Direct Local'!CZ15</f>
        <v>0</v>
      </c>
      <c r="DP12" s="279">
        <f>-'Direct Local'!CT15</f>
        <v>0</v>
      </c>
      <c r="DR12" s="338"/>
      <c r="DV12" s="339">
        <f>SUM(DW12:EB12)</f>
        <v>0</v>
      </c>
      <c r="DW12" s="279">
        <f>-'Direct Local'!DH15</f>
        <v>0</v>
      </c>
      <c r="DX12" s="279">
        <f>-'Direct Local'!DE15</f>
        <v>0</v>
      </c>
      <c r="DY12" s="279">
        <f>-'Direct Local'!DI15-'Direct Local'!DK15-'Direct Local'!DG15</f>
        <v>0</v>
      </c>
      <c r="DZ12" s="279">
        <f>-'Direct Local'!DJ15</f>
        <v>0</v>
      </c>
      <c r="EA12" s="293">
        <f>-'Direct Local'!DL15</f>
        <v>0</v>
      </c>
      <c r="EB12" s="279">
        <f>-'Direct Local'!DF15</f>
        <v>0</v>
      </c>
      <c r="ED12" s="338"/>
      <c r="EH12" s="339">
        <f>SUM(EI12:EN12)</f>
        <v>0</v>
      </c>
      <c r="EI12" s="279">
        <f>-'Direct Local'!DT15</f>
        <v>0</v>
      </c>
      <c r="EJ12" s="279">
        <f>-'Direct Local'!DQ15</f>
        <v>0</v>
      </c>
      <c r="EK12" s="279">
        <f>-'Direct Local'!DU15-'Direct Local'!DW15-'Direct Local'!DS15</f>
        <v>0</v>
      </c>
      <c r="EL12" s="279">
        <f>-'Direct Local'!DV15</f>
        <v>0</v>
      </c>
      <c r="EM12" s="293">
        <f>-'Direct Local'!DX15</f>
        <v>0</v>
      </c>
      <c r="EN12" s="279">
        <f>-'Direct Local'!DR15</f>
        <v>0</v>
      </c>
      <c r="EP12" s="338"/>
      <c r="ET12" s="339">
        <f>SUM(EU12:EZ12)</f>
        <v>0</v>
      </c>
      <c r="EU12" s="279">
        <f>-'Direct Local'!EF15</f>
        <v>0</v>
      </c>
      <c r="EV12" s="279">
        <f>-'Direct Local'!EC15</f>
        <v>0</v>
      </c>
      <c r="EW12" s="279">
        <f>-'Direct Local'!EG15-'Direct Local'!EI15-'Direct Local'!EE15</f>
        <v>0</v>
      </c>
      <c r="EX12" s="279">
        <f>-'Direct Local'!EH15</f>
        <v>0</v>
      </c>
      <c r="EY12" s="293">
        <f>-'Direct Local'!EJ15</f>
        <v>0</v>
      </c>
      <c r="EZ12" s="279">
        <f>-'Direct Local'!ED15</f>
        <v>0</v>
      </c>
      <c r="FB12" s="338"/>
    </row>
    <row r="13" spans="1:158" x14ac:dyDescent="0.25">
      <c r="A13" s="147">
        <v>2006329.9937185729</v>
      </c>
      <c r="B13" s="143" t="s">
        <v>355</v>
      </c>
      <c r="C13" s="336">
        <f>SUM(D13:I13)</f>
        <v>2320093018.245091</v>
      </c>
      <c r="D13" s="337">
        <f>-(-'Direct Local'!E36+'Direct Local'!E69+'Direct Local'!E80-'Direct Local'!E52)</f>
        <v>178816337.58604324</v>
      </c>
      <c r="E13" s="279">
        <f>-(-'Direct Local'!B36+'Direct Local'!B69+'Direct Local'!B80-'Direct Local'!B52)</f>
        <v>617970992.43639481</v>
      </c>
      <c r="F13" s="279">
        <f>-(-('Direct Local'!H36+'Direct Local'!F36+'Direct Local'!D36)+('Direct Local'!D69+'Direct Local'!F69+'Direct Local'!H69)+('Direct Local'!D80+'Direct Local'!F80+'Direct Local'!H80)-('Direct Local'!D52+'Direct Local'!F52+'Direct Local'!H52))</f>
        <v>32250331.662499994</v>
      </c>
      <c r="G13" s="279">
        <f>-(-'Direct Local'!G36+'Direct Local'!G69+'Direct Local'!G80-'Direct Local'!G52)</f>
        <v>39880964.554610357</v>
      </c>
      <c r="H13" s="293">
        <f>-(-'Direct Local'!I36+'Direct Local'!I69+'Direct Local'!I80-'Direct Local'!I52)</f>
        <v>141138868.03179249</v>
      </c>
      <c r="I13" s="279">
        <f>-(-'Direct Local'!C36+'Direct Local'!C69+'Direct Local'!C80-'Direct Local'!C52)</f>
        <v>1310035523.9737499</v>
      </c>
      <c r="J13" s="149"/>
      <c r="K13" s="148"/>
      <c r="L13" s="147"/>
      <c r="M13" s="117">
        <f t="shared" si="15"/>
        <v>0</v>
      </c>
      <c r="V13" s="116" t="s">
        <v>398</v>
      </c>
      <c r="W13" s="335">
        <v>-76861.221662302851</v>
      </c>
      <c r="X13" s="335">
        <v>-217314.91645251564</v>
      </c>
      <c r="Y13" s="335">
        <f>+W13+X13</f>
        <v>-294176.13811481849</v>
      </c>
      <c r="AB13" s="118"/>
      <c r="AD13" s="336">
        <f>SUM(AE13:AJ13)</f>
        <v>2320093018.245091</v>
      </c>
      <c r="AE13" s="279">
        <f>-(-'Direct Local'!P36+'Direct Local'!P69+'Direct Local'!P80-'Direct Local'!P52)</f>
        <v>178816337.58604324</v>
      </c>
      <c r="AF13" s="279">
        <f>-(-'Direct Local'!M36+'Direct Local'!M69+'Direct Local'!M80-'Direct Local'!M52)</f>
        <v>617970992.43639481</v>
      </c>
      <c r="AG13" s="279">
        <f>-(-('Direct Local'!S36+'Direct Local'!Q36+'Direct Local'!O36)+('Direct Local'!O69+'Direct Local'!Q69+'Direct Local'!S69)+('Direct Local'!O80+'Direct Local'!Q80+'Direct Local'!S80)-('Direct Local'!O52+'Direct Local'!Q52+'Direct Local'!S52))</f>
        <v>32250331.662499994</v>
      </c>
      <c r="AH13" s="279">
        <f>-(-'Direct Local'!R36+'Direct Local'!R69+'Direct Local'!R80-'Direct Local'!R52)</f>
        <v>39880964.554610357</v>
      </c>
      <c r="AI13" s="293">
        <f>-(-'Direct Local'!T36+'Direct Local'!T69+'Direct Local'!T80-'Direct Local'!T52)</f>
        <v>141138868.03179249</v>
      </c>
      <c r="AJ13" s="279">
        <f>-(-'Direct Local'!N36+'Direct Local'!N69+'Direct Local'!N80-'Direct Local'!N52)</f>
        <v>1310035523.9737499</v>
      </c>
      <c r="AK13" s="118"/>
      <c r="AM13" s="265"/>
      <c r="AN13" s="282"/>
      <c r="AO13" s="281"/>
      <c r="AP13" s="336">
        <f>SUM(AQ13:AV13)</f>
        <v>2320093018.245091</v>
      </c>
      <c r="AQ13" s="279">
        <f>-(-'Direct Local'!AB36+'Direct Local'!AB69+'Direct Local'!AB80-'Direct Local'!AB52)</f>
        <v>178816337.58604321</v>
      </c>
      <c r="AR13" s="279">
        <f>-(-'Direct Local'!Y36+'Direct Local'!Y69+'Direct Local'!Y80-'Direct Local'!Y52)</f>
        <v>617970992.43639481</v>
      </c>
      <c r="AS13" s="279">
        <f>-(-('Direct Local'!AE36+'Direct Local'!AC36+'Direct Local'!AA36)+('Direct Local'!AA69+'Direct Local'!AC69+'Direct Local'!AE69)+('Direct Local'!AA80+'Direct Local'!AC80+'Direct Local'!AE80)-('Direct Local'!AA52+'Direct Local'!AC52+'Direct Local'!AE52))</f>
        <v>32250331.662499994</v>
      </c>
      <c r="AT13" s="279">
        <f>-(-'Direct Local'!AD36+'Direct Local'!AD69+'Direct Local'!AD80-'Direct Local'!AD52)</f>
        <v>39880964.554610357</v>
      </c>
      <c r="AU13" s="293">
        <f>-(-'Direct Local'!AF36+'Direct Local'!AF69+'Direct Local'!AF80-'Direct Local'!AF52)</f>
        <v>141138868.03179249</v>
      </c>
      <c r="AV13" s="279">
        <f>-(-'Direct Local'!Z36+'Direct Local'!Z69+'Direct Local'!Z80-'Direct Local'!Z52)</f>
        <v>1310035523.9737499</v>
      </c>
      <c r="AW13" s="118"/>
      <c r="AY13" s="265"/>
      <c r="AZ13" s="282"/>
      <c r="BA13" s="281"/>
      <c r="BB13" s="336">
        <f>SUM(BC13:BH13)</f>
        <v>2320093018.245091</v>
      </c>
      <c r="BC13" s="279">
        <f>-(-'Direct Local'!AN36+'Direct Local'!AN69+'Direct Local'!AN80-'Direct Local'!AN52)</f>
        <v>178816337.58604321</v>
      </c>
      <c r="BD13" s="279">
        <f>-(-'Direct Local'!AK36+'Direct Local'!AK69+'Direct Local'!AK80-'Direct Local'!AK52)</f>
        <v>617970992.43639481</v>
      </c>
      <c r="BE13" s="279">
        <f>-(-('Direct Local'!AQ36+'Direct Local'!AO36+'Direct Local'!AM36)+('Direct Local'!AM69+'Direct Local'!AO69+'Direct Local'!AQ69)+('Direct Local'!AM80+'Direct Local'!AO80+'Direct Local'!AQ80)-('Direct Local'!AM52+'Direct Local'!AO52+'Direct Local'!AQ52))</f>
        <v>32250331.662499994</v>
      </c>
      <c r="BF13" s="279">
        <f>-(-'Direct Local'!AP36+'Direct Local'!AP69+'Direct Local'!AP80-'Direct Local'!AP52)</f>
        <v>39880964.554610357</v>
      </c>
      <c r="BG13" s="293">
        <f>-(-'Direct Local'!AR36+'Direct Local'!AR69+'Direct Local'!AR80-'Direct Local'!AR52)</f>
        <v>141138868.03179249</v>
      </c>
      <c r="BH13" s="279">
        <f>-(-'Direct Local'!AL36+'Direct Local'!AL69+'Direct Local'!AL80-'Direct Local'!AL52)</f>
        <v>1310035523.9737499</v>
      </c>
      <c r="BI13" s="118"/>
      <c r="BN13" s="336">
        <f>SUM(BO13:BT13)</f>
        <v>2320093018.245091</v>
      </c>
      <c r="BO13" s="279">
        <f>-(-'Direct Local'!AZ36+'Direct Local'!AZ69+'Direct Local'!AZ80-'Direct Local'!AZ52)</f>
        <v>178816337.58604321</v>
      </c>
      <c r="BP13" s="279">
        <f>-(-'Direct Local'!AW36+'Direct Local'!AW69+'Direct Local'!AW80-'Direct Local'!AW52)</f>
        <v>617970992.43639481</v>
      </c>
      <c r="BQ13" s="279">
        <f>-(-('Direct Local'!BC36+'Direct Local'!BA36+'Direct Local'!AY36)+('Direct Local'!AY69+'Direct Local'!BA69+'Direct Local'!BC69)+('Direct Local'!AY80+'Direct Local'!BA80+'Direct Local'!BC80)-('Direct Local'!AY52+'Direct Local'!BA52+'Direct Local'!BC52))</f>
        <v>32250331.662499994</v>
      </c>
      <c r="BR13" s="279">
        <f>-(-'Direct Local'!BB36+'Direct Local'!BB69+'Direct Local'!BB80-'Direct Local'!BB52)</f>
        <v>39880964.554610357</v>
      </c>
      <c r="BS13" s="293">
        <f>-(-'Direct Local'!BD36+'Direct Local'!BD69+'Direct Local'!BD80-'Direct Local'!BD52)</f>
        <v>141138868.03179249</v>
      </c>
      <c r="BT13" s="279">
        <f>-(-'Direct Local'!AX36+'Direct Local'!AX69+'Direct Local'!AX80-'Direct Local'!AX52)</f>
        <v>1310035523.9737499</v>
      </c>
      <c r="BU13" s="118"/>
      <c r="BZ13" s="336">
        <f>SUM(CA13:CF13)</f>
        <v>2320093018.245091</v>
      </c>
      <c r="CA13" s="279">
        <f>-(-'Direct Local'!BL36+'Direct Local'!BL69+'Direct Local'!BL80-'Direct Local'!BL52)</f>
        <v>178816337.58604321</v>
      </c>
      <c r="CB13" s="279">
        <f>-(-'Direct Local'!BI36+'Direct Local'!BI69+'Direct Local'!BI80-'Direct Local'!BI52)</f>
        <v>617970992.43639481</v>
      </c>
      <c r="CC13" s="279">
        <f>-(-('Direct Local'!BO36+'Direct Local'!BM36+'Direct Local'!BK36)+('Direct Local'!BK69+'Direct Local'!BM69+'Direct Local'!BO69)+('Direct Local'!BK80+'Direct Local'!BM80+'Direct Local'!BO80)-('Direct Local'!BK52+'Direct Local'!BM52+'Direct Local'!BO52))</f>
        <v>32250331.662499994</v>
      </c>
      <c r="CD13" s="279">
        <f>-(-'Direct Local'!BN36+'Direct Local'!BN69+'Direct Local'!BN80-'Direct Local'!BN52)</f>
        <v>39880964.554610357</v>
      </c>
      <c r="CE13" s="293">
        <f>-(-'Direct Local'!BP36+'Direct Local'!BP69+'Direct Local'!BP80-'Direct Local'!BP52)</f>
        <v>141138868.03179249</v>
      </c>
      <c r="CF13" s="279">
        <f>-(-'Direct Local'!BJ36+'Direct Local'!BJ69+'Direct Local'!BJ80-'Direct Local'!BJ52)</f>
        <v>1310035523.9737499</v>
      </c>
      <c r="CG13" s="118"/>
      <c r="CL13" s="336">
        <f>SUM(CM13:CR13)</f>
        <v>2320093018.245091</v>
      </c>
      <c r="CM13" s="279">
        <f>-(-'Direct Local'!BX36+'Direct Local'!BX69+'Direct Local'!BX80-'Direct Local'!BX52)</f>
        <v>178816337.58604321</v>
      </c>
      <c r="CN13" s="279">
        <f>-(-'Direct Local'!BU36+'Direct Local'!BU69+'Direct Local'!BU80-'Direct Local'!BU52)</f>
        <v>617970992.43639481</v>
      </c>
      <c r="CO13" s="279">
        <f>-(-('Direct Local'!CA36+'Direct Local'!BY36+'Direct Local'!BW36)+('Direct Local'!BW69+'Direct Local'!BY69+'Direct Local'!CA69)+('Direct Local'!BW80+'Direct Local'!BY80+'Direct Local'!CA80)-('Direct Local'!BW52+'Direct Local'!BY52+'Direct Local'!CA52))</f>
        <v>32250331.662499994</v>
      </c>
      <c r="CP13" s="279">
        <f>-(-'Direct Local'!BZ36+'Direct Local'!BZ69+'Direct Local'!BZ80-'Direct Local'!BZ52)</f>
        <v>39880964.554610357</v>
      </c>
      <c r="CQ13" s="293">
        <f>-(-'Direct Local'!CB36+'Direct Local'!CB69+'Direct Local'!CB80-'Direct Local'!CB52)</f>
        <v>141138868.03179249</v>
      </c>
      <c r="CR13" s="279">
        <f>-(-'Direct Local'!BV36+'Direct Local'!BV69+'Direct Local'!BV80-'Direct Local'!BV52)</f>
        <v>1310035523.9737499</v>
      </c>
      <c r="CS13" s="118"/>
      <c r="CX13" s="336">
        <f>SUM(CY13:DD13)</f>
        <v>2320093018.245091</v>
      </c>
      <c r="CY13" s="279">
        <f>-(-'Direct Local'!CJ36+'Direct Local'!CJ69+'Direct Local'!CJ80-'Direct Local'!CJ52)</f>
        <v>178816337.58604321</v>
      </c>
      <c r="CZ13" s="279">
        <f>-(-'Direct Local'!CG36+'Direct Local'!CG69+'Direct Local'!CG80-'Direct Local'!CG52)</f>
        <v>617970992.43639481</v>
      </c>
      <c r="DA13" s="279">
        <f>-(-('Direct Local'!CM36+'Direct Local'!CK36+'Direct Local'!CI36)+('Direct Local'!CI69+'Direct Local'!CK69+'Direct Local'!CM69)+('Direct Local'!CI80+'Direct Local'!CK80+'Direct Local'!CM80)-('Direct Local'!CI52+'Direct Local'!CK52+'Direct Local'!CM52))</f>
        <v>32250331.662499994</v>
      </c>
      <c r="DB13" s="279">
        <f>-(-'Direct Local'!CL36+'Direct Local'!CL69+'Direct Local'!CL80-'Direct Local'!CL52)</f>
        <v>39880964.554610357</v>
      </c>
      <c r="DC13" s="293">
        <f>-(-'Direct Local'!CN36+'Direct Local'!CN69+'Direct Local'!CN80-'Direct Local'!CN52)</f>
        <v>141138868.03179249</v>
      </c>
      <c r="DD13" s="279">
        <f>-(-'Direct Local'!CH36+'Direct Local'!CH69+'Direct Local'!CH80-'Direct Local'!CH52)</f>
        <v>1310035523.9737499</v>
      </c>
      <c r="DE13" s="118"/>
      <c r="DJ13" s="336">
        <f>SUM(DK13:DP13)</f>
        <v>2320093018.245091</v>
      </c>
      <c r="DK13" s="279">
        <f>-(-'Direct Local'!CV36+'Direct Local'!CV69+'Direct Local'!CV80-'Direct Local'!CV52)</f>
        <v>178816337.58604321</v>
      </c>
      <c r="DL13" s="279">
        <f>-(-'Direct Local'!CS36+'Direct Local'!CS69+'Direct Local'!CS80-'Direct Local'!CS52)</f>
        <v>617970992.43639481</v>
      </c>
      <c r="DM13" s="279">
        <f>-(-('Direct Local'!CY36+'Direct Local'!CW36+'Direct Local'!CU36)+('Direct Local'!CU69+'Direct Local'!CW69+'Direct Local'!CY69)+('Direct Local'!CU80+'Direct Local'!CW80+'Direct Local'!CY80)-('Direct Local'!CU52+'Direct Local'!CW52+'Direct Local'!CY52))</f>
        <v>32250331.662499994</v>
      </c>
      <c r="DN13" s="279">
        <f>-(-'Direct Local'!CX36+'Direct Local'!CX69+'Direct Local'!CX80-'Direct Local'!CX52)</f>
        <v>39880964.554610357</v>
      </c>
      <c r="DO13" s="293">
        <f>-(-'Direct Local'!CZ36+'Direct Local'!CZ69+'Direct Local'!CZ80-'Direct Local'!CZ52)</f>
        <v>141138868.03179249</v>
      </c>
      <c r="DP13" s="279">
        <f>-(-'Direct Local'!CT36+'Direct Local'!CT69+'Direct Local'!CT80-'Direct Local'!CT52)</f>
        <v>1310035523.9737499</v>
      </c>
      <c r="DQ13" s="118"/>
      <c r="DV13" s="336">
        <f>SUM(DW13:EB13)</f>
        <v>2320093018.245091</v>
      </c>
      <c r="DW13" s="279">
        <f>-(-'Direct Local'!DH36+'Direct Local'!DH69+'Direct Local'!DH80-'Direct Local'!DH52)</f>
        <v>178816337.58604321</v>
      </c>
      <c r="DX13" s="279">
        <f>-(-'Direct Local'!DE36+'Direct Local'!DE69+'Direct Local'!DE80-'Direct Local'!DE52)</f>
        <v>617970992.43639481</v>
      </c>
      <c r="DY13" s="279">
        <f>-(-('Direct Local'!DK36+'Direct Local'!DI36+'Direct Local'!DG36)+('Direct Local'!DG69+'Direct Local'!DI69+'Direct Local'!DK69)+('Direct Local'!DG80+'Direct Local'!DI80+'Direct Local'!DK80)-('Direct Local'!DG52+'Direct Local'!DI52+'Direct Local'!DK52))</f>
        <v>32250331.662499994</v>
      </c>
      <c r="DZ13" s="279">
        <f>-(-'Direct Local'!DJ36+'Direct Local'!DJ69+'Direct Local'!DJ80-'Direct Local'!DJ52)</f>
        <v>39880964.554610357</v>
      </c>
      <c r="EA13" s="293">
        <f>-(-'Direct Local'!DL36+'Direct Local'!DL69+'Direct Local'!DL80-'Direct Local'!DL52)</f>
        <v>141138868.03179249</v>
      </c>
      <c r="EB13" s="279">
        <f>-(-'Direct Local'!DF36+'Direct Local'!DF69+'Direct Local'!DF80-'Direct Local'!DF52)</f>
        <v>1310035523.9737499</v>
      </c>
      <c r="EC13" s="118"/>
      <c r="EH13" s="336">
        <f>SUM(EI13:EN13)</f>
        <v>2320093018.245091</v>
      </c>
      <c r="EI13" s="279">
        <f>-(-'Direct Local'!DT36+'Direct Local'!DT69+'Direct Local'!DT80-'Direct Local'!DT52)</f>
        <v>178816337.58604321</v>
      </c>
      <c r="EJ13" s="279">
        <f>-(-'Direct Local'!DQ36+'Direct Local'!DQ69+'Direct Local'!DQ80-'Direct Local'!DQ52)</f>
        <v>617970992.43639481</v>
      </c>
      <c r="EK13" s="279">
        <f>-(-('Direct Local'!DW36+'Direct Local'!DU36+'Direct Local'!DS36)+('Direct Local'!DS69+'Direct Local'!DU69+'Direct Local'!DW69)+('Direct Local'!DS80+'Direct Local'!DU80+'Direct Local'!DW80)-('Direct Local'!DS52+'Direct Local'!DU52+'Direct Local'!DW52))</f>
        <v>32250331.662499994</v>
      </c>
      <c r="EL13" s="279">
        <f>-(-'Direct Local'!DV36+'Direct Local'!DV69+'Direct Local'!DV80-'Direct Local'!DV52)</f>
        <v>39880964.554610357</v>
      </c>
      <c r="EM13" s="293">
        <f>-(-'Direct Local'!DX36+'Direct Local'!DX69+'Direct Local'!DX80-'Direct Local'!DX52)</f>
        <v>141138868.03179249</v>
      </c>
      <c r="EN13" s="279">
        <f>-(-'Direct Local'!DR36+'Direct Local'!DR69+'Direct Local'!DR80-'Direct Local'!DR52)</f>
        <v>1310035523.9737499</v>
      </c>
      <c r="EO13" s="118"/>
      <c r="ET13" s="336">
        <f>SUM(EU13:EZ13)</f>
        <v>2320093018.245091</v>
      </c>
      <c r="EU13" s="279">
        <f>-(-'Direct Local'!EF36+'Direct Local'!EF69+'Direct Local'!EF80-'Direct Local'!EF52)</f>
        <v>178816337.58604321</v>
      </c>
      <c r="EV13" s="279">
        <f>-(-'Direct Local'!EC36+'Direct Local'!EC69+'Direct Local'!EC80-'Direct Local'!EC52)</f>
        <v>617970992.43639481</v>
      </c>
      <c r="EW13" s="279">
        <f>-(-('Direct Local'!EI36+'Direct Local'!EG36+'Direct Local'!EE36)+('Direct Local'!EE69+'Direct Local'!EG69+'Direct Local'!EI69)+('Direct Local'!EE80+'Direct Local'!EG80+'Direct Local'!EI80)-('Direct Local'!EE52+'Direct Local'!EG52+'Direct Local'!EI52))</f>
        <v>32250331.662499994</v>
      </c>
      <c r="EX13" s="279">
        <f>-(-'Direct Local'!EH36+'Direct Local'!EH69+'Direct Local'!EH80-'Direct Local'!EH52)</f>
        <v>39880964.554610357</v>
      </c>
      <c r="EY13" s="293">
        <f>-(-'Direct Local'!EJ36+'Direct Local'!EJ69+'Direct Local'!EJ80-'Direct Local'!EJ52)</f>
        <v>141138868.03179249</v>
      </c>
      <c r="EZ13" s="279">
        <f>-(-'Direct Local'!ED36+'Direct Local'!ED69+'Direct Local'!ED80-'Direct Local'!ED52)</f>
        <v>1310035523.9737499</v>
      </c>
      <c r="FA13" s="118"/>
    </row>
    <row r="14" spans="1:158" x14ac:dyDescent="0.25">
      <c r="A14" s="256">
        <v>327593.2977185729</v>
      </c>
      <c r="B14" s="230" t="s">
        <v>372</v>
      </c>
      <c r="C14" s="334">
        <f t="shared" ref="C14:H14" si="40">+C12+C13</f>
        <v>2320093018.245091</v>
      </c>
      <c r="D14" s="333">
        <f t="shared" si="40"/>
        <v>178816337.58604324</v>
      </c>
      <c r="E14" s="333">
        <f t="shared" si="40"/>
        <v>617970992.43639481</v>
      </c>
      <c r="F14" s="333">
        <f t="shared" si="40"/>
        <v>32250331.662499994</v>
      </c>
      <c r="G14" s="333">
        <f t="shared" si="40"/>
        <v>39880964.554610357</v>
      </c>
      <c r="H14" s="333">
        <f t="shared" si="40"/>
        <v>141138868.03179249</v>
      </c>
      <c r="I14" s="333">
        <f>SUM(I12:I13)</f>
        <v>1310035523.9737499</v>
      </c>
      <c r="J14" s="234"/>
      <c r="K14" s="233"/>
      <c r="L14" s="256"/>
      <c r="M14" s="117">
        <f t="shared" si="15"/>
        <v>0</v>
      </c>
      <c r="V14" s="116" t="s">
        <v>397</v>
      </c>
      <c r="W14" s="335">
        <v>-31646.716000000015</v>
      </c>
      <c r="X14" s="335">
        <v>-147724.36161429924</v>
      </c>
      <c r="Y14" s="335">
        <f>+W14+X14</f>
        <v>-179371.07761429925</v>
      </c>
      <c r="AD14" s="334">
        <f t="shared" ref="AD14:AI14" si="41">+AD12+AD13</f>
        <v>2320093018.245091</v>
      </c>
      <c r="AE14" s="333">
        <f t="shared" si="41"/>
        <v>178816337.58604324</v>
      </c>
      <c r="AF14" s="333">
        <f t="shared" si="41"/>
        <v>617970992.43639481</v>
      </c>
      <c r="AG14" s="333">
        <f t="shared" si="41"/>
        <v>32250331.662499994</v>
      </c>
      <c r="AH14" s="333">
        <f t="shared" si="41"/>
        <v>39880964.554610357</v>
      </c>
      <c r="AI14" s="333">
        <f t="shared" si="41"/>
        <v>141138868.03179249</v>
      </c>
      <c r="AJ14" s="333">
        <f>SUM(AJ12:AJ13)</f>
        <v>1310035523.9737499</v>
      </c>
      <c r="AM14" s="282"/>
      <c r="AN14" s="282"/>
      <c r="AO14" s="281"/>
      <c r="AP14" s="334">
        <f t="shared" ref="AP14:AU14" si="42">+AP12+AP13</f>
        <v>2320093018.245091</v>
      </c>
      <c r="AQ14" s="333">
        <f t="shared" si="42"/>
        <v>178816337.58604321</v>
      </c>
      <c r="AR14" s="333">
        <f t="shared" si="42"/>
        <v>617970992.43639481</v>
      </c>
      <c r="AS14" s="333">
        <f t="shared" si="42"/>
        <v>32250331.662499994</v>
      </c>
      <c r="AT14" s="333">
        <f t="shared" si="42"/>
        <v>39880964.554610357</v>
      </c>
      <c r="AU14" s="333">
        <f t="shared" si="42"/>
        <v>141138868.03179249</v>
      </c>
      <c r="AV14" s="333">
        <f>SUM(AV12:AV13)</f>
        <v>1310035523.9737499</v>
      </c>
      <c r="AY14" s="282"/>
      <c r="AZ14" s="282"/>
      <c r="BA14" s="281"/>
      <c r="BB14" s="334">
        <f t="shared" ref="BB14:BG14" si="43">+BB12+BB13</f>
        <v>2320093018.245091</v>
      </c>
      <c r="BC14" s="333">
        <f t="shared" si="43"/>
        <v>178816337.58604321</v>
      </c>
      <c r="BD14" s="333">
        <f t="shared" si="43"/>
        <v>617970992.43639481</v>
      </c>
      <c r="BE14" s="333">
        <f t="shared" si="43"/>
        <v>32250331.662499994</v>
      </c>
      <c r="BF14" s="333">
        <f t="shared" si="43"/>
        <v>39880964.554610357</v>
      </c>
      <c r="BG14" s="333">
        <f t="shared" si="43"/>
        <v>141138868.03179249</v>
      </c>
      <c r="BH14" s="333">
        <f>SUM(BH12:BH13)</f>
        <v>1310035523.9737499</v>
      </c>
      <c r="BN14" s="334">
        <f t="shared" ref="BN14:BS14" si="44">+BN12+BN13</f>
        <v>2320093018.245091</v>
      </c>
      <c r="BO14" s="333">
        <f t="shared" si="44"/>
        <v>178816337.58604321</v>
      </c>
      <c r="BP14" s="333">
        <f t="shared" si="44"/>
        <v>617970992.43639481</v>
      </c>
      <c r="BQ14" s="333">
        <f t="shared" si="44"/>
        <v>32250331.662499994</v>
      </c>
      <c r="BR14" s="333">
        <f t="shared" si="44"/>
        <v>39880964.554610357</v>
      </c>
      <c r="BS14" s="333">
        <f t="shared" si="44"/>
        <v>141138868.03179249</v>
      </c>
      <c r="BT14" s="333">
        <f>SUM(BT12:BT13)</f>
        <v>1310035523.9737499</v>
      </c>
      <c r="BZ14" s="334">
        <f t="shared" ref="BZ14:CE14" si="45">+BZ12+BZ13</f>
        <v>2320093018.245091</v>
      </c>
      <c r="CA14" s="333">
        <f t="shared" si="45"/>
        <v>178816337.58604321</v>
      </c>
      <c r="CB14" s="333">
        <f t="shared" si="45"/>
        <v>617970992.43639481</v>
      </c>
      <c r="CC14" s="333">
        <f t="shared" si="45"/>
        <v>32250331.662499994</v>
      </c>
      <c r="CD14" s="333">
        <f t="shared" si="45"/>
        <v>39880964.554610357</v>
      </c>
      <c r="CE14" s="333">
        <f t="shared" si="45"/>
        <v>141138868.03179249</v>
      </c>
      <c r="CF14" s="333">
        <f>SUM(CF12:CF13)</f>
        <v>1310035523.9737499</v>
      </c>
      <c r="CL14" s="334">
        <f t="shared" ref="CL14:CQ14" si="46">+CL12+CL13</f>
        <v>2320093018.245091</v>
      </c>
      <c r="CM14" s="333">
        <f t="shared" si="46"/>
        <v>178816337.58604321</v>
      </c>
      <c r="CN14" s="333">
        <f t="shared" si="46"/>
        <v>617970992.43639481</v>
      </c>
      <c r="CO14" s="333">
        <f t="shared" si="46"/>
        <v>32250331.662499994</v>
      </c>
      <c r="CP14" s="333">
        <f t="shared" si="46"/>
        <v>39880964.554610357</v>
      </c>
      <c r="CQ14" s="333">
        <f t="shared" si="46"/>
        <v>141138868.03179249</v>
      </c>
      <c r="CR14" s="333">
        <f>SUM(CR12:CR13)</f>
        <v>1310035523.9737499</v>
      </c>
      <c r="CX14" s="334">
        <f t="shared" ref="CX14:DC14" si="47">+CX12+CX13</f>
        <v>2320093018.245091</v>
      </c>
      <c r="CY14" s="333">
        <f t="shared" si="47"/>
        <v>178816337.58604321</v>
      </c>
      <c r="CZ14" s="333">
        <f t="shared" si="47"/>
        <v>617970992.43639481</v>
      </c>
      <c r="DA14" s="333">
        <f t="shared" si="47"/>
        <v>32250331.662499994</v>
      </c>
      <c r="DB14" s="333">
        <f t="shared" si="47"/>
        <v>39880964.554610357</v>
      </c>
      <c r="DC14" s="333">
        <f t="shared" si="47"/>
        <v>141138868.03179249</v>
      </c>
      <c r="DD14" s="333">
        <f>SUM(DD12:DD13)</f>
        <v>1310035523.9737499</v>
      </c>
      <c r="DJ14" s="334">
        <f t="shared" ref="DJ14:DO14" si="48">+DJ12+DJ13</f>
        <v>2320093018.245091</v>
      </c>
      <c r="DK14" s="333">
        <f t="shared" si="48"/>
        <v>178816337.58604321</v>
      </c>
      <c r="DL14" s="333">
        <f t="shared" si="48"/>
        <v>617970992.43639481</v>
      </c>
      <c r="DM14" s="333">
        <f t="shared" si="48"/>
        <v>32250331.662499994</v>
      </c>
      <c r="DN14" s="333">
        <f t="shared" si="48"/>
        <v>39880964.554610357</v>
      </c>
      <c r="DO14" s="333">
        <f t="shared" si="48"/>
        <v>141138868.03179249</v>
      </c>
      <c r="DP14" s="333">
        <f>SUM(DP12:DP13)</f>
        <v>1310035523.9737499</v>
      </c>
      <c r="DV14" s="334">
        <f t="shared" ref="DV14:EA14" si="49">+DV12+DV13</f>
        <v>2320093018.245091</v>
      </c>
      <c r="DW14" s="333">
        <f t="shared" si="49"/>
        <v>178816337.58604321</v>
      </c>
      <c r="DX14" s="333">
        <f t="shared" si="49"/>
        <v>617970992.43639481</v>
      </c>
      <c r="DY14" s="333">
        <f t="shared" si="49"/>
        <v>32250331.662499994</v>
      </c>
      <c r="DZ14" s="333">
        <f t="shared" si="49"/>
        <v>39880964.554610357</v>
      </c>
      <c r="EA14" s="333">
        <f t="shared" si="49"/>
        <v>141138868.03179249</v>
      </c>
      <c r="EB14" s="333">
        <f>SUM(EB12:EB13)</f>
        <v>1310035523.9737499</v>
      </c>
      <c r="EH14" s="334">
        <f t="shared" ref="EH14:EM14" si="50">+EH12+EH13</f>
        <v>2320093018.245091</v>
      </c>
      <c r="EI14" s="333">
        <f t="shared" si="50"/>
        <v>178816337.58604321</v>
      </c>
      <c r="EJ14" s="333">
        <f t="shared" si="50"/>
        <v>617970992.43639481</v>
      </c>
      <c r="EK14" s="333">
        <f t="shared" si="50"/>
        <v>32250331.662499994</v>
      </c>
      <c r="EL14" s="333">
        <f t="shared" si="50"/>
        <v>39880964.554610357</v>
      </c>
      <c r="EM14" s="333">
        <f t="shared" si="50"/>
        <v>141138868.03179249</v>
      </c>
      <c r="EN14" s="333">
        <f>SUM(EN12:EN13)</f>
        <v>1310035523.9737499</v>
      </c>
      <c r="ET14" s="334">
        <f t="shared" ref="ET14:EY14" si="51">+ET12+ET13</f>
        <v>2320093018.245091</v>
      </c>
      <c r="EU14" s="333">
        <f t="shared" si="51"/>
        <v>178816337.58604321</v>
      </c>
      <c r="EV14" s="333">
        <f t="shared" si="51"/>
        <v>617970992.43639481</v>
      </c>
      <c r="EW14" s="333">
        <f t="shared" si="51"/>
        <v>32250331.662499994</v>
      </c>
      <c r="EX14" s="333">
        <f t="shared" si="51"/>
        <v>39880964.554610357</v>
      </c>
      <c r="EY14" s="333">
        <f t="shared" si="51"/>
        <v>141138868.03179249</v>
      </c>
      <c r="EZ14" s="333">
        <f>SUM(EZ12:EZ13)</f>
        <v>1310035523.9737499</v>
      </c>
    </row>
    <row r="15" spans="1:158" x14ac:dyDescent="0.25">
      <c r="A15" s="246">
        <v>-2652606.42136</v>
      </c>
      <c r="B15" s="216" t="s">
        <v>371</v>
      </c>
      <c r="C15" s="223">
        <f t="shared" ref="C15:I15" si="52">+C11+C14</f>
        <v>-1128332832.5352488</v>
      </c>
      <c r="D15" s="222">
        <f t="shared" si="52"/>
        <v>-420154861.85455322</v>
      </c>
      <c r="E15" s="222">
        <f t="shared" si="52"/>
        <v>-285136068.93701351</v>
      </c>
      <c r="F15" s="222">
        <f t="shared" si="52"/>
        <v>-57600159.970600948</v>
      </c>
      <c r="G15" s="222">
        <f t="shared" si="52"/>
        <v>-37725355.231875047</v>
      </c>
      <c r="H15" s="222">
        <f t="shared" si="52"/>
        <v>-78664184.507331789</v>
      </c>
      <c r="I15" s="222">
        <f t="shared" si="52"/>
        <v>-249052202.03387451</v>
      </c>
      <c r="J15" s="220">
        <f>+(E15-D15)/D15</f>
        <v>-0.32135482693588285</v>
      </c>
      <c r="K15" s="219">
        <f>+E15-D15</f>
        <v>135018792.91753972</v>
      </c>
      <c r="L15" s="246">
        <f>+E15-H15</f>
        <v>-206471884.42968172</v>
      </c>
      <c r="M15" s="117">
        <f t="shared" si="15"/>
        <v>5.4730269114929033</v>
      </c>
      <c r="U15" s="236">
        <f>+D15*8%</f>
        <v>-33612388.948364258</v>
      </c>
      <c r="V15" s="116" t="s">
        <v>396</v>
      </c>
      <c r="W15" s="322">
        <f>+W14/W13</f>
        <v>0.41173839441484417</v>
      </c>
      <c r="X15" s="322">
        <f>+X14/X13</f>
        <v>0.6797709242686879</v>
      </c>
      <c r="AB15" s="118" t="e">
        <f>C15=-#REF!</f>
        <v>#REF!</v>
      </c>
      <c r="AC15" s="129"/>
      <c r="AD15" s="223">
        <f t="shared" ref="AD15:AJ15" si="53">+AD11+AD14</f>
        <v>-2256665665.0704932</v>
      </c>
      <c r="AE15" s="222">
        <f t="shared" si="53"/>
        <v>-840309723.70910156</v>
      </c>
      <c r="AF15" s="222">
        <f t="shared" si="53"/>
        <v>-570272137.87402689</v>
      </c>
      <c r="AG15" s="222">
        <f t="shared" si="53"/>
        <v>-115200319.9412019</v>
      </c>
      <c r="AH15" s="222">
        <f t="shared" si="53"/>
        <v>-75450710.463750079</v>
      </c>
      <c r="AI15" s="222">
        <f t="shared" si="53"/>
        <v>-157328369.01466361</v>
      </c>
      <c r="AJ15" s="222">
        <f t="shared" si="53"/>
        <v>-498104404.06774926</v>
      </c>
      <c r="AK15" s="118" t="e">
        <f>L15=-#REF!</f>
        <v>#REF!</v>
      </c>
      <c r="AL15" s="129"/>
      <c r="AM15" s="225"/>
      <c r="AN15" s="225"/>
      <c r="AO15" s="224"/>
      <c r="AP15" s="223">
        <f t="shared" ref="AP15:AV15" si="54">+AP11+AP14</f>
        <v>-3384998497.6057372</v>
      </c>
      <c r="AQ15" s="222">
        <f t="shared" si="54"/>
        <v>-1260464585.5636499</v>
      </c>
      <c r="AR15" s="222">
        <f t="shared" si="54"/>
        <v>-855408206.81104028</v>
      </c>
      <c r="AS15" s="222">
        <f t="shared" si="54"/>
        <v>-172800479.91180286</v>
      </c>
      <c r="AT15" s="222">
        <f t="shared" si="54"/>
        <v>-113176065.69562514</v>
      </c>
      <c r="AU15" s="222">
        <f t="shared" si="54"/>
        <v>-235992553.52199534</v>
      </c>
      <c r="AV15" s="222">
        <f t="shared" si="54"/>
        <v>-747156606.10162377</v>
      </c>
      <c r="AW15" s="118" t="e">
        <f>X15=-#REF!</f>
        <v>#REF!</v>
      </c>
      <c r="AX15" s="129"/>
      <c r="AY15" s="225"/>
      <c r="AZ15" s="225"/>
      <c r="BA15" s="224"/>
      <c r="BB15" s="223">
        <f t="shared" ref="BB15:BH15" si="55">+BB11+BB14</f>
        <v>-4513331330.1409817</v>
      </c>
      <c r="BC15" s="222">
        <f t="shared" si="55"/>
        <v>-1680619447.4181981</v>
      </c>
      <c r="BD15" s="222">
        <f t="shared" si="55"/>
        <v>-1140544275.748054</v>
      </c>
      <c r="BE15" s="222">
        <f t="shared" si="55"/>
        <v>-230400639.88240379</v>
      </c>
      <c r="BF15" s="222">
        <f t="shared" si="55"/>
        <v>-150901420.92750013</v>
      </c>
      <c r="BG15" s="222">
        <f t="shared" si="55"/>
        <v>-314656738.02932715</v>
      </c>
      <c r="BH15" s="222">
        <f t="shared" si="55"/>
        <v>-996208808.13549829</v>
      </c>
      <c r="BI15" s="118" t="e">
        <f>AJ15=-#REF!</f>
        <v>#REF!</v>
      </c>
      <c r="BJ15" s="129"/>
      <c r="BN15" s="223">
        <f t="shared" ref="BN15:BT15" si="56">+BN11+BN14</f>
        <v>-5641664162.6762257</v>
      </c>
      <c r="BO15" s="222">
        <f t="shared" si="56"/>
        <v>-2100774309.2727463</v>
      </c>
      <c r="BP15" s="222">
        <f t="shared" si="56"/>
        <v>-1425680344.6850672</v>
      </c>
      <c r="BQ15" s="222">
        <f t="shared" si="56"/>
        <v>-288000799.85300469</v>
      </c>
      <c r="BR15" s="222">
        <f t="shared" si="56"/>
        <v>-188626776.15937519</v>
      </c>
      <c r="BS15" s="222">
        <f t="shared" si="56"/>
        <v>-393320922.53665888</v>
      </c>
      <c r="BT15" s="222">
        <f t="shared" si="56"/>
        <v>-1245261010.1693728</v>
      </c>
      <c r="BU15" s="118" t="e">
        <f>AV15=-#REF!</f>
        <v>#REF!</v>
      </c>
      <c r="BV15" s="129"/>
      <c r="BZ15" s="223">
        <f t="shared" ref="BZ15:CF15" si="57">+BZ11+BZ14</f>
        <v>-6769996995.2114716</v>
      </c>
      <c r="CA15" s="222">
        <f t="shared" si="57"/>
        <v>-2520929171.1272945</v>
      </c>
      <c r="CB15" s="222">
        <f t="shared" si="57"/>
        <v>-1710816413.6220808</v>
      </c>
      <c r="CC15" s="222">
        <f t="shared" si="57"/>
        <v>-345600959.82360566</v>
      </c>
      <c r="CD15" s="222">
        <f t="shared" si="57"/>
        <v>-226352131.39125019</v>
      </c>
      <c r="CE15" s="222">
        <f t="shared" si="57"/>
        <v>-471985107.04399073</v>
      </c>
      <c r="CF15" s="222">
        <f t="shared" si="57"/>
        <v>-1494313212.2032473</v>
      </c>
      <c r="CG15" s="118" t="e">
        <f>BH15=-#REF!</f>
        <v>#REF!</v>
      </c>
      <c r="CH15" s="129"/>
      <c r="CL15" s="223">
        <f t="shared" ref="CL15:CR15" si="58">+CL11+CL14</f>
        <v>-7898329827.7467136</v>
      </c>
      <c r="CM15" s="222">
        <f t="shared" si="58"/>
        <v>-2941084032.981843</v>
      </c>
      <c r="CN15" s="222">
        <f t="shared" si="58"/>
        <v>-1995952482.559094</v>
      </c>
      <c r="CO15" s="222">
        <f t="shared" si="58"/>
        <v>-403201119.79420662</v>
      </c>
      <c r="CP15" s="222">
        <f t="shared" si="58"/>
        <v>-264077486.62312526</v>
      </c>
      <c r="CQ15" s="222">
        <f t="shared" si="58"/>
        <v>-550649291.55132246</v>
      </c>
      <c r="CR15" s="222">
        <f t="shared" si="58"/>
        <v>-1743365414.2371218</v>
      </c>
      <c r="CS15" s="118" t="e">
        <f>BT15=-#REF!</f>
        <v>#REF!</v>
      </c>
      <c r="CT15" s="129"/>
      <c r="CX15" s="223">
        <f t="shared" ref="CX15:DD15" si="59">+CX11+CX14</f>
        <v>-9026662660.2819595</v>
      </c>
      <c r="CY15" s="222">
        <f t="shared" si="59"/>
        <v>-3361238894.8363914</v>
      </c>
      <c r="CZ15" s="222">
        <f t="shared" si="59"/>
        <v>-2281088551.4961076</v>
      </c>
      <c r="DA15" s="222">
        <f t="shared" si="59"/>
        <v>-460801279.76480758</v>
      </c>
      <c r="DB15" s="222">
        <f t="shared" si="59"/>
        <v>-301802841.85500032</v>
      </c>
      <c r="DC15" s="222">
        <f t="shared" si="59"/>
        <v>-629313476.05865431</v>
      </c>
      <c r="DD15" s="222">
        <f t="shared" si="59"/>
        <v>-1992417616.2709963</v>
      </c>
      <c r="DE15" s="118" t="e">
        <f>CF15=-#REF!</f>
        <v>#REF!</v>
      </c>
      <c r="DF15" s="129"/>
      <c r="DJ15" s="223">
        <f t="shared" ref="DJ15:DP15" si="60">+DJ11+DJ14</f>
        <v>-10154995492.817202</v>
      </c>
      <c r="DK15" s="222">
        <f t="shared" si="60"/>
        <v>-3781393756.6909399</v>
      </c>
      <c r="DL15" s="222">
        <f t="shared" si="60"/>
        <v>-2566224620.4331212</v>
      </c>
      <c r="DM15" s="222">
        <f t="shared" si="60"/>
        <v>-518401439.73540854</v>
      </c>
      <c r="DN15" s="222">
        <f t="shared" si="60"/>
        <v>-339528197.08687538</v>
      </c>
      <c r="DO15" s="222">
        <f t="shared" si="60"/>
        <v>-707977660.56598616</v>
      </c>
      <c r="DP15" s="222">
        <f t="shared" si="60"/>
        <v>-2241469818.3048706</v>
      </c>
      <c r="DQ15" s="118" t="e">
        <f>CR15=-#REF!</f>
        <v>#REF!</v>
      </c>
      <c r="DR15" s="129"/>
      <c r="DV15" s="223">
        <f t="shared" ref="DV15:EB15" si="61">+DV11+DV14</f>
        <v>-11283328325.352448</v>
      </c>
      <c r="DW15" s="222">
        <f t="shared" si="61"/>
        <v>-4201548618.5454884</v>
      </c>
      <c r="DX15" s="222">
        <f t="shared" si="61"/>
        <v>-2851360689.3701348</v>
      </c>
      <c r="DY15" s="222">
        <f t="shared" si="61"/>
        <v>-576001599.70600951</v>
      </c>
      <c r="DZ15" s="222">
        <f t="shared" si="61"/>
        <v>-377253552.31875044</v>
      </c>
      <c r="EA15" s="222">
        <f t="shared" si="61"/>
        <v>-786641845.073318</v>
      </c>
      <c r="EB15" s="222">
        <f t="shared" si="61"/>
        <v>-2490522020.3387451</v>
      </c>
      <c r="EC15" s="118" t="e">
        <f>DD15=-#REF!</f>
        <v>#REF!</v>
      </c>
      <c r="ED15" s="129"/>
      <c r="EH15" s="223">
        <f t="shared" ref="EH15:EN15" si="62">+EH11+EH14</f>
        <v>-12411661157.887691</v>
      </c>
      <c r="EI15" s="222">
        <f t="shared" si="62"/>
        <v>-4621703480.4000368</v>
      </c>
      <c r="EJ15" s="222">
        <f t="shared" si="62"/>
        <v>-3136496758.3071485</v>
      </c>
      <c r="EK15" s="222">
        <f t="shared" si="62"/>
        <v>-633601759.67661047</v>
      </c>
      <c r="EL15" s="222">
        <f t="shared" si="62"/>
        <v>-414978907.5506255</v>
      </c>
      <c r="EM15" s="222">
        <f t="shared" si="62"/>
        <v>-865306029.58064985</v>
      </c>
      <c r="EN15" s="222">
        <f t="shared" si="62"/>
        <v>-2739574222.3726196</v>
      </c>
      <c r="EO15" s="118" t="e">
        <f>DP15=-#REF!</f>
        <v>#REF!</v>
      </c>
      <c r="EP15" s="129"/>
      <c r="ET15" s="223">
        <f t="shared" ref="ET15:EZ15" si="63">+ET11+ET14</f>
        <v>-13539993990.422937</v>
      </c>
      <c r="EU15" s="222">
        <f t="shared" si="63"/>
        <v>-5041858342.2545853</v>
      </c>
      <c r="EV15" s="222">
        <f t="shared" si="63"/>
        <v>-3421632827.2441621</v>
      </c>
      <c r="EW15" s="222">
        <f t="shared" si="63"/>
        <v>-691201919.64721143</v>
      </c>
      <c r="EX15" s="222">
        <f t="shared" si="63"/>
        <v>-452704262.78250057</v>
      </c>
      <c r="EY15" s="222">
        <f t="shared" si="63"/>
        <v>-943970214.08798158</v>
      </c>
      <c r="EZ15" s="222">
        <f t="shared" si="63"/>
        <v>-2988626424.4064941</v>
      </c>
      <c r="FA15" s="118" t="e">
        <f>EB15=-#REF!</f>
        <v>#REF!</v>
      </c>
      <c r="FB15" s="129"/>
    </row>
    <row r="16" spans="1:158" x14ac:dyDescent="0.25">
      <c r="A16" s="329">
        <v>0</v>
      </c>
      <c r="B16" s="332"/>
      <c r="C16" s="331"/>
      <c r="D16" s="330"/>
      <c r="E16" s="330"/>
      <c r="F16" s="330"/>
      <c r="G16" s="330"/>
      <c r="H16" s="330"/>
      <c r="I16" s="330"/>
      <c r="J16" s="261"/>
      <c r="K16" s="260"/>
      <c r="L16" s="329">
        <f>+E16-H16</f>
        <v>0</v>
      </c>
      <c r="M16" s="117" t="e">
        <f t="shared" si="15"/>
        <v>#DIV/0!</v>
      </c>
      <c r="U16" s="236">
        <f>+F15*89%</f>
        <v>-51264142.373834841</v>
      </c>
      <c r="AD16" s="280"/>
      <c r="AE16" s="326"/>
      <c r="AF16" s="326"/>
      <c r="AG16" s="326"/>
      <c r="AH16" s="326"/>
      <c r="AI16" s="326"/>
      <c r="AJ16" s="326"/>
      <c r="AM16" s="282"/>
      <c r="AN16" s="328"/>
      <c r="AO16" s="327"/>
      <c r="AP16" s="280"/>
      <c r="AQ16" s="326"/>
      <c r="AR16" s="326"/>
      <c r="AS16" s="326"/>
      <c r="AT16" s="326"/>
      <c r="AU16" s="326"/>
      <c r="AV16" s="326"/>
      <c r="AY16" s="282"/>
      <c r="AZ16" s="328"/>
      <c r="BA16" s="327"/>
      <c r="BB16" s="280"/>
      <c r="BC16" s="326"/>
      <c r="BD16" s="326"/>
      <c r="BE16" s="326"/>
      <c r="BF16" s="326"/>
      <c r="BG16" s="326"/>
      <c r="BH16" s="326"/>
      <c r="BN16" s="280"/>
      <c r="BO16" s="326"/>
      <c r="BP16" s="326"/>
      <c r="BQ16" s="326"/>
      <c r="BR16" s="326"/>
      <c r="BS16" s="326"/>
      <c r="BT16" s="326"/>
      <c r="BZ16" s="280"/>
      <c r="CA16" s="326"/>
      <c r="CB16" s="326"/>
      <c r="CC16" s="326"/>
      <c r="CD16" s="326"/>
      <c r="CE16" s="326"/>
      <c r="CF16" s="326"/>
      <c r="CL16" s="280"/>
      <c r="CM16" s="326"/>
      <c r="CN16" s="326"/>
      <c r="CO16" s="326"/>
      <c r="CP16" s="326"/>
      <c r="CQ16" s="326"/>
      <c r="CR16" s="326"/>
      <c r="CX16" s="280"/>
      <c r="CY16" s="326"/>
      <c r="CZ16" s="326"/>
      <c r="DA16" s="326"/>
      <c r="DB16" s="326"/>
      <c r="DC16" s="326"/>
      <c r="DD16" s="326"/>
      <c r="DJ16" s="280"/>
      <c r="DK16" s="326"/>
      <c r="DL16" s="326"/>
      <c r="DM16" s="326"/>
      <c r="DN16" s="326"/>
      <c r="DO16" s="326"/>
      <c r="DP16" s="326"/>
      <c r="DV16" s="280"/>
      <c r="DW16" s="326"/>
      <c r="DX16" s="326"/>
      <c r="DY16" s="326"/>
      <c r="DZ16" s="326"/>
      <c r="EA16" s="326"/>
      <c r="EB16" s="326"/>
      <c r="EH16" s="280"/>
      <c r="EI16" s="326"/>
      <c r="EJ16" s="326"/>
      <c r="EK16" s="326"/>
      <c r="EL16" s="326"/>
      <c r="EM16" s="326"/>
      <c r="EN16" s="326"/>
      <c r="ET16" s="280"/>
      <c r="EU16" s="326"/>
      <c r="EV16" s="326"/>
      <c r="EW16" s="326"/>
      <c r="EX16" s="326"/>
      <c r="EY16" s="326"/>
      <c r="EZ16" s="326"/>
    </row>
    <row r="17" spans="1:158" x14ac:dyDescent="0.25">
      <c r="A17" s="286">
        <v>-1222325.3570000001</v>
      </c>
      <c r="B17" s="279" t="s">
        <v>352</v>
      </c>
      <c r="C17" s="280">
        <f>SUM(D17:I17)</f>
        <v>-796719010.88429272</v>
      </c>
      <c r="D17" s="279">
        <f>-'Direct Local'!E18</f>
        <v>-131648690.77809873</v>
      </c>
      <c r="E17" s="279">
        <f>-'Direct Local'!B18</f>
        <v>-289335990.42089534</v>
      </c>
      <c r="F17" s="279">
        <f>-'Direct Local'!H18-'Direct Local'!F18-'Direct Local'!D18</f>
        <v>-103531887.67159437</v>
      </c>
      <c r="G17" s="279">
        <f>-'Direct Local'!G18</f>
        <v>-5478482.5573560353</v>
      </c>
      <c r="H17" s="279">
        <f>-'Direct Local'!I18</f>
        <v>-3831707.1089170659</v>
      </c>
      <c r="I17" s="279">
        <f>-'Direct Local'!C18</f>
        <v>-262892252.34743121</v>
      </c>
      <c r="J17" s="149"/>
      <c r="K17" s="148"/>
      <c r="L17" s="286"/>
      <c r="M17" s="117">
        <f t="shared" si="15"/>
        <v>0</v>
      </c>
      <c r="O17" s="212">
        <f>+F19-D19</f>
        <v>28116803.106504366</v>
      </c>
      <c r="U17" s="236">
        <f>+G15*49%</f>
        <v>-18485424.063618772</v>
      </c>
      <c r="AB17" s="323">
        <v>1</v>
      </c>
      <c r="AD17" s="280">
        <f>SUM(AE17:AJ17)</f>
        <v>-1587409262.1021762</v>
      </c>
      <c r="AE17" s="279">
        <f>-'Direct Local'!P18</f>
        <v>-525863420.98804206</v>
      </c>
      <c r="AF17" s="279">
        <f>-'Direct Local'!M18</f>
        <v>-305867899.29321998</v>
      </c>
      <c r="AG17" s="279">
        <f>-'Direct Local'!S18-'Direct Local'!Q18-'Direct Local'!O18</f>
        <v>-241503976.31576189</v>
      </c>
      <c r="AH17" s="279">
        <f>-'Direct Local'!R18</f>
        <v>-29043706.349671666</v>
      </c>
      <c r="AI17" s="279">
        <f>-'Direct Local'!T18</f>
        <v>-199710787.79235643</v>
      </c>
      <c r="AJ17" s="279">
        <f>-'Direct Local'!N18</f>
        <v>-285419471.36312401</v>
      </c>
      <c r="AK17" s="323">
        <v>1</v>
      </c>
      <c r="AM17" s="282"/>
      <c r="AN17" s="282"/>
      <c r="AO17" s="281"/>
      <c r="AP17" s="280">
        <f>SUM(AQ17:AV17)</f>
        <v>-2121351115.42873</v>
      </c>
      <c r="AQ17" s="279">
        <f>-'Direct Local'!AB18</f>
        <v>-686810661.58970499</v>
      </c>
      <c r="AR17" s="279">
        <f>-'Direct Local'!Y18</f>
        <v>-455009191.06185716</v>
      </c>
      <c r="AS17" s="279">
        <f>-'Direct Local'!AE18-'Direct Local'!AC18-'Direct Local'!AA18</f>
        <v>-331962252.60810614</v>
      </c>
      <c r="AT17" s="279">
        <f>-'Direct Local'!AD18</f>
        <v>-33053886.30667058</v>
      </c>
      <c r="AU17" s="279">
        <f>-'Direct Local'!AF18</f>
        <v>-258177224.87675655</v>
      </c>
      <c r="AV17" s="279">
        <f>-'Direct Local'!Z18</f>
        <v>-356337898.98563433</v>
      </c>
      <c r="AW17" s="323">
        <v>1</v>
      </c>
      <c r="AY17" s="282"/>
      <c r="AZ17" s="282"/>
      <c r="BA17" s="281"/>
      <c r="BB17" s="280">
        <f>SUM(BC17:BH17)</f>
        <v>-2531275686.1417661</v>
      </c>
      <c r="BC17" s="279">
        <f>-'Direct Local'!AN18</f>
        <v>-907632373.32267654</v>
      </c>
      <c r="BD17" s="279">
        <f>-'Direct Local'!AK18</f>
        <v>-489014832.78184795</v>
      </c>
      <c r="BE17" s="279">
        <f>-'Direct Local'!AQ18-'Direct Local'!AO18-'Direct Local'!AM18</f>
        <v>-390755468.76992375</v>
      </c>
      <c r="BF17" s="279">
        <f>-'Direct Local'!AP18</f>
        <v>-96840589.626687199</v>
      </c>
      <c r="BG17" s="279">
        <f>-'Direct Local'!AR18</f>
        <v>-261347728.13959026</v>
      </c>
      <c r="BH17" s="279">
        <f>-'Direct Local'!AL18</f>
        <v>-385684693.50104028</v>
      </c>
      <c r="BI17" s="323">
        <v>1</v>
      </c>
      <c r="BN17" s="280">
        <f>SUM(BO17:BT17)</f>
        <v>-2830650472.6199236</v>
      </c>
      <c r="BO17" s="279">
        <f>-'Direct Local'!AZ18</f>
        <v>-964736610.11117661</v>
      </c>
      <c r="BP17" s="279">
        <f>-'Direct Local'!AW18</f>
        <v>-612861277.57854259</v>
      </c>
      <c r="BQ17" s="279">
        <f>-'Direct Local'!BC18-'Direct Local'!BA18-'Direct Local'!AY18</f>
        <v>-339725408.23783237</v>
      </c>
      <c r="BR17" s="279">
        <f>-'Direct Local'!BB18</f>
        <v>-114470439.26226206</v>
      </c>
      <c r="BS17" s="279">
        <f>-'Direct Local'!BD18</f>
        <v>-353516808.55981344</v>
      </c>
      <c r="BT17" s="279">
        <f>-'Direct Local'!AX18</f>
        <v>-445339928.87029642</v>
      </c>
      <c r="BU17" s="323">
        <v>1</v>
      </c>
      <c r="BZ17" s="280">
        <f>SUM(CA17:CF17)</f>
        <v>-3089021850.1807213</v>
      </c>
      <c r="CA17" s="279">
        <f>-'Direct Local'!BL18</f>
        <v>-1111012261.4583645</v>
      </c>
      <c r="CB17" s="279">
        <f>-'Direct Local'!BI18</f>
        <v>-661507259.27246273</v>
      </c>
      <c r="CC17" s="279">
        <f>-'Direct Local'!BO18-'Direct Local'!BM18-'Direct Local'!BK18</f>
        <v>-355240938.23875403</v>
      </c>
      <c r="CD17" s="279">
        <f>-'Direct Local'!BN18</f>
        <v>-121415523.19471481</v>
      </c>
      <c r="CE17" s="279">
        <f>-'Direct Local'!BP18</f>
        <v>-376084093.02955371</v>
      </c>
      <c r="CF17" s="279">
        <f>-'Direct Local'!BJ18</f>
        <v>-463761774.98687118</v>
      </c>
      <c r="CG17" s="323">
        <v>1</v>
      </c>
      <c r="CL17" s="280">
        <f>SUM(CM17:CR17)</f>
        <v>-3225644688.0132308</v>
      </c>
      <c r="CM17" s="279">
        <f>-'Direct Local'!BX18</f>
        <v>-1127948030.0170698</v>
      </c>
      <c r="CN17" s="279">
        <f>-'Direct Local'!BU18</f>
        <v>-705975118.55121183</v>
      </c>
      <c r="CO17" s="279">
        <f>-'Direct Local'!CA18-'Direct Local'!BY18-'Direct Local'!BW18</f>
        <v>-373329942.60155123</v>
      </c>
      <c r="CP17" s="279">
        <f>-'Direct Local'!BZ18</f>
        <v>-127482562.69104233</v>
      </c>
      <c r="CQ17" s="279">
        <f>-'Direct Local'!CB18</f>
        <v>-399881290.7634629</v>
      </c>
      <c r="CR17" s="279">
        <f>-'Direct Local'!BV18</f>
        <v>-491027743.38889247</v>
      </c>
      <c r="CS17" s="323">
        <v>1</v>
      </c>
      <c r="CX17" s="280">
        <f>SUM(CY17:DD17)</f>
        <v>-3670255528.919775</v>
      </c>
      <c r="CY17" s="279">
        <f>-'Direct Local'!CJ18</f>
        <v>-1047297259.3083895</v>
      </c>
      <c r="CZ17" s="279">
        <f>-'Direct Local'!CG18</f>
        <v>-1063375598.3293205</v>
      </c>
      <c r="DA17" s="279">
        <f>-'Direct Local'!CM18-'Direct Local'!CK18-'Direct Local'!CI18</f>
        <v>-391063352.98097754</v>
      </c>
      <c r="DB17" s="279">
        <f>-'Direct Local'!CL18</f>
        <v>-219810406.97624725</v>
      </c>
      <c r="DC17" s="279">
        <f>-'Direct Local'!CN18</f>
        <v>-411049245.66425514</v>
      </c>
      <c r="DD17" s="279">
        <f>-'Direct Local'!CH18</f>
        <v>-537659665.66058505</v>
      </c>
      <c r="DE17" s="323">
        <v>1</v>
      </c>
      <c r="DJ17" s="280">
        <f>SUM(DK17:DP17)</f>
        <v>-3904532126.0671024</v>
      </c>
      <c r="DK17" s="279">
        <f>-'Direct Local'!CV18</f>
        <v>-1110750127.6159365</v>
      </c>
      <c r="DL17" s="279">
        <f>-'Direct Local'!CS18</f>
        <v>-1127958009.2835233</v>
      </c>
      <c r="DM17" s="279">
        <f>-'Direct Local'!CY18-'Direct Local'!CW18-'Direct Local'!CU18</f>
        <v>-399902734.83908445</v>
      </c>
      <c r="DN17" s="279">
        <f>-'Direct Local'!CX18</f>
        <v>-261838527.90051213</v>
      </c>
      <c r="DO17" s="279">
        <f>-'Direct Local'!CZ18</f>
        <v>-441488981.01561946</v>
      </c>
      <c r="DP17" s="279">
        <f>-'Direct Local'!CT18</f>
        <v>-562593745.41242623</v>
      </c>
      <c r="DQ17" s="323">
        <v>1</v>
      </c>
      <c r="DV17" s="280">
        <f>SUM(DW17:EB17)</f>
        <v>-4128178934.9440198</v>
      </c>
      <c r="DW17" s="279">
        <f>-'Direct Local'!DH18</f>
        <v>-1157913998.034966</v>
      </c>
      <c r="DX17" s="279">
        <f>-'Direct Local'!DE18</f>
        <v>-1206781057.9469154</v>
      </c>
      <c r="DY17" s="279">
        <f>-'Direct Local'!DK18-'Direct Local'!DI18-'Direct Local'!DG18</f>
        <v>-422424573.60786933</v>
      </c>
      <c r="DZ17" s="279">
        <f>-'Direct Local'!DJ18</f>
        <v>-266466663.5139575</v>
      </c>
      <c r="EA17" s="279">
        <f>-'Direct Local'!DL18</f>
        <v>-472580888.72786307</v>
      </c>
      <c r="EB17" s="279">
        <f>-'Direct Local'!DF18</f>
        <v>-602011753.11244905</v>
      </c>
      <c r="EC17" s="323">
        <v>1</v>
      </c>
      <c r="EH17" s="280">
        <f>SUM(EI17:EN17)</f>
        <v>-4362835497.040863</v>
      </c>
      <c r="EI17" s="279">
        <f>-'Direct Local'!DT18</f>
        <v>-1176951041.3332541</v>
      </c>
      <c r="EJ17" s="279">
        <f>-'Direct Local'!DQ18</f>
        <v>-1283491876.145128</v>
      </c>
      <c r="EK17" s="279">
        <f>-'Direct Local'!DW18-'Direct Local'!DU18-'Direct Local'!DS18</f>
        <v>-479924405.88241494</v>
      </c>
      <c r="EL17" s="279">
        <f>-'Direct Local'!DV18</f>
        <v>-276475939.13256723</v>
      </c>
      <c r="EM17" s="279">
        <f>-'Direct Local'!DX18</f>
        <v>-515797318.54298723</v>
      </c>
      <c r="EN17" s="279">
        <f>-'Direct Local'!DR18</f>
        <v>-630194916.00451159</v>
      </c>
      <c r="EO17" s="323">
        <v>1</v>
      </c>
      <c r="ET17" s="280">
        <f>SUM(EU17:EZ17)</f>
        <v>-4503061352.3111534</v>
      </c>
      <c r="EU17" s="279">
        <f>-'Direct Local'!EF18</f>
        <v>-1206407204.7218299</v>
      </c>
      <c r="EV17" s="279">
        <f>-'Direct Local'!EC18</f>
        <v>-1342417666.1101899</v>
      </c>
      <c r="EW17" s="279">
        <f>-'Direct Local'!EI18-'Direct Local'!EG18-'Direct Local'!EE18</f>
        <v>-500785204.59903479</v>
      </c>
      <c r="EX17" s="279">
        <f>-'Direct Local'!EH18</f>
        <v>-282004319.67505401</v>
      </c>
      <c r="EY17" s="279">
        <f>-'Direct Local'!EJ18</f>
        <v>-533342013.43316197</v>
      </c>
      <c r="EZ17" s="279">
        <f>-'Direct Local'!ED18</f>
        <v>-638104943.77188301</v>
      </c>
      <c r="FA17" s="323">
        <v>1</v>
      </c>
    </row>
    <row r="18" spans="1:158" x14ac:dyDescent="0.25">
      <c r="A18" s="286"/>
      <c r="B18" s="279" t="s">
        <v>395</v>
      </c>
      <c r="C18" s="325">
        <f>SUM(D18:I18)</f>
        <v>0</v>
      </c>
      <c r="D18" s="324">
        <f>-'Direct Local'!E30</f>
        <v>0</v>
      </c>
      <c r="E18" s="324">
        <f>-'Direct Local'!B30</f>
        <v>0</v>
      </c>
      <c r="F18" s="324">
        <f>-'Direct Local'!H30-'Direct Local'!D30-'Direct Local'!F30</f>
        <v>0</v>
      </c>
      <c r="G18" s="324">
        <f>-'Direct Local'!G30</f>
        <v>0</v>
      </c>
      <c r="H18" s="324">
        <f>-'Direct Local'!I30</f>
        <v>0</v>
      </c>
      <c r="I18" s="324">
        <f>-'Direct Local'!C30</f>
        <v>0</v>
      </c>
      <c r="J18" s="149"/>
      <c r="K18" s="148"/>
      <c r="L18" s="286"/>
      <c r="O18" s="212"/>
      <c r="U18" s="236"/>
      <c r="AB18" s="323">
        <v>0</v>
      </c>
      <c r="AD18" s="325">
        <f>SUM(AE18:AJ18)</f>
        <v>0</v>
      </c>
      <c r="AE18" s="324">
        <f>-'Direct Local'!AE30</f>
        <v>0</v>
      </c>
      <c r="AF18" s="324">
        <f>-'Direct Local'!AB30</f>
        <v>0</v>
      </c>
      <c r="AG18" s="324">
        <f>-'Direct Local'!AH30-'Direct Local'!AD30-'Direct Local'!AF30</f>
        <v>0</v>
      </c>
      <c r="AH18" s="324">
        <f>-'Direct Local'!AG30</f>
        <v>0</v>
      </c>
      <c r="AI18" s="324">
        <f>-'Direct Local'!AI30</f>
        <v>0</v>
      </c>
      <c r="AJ18" s="324">
        <f>-'Direct Local'!AC30</f>
        <v>0</v>
      </c>
      <c r="AK18" s="323">
        <v>0</v>
      </c>
      <c r="AM18" s="282"/>
      <c r="AN18" s="282"/>
      <c r="AO18" s="281"/>
      <c r="AP18" s="325">
        <f>SUM(AQ18:AV18)</f>
        <v>0</v>
      </c>
      <c r="AQ18" s="324">
        <f>-'Direct Local'!AQ30</f>
        <v>0</v>
      </c>
      <c r="AR18" s="324">
        <f>-'Direct Local'!AN30</f>
        <v>0</v>
      </c>
      <c r="AS18" s="324">
        <f>-'Direct Local'!AT30-'Direct Local'!AP30-'Direct Local'!AR30</f>
        <v>0</v>
      </c>
      <c r="AT18" s="324">
        <f>-'Direct Local'!AS30</f>
        <v>0</v>
      </c>
      <c r="AU18" s="324">
        <f>-'Direct Local'!AU30</f>
        <v>0</v>
      </c>
      <c r="AV18" s="324">
        <f>-'Direct Local'!AO30</f>
        <v>0</v>
      </c>
      <c r="AW18" s="323">
        <v>0</v>
      </c>
      <c r="AY18" s="282"/>
      <c r="AZ18" s="282"/>
      <c r="BA18" s="281"/>
      <c r="BB18" s="325">
        <f>SUM(BC18:BH18)</f>
        <v>0</v>
      </c>
      <c r="BC18" s="324">
        <f>-'Direct Local'!BC30</f>
        <v>0</v>
      </c>
      <c r="BD18" s="324">
        <f>-'Direct Local'!AZ30</f>
        <v>0</v>
      </c>
      <c r="BE18" s="324">
        <f>-'Direct Local'!BF30-'Direct Local'!BB30-'Direct Local'!BD30</f>
        <v>0</v>
      </c>
      <c r="BF18" s="324">
        <f>-'Direct Local'!BE30</f>
        <v>0</v>
      </c>
      <c r="BG18" s="324">
        <f>-'Direct Local'!BG30</f>
        <v>0</v>
      </c>
      <c r="BH18" s="324">
        <f>-'Direct Local'!BA30</f>
        <v>0</v>
      </c>
      <c r="BI18" s="323">
        <v>0</v>
      </c>
      <c r="BN18" s="325">
        <f>SUM(BO18:BT18)</f>
        <v>0</v>
      </c>
      <c r="BO18" s="324">
        <f>-'Direct Local'!BO30</f>
        <v>0</v>
      </c>
      <c r="BP18" s="324">
        <f>-'Direct Local'!BL30</f>
        <v>0</v>
      </c>
      <c r="BQ18" s="324">
        <f>-'Direct Local'!BR30-'Direct Local'!BN30-'Direct Local'!BP30</f>
        <v>0</v>
      </c>
      <c r="BR18" s="324">
        <f>-'Direct Local'!BQ30</f>
        <v>0</v>
      </c>
      <c r="BS18" s="324">
        <f>-'Direct Local'!BS30</f>
        <v>0</v>
      </c>
      <c r="BT18" s="324">
        <f>-'Direct Local'!BM30</f>
        <v>0</v>
      </c>
      <c r="BU18" s="323">
        <v>0</v>
      </c>
      <c r="BZ18" s="325">
        <f>SUM(CA18:CF18)</f>
        <v>0</v>
      </c>
      <c r="CA18" s="324">
        <f>-'Direct Local'!CA30</f>
        <v>0</v>
      </c>
      <c r="CB18" s="324">
        <f>-'Direct Local'!BX30</f>
        <v>0</v>
      </c>
      <c r="CC18" s="324">
        <f>-'Direct Local'!CD30-'Direct Local'!BZ30-'Direct Local'!CB30</f>
        <v>0</v>
      </c>
      <c r="CD18" s="324">
        <f>-'Direct Local'!CC30</f>
        <v>0</v>
      </c>
      <c r="CE18" s="324">
        <f>-'Direct Local'!CE30</f>
        <v>0</v>
      </c>
      <c r="CF18" s="324">
        <f>-'Direct Local'!BY30</f>
        <v>0</v>
      </c>
      <c r="CG18" s="323">
        <v>0</v>
      </c>
      <c r="CL18" s="325">
        <f>SUM(CM18:CR18)</f>
        <v>0</v>
      </c>
      <c r="CM18" s="324">
        <f>-'Direct Local'!CM30</f>
        <v>0</v>
      </c>
      <c r="CN18" s="324">
        <f>-'Direct Local'!CJ30</f>
        <v>0</v>
      </c>
      <c r="CO18" s="324">
        <f>-'Direct Local'!CP30-'Direct Local'!CL30-'Direct Local'!CN30</f>
        <v>0</v>
      </c>
      <c r="CP18" s="324">
        <f>-'Direct Local'!CO30</f>
        <v>0</v>
      </c>
      <c r="CQ18" s="324">
        <f>-'Direct Local'!CQ30</f>
        <v>0</v>
      </c>
      <c r="CR18" s="324">
        <f>-'Direct Local'!CK30</f>
        <v>0</v>
      </c>
      <c r="CS18" s="323">
        <v>0</v>
      </c>
      <c r="CX18" s="325">
        <f>SUM(CY18:DD18)</f>
        <v>0</v>
      </c>
      <c r="CY18" s="324">
        <f>-'Direct Local'!CY30</f>
        <v>0</v>
      </c>
      <c r="CZ18" s="324">
        <f>-'Direct Local'!CV30</f>
        <v>0</v>
      </c>
      <c r="DA18" s="324">
        <f>-'Direct Local'!DB30-'Direct Local'!CX30-'Direct Local'!CZ30</f>
        <v>0</v>
      </c>
      <c r="DB18" s="324">
        <f>-'Direct Local'!DA30</f>
        <v>0</v>
      </c>
      <c r="DC18" s="324">
        <f>-'Direct Local'!DC30</f>
        <v>0</v>
      </c>
      <c r="DD18" s="324">
        <f>-'Direct Local'!CW30</f>
        <v>0</v>
      </c>
      <c r="DE18" s="323">
        <v>0</v>
      </c>
      <c r="DJ18" s="325">
        <f>SUM(DK18:DP18)</f>
        <v>0</v>
      </c>
      <c r="DK18" s="324">
        <f>-'Direct Local'!DK30</f>
        <v>0</v>
      </c>
      <c r="DL18" s="324">
        <f>-'Direct Local'!DH30</f>
        <v>0</v>
      </c>
      <c r="DM18" s="324">
        <f>-'Direct Local'!DN30-'Direct Local'!DJ30-'Direct Local'!DL30</f>
        <v>0</v>
      </c>
      <c r="DN18" s="324">
        <f>-'Direct Local'!DM30</f>
        <v>0</v>
      </c>
      <c r="DO18" s="324">
        <f>-'Direct Local'!DO30</f>
        <v>0</v>
      </c>
      <c r="DP18" s="324">
        <f>-'Direct Local'!DI30</f>
        <v>0</v>
      </c>
      <c r="DQ18" s="323">
        <v>0</v>
      </c>
      <c r="DV18" s="325">
        <f>SUM(DW18:EB18)</f>
        <v>0</v>
      </c>
      <c r="DW18" s="324">
        <f>-'Direct Local'!DW30</f>
        <v>0</v>
      </c>
      <c r="DX18" s="324">
        <f>-'Direct Local'!DT30</f>
        <v>0</v>
      </c>
      <c r="DY18" s="324">
        <f>-'Direct Local'!DZ30-'Direct Local'!DV30-'Direct Local'!DX30</f>
        <v>0</v>
      </c>
      <c r="DZ18" s="324">
        <f>-'Direct Local'!DY30</f>
        <v>0</v>
      </c>
      <c r="EA18" s="324">
        <f>-'Direct Local'!EA30</f>
        <v>0</v>
      </c>
      <c r="EB18" s="324">
        <f>-'Direct Local'!DU30</f>
        <v>0</v>
      </c>
      <c r="EC18" s="323">
        <v>0</v>
      </c>
      <c r="EH18" s="325">
        <f>SUM(EI18:EN18)</f>
        <v>0</v>
      </c>
      <c r="EI18" s="324">
        <f>-'Direct Local'!EI30</f>
        <v>0</v>
      </c>
      <c r="EJ18" s="324">
        <f>-'Direct Local'!EF30</f>
        <v>0</v>
      </c>
      <c r="EK18" s="324">
        <f>-'Direct Local'!EL30-'Direct Local'!EH30-'Direct Local'!EJ30</f>
        <v>0</v>
      </c>
      <c r="EL18" s="324">
        <f>-'Direct Local'!EK30</f>
        <v>0</v>
      </c>
      <c r="EM18" s="324">
        <f>-'Direct Local'!EM30</f>
        <v>0</v>
      </c>
      <c r="EN18" s="324">
        <f>-'Direct Local'!EG30</f>
        <v>0</v>
      </c>
      <c r="EO18" s="323">
        <v>0</v>
      </c>
      <c r="ET18" s="325">
        <f>SUM(EU18:EZ18)</f>
        <v>0</v>
      </c>
      <c r="EU18" s="324">
        <f>-'Direct Local'!EU30</f>
        <v>0</v>
      </c>
      <c r="EV18" s="324">
        <f>-'Direct Local'!ER30</f>
        <v>0</v>
      </c>
      <c r="EW18" s="324">
        <f>-'Direct Local'!EX30-'Direct Local'!ET30-'Direct Local'!EV30</f>
        <v>0</v>
      </c>
      <c r="EX18" s="324">
        <f>-'Direct Local'!EW30</f>
        <v>0</v>
      </c>
      <c r="EY18" s="324">
        <f>-'Direct Local'!EY30</f>
        <v>0</v>
      </c>
      <c r="EZ18" s="324">
        <f>-'Direct Local'!ES30</f>
        <v>0</v>
      </c>
      <c r="FA18" s="323">
        <v>0</v>
      </c>
    </row>
    <row r="19" spans="1:158" x14ac:dyDescent="0.25">
      <c r="A19" s="246">
        <v>-1222325.3570000001</v>
      </c>
      <c r="B19" s="216" t="s">
        <v>352</v>
      </c>
      <c r="C19" s="223">
        <f>SUM(D19:I19)</f>
        <v>-796719010.88429272</v>
      </c>
      <c r="D19" s="222">
        <f t="shared" ref="D19:I19" si="64">+D17+D18</f>
        <v>-131648690.77809873</v>
      </c>
      <c r="E19" s="222">
        <f t="shared" si="64"/>
        <v>-289335990.42089534</v>
      </c>
      <c r="F19" s="222">
        <f t="shared" si="64"/>
        <v>-103531887.67159437</v>
      </c>
      <c r="G19" s="222">
        <f t="shared" si="64"/>
        <v>-5478482.5573560353</v>
      </c>
      <c r="H19" s="222">
        <f t="shared" si="64"/>
        <v>-3831707.1089170659</v>
      </c>
      <c r="I19" s="222">
        <f t="shared" si="64"/>
        <v>-262892252.34743121</v>
      </c>
      <c r="J19" s="220">
        <f>+(E19-D19)/D19</f>
        <v>1.1977885895469131</v>
      </c>
      <c r="K19" s="219">
        <f>+E19-D19</f>
        <v>-157687299.64279661</v>
      </c>
      <c r="L19" s="246">
        <f>+E19-H19</f>
        <v>-285504283.31197828</v>
      </c>
      <c r="M19" s="117">
        <f>+L19/G19</f>
        <v>52.113752361706013</v>
      </c>
      <c r="AC19" s="322"/>
      <c r="AD19" s="223">
        <f>SUM(AE19:AJ19)</f>
        <v>-1587409262.1021762</v>
      </c>
      <c r="AE19" s="222">
        <f t="shared" ref="AE19:AJ19" si="65">+AE17+AE18</f>
        <v>-525863420.98804206</v>
      </c>
      <c r="AF19" s="222">
        <f t="shared" si="65"/>
        <v>-305867899.29321998</v>
      </c>
      <c r="AG19" s="222">
        <f t="shared" si="65"/>
        <v>-241503976.31576189</v>
      </c>
      <c r="AH19" s="222">
        <f t="shared" si="65"/>
        <v>-29043706.349671666</v>
      </c>
      <c r="AI19" s="222">
        <f t="shared" si="65"/>
        <v>-199710787.79235643</v>
      </c>
      <c r="AJ19" s="222">
        <f t="shared" si="65"/>
        <v>-285419471.36312401</v>
      </c>
      <c r="AL19" s="322"/>
      <c r="AM19" s="225"/>
      <c r="AN19" s="225"/>
      <c r="AO19" s="224"/>
      <c r="AP19" s="223">
        <f>SUM(AQ19:AV19)</f>
        <v>-2121351115.42873</v>
      </c>
      <c r="AQ19" s="222">
        <f t="shared" ref="AQ19:AV19" si="66">+AQ17+AQ18</f>
        <v>-686810661.58970499</v>
      </c>
      <c r="AR19" s="222">
        <f t="shared" si="66"/>
        <v>-455009191.06185716</v>
      </c>
      <c r="AS19" s="222">
        <f t="shared" si="66"/>
        <v>-331962252.60810614</v>
      </c>
      <c r="AT19" s="222">
        <f t="shared" si="66"/>
        <v>-33053886.30667058</v>
      </c>
      <c r="AU19" s="222">
        <f t="shared" si="66"/>
        <v>-258177224.87675655</v>
      </c>
      <c r="AV19" s="222">
        <f t="shared" si="66"/>
        <v>-356337898.98563433</v>
      </c>
      <c r="AX19" s="322"/>
      <c r="AY19" s="225"/>
      <c r="AZ19" s="225"/>
      <c r="BA19" s="224"/>
      <c r="BB19" s="223">
        <f>SUM(BC19:BH19)</f>
        <v>-2531275686.1417661</v>
      </c>
      <c r="BC19" s="222">
        <f t="shared" ref="BC19:BH19" si="67">+BC17+BC18</f>
        <v>-907632373.32267654</v>
      </c>
      <c r="BD19" s="222">
        <f t="shared" si="67"/>
        <v>-489014832.78184795</v>
      </c>
      <c r="BE19" s="222">
        <f t="shared" si="67"/>
        <v>-390755468.76992375</v>
      </c>
      <c r="BF19" s="222">
        <f t="shared" si="67"/>
        <v>-96840589.626687199</v>
      </c>
      <c r="BG19" s="222">
        <f t="shared" si="67"/>
        <v>-261347728.13959026</v>
      </c>
      <c r="BH19" s="222">
        <f t="shared" si="67"/>
        <v>-385684693.50104028</v>
      </c>
      <c r="BJ19" s="322"/>
      <c r="BN19" s="223">
        <f>SUM(BO19:BT19)</f>
        <v>-2830650472.6199236</v>
      </c>
      <c r="BO19" s="222">
        <f t="shared" ref="BO19:BT19" si="68">+BO17+BO18</f>
        <v>-964736610.11117661</v>
      </c>
      <c r="BP19" s="222">
        <f t="shared" si="68"/>
        <v>-612861277.57854259</v>
      </c>
      <c r="BQ19" s="222">
        <f t="shared" si="68"/>
        <v>-339725408.23783237</v>
      </c>
      <c r="BR19" s="222">
        <f t="shared" si="68"/>
        <v>-114470439.26226206</v>
      </c>
      <c r="BS19" s="222">
        <f t="shared" si="68"/>
        <v>-353516808.55981344</v>
      </c>
      <c r="BT19" s="222">
        <f t="shared" si="68"/>
        <v>-445339928.87029642</v>
      </c>
      <c r="BV19" s="322"/>
      <c r="BZ19" s="223">
        <f>SUM(CA19:CF19)</f>
        <v>-3089021850.1807213</v>
      </c>
      <c r="CA19" s="222">
        <f t="shared" ref="CA19:CF19" si="69">+CA17+CA18</f>
        <v>-1111012261.4583645</v>
      </c>
      <c r="CB19" s="222">
        <f t="shared" si="69"/>
        <v>-661507259.27246273</v>
      </c>
      <c r="CC19" s="222">
        <f t="shared" si="69"/>
        <v>-355240938.23875403</v>
      </c>
      <c r="CD19" s="222">
        <f t="shared" si="69"/>
        <v>-121415523.19471481</v>
      </c>
      <c r="CE19" s="222">
        <f t="shared" si="69"/>
        <v>-376084093.02955371</v>
      </c>
      <c r="CF19" s="222">
        <f t="shared" si="69"/>
        <v>-463761774.98687118</v>
      </c>
      <c r="CH19" s="322"/>
      <c r="CL19" s="223">
        <f>SUM(CM19:CR19)</f>
        <v>-3225644688.0132308</v>
      </c>
      <c r="CM19" s="222">
        <f t="shared" ref="CM19:CR19" si="70">+CM17+CM18</f>
        <v>-1127948030.0170698</v>
      </c>
      <c r="CN19" s="222">
        <f t="shared" si="70"/>
        <v>-705975118.55121183</v>
      </c>
      <c r="CO19" s="222">
        <f t="shared" si="70"/>
        <v>-373329942.60155123</v>
      </c>
      <c r="CP19" s="222">
        <f t="shared" si="70"/>
        <v>-127482562.69104233</v>
      </c>
      <c r="CQ19" s="222">
        <f t="shared" si="70"/>
        <v>-399881290.7634629</v>
      </c>
      <c r="CR19" s="222">
        <f t="shared" si="70"/>
        <v>-491027743.38889247</v>
      </c>
      <c r="CT19" s="322"/>
      <c r="CX19" s="223">
        <f>SUM(CY19:DD19)</f>
        <v>-3670255528.919775</v>
      </c>
      <c r="CY19" s="222">
        <f t="shared" ref="CY19:DD19" si="71">+CY17+CY18</f>
        <v>-1047297259.3083895</v>
      </c>
      <c r="CZ19" s="222">
        <f t="shared" si="71"/>
        <v>-1063375598.3293205</v>
      </c>
      <c r="DA19" s="222">
        <f t="shared" si="71"/>
        <v>-391063352.98097754</v>
      </c>
      <c r="DB19" s="222">
        <f t="shared" si="71"/>
        <v>-219810406.97624725</v>
      </c>
      <c r="DC19" s="222">
        <f t="shared" si="71"/>
        <v>-411049245.66425514</v>
      </c>
      <c r="DD19" s="222">
        <f t="shared" si="71"/>
        <v>-537659665.66058505</v>
      </c>
      <c r="DF19" s="322"/>
      <c r="DJ19" s="223">
        <f>SUM(DK19:DP19)</f>
        <v>-3904532126.0671024</v>
      </c>
      <c r="DK19" s="222">
        <f t="shared" ref="DK19:DP19" si="72">+DK17+DK18</f>
        <v>-1110750127.6159365</v>
      </c>
      <c r="DL19" s="222">
        <f t="shared" si="72"/>
        <v>-1127958009.2835233</v>
      </c>
      <c r="DM19" s="222">
        <f t="shared" si="72"/>
        <v>-399902734.83908445</v>
      </c>
      <c r="DN19" s="222">
        <f t="shared" si="72"/>
        <v>-261838527.90051213</v>
      </c>
      <c r="DO19" s="222">
        <f t="shared" si="72"/>
        <v>-441488981.01561946</v>
      </c>
      <c r="DP19" s="222">
        <f t="shared" si="72"/>
        <v>-562593745.41242623</v>
      </c>
      <c r="DR19" s="322"/>
      <c r="DV19" s="223">
        <f>SUM(DW19:EB19)</f>
        <v>-4128178934.9440198</v>
      </c>
      <c r="DW19" s="222">
        <f t="shared" ref="DW19:EB19" si="73">+DW17+DW18</f>
        <v>-1157913998.034966</v>
      </c>
      <c r="DX19" s="222">
        <f t="shared" si="73"/>
        <v>-1206781057.9469154</v>
      </c>
      <c r="DY19" s="222">
        <f t="shared" si="73"/>
        <v>-422424573.60786933</v>
      </c>
      <c r="DZ19" s="222">
        <f t="shared" si="73"/>
        <v>-266466663.5139575</v>
      </c>
      <c r="EA19" s="222">
        <f t="shared" si="73"/>
        <v>-472580888.72786307</v>
      </c>
      <c r="EB19" s="222">
        <f t="shared" si="73"/>
        <v>-602011753.11244905</v>
      </c>
      <c r="ED19" s="322"/>
      <c r="EH19" s="223">
        <f>SUM(EI19:EN19)</f>
        <v>-4362835497.040863</v>
      </c>
      <c r="EI19" s="222">
        <f t="shared" ref="EI19:EN19" si="74">+EI17+EI18</f>
        <v>-1176951041.3332541</v>
      </c>
      <c r="EJ19" s="222">
        <f t="shared" si="74"/>
        <v>-1283491876.145128</v>
      </c>
      <c r="EK19" s="222">
        <f t="shared" si="74"/>
        <v>-479924405.88241494</v>
      </c>
      <c r="EL19" s="222">
        <f t="shared" si="74"/>
        <v>-276475939.13256723</v>
      </c>
      <c r="EM19" s="222">
        <f t="shared" si="74"/>
        <v>-515797318.54298723</v>
      </c>
      <c r="EN19" s="222">
        <f t="shared" si="74"/>
        <v>-630194916.00451159</v>
      </c>
      <c r="EP19" s="322"/>
      <c r="ET19" s="223">
        <f>SUM(EU19:EZ19)</f>
        <v>-4503061352.3111534</v>
      </c>
      <c r="EU19" s="222">
        <f t="shared" ref="EU19:EZ19" si="75">+EU17+EU18</f>
        <v>-1206407204.7218299</v>
      </c>
      <c r="EV19" s="222">
        <f t="shared" si="75"/>
        <v>-1342417666.1101899</v>
      </c>
      <c r="EW19" s="222">
        <f t="shared" si="75"/>
        <v>-500785204.59903479</v>
      </c>
      <c r="EX19" s="222">
        <f t="shared" si="75"/>
        <v>-282004319.67505401</v>
      </c>
      <c r="EY19" s="222">
        <f t="shared" si="75"/>
        <v>-533342013.43316197</v>
      </c>
      <c r="EZ19" s="222">
        <f t="shared" si="75"/>
        <v>-638104943.77188301</v>
      </c>
      <c r="FB19" s="322"/>
    </row>
    <row r="20" spans="1:158" x14ac:dyDescent="0.25">
      <c r="A20" s="317">
        <v>0</v>
      </c>
      <c r="B20" s="320"/>
      <c r="C20" s="321"/>
      <c r="D20" s="301">
        <v>0</v>
      </c>
      <c r="E20" s="301">
        <v>0</v>
      </c>
      <c r="F20" s="301">
        <v>0</v>
      </c>
      <c r="G20" s="301">
        <v>0</v>
      </c>
      <c r="H20" s="301">
        <v>0</v>
      </c>
      <c r="I20" s="320">
        <v>-1</v>
      </c>
      <c r="J20" s="319"/>
      <c r="K20" s="318"/>
      <c r="L20" s="317">
        <f>+E20-H20</f>
        <v>0</v>
      </c>
      <c r="M20" s="117" t="e">
        <f>+L20/G20</f>
        <v>#DIV/0!</v>
      </c>
      <c r="AD20" s="304"/>
      <c r="AE20" s="297">
        <v>0</v>
      </c>
      <c r="AF20" s="297">
        <v>0</v>
      </c>
      <c r="AG20" s="297">
        <v>0</v>
      </c>
      <c r="AH20" s="297">
        <v>0</v>
      </c>
      <c r="AI20" s="297">
        <v>0</v>
      </c>
      <c r="AJ20" s="316">
        <v>-1</v>
      </c>
      <c r="AM20" s="225"/>
      <c r="AN20" s="225"/>
      <c r="AO20" s="224"/>
      <c r="AP20" s="304"/>
      <c r="AQ20" s="297">
        <v>0</v>
      </c>
      <c r="AR20" s="297">
        <v>0</v>
      </c>
      <c r="AS20" s="297">
        <v>0</v>
      </c>
      <c r="AT20" s="297">
        <v>0</v>
      </c>
      <c r="AU20" s="297">
        <v>0</v>
      </c>
      <c r="AV20" s="316">
        <v>-1</v>
      </c>
      <c r="AY20" s="225"/>
      <c r="AZ20" s="225"/>
      <c r="BA20" s="224"/>
      <c r="BB20" s="304"/>
      <c r="BC20" s="297">
        <v>0</v>
      </c>
      <c r="BD20" s="297">
        <v>0</v>
      </c>
      <c r="BE20" s="297">
        <v>0</v>
      </c>
      <c r="BF20" s="297">
        <v>0</v>
      </c>
      <c r="BG20" s="297">
        <v>0</v>
      </c>
      <c r="BH20" s="316">
        <v>-1</v>
      </c>
      <c r="BN20" s="304"/>
      <c r="BO20" s="297">
        <v>0</v>
      </c>
      <c r="BP20" s="297">
        <v>0</v>
      </c>
      <c r="BQ20" s="297">
        <v>0</v>
      </c>
      <c r="BR20" s="297">
        <v>0</v>
      </c>
      <c r="BS20" s="297">
        <v>0</v>
      </c>
      <c r="BT20" s="316">
        <v>-1</v>
      </c>
      <c r="BZ20" s="304"/>
      <c r="CA20" s="297">
        <v>0</v>
      </c>
      <c r="CB20" s="297">
        <v>0</v>
      </c>
      <c r="CC20" s="297">
        <v>0</v>
      </c>
      <c r="CD20" s="297">
        <v>0</v>
      </c>
      <c r="CE20" s="297">
        <v>0</v>
      </c>
      <c r="CF20" s="316">
        <v>-1</v>
      </c>
      <c r="CL20" s="304"/>
      <c r="CM20" s="297">
        <v>0</v>
      </c>
      <c r="CN20" s="297">
        <v>0</v>
      </c>
      <c r="CO20" s="297">
        <v>0</v>
      </c>
      <c r="CP20" s="297">
        <v>0</v>
      </c>
      <c r="CQ20" s="297">
        <v>0</v>
      </c>
      <c r="CR20" s="316">
        <v>-1</v>
      </c>
      <c r="CX20" s="304"/>
      <c r="CY20" s="297">
        <v>0</v>
      </c>
      <c r="CZ20" s="297">
        <v>0</v>
      </c>
      <c r="DA20" s="297">
        <v>0</v>
      </c>
      <c r="DB20" s="297">
        <v>0</v>
      </c>
      <c r="DC20" s="297">
        <v>0</v>
      </c>
      <c r="DD20" s="316">
        <v>-1</v>
      </c>
      <c r="DJ20" s="304"/>
      <c r="DK20" s="297">
        <v>0</v>
      </c>
      <c r="DL20" s="297">
        <v>0</v>
      </c>
      <c r="DM20" s="297">
        <v>0</v>
      </c>
      <c r="DN20" s="297">
        <v>0</v>
      </c>
      <c r="DO20" s="297">
        <v>0</v>
      </c>
      <c r="DP20" s="316">
        <v>-1</v>
      </c>
      <c r="DV20" s="304"/>
      <c r="DW20" s="297">
        <v>0</v>
      </c>
      <c r="DX20" s="297">
        <v>0</v>
      </c>
      <c r="DY20" s="297">
        <v>0</v>
      </c>
      <c r="DZ20" s="297">
        <v>0</v>
      </c>
      <c r="EA20" s="297">
        <v>0</v>
      </c>
      <c r="EB20" s="316">
        <v>-1</v>
      </c>
      <c r="EH20" s="304"/>
      <c r="EI20" s="297">
        <v>0</v>
      </c>
      <c r="EJ20" s="297">
        <v>0</v>
      </c>
      <c r="EK20" s="297">
        <v>0</v>
      </c>
      <c r="EL20" s="297">
        <v>0</v>
      </c>
      <c r="EM20" s="297">
        <v>0</v>
      </c>
      <c r="EN20" s="316">
        <v>-1</v>
      </c>
      <c r="ET20" s="304"/>
      <c r="EU20" s="297">
        <v>0</v>
      </c>
      <c r="EV20" s="297">
        <v>0</v>
      </c>
      <c r="EW20" s="297">
        <v>0</v>
      </c>
      <c r="EX20" s="297">
        <v>0</v>
      </c>
      <c r="EY20" s="297">
        <v>0</v>
      </c>
      <c r="EZ20" s="316">
        <v>-1</v>
      </c>
    </row>
    <row r="21" spans="1:158" x14ac:dyDescent="0.25">
      <c r="A21" s="147">
        <v>-743187.62100000004</v>
      </c>
      <c r="B21" s="314" t="s">
        <v>351</v>
      </c>
      <c r="C21" s="304">
        <f t="shared" ref="C21:C41" si="76">SUM(D21:I21)</f>
        <v>-169982196.10013911</v>
      </c>
      <c r="D21" s="305">
        <v>-25657575.3958591</v>
      </c>
      <c r="E21" s="305">
        <v>-58336910.561002903</v>
      </c>
      <c r="F21" s="305">
        <v>-8224115.8941622097</v>
      </c>
      <c r="G21" s="305">
        <v>-13537825.6570937</v>
      </c>
      <c r="H21" s="305">
        <v>-6429938.9553491902</v>
      </c>
      <c r="I21" s="305">
        <v>-57795829.636671998</v>
      </c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D21" s="304">
        <f t="shared" ref="AD21:AD41" si="77">SUM(AE21:AJ21)</f>
        <v>-338964392.20027757</v>
      </c>
      <c r="AE21" s="305">
        <v>-67328184.8306171</v>
      </c>
      <c r="AF21" s="305">
        <v>-163368409.98029599</v>
      </c>
      <c r="AG21" s="305">
        <v>-13228952.8261037</v>
      </c>
      <c r="AH21" s="305">
        <v>-37911727.428162999</v>
      </c>
      <c r="AI21" s="305">
        <v>-32332744.127697501</v>
      </c>
      <c r="AJ21" s="305">
        <v>-24794373.0074003</v>
      </c>
      <c r="AM21" s="225"/>
      <c r="AN21" s="308"/>
      <c r="AO21" s="307"/>
      <c r="AP21" s="304">
        <f t="shared" ref="AP21:AP41" si="78">SUM(AQ21:AV21)</f>
        <v>-510446588.30041724</v>
      </c>
      <c r="AQ21" s="305">
        <v>-97568906.882070094</v>
      </c>
      <c r="AR21" s="305">
        <v>-236745981.21039701</v>
      </c>
      <c r="AS21" s="305">
        <v>-19170789.6133634</v>
      </c>
      <c r="AT21" s="305">
        <v>-54939930.617210902</v>
      </c>
      <c r="AU21" s="305">
        <v>-46855124.773875497</v>
      </c>
      <c r="AV21" s="305">
        <v>-55165855.203500398</v>
      </c>
      <c r="AY21" s="225"/>
      <c r="AZ21" s="308"/>
      <c r="BA21" s="307"/>
      <c r="BB21" s="304">
        <f t="shared" ref="BB21:BB41" si="79">SUM(BC21:BH21)</f>
        <v>-680328784.40055633</v>
      </c>
      <c r="BC21" s="305">
        <v>-133939092.89764901</v>
      </c>
      <c r="BD21" s="305">
        <v>-324996384.44049698</v>
      </c>
      <c r="BE21" s="305">
        <v>-26316971.7997263</v>
      </c>
      <c r="BF21" s="305">
        <v>-75419564.550653398</v>
      </c>
      <c r="BG21" s="305">
        <v>-64321033.312430099</v>
      </c>
      <c r="BH21" s="305">
        <v>-55335737.399600498</v>
      </c>
      <c r="BN21" s="304">
        <f t="shared" ref="BN21:BN41" si="80">SUM(BO21:BT21)</f>
        <v>-866776343.50019491</v>
      </c>
      <c r="BO21" s="305">
        <v>-173855767.87757</v>
      </c>
      <c r="BP21" s="305">
        <v>-421852162.44157702</v>
      </c>
      <c r="BQ21" s="305">
        <v>-34159984.523339197</v>
      </c>
      <c r="BR21" s="305">
        <v>-97896185.678706795</v>
      </c>
      <c r="BS21" s="305">
        <v>-83490058.020301804</v>
      </c>
      <c r="BT21" s="305">
        <v>-55522184.958700202</v>
      </c>
      <c r="BZ21" s="304">
        <f t="shared" ref="BZ21:BZ41" si="81">SUM(CA21:CF21)</f>
        <v>-1048758539.6003327</v>
      </c>
      <c r="CA21" s="305">
        <v>-199958154.525435</v>
      </c>
      <c r="CB21" s="305">
        <v>-485188273.67167699</v>
      </c>
      <c r="CC21" s="305">
        <v>-39288702.0505092</v>
      </c>
      <c r="CD21" s="305">
        <v>-112594139.742194</v>
      </c>
      <c r="CE21" s="305">
        <v>-96025102.4557174</v>
      </c>
      <c r="CF21" s="305">
        <v>-115704167.1548</v>
      </c>
      <c r="CL21" s="304">
        <f t="shared" ref="CL21:CL41" si="82">SUM(CM21:CR21)</f>
        <v>-1231240735.7004716</v>
      </c>
      <c r="CM21" s="305">
        <v>-251884178.41545299</v>
      </c>
      <c r="CN21" s="305">
        <v>-611184124.90177703</v>
      </c>
      <c r="CO21" s="305">
        <v>-49491367.133733101</v>
      </c>
      <c r="CP21" s="305">
        <v>-141833087.28101799</v>
      </c>
      <c r="CQ21" s="305">
        <v>-120961328.61759</v>
      </c>
      <c r="CR21" s="305">
        <v>-55886649.350900501</v>
      </c>
      <c r="CX21" s="304">
        <f t="shared" ref="CX21:CX41" si="83">SUM(CY21:DD21)</f>
        <v>-1413722931.8006127</v>
      </c>
      <c r="CY21" s="305">
        <v>-290951906.34134603</v>
      </c>
      <c r="CZ21" s="305">
        <v>-705979976.13187802</v>
      </c>
      <c r="DA21" s="305">
        <v>-57167574.817853801</v>
      </c>
      <c r="DB21" s="305">
        <v>-163831676.07544699</v>
      </c>
      <c r="DC21" s="305">
        <v>-139722666.88708699</v>
      </c>
      <c r="DD21" s="305">
        <v>-56069131.547000602</v>
      </c>
      <c r="DJ21" s="304">
        <f t="shared" ref="DJ21:DJ41" si="84">SUM(DK21:DP21)</f>
        <v>-1596205127.9007504</v>
      </c>
      <c r="DK21" s="305">
        <v>-330019634.26723802</v>
      </c>
      <c r="DL21" s="305">
        <v>-800775827.36197805</v>
      </c>
      <c r="DM21" s="305">
        <v>-64843782.501974598</v>
      </c>
      <c r="DN21" s="305">
        <v>-185830264.869876</v>
      </c>
      <c r="DO21" s="305">
        <v>-158484005.15658301</v>
      </c>
      <c r="DP21" s="305">
        <v>-56251613.743100703</v>
      </c>
      <c r="DV21" s="304">
        <f t="shared" ref="DV21:DV41" si="85">SUM(DW21:EB21)</f>
        <v>-1778187324.0008895</v>
      </c>
      <c r="DW21" s="305">
        <v>-368980316.87922901</v>
      </c>
      <c r="DX21" s="305">
        <v>-895311938.59207797</v>
      </c>
      <c r="DY21" s="305">
        <v>-72498957.428247795</v>
      </c>
      <c r="DZ21" s="305">
        <v>-207768577.67775801</v>
      </c>
      <c r="EA21" s="305">
        <v>-177193937.48437601</v>
      </c>
      <c r="EB21" s="305">
        <v>-56433595.9392009</v>
      </c>
      <c r="EH21" s="304">
        <f t="shared" ref="EH21:EH41" si="86">SUM(EI21:EN21)</f>
        <v>-1960169520.101028</v>
      </c>
      <c r="EI21" s="305">
        <v>-395082703.52709502</v>
      </c>
      <c r="EJ21" s="305">
        <v>-958648049.82217801</v>
      </c>
      <c r="EK21" s="305">
        <v>-77627674.955417797</v>
      </c>
      <c r="EL21" s="305">
        <v>-222466531.741245</v>
      </c>
      <c r="EM21" s="305">
        <v>-189728981.91979101</v>
      </c>
      <c r="EN21" s="305">
        <v>-116615578.13530099</v>
      </c>
      <c r="ET21" s="304">
        <f t="shared" ref="ET21:ET41" si="87">SUM(EU21:EZ21)</f>
        <v>-2141651716.201169</v>
      </c>
      <c r="EU21" s="305">
        <v>-423221094.18841302</v>
      </c>
      <c r="EV21" s="305">
        <v>-1026924421.0522799</v>
      </c>
      <c r="EW21" s="305">
        <v>-83156435.957924202</v>
      </c>
      <c r="EX21" s="305">
        <v>-238310936.275585</v>
      </c>
      <c r="EY21" s="305">
        <v>-203241768.39556599</v>
      </c>
      <c r="EZ21" s="305">
        <v>-166797060.33140099</v>
      </c>
    </row>
    <row r="22" spans="1:158" x14ac:dyDescent="0.25">
      <c r="A22" s="147">
        <v>-531385.57400000002</v>
      </c>
      <c r="B22" s="314" t="s">
        <v>350</v>
      </c>
      <c r="C22" s="304">
        <f t="shared" si="76"/>
        <v>-181174517.09596103</v>
      </c>
      <c r="D22" s="305">
        <v>-29311130.417108599</v>
      </c>
      <c r="E22" s="305">
        <v>-66643896.284164101</v>
      </c>
      <c r="F22" s="305">
        <v>-9395203.1639789604</v>
      </c>
      <c r="G22" s="305">
        <v>-15465567.8596659</v>
      </c>
      <c r="H22" s="305">
        <v>-7345541.2830903903</v>
      </c>
      <c r="I22" s="305">
        <v>-53013178.087953098</v>
      </c>
      <c r="J22" s="149"/>
      <c r="K22" s="148">
        <f>+E22-D22</f>
        <v>-37332765.867055506</v>
      </c>
      <c r="L22" s="147">
        <f>+E22-H22</f>
        <v>-59298355.001073711</v>
      </c>
      <c r="M22" s="117">
        <f>+L22/G22</f>
        <v>3.8342177629134091</v>
      </c>
      <c r="N22" s="118">
        <f>+F22-D22</f>
        <v>19915927.253129639</v>
      </c>
      <c r="AC22" s="315"/>
      <c r="AD22" s="304">
        <f t="shared" si="77"/>
        <v>-362349034.19192237</v>
      </c>
      <c r="AE22" s="305">
        <v>-63066592.283215597</v>
      </c>
      <c r="AF22" s="305">
        <v>-153027872.80103999</v>
      </c>
      <c r="AG22" s="305">
        <v>-12391615.432923101</v>
      </c>
      <c r="AH22" s="305">
        <v>-35512073.6208691</v>
      </c>
      <c r="AI22" s="305">
        <v>-30286216.633182701</v>
      </c>
      <c r="AJ22" s="305">
        <v>-68064663.420691907</v>
      </c>
      <c r="AL22" s="315"/>
      <c r="AM22" s="225"/>
      <c r="AN22" s="308"/>
      <c r="AO22" s="307"/>
      <c r="AP22" s="304">
        <f t="shared" si="78"/>
        <v>-543523551.28788316</v>
      </c>
      <c r="AQ22" s="305">
        <v>-105283023.008973</v>
      </c>
      <c r="AR22" s="305">
        <v>-255463890.94205001</v>
      </c>
      <c r="AS22" s="305">
        <v>-20686494.790840302</v>
      </c>
      <c r="AT22" s="305">
        <v>-59283660.790363498</v>
      </c>
      <c r="AU22" s="305">
        <v>-50559643.817868501</v>
      </c>
      <c r="AV22" s="305">
        <v>-52246837.937787898</v>
      </c>
      <c r="AX22" s="315"/>
      <c r="AY22" s="225"/>
      <c r="AZ22" s="308"/>
      <c r="BA22" s="307"/>
      <c r="BB22" s="304">
        <f t="shared" si="79"/>
        <v>-724698068.3838439</v>
      </c>
      <c r="BC22" s="305">
        <v>-133184312.83787</v>
      </c>
      <c r="BD22" s="305">
        <v>-323164949.08305901</v>
      </c>
      <c r="BE22" s="305">
        <v>-26168669.126336001</v>
      </c>
      <c r="BF22" s="305">
        <v>-74994556.569723397</v>
      </c>
      <c r="BG22" s="305">
        <v>-63958568.311971501</v>
      </c>
      <c r="BH22" s="305">
        <v>-103227012.45488399</v>
      </c>
      <c r="BJ22" s="315"/>
      <c r="BN22" s="304">
        <f t="shared" si="80"/>
        <v>-905872585.47980523</v>
      </c>
      <c r="BO22" s="305">
        <v>-174115128.27214801</v>
      </c>
      <c r="BP22" s="305">
        <v>-422481487.224069</v>
      </c>
      <c r="BQ22" s="305">
        <v>-34210944.851966299</v>
      </c>
      <c r="BR22" s="305">
        <v>-98042228.537424102</v>
      </c>
      <c r="BS22" s="305">
        <v>-83614609.622217998</v>
      </c>
      <c r="BT22" s="305">
        <v>-93408186.971979797</v>
      </c>
      <c r="BV22" s="315"/>
      <c r="BZ22" s="304">
        <f t="shared" si="81"/>
        <v>-1087047102.5757663</v>
      </c>
      <c r="CA22" s="305">
        <v>-217188993.03378001</v>
      </c>
      <c r="CB22" s="305">
        <v>-526998025.36507899</v>
      </c>
      <c r="CC22" s="305">
        <v>-42674296.810780399</v>
      </c>
      <c r="CD22" s="305">
        <v>-122296626.962524</v>
      </c>
      <c r="CE22" s="305">
        <v>-104299798.914527</v>
      </c>
      <c r="CF22" s="305">
        <v>-73589361.489075795</v>
      </c>
      <c r="CH22" s="315"/>
      <c r="CL22" s="304">
        <f t="shared" si="82"/>
        <v>-1268221619.6717279</v>
      </c>
      <c r="CM22" s="305">
        <v>-236689315.19451499</v>
      </c>
      <c r="CN22" s="305">
        <v>-574314563.50608897</v>
      </c>
      <c r="CO22" s="305">
        <v>-46505810.204572</v>
      </c>
      <c r="CP22" s="305">
        <v>-133277034.356234</v>
      </c>
      <c r="CQ22" s="305">
        <v>-113664360.404146</v>
      </c>
      <c r="CR22" s="305">
        <v>-163770536.006172</v>
      </c>
      <c r="CT22" s="315"/>
      <c r="CX22" s="304">
        <f t="shared" si="83"/>
        <v>-1449396136.7676892</v>
      </c>
      <c r="CY22" s="305">
        <v>-264761834.66466799</v>
      </c>
      <c r="CZ22" s="305">
        <v>-642431101.64709902</v>
      </c>
      <c r="DA22" s="305">
        <v>-52021628.531099103</v>
      </c>
      <c r="DB22" s="305">
        <v>-149084347.57954001</v>
      </c>
      <c r="DC22" s="305">
        <v>-127145513.822015</v>
      </c>
      <c r="DD22" s="305">
        <v>-213951710.52326801</v>
      </c>
      <c r="DF22" s="315"/>
      <c r="DJ22" s="304">
        <f t="shared" si="84"/>
        <v>-1630570653.8636489</v>
      </c>
      <c r="DK22" s="305">
        <v>-297120452.78952801</v>
      </c>
      <c r="DL22" s="305">
        <v>-720947639.78810799</v>
      </c>
      <c r="DM22" s="305">
        <v>-58379599.323993899</v>
      </c>
      <c r="DN22" s="305">
        <v>-167305113.71764401</v>
      </c>
      <c r="DO22" s="305">
        <v>-142684963.20401099</v>
      </c>
      <c r="DP22" s="305">
        <v>-244132885.040364</v>
      </c>
      <c r="DR22" s="315"/>
      <c r="DV22" s="304">
        <f t="shared" si="85"/>
        <v>-1811745170.9596107</v>
      </c>
      <c r="DW22" s="305">
        <v>-331622120.24174303</v>
      </c>
      <c r="DX22" s="305">
        <v>-804664177.92911899</v>
      </c>
      <c r="DY22" s="305">
        <v>-65158646.3500726</v>
      </c>
      <c r="DZ22" s="305">
        <v>-186732606.31314701</v>
      </c>
      <c r="EA22" s="305">
        <v>-159253560.56806901</v>
      </c>
      <c r="EB22" s="305">
        <v>-264314059.55746001</v>
      </c>
      <c r="ED22" s="315"/>
      <c r="EH22" s="304">
        <f t="shared" si="86"/>
        <v>-1992919688.055573</v>
      </c>
      <c r="EI22" s="305">
        <v>-370409886.34866703</v>
      </c>
      <c r="EJ22" s="305">
        <v>-898780716.07012796</v>
      </c>
      <c r="EK22" s="305">
        <v>-72779845.842519</v>
      </c>
      <c r="EL22" s="305">
        <v>-208573551.82345</v>
      </c>
      <c r="EM22" s="305">
        <v>-177880453.89625299</v>
      </c>
      <c r="EN22" s="305">
        <v>-264495234.07455599</v>
      </c>
      <c r="EP22" s="315"/>
      <c r="ET22" s="304">
        <f t="shared" si="87"/>
        <v>-2174094205.1515336</v>
      </c>
      <c r="EU22" s="305">
        <v>-409197652.45559102</v>
      </c>
      <c r="EV22" s="305">
        <v>-992897254.21113801</v>
      </c>
      <c r="EW22" s="305">
        <v>-80401045.334965393</v>
      </c>
      <c r="EX22" s="305">
        <v>-230414497.33375099</v>
      </c>
      <c r="EY22" s="305">
        <v>-196507347.22443601</v>
      </c>
      <c r="EZ22" s="305">
        <v>-264676408.59165201</v>
      </c>
      <c r="FB22" s="315"/>
    </row>
    <row r="23" spans="1:158" x14ac:dyDescent="0.25">
      <c r="A23" s="147"/>
      <c r="B23" s="143" t="s">
        <v>394</v>
      </c>
      <c r="C23" s="311">
        <f t="shared" si="76"/>
        <v>-54200775.166666642</v>
      </c>
      <c r="D23" s="279">
        <v>-12383588.654061699</v>
      </c>
      <c r="E23" s="279">
        <v>-28156218.68358</v>
      </c>
      <c r="F23" s="279">
        <v>-3969356.6794730299</v>
      </c>
      <c r="G23" s="279">
        <v>-6534010.3895751797</v>
      </c>
      <c r="H23" s="279">
        <v>-3103399.9848100599</v>
      </c>
      <c r="I23" s="279">
        <v>-54200.775166666674</v>
      </c>
      <c r="J23" s="149"/>
      <c r="K23" s="148"/>
      <c r="L23" s="147"/>
      <c r="N23" s="118"/>
      <c r="AD23" s="311">
        <f t="shared" si="77"/>
        <v>-108401550.33333331</v>
      </c>
      <c r="AE23" s="279">
        <v>-19266365.609174099</v>
      </c>
      <c r="AF23" s="279">
        <v>-46748854.489220001</v>
      </c>
      <c r="AG23" s="279">
        <v>-3785544.52961173</v>
      </c>
      <c r="AH23" s="279">
        <v>-10848669.147162</v>
      </c>
      <c r="AI23" s="279">
        <v>-9252209.4733321797</v>
      </c>
      <c r="AJ23" s="279">
        <v>-18499907.084833302</v>
      </c>
      <c r="AM23" s="312"/>
      <c r="AN23" s="282"/>
      <c r="AO23" s="281"/>
      <c r="AP23" s="311">
        <f t="shared" si="78"/>
        <v>-162602325.50000009</v>
      </c>
      <c r="AQ23" s="279">
        <v>-33227383.547155201</v>
      </c>
      <c r="AR23" s="279">
        <v>-80624553.172800004</v>
      </c>
      <c r="AS23" s="279">
        <v>-6528669.83694888</v>
      </c>
      <c r="AT23" s="279">
        <v>-18709957.967230499</v>
      </c>
      <c r="AU23" s="279">
        <v>-15956653.115865501</v>
      </c>
      <c r="AV23" s="279">
        <v>-7555107.8600000003</v>
      </c>
      <c r="AY23" s="312"/>
      <c r="AZ23" s="282"/>
      <c r="BA23" s="281"/>
      <c r="BB23" s="311">
        <f t="shared" si="79"/>
        <v>-216803100.6666666</v>
      </c>
      <c r="BC23" s="279">
        <v>-44617170.902176604</v>
      </c>
      <c r="BD23" s="279">
        <v>-108261291.85638</v>
      </c>
      <c r="BE23" s="279">
        <v>-8766587.8797120396</v>
      </c>
      <c r="BF23" s="279">
        <v>-25123416.383711498</v>
      </c>
      <c r="BG23" s="279">
        <v>-21426325.009519801</v>
      </c>
      <c r="BH23" s="279">
        <v>-8608308.6351666693</v>
      </c>
      <c r="BN23" s="311">
        <f t="shared" si="80"/>
        <v>-271003875.83333343</v>
      </c>
      <c r="BO23" s="279">
        <v>-56221048.885000803</v>
      </c>
      <c r="BP23" s="279">
        <v>-136417510.53996</v>
      </c>
      <c r="BQ23" s="279">
        <v>-11046571.438170301</v>
      </c>
      <c r="BR23" s="279">
        <v>-31657426.7732867</v>
      </c>
      <c r="BS23" s="279">
        <v>-26998808.786582299</v>
      </c>
      <c r="BT23" s="279">
        <v>-8662509.4103333298</v>
      </c>
      <c r="BZ23" s="311">
        <f t="shared" si="81"/>
        <v>-325204651.00000006</v>
      </c>
      <c r="CA23" s="279">
        <v>-67824926.867824897</v>
      </c>
      <c r="CB23" s="279">
        <v>-164573729.22354001</v>
      </c>
      <c r="CC23" s="279">
        <v>-13326554.996628501</v>
      </c>
      <c r="CD23" s="279">
        <v>-38191437.162861899</v>
      </c>
      <c r="CE23" s="279">
        <v>-32571292.5636447</v>
      </c>
      <c r="CF23" s="279">
        <v>-8716710.1854999997</v>
      </c>
      <c r="CL23" s="311">
        <f t="shared" si="82"/>
        <v>-379405426.16666669</v>
      </c>
      <c r="CM23" s="279">
        <v>-66570508.8865235</v>
      </c>
      <c r="CN23" s="279">
        <v>-161529947.90711999</v>
      </c>
      <c r="CO23" s="279">
        <v>-13080081.155983601</v>
      </c>
      <c r="CP23" s="279">
        <v>-37485088.8080424</v>
      </c>
      <c r="CQ23" s="279">
        <v>-31968888.448330499</v>
      </c>
      <c r="CR23" s="279">
        <v>-68770910.960666701</v>
      </c>
      <c r="CX23" s="311">
        <f t="shared" si="83"/>
        <v>-433606201.33333325</v>
      </c>
      <c r="CY23" s="279">
        <v>-78174386.869347706</v>
      </c>
      <c r="CZ23" s="279">
        <v>-189686166.5907</v>
      </c>
      <c r="DA23" s="279">
        <v>-15360064.7144418</v>
      </c>
      <c r="DB23" s="279">
        <v>-44019099.197617598</v>
      </c>
      <c r="DC23" s="279">
        <v>-37541372.2253929</v>
      </c>
      <c r="DD23" s="279">
        <v>-68825111.735833302</v>
      </c>
      <c r="DJ23" s="311">
        <f t="shared" si="84"/>
        <v>-487806976.50000006</v>
      </c>
      <c r="DK23" s="279">
        <v>-94064363.506880298</v>
      </c>
      <c r="DL23" s="279">
        <v>-228242385.27428001</v>
      </c>
      <c r="DM23" s="279">
        <v>-18482200.7392678</v>
      </c>
      <c r="DN23" s="279">
        <v>-52966562.501990996</v>
      </c>
      <c r="DO23" s="279">
        <v>-45172151.966581002</v>
      </c>
      <c r="DP23" s="279">
        <v>-48879312.511</v>
      </c>
      <c r="DV23" s="311">
        <f t="shared" si="85"/>
        <v>-542007751.66666675</v>
      </c>
      <c r="DW23" s="279">
        <v>-101382142.834996</v>
      </c>
      <c r="DX23" s="279">
        <v>-245998603.95785999</v>
      </c>
      <c r="DY23" s="279">
        <v>-19920031.831358299</v>
      </c>
      <c r="DZ23" s="279">
        <v>-57087119.976768002</v>
      </c>
      <c r="EA23" s="279">
        <v>-48686339.7795178</v>
      </c>
      <c r="EB23" s="279">
        <v>-68933513.286166698</v>
      </c>
      <c r="EH23" s="311">
        <f t="shared" si="86"/>
        <v>-596208526.83333325</v>
      </c>
      <c r="EI23" s="279">
        <v>-112986020.81782</v>
      </c>
      <c r="EJ23" s="279">
        <v>-274154822.64143997</v>
      </c>
      <c r="EK23" s="279">
        <v>-22200015.3898165</v>
      </c>
      <c r="EL23" s="279">
        <v>-63621130.3663432</v>
      </c>
      <c r="EM23" s="279">
        <v>-54258823.556580298</v>
      </c>
      <c r="EN23" s="279">
        <v>-68987714.061333299</v>
      </c>
      <c r="ET23" s="311">
        <f t="shared" si="87"/>
        <v>-650409301.99999976</v>
      </c>
      <c r="EU23" s="279">
        <v>-124589898.800644</v>
      </c>
      <c r="EV23" s="279">
        <v>-302311041.32502002</v>
      </c>
      <c r="EW23" s="279">
        <v>-24479998.948274702</v>
      </c>
      <c r="EX23" s="279">
        <v>-70155140.755918294</v>
      </c>
      <c r="EY23" s="279">
        <v>-59831307.333642699</v>
      </c>
      <c r="EZ23" s="279">
        <v>-69041914.836500004</v>
      </c>
    </row>
    <row r="24" spans="1:158" x14ac:dyDescent="0.25">
      <c r="A24" s="147"/>
      <c r="B24" s="143" t="s">
        <v>393</v>
      </c>
      <c r="C24" s="311">
        <f t="shared" si="76"/>
        <v>-2835792.0516666714</v>
      </c>
      <c r="D24" s="279">
        <v>-648994.71345275885</v>
      </c>
      <c r="E24" s="279">
        <v>-1475601.1029540901</v>
      </c>
      <c r="F24" s="279">
        <v>-208024.6342760624</v>
      </c>
      <c r="G24" s="279">
        <v>-342432.09451961401</v>
      </c>
      <c r="H24" s="279">
        <v>-162641.88355533651</v>
      </c>
      <c r="I24" s="279">
        <v>1902.377091190476</v>
      </c>
      <c r="J24" s="149"/>
      <c r="K24" s="148"/>
      <c r="L24" s="147"/>
      <c r="N24" s="118"/>
      <c r="AB24" s="129"/>
      <c r="AD24" s="311">
        <f t="shared" si="77"/>
        <v>-5671584.1033333298</v>
      </c>
      <c r="AE24" s="279">
        <v>170710.0665475844</v>
      </c>
      <c r="AF24" s="279">
        <v>414219.27844440017</v>
      </c>
      <c r="AG24" s="279">
        <v>33541.902592212122</v>
      </c>
      <c r="AH24" s="279">
        <v>96124.87739685073</v>
      </c>
      <c r="AI24" s="279">
        <v>81979.410488952955</v>
      </c>
      <c r="AJ24" s="279">
        <v>-6468159.6388033303</v>
      </c>
      <c r="AK24" s="129"/>
      <c r="AM24" s="312"/>
      <c r="AN24" s="282"/>
      <c r="AO24" s="281"/>
      <c r="AP24" s="311">
        <f t="shared" si="78"/>
        <v>-8507376.1550000012</v>
      </c>
      <c r="AQ24" s="279">
        <v>-436406.43411161221</v>
      </c>
      <c r="AR24" s="279">
        <v>-1058917.9765554001</v>
      </c>
      <c r="AS24" s="279">
        <v>-85747.152465119041</v>
      </c>
      <c r="AT24" s="279">
        <v>-245735.44971633161</v>
      </c>
      <c r="AU24" s="279">
        <v>-209573.71129653699</v>
      </c>
      <c r="AV24" s="279">
        <v>-6470995.4308550004</v>
      </c>
      <c r="AW24" s="129"/>
      <c r="AY24" s="312"/>
      <c r="AZ24" s="282"/>
      <c r="BA24" s="281"/>
      <c r="BB24" s="311">
        <f t="shared" si="79"/>
        <v>-11343168.206666671</v>
      </c>
      <c r="BC24" s="279">
        <v>-1043522.93477081</v>
      </c>
      <c r="BD24" s="279">
        <v>-2532055.2315552002</v>
      </c>
      <c r="BE24" s="279">
        <v>-205036.20752245019</v>
      </c>
      <c r="BF24" s="279">
        <v>-587595.77682951384</v>
      </c>
      <c r="BG24" s="279">
        <v>-501126.8330820268</v>
      </c>
      <c r="BH24" s="279">
        <v>-6473831.2229066696</v>
      </c>
      <c r="BI24" s="129"/>
      <c r="BN24" s="311">
        <f t="shared" si="80"/>
        <v>-14178960.258333325</v>
      </c>
      <c r="BO24" s="279">
        <v>-1650639.4354300001</v>
      </c>
      <c r="BP24" s="279">
        <v>-4005192.4865549998</v>
      </c>
      <c r="BQ24" s="279">
        <v>-324325.26257978118</v>
      </c>
      <c r="BR24" s="279">
        <v>-929456.10394269589</v>
      </c>
      <c r="BS24" s="279">
        <v>-792679.95486751641</v>
      </c>
      <c r="BT24" s="279">
        <v>-6476667.0149583304</v>
      </c>
      <c r="BU24" s="129"/>
      <c r="BZ24" s="311">
        <f t="shared" si="81"/>
        <v>-17014752.310000002</v>
      </c>
      <c r="CA24" s="279">
        <v>-2257755.9360892</v>
      </c>
      <c r="CB24" s="279">
        <v>-5478329.7415548004</v>
      </c>
      <c r="CC24" s="279">
        <v>-443614.31763711252</v>
      </c>
      <c r="CD24" s="279">
        <v>-1271316.4310558799</v>
      </c>
      <c r="CE24" s="279">
        <v>-1084233.07665301</v>
      </c>
      <c r="CF24" s="279">
        <v>-6479502.8070099996</v>
      </c>
      <c r="CG24" s="129"/>
      <c r="CL24" s="311">
        <f t="shared" si="82"/>
        <v>-19850544.361666672</v>
      </c>
      <c r="CM24" s="279">
        <v>-2864872.4367483999</v>
      </c>
      <c r="CN24" s="279">
        <v>-6951466.9965546001</v>
      </c>
      <c r="CO24" s="279">
        <v>-562903.37269444356</v>
      </c>
      <c r="CP24" s="279">
        <v>-1613176.7581690601</v>
      </c>
      <c r="CQ24" s="279">
        <v>-1375786.1984385001</v>
      </c>
      <c r="CR24" s="279">
        <v>-6482338.5990616698</v>
      </c>
      <c r="CS24" s="129"/>
      <c r="CX24" s="311">
        <f t="shared" si="83"/>
        <v>-22686336.413333323</v>
      </c>
      <c r="CY24" s="279">
        <v>-3471988.93740759</v>
      </c>
      <c r="CZ24" s="279">
        <v>-8424604.2515543997</v>
      </c>
      <c r="DA24" s="279">
        <v>-682192.42775177467</v>
      </c>
      <c r="DB24" s="279">
        <v>-1955037.0852822401</v>
      </c>
      <c r="DC24" s="279">
        <v>-1667339.3202239899</v>
      </c>
      <c r="DD24" s="279">
        <v>-6485174.3911133297</v>
      </c>
      <c r="DE24" s="129"/>
      <c r="DJ24" s="311">
        <f t="shared" si="84"/>
        <v>-25522128.465000004</v>
      </c>
      <c r="DK24" s="279">
        <v>-4079105.4380667899</v>
      </c>
      <c r="DL24" s="279">
        <v>-9897741.5065541994</v>
      </c>
      <c r="DM24" s="279">
        <v>-801481.48280910589</v>
      </c>
      <c r="DN24" s="279">
        <v>-2296897.4123954298</v>
      </c>
      <c r="DO24" s="279">
        <v>-1958892.44200948</v>
      </c>
      <c r="DP24" s="279">
        <v>-6488010.1831649998</v>
      </c>
      <c r="DQ24" s="129"/>
      <c r="DV24" s="311">
        <f t="shared" si="85"/>
        <v>-28357920.516666681</v>
      </c>
      <c r="DW24" s="279">
        <v>-4686221.9387259902</v>
      </c>
      <c r="DX24" s="279">
        <v>-11370878.761554001</v>
      </c>
      <c r="DY24" s="279">
        <v>-920770.53786643676</v>
      </c>
      <c r="DZ24" s="279">
        <v>-2638757.7395086102</v>
      </c>
      <c r="EA24" s="279">
        <v>-2250445.56379497</v>
      </c>
      <c r="EB24" s="279">
        <v>-6490845.97521667</v>
      </c>
      <c r="EC24" s="129"/>
      <c r="EH24" s="311">
        <f t="shared" si="86"/>
        <v>-31193712.568333331</v>
      </c>
      <c r="EI24" s="279">
        <v>-5293338.4393851804</v>
      </c>
      <c r="EJ24" s="279">
        <v>-12844016.016553801</v>
      </c>
      <c r="EK24" s="279">
        <v>-1040059.59292377</v>
      </c>
      <c r="EL24" s="279">
        <v>-2980618.0666217902</v>
      </c>
      <c r="EM24" s="279">
        <v>-2541998.6855804599</v>
      </c>
      <c r="EN24" s="279">
        <v>-6493681.7672683299</v>
      </c>
      <c r="EO24" s="129"/>
      <c r="ET24" s="311">
        <f t="shared" si="87"/>
        <v>-34029504.619999997</v>
      </c>
      <c r="EU24" s="279">
        <v>-5900454.9400443798</v>
      </c>
      <c r="EV24" s="279">
        <v>-14317153.2715536</v>
      </c>
      <c r="EW24" s="279">
        <v>-1159348.6479811</v>
      </c>
      <c r="EX24" s="279">
        <v>-3322478.3937349701</v>
      </c>
      <c r="EY24" s="279">
        <v>-2833551.8073659502</v>
      </c>
      <c r="EZ24" s="279">
        <v>-6496517.55932</v>
      </c>
      <c r="FA24" s="129"/>
    </row>
    <row r="25" spans="1:158" x14ac:dyDescent="0.25">
      <c r="A25" s="147"/>
      <c r="B25" s="143" t="s">
        <v>392</v>
      </c>
      <c r="C25" s="311">
        <f t="shared" si="76"/>
        <v>-24791252.651238855</v>
      </c>
      <c r="D25" s="279">
        <v>-5665017.2803897504</v>
      </c>
      <c r="E25" s="279">
        <v>-12880391.124797</v>
      </c>
      <c r="F25" s="279">
        <v>-1815828.5784040201</v>
      </c>
      <c r="G25" s="279">
        <v>-2989059.3753732899</v>
      </c>
      <c r="H25" s="279">
        <v>-1419686.5733378399</v>
      </c>
      <c r="I25" s="279">
        <v>-21269.71893695309</v>
      </c>
      <c r="J25" s="149"/>
      <c r="K25" s="148"/>
      <c r="L25" s="147"/>
      <c r="N25" s="118"/>
      <c r="AB25" s="118">
        <f>SUM(C21+C30+C22+C36+C37+C39+C40)</f>
        <v>-539045615.88878584</v>
      </c>
      <c r="AD25" s="311">
        <f t="shared" si="77"/>
        <v>-49582505.30247765</v>
      </c>
      <c r="AE25" s="279">
        <v>-9631794.8895126004</v>
      </c>
      <c r="AF25" s="279">
        <v>-23371059.539399099</v>
      </c>
      <c r="AG25" s="279">
        <v>-1892499.5608395799</v>
      </c>
      <c r="AH25" s="279">
        <v>-5423553.0545466496</v>
      </c>
      <c r="AI25" s="279">
        <v>-4625438.2237772401</v>
      </c>
      <c r="AJ25" s="279">
        <v>-4638160.0344024803</v>
      </c>
      <c r="AM25" s="312"/>
      <c r="AN25" s="282"/>
      <c r="AO25" s="281"/>
      <c r="AP25" s="311">
        <f t="shared" si="78"/>
        <v>-74373757.953716367</v>
      </c>
      <c r="AQ25" s="279">
        <v>-14939369.7336314</v>
      </c>
      <c r="AR25" s="279">
        <v>-36249619.466664597</v>
      </c>
      <c r="AS25" s="279">
        <v>-2935356.3883406399</v>
      </c>
      <c r="AT25" s="279">
        <v>-8412187.4771295693</v>
      </c>
      <c r="AU25" s="279">
        <v>-7174273.60089646</v>
      </c>
      <c r="AV25" s="279">
        <v>-4662951.2870537098</v>
      </c>
      <c r="AY25" s="312"/>
      <c r="AZ25" s="282"/>
      <c r="BA25" s="281"/>
      <c r="BB25" s="311">
        <f t="shared" si="79"/>
        <v>-99165010.604955226</v>
      </c>
      <c r="BC25" s="279">
        <v>-11674747.2683332</v>
      </c>
      <c r="BD25" s="279">
        <v>-28328179.3939301</v>
      </c>
      <c r="BE25" s="279">
        <v>-2293908.28310628</v>
      </c>
      <c r="BF25" s="279">
        <v>-6573916.0701160803</v>
      </c>
      <c r="BG25" s="279">
        <v>-5606517.0497645503</v>
      </c>
      <c r="BH25" s="279">
        <v>-44687742.539705001</v>
      </c>
      <c r="BN25" s="311">
        <f t="shared" si="80"/>
        <v>-123956263.25619406</v>
      </c>
      <c r="BO25" s="279">
        <v>-19125371.439806301</v>
      </c>
      <c r="BP25" s="279">
        <v>-46406739.321195699</v>
      </c>
      <c r="BQ25" s="279">
        <v>-3757841.3437911998</v>
      </c>
      <c r="BR25" s="279">
        <v>-10769276.950098099</v>
      </c>
      <c r="BS25" s="279">
        <v>-9184500.4089465402</v>
      </c>
      <c r="BT25" s="279">
        <v>-34712533.792356201</v>
      </c>
      <c r="BZ25" s="311">
        <f t="shared" si="81"/>
        <v>-148747515.90743276</v>
      </c>
      <c r="CA25" s="279">
        <v>-28719044.938633699</v>
      </c>
      <c r="CB25" s="279">
        <v>-69685299.248461202</v>
      </c>
      <c r="CC25" s="279">
        <v>-5642850.6376599697</v>
      </c>
      <c r="CD25" s="279">
        <v>-16171364.287479199</v>
      </c>
      <c r="CE25" s="279">
        <v>-13791631.750191299</v>
      </c>
      <c r="CF25" s="279">
        <v>-14737325.0450074</v>
      </c>
      <c r="CL25" s="311">
        <f t="shared" si="82"/>
        <v>-173538768.55867156</v>
      </c>
      <c r="CM25" s="279">
        <v>-27597471.800689701</v>
      </c>
      <c r="CN25" s="279">
        <v>-66963859.175726697</v>
      </c>
      <c r="CO25" s="279">
        <v>-5422478.7656094702</v>
      </c>
      <c r="CP25" s="279">
        <v>-15539819.337864799</v>
      </c>
      <c r="CQ25" s="279">
        <v>-13253023.181122201</v>
      </c>
      <c r="CR25" s="279">
        <v>-44762116.297658697</v>
      </c>
      <c r="CX25" s="311">
        <f t="shared" si="83"/>
        <v>-198330021.20991063</v>
      </c>
      <c r="CY25" s="279">
        <v>-32905046.644808602</v>
      </c>
      <c r="CZ25" s="279">
        <v>-79842419.102992296</v>
      </c>
      <c r="DA25" s="279">
        <v>-6465335.5931105297</v>
      </c>
      <c r="DB25" s="279">
        <v>-18528453.7604478</v>
      </c>
      <c r="DC25" s="279">
        <v>-15801858.558241401</v>
      </c>
      <c r="DD25" s="279">
        <v>-44786907.550310001</v>
      </c>
      <c r="DJ25" s="311">
        <f t="shared" si="84"/>
        <v>-223121273.86114922</v>
      </c>
      <c r="DK25" s="279">
        <v>-38212621.488927402</v>
      </c>
      <c r="DL25" s="279">
        <v>-92720979.030257806</v>
      </c>
      <c r="DM25" s="279">
        <v>-7508192.4206115901</v>
      </c>
      <c r="DN25" s="279">
        <v>-21517088.183030698</v>
      </c>
      <c r="DO25" s="279">
        <v>-18350693.935360599</v>
      </c>
      <c r="DP25" s="279">
        <v>-44811698.802961104</v>
      </c>
      <c r="DV25" s="311">
        <f t="shared" si="85"/>
        <v>-247912526.51238763</v>
      </c>
      <c r="DW25" s="279">
        <v>-43520196.333046198</v>
      </c>
      <c r="DX25" s="279">
        <v>-105599538.957523</v>
      </c>
      <c r="DY25" s="279">
        <v>-8551049.2481126599</v>
      </c>
      <c r="DZ25" s="279">
        <v>-24505722.6056136</v>
      </c>
      <c r="EA25" s="279">
        <v>-20899529.312479801</v>
      </c>
      <c r="EB25" s="279">
        <v>-44836490.0556124</v>
      </c>
      <c r="EH25" s="311">
        <f t="shared" si="86"/>
        <v>-272703779.16362691</v>
      </c>
      <c r="EI25" s="279">
        <v>-48827771.177165098</v>
      </c>
      <c r="EJ25" s="279">
        <v>-118478098.884789</v>
      </c>
      <c r="EK25" s="279">
        <v>-9593906.0756137203</v>
      </c>
      <c r="EL25" s="279">
        <v>-27494357.028196499</v>
      </c>
      <c r="EM25" s="279">
        <v>-23448364.689599</v>
      </c>
      <c r="EN25" s="279">
        <v>-44861281.3082636</v>
      </c>
      <c r="ET25" s="311">
        <f t="shared" si="87"/>
        <v>-297495031.81486517</v>
      </c>
      <c r="EU25" s="279">
        <v>-54135346.021283902</v>
      </c>
      <c r="EV25" s="279">
        <v>-131356658.81205399</v>
      </c>
      <c r="EW25" s="279">
        <v>-10636762.903114799</v>
      </c>
      <c r="EX25" s="279">
        <v>-30482991.450779401</v>
      </c>
      <c r="EY25" s="279">
        <v>-25997200.066718198</v>
      </c>
      <c r="EZ25" s="279">
        <v>-44886072.560914896</v>
      </c>
    </row>
    <row r="26" spans="1:158" x14ac:dyDescent="0.25">
      <c r="A26" s="147"/>
      <c r="B26" s="143" t="s">
        <v>391</v>
      </c>
      <c r="C26" s="311">
        <f t="shared" si="76"/>
        <v>-5694690.0083333356</v>
      </c>
      <c r="D26" s="279">
        <v>-1263666.86821954</v>
      </c>
      <c r="E26" s="279">
        <v>-2873163.9655289999</v>
      </c>
      <c r="F26" s="279">
        <v>-405047.73407107498</v>
      </c>
      <c r="G26" s="279">
        <v>-666754.4180095325</v>
      </c>
      <c r="H26" s="279">
        <v>-316682.3324958554</v>
      </c>
      <c r="I26" s="279">
        <v>-169374.6900083333</v>
      </c>
      <c r="J26" s="149"/>
      <c r="K26" s="148"/>
      <c r="L26" s="147"/>
      <c r="N26" s="118"/>
      <c r="AD26" s="311">
        <f t="shared" si="77"/>
        <v>-11389380.016666699</v>
      </c>
      <c r="AE26" s="279">
        <v>146682.26320161001</v>
      </c>
      <c r="AF26" s="279">
        <v>355917.03789200052</v>
      </c>
      <c r="AG26" s="279">
        <v>28820.808777215279</v>
      </c>
      <c r="AH26" s="279">
        <v>82595.097358345403</v>
      </c>
      <c r="AI26" s="279">
        <v>70440.634870829686</v>
      </c>
      <c r="AJ26" s="279">
        <v>-12073835.858766699</v>
      </c>
      <c r="AM26" s="312"/>
      <c r="AN26" s="282"/>
      <c r="AO26" s="281"/>
      <c r="AP26" s="311">
        <f t="shared" si="78"/>
        <v>-17084070.024999999</v>
      </c>
      <c r="AQ26" s="279">
        <v>-1072497.4958241801</v>
      </c>
      <c r="AR26" s="279">
        <v>-2602360.5276370002</v>
      </c>
      <c r="AS26" s="279">
        <v>-210729.2631468733</v>
      </c>
      <c r="AT26" s="279">
        <v>-603911.01930589566</v>
      </c>
      <c r="AU26" s="279">
        <v>-515041.1703110481</v>
      </c>
      <c r="AV26" s="279">
        <v>-12079530.548775</v>
      </c>
      <c r="AY26" s="312"/>
      <c r="AZ26" s="282"/>
      <c r="BA26" s="281"/>
      <c r="BB26" s="311">
        <f t="shared" si="79"/>
        <v>-22778760.033333302</v>
      </c>
      <c r="BC26" s="279">
        <v>-2291677.2548499699</v>
      </c>
      <c r="BD26" s="279">
        <v>-5560638.0931660002</v>
      </c>
      <c r="BE26" s="279">
        <v>-450279.3350709618</v>
      </c>
      <c r="BF26" s="279">
        <v>-1290417.1359701401</v>
      </c>
      <c r="BG26" s="279">
        <v>-1100522.97549293</v>
      </c>
      <c r="BH26" s="279">
        <v>-12085225.2387833</v>
      </c>
      <c r="BN26" s="311">
        <f t="shared" si="80"/>
        <v>-28473450.041666701</v>
      </c>
      <c r="BO26" s="279">
        <v>-3510857.0138757699</v>
      </c>
      <c r="BP26" s="279">
        <v>-8518915.6586949993</v>
      </c>
      <c r="BQ26" s="279">
        <v>-689829.40699505026</v>
      </c>
      <c r="BR26" s="279">
        <v>-1976923.25263438</v>
      </c>
      <c r="BS26" s="279">
        <v>-1686004.7806748</v>
      </c>
      <c r="BT26" s="279">
        <v>-12090919.9287917</v>
      </c>
      <c r="BZ26" s="311">
        <f t="shared" si="81"/>
        <v>-34168140.049999997</v>
      </c>
      <c r="CA26" s="279">
        <v>-4730036.7729015602</v>
      </c>
      <c r="CB26" s="279">
        <v>-11477193.224223999</v>
      </c>
      <c r="CC26" s="279">
        <v>-929379.4789191389</v>
      </c>
      <c r="CD26" s="279">
        <v>-2663429.3692986201</v>
      </c>
      <c r="CE26" s="279">
        <v>-2271486.5858566798</v>
      </c>
      <c r="CF26" s="279">
        <v>-12096614.618799999</v>
      </c>
      <c r="CL26" s="311">
        <f t="shared" si="82"/>
        <v>-39862830.0583333</v>
      </c>
      <c r="CM26" s="279">
        <v>-5949216.53192735</v>
      </c>
      <c r="CN26" s="279">
        <v>-14435470.789752999</v>
      </c>
      <c r="CO26" s="279">
        <v>-1168929.55084323</v>
      </c>
      <c r="CP26" s="279">
        <v>-3349935.4859628598</v>
      </c>
      <c r="CQ26" s="279">
        <v>-2856968.3910385598</v>
      </c>
      <c r="CR26" s="279">
        <v>-12102309.308808301</v>
      </c>
      <c r="CX26" s="311">
        <f t="shared" si="83"/>
        <v>-45557520.0666667</v>
      </c>
      <c r="CY26" s="279">
        <v>-7168396.2909531398</v>
      </c>
      <c r="CZ26" s="279">
        <v>-17393748.355282001</v>
      </c>
      <c r="DA26" s="279">
        <v>-1408479.6227673199</v>
      </c>
      <c r="DB26" s="279">
        <v>-4036441.6026271</v>
      </c>
      <c r="DC26" s="279">
        <v>-3442450.1962204399</v>
      </c>
      <c r="DD26" s="279">
        <v>-12108003.998816701</v>
      </c>
      <c r="DJ26" s="311">
        <f t="shared" si="84"/>
        <v>-51252210.074999988</v>
      </c>
      <c r="DK26" s="279">
        <v>-8387576.0499789398</v>
      </c>
      <c r="DL26" s="279">
        <v>-20352025.920811001</v>
      </c>
      <c r="DM26" s="279">
        <v>-1648029.6946914</v>
      </c>
      <c r="DN26" s="279">
        <v>-4722947.7192913396</v>
      </c>
      <c r="DO26" s="279">
        <v>-4027932.0014023101</v>
      </c>
      <c r="DP26" s="279">
        <v>-12113698.688825</v>
      </c>
      <c r="DV26" s="311">
        <f t="shared" si="85"/>
        <v>-56946900.083333291</v>
      </c>
      <c r="DW26" s="279">
        <v>-9606755.8090047296</v>
      </c>
      <c r="DX26" s="279">
        <v>-23310303.486340001</v>
      </c>
      <c r="DY26" s="279">
        <v>-1887579.76661549</v>
      </c>
      <c r="DZ26" s="279">
        <v>-5409453.8359555798</v>
      </c>
      <c r="EA26" s="279">
        <v>-4613413.8065841896</v>
      </c>
      <c r="EB26" s="279">
        <v>-12119393.3788333</v>
      </c>
      <c r="EH26" s="311">
        <f t="shared" si="86"/>
        <v>-62641590.091666669</v>
      </c>
      <c r="EI26" s="279">
        <v>-10825935.568030501</v>
      </c>
      <c r="EJ26" s="279">
        <v>-26268581.051869001</v>
      </c>
      <c r="EK26" s="279">
        <v>-2127129.8385395799</v>
      </c>
      <c r="EL26" s="279">
        <v>-6095959.9526198199</v>
      </c>
      <c r="EM26" s="279">
        <v>-5198895.6117660701</v>
      </c>
      <c r="EN26" s="279">
        <v>-12125088.0688417</v>
      </c>
      <c r="ET26" s="311">
        <f t="shared" si="87"/>
        <v>-68336280.099999994</v>
      </c>
      <c r="EU26" s="279">
        <v>-12045115.3270563</v>
      </c>
      <c r="EV26" s="279">
        <v>-29226858.617398001</v>
      </c>
      <c r="EW26" s="279">
        <v>-2366679.9104636698</v>
      </c>
      <c r="EX26" s="279">
        <v>-6782466.0692840703</v>
      </c>
      <c r="EY26" s="279">
        <v>-5784377.4169479497</v>
      </c>
      <c r="EZ26" s="279">
        <v>-12130782.758850001</v>
      </c>
    </row>
    <row r="27" spans="1:158" x14ac:dyDescent="0.25">
      <c r="A27" s="147"/>
      <c r="B27" s="143" t="s">
        <v>390</v>
      </c>
      <c r="C27" s="311">
        <f t="shared" si="76"/>
        <v>-84161257.384722173</v>
      </c>
      <c r="D27" s="279">
        <v>-8202688.8555408502</v>
      </c>
      <c r="E27" s="279">
        <v>-18650223.910192601</v>
      </c>
      <c r="F27" s="279">
        <v>-2629237.67156144</v>
      </c>
      <c r="G27" s="279">
        <v>-4328022.81323977</v>
      </c>
      <c r="H27" s="279">
        <v>-2055641.96137422</v>
      </c>
      <c r="I27" s="279">
        <v>-48295442.172813296</v>
      </c>
      <c r="J27" s="149"/>
      <c r="K27" s="148"/>
      <c r="L27" s="147"/>
      <c r="N27" s="118"/>
      <c r="AD27" s="311">
        <f t="shared" si="77"/>
        <v>-168322514.76944441</v>
      </c>
      <c r="AE27" s="279">
        <v>-34306261.592624597</v>
      </c>
      <c r="AF27" s="279">
        <v>-83242395.779048994</v>
      </c>
      <c r="AG27" s="279">
        <v>-6740652.77996956</v>
      </c>
      <c r="AH27" s="279">
        <v>-19317461.800743401</v>
      </c>
      <c r="AI27" s="279">
        <v>-16474758.3919384</v>
      </c>
      <c r="AJ27" s="279">
        <v>-8240984.4251194503</v>
      </c>
      <c r="AM27" s="312"/>
      <c r="AN27" s="282"/>
      <c r="AO27" s="281"/>
      <c r="AP27" s="311">
        <f t="shared" si="78"/>
        <v>-252483772.15416616</v>
      </c>
      <c r="AQ27" s="279">
        <v>-53395922.6864608</v>
      </c>
      <c r="AR27" s="279">
        <v>-129562485.765264</v>
      </c>
      <c r="AS27" s="279">
        <v>-10491477.589995099</v>
      </c>
      <c r="AT27" s="279">
        <v>-30066630.665257599</v>
      </c>
      <c r="AU27" s="279">
        <v>-25642109.764684498</v>
      </c>
      <c r="AV27" s="279">
        <v>-3325145.6825041701</v>
      </c>
      <c r="AY27" s="312"/>
      <c r="AZ27" s="282"/>
      <c r="BA27" s="281"/>
      <c r="BB27" s="311">
        <f t="shared" si="79"/>
        <v>-336645029.53888887</v>
      </c>
      <c r="BC27" s="279">
        <v>-69313870.775812596</v>
      </c>
      <c r="BD27" s="279">
        <v>-168186575.75148001</v>
      </c>
      <c r="BE27" s="279">
        <v>-13619109.574908599</v>
      </c>
      <c r="BF27" s="279">
        <v>-39029844.372821003</v>
      </c>
      <c r="BG27" s="279">
        <v>-33286322.123977799</v>
      </c>
      <c r="BH27" s="279">
        <v>-13209306.9398889</v>
      </c>
      <c r="BN27" s="311">
        <f t="shared" si="80"/>
        <v>-420806286.92361158</v>
      </c>
      <c r="BO27" s="279">
        <v>-87332007.205971599</v>
      </c>
      <c r="BP27" s="279">
        <v>-211906665.73769599</v>
      </c>
      <c r="BQ27" s="279">
        <v>-17159396.268342201</v>
      </c>
      <c r="BR27" s="279">
        <v>-49175650.008635603</v>
      </c>
      <c r="BS27" s="279">
        <v>-41939099.505692601</v>
      </c>
      <c r="BT27" s="279">
        <v>-13293468.197273601</v>
      </c>
      <c r="BZ27" s="311">
        <f t="shared" si="81"/>
        <v>-504967544.30833364</v>
      </c>
      <c r="CA27" s="279">
        <v>-105350143.636131</v>
      </c>
      <c r="CB27" s="279">
        <v>-255626755.72391099</v>
      </c>
      <c r="CC27" s="279">
        <v>-20699682.961775798</v>
      </c>
      <c r="CD27" s="279">
        <v>-59321455.644450203</v>
      </c>
      <c r="CE27" s="279">
        <v>-50591876.8874074</v>
      </c>
      <c r="CF27" s="279">
        <v>-13377629.4546583</v>
      </c>
      <c r="CL27" s="311">
        <f t="shared" si="82"/>
        <v>-589128801.69305634</v>
      </c>
      <c r="CM27" s="279">
        <v>-123368280.06629001</v>
      </c>
      <c r="CN27" s="279">
        <v>-299346845.710127</v>
      </c>
      <c r="CO27" s="279">
        <v>-24239969.6552094</v>
      </c>
      <c r="CP27" s="279">
        <v>-69467261.280264795</v>
      </c>
      <c r="CQ27" s="279">
        <v>-59244654.269122101</v>
      </c>
      <c r="CR27" s="279">
        <v>-13461790.712043099</v>
      </c>
      <c r="CX27" s="311">
        <f t="shared" si="83"/>
        <v>-673290059.0777775</v>
      </c>
      <c r="CY27" s="279">
        <v>-130671169.859677</v>
      </c>
      <c r="CZ27" s="279">
        <v>-317066935.69634199</v>
      </c>
      <c r="DA27" s="279">
        <v>-25674875.182723802</v>
      </c>
      <c r="DB27" s="279">
        <v>-73579434.629083902</v>
      </c>
      <c r="DC27" s="279">
        <v>-62751691.740523003</v>
      </c>
      <c r="DD27" s="279">
        <v>-63545951.969427802</v>
      </c>
      <c r="DJ27" s="311">
        <f t="shared" si="84"/>
        <v>-757451316.46250093</v>
      </c>
      <c r="DK27" s="279">
        <v>-137974059.653065</v>
      </c>
      <c r="DL27" s="279">
        <v>-334787025.682558</v>
      </c>
      <c r="DM27" s="279">
        <v>-27109780.710238099</v>
      </c>
      <c r="DN27" s="279">
        <v>-77691607.977902904</v>
      </c>
      <c r="DO27" s="279">
        <v>-66258729.211923897</v>
      </c>
      <c r="DP27" s="279">
        <v>-113630113.226813</v>
      </c>
      <c r="DV27" s="311">
        <f t="shared" si="85"/>
        <v>-841612573.84722197</v>
      </c>
      <c r="DW27" s="279">
        <v>-155992196.083224</v>
      </c>
      <c r="DX27" s="279">
        <v>-378507115.668773</v>
      </c>
      <c r="DY27" s="279">
        <v>-30650067.403671801</v>
      </c>
      <c r="DZ27" s="279">
        <v>-87837413.613717496</v>
      </c>
      <c r="EA27" s="279">
        <v>-74911506.593638703</v>
      </c>
      <c r="EB27" s="279">
        <v>-113714274.48419701</v>
      </c>
      <c r="EH27" s="311">
        <f t="shared" si="86"/>
        <v>-925773831.23194492</v>
      </c>
      <c r="EI27" s="279">
        <v>-174010332.513383</v>
      </c>
      <c r="EJ27" s="279">
        <v>-422227205.654989</v>
      </c>
      <c r="EK27" s="279">
        <v>-34190354.097105399</v>
      </c>
      <c r="EL27" s="279">
        <v>-97983219.249532104</v>
      </c>
      <c r="EM27" s="279">
        <v>-83564283.975353405</v>
      </c>
      <c r="EN27" s="279">
        <v>-113798435.74158201</v>
      </c>
      <c r="ET27" s="311">
        <f t="shared" si="87"/>
        <v>-1009935088.6166673</v>
      </c>
      <c r="EU27" s="279">
        <v>-192028468.943542</v>
      </c>
      <c r="EV27" s="279">
        <v>-465947295.641204</v>
      </c>
      <c r="EW27" s="279">
        <v>-37730640.790538996</v>
      </c>
      <c r="EX27" s="279">
        <v>-108129024.88534699</v>
      </c>
      <c r="EY27" s="279">
        <v>-92217061.357068196</v>
      </c>
      <c r="EZ27" s="279">
        <v>-113882596.99896701</v>
      </c>
    </row>
    <row r="28" spans="1:158" x14ac:dyDescent="0.25">
      <c r="A28" s="147"/>
      <c r="B28" s="143" t="s">
        <v>389</v>
      </c>
      <c r="C28" s="311">
        <f t="shared" si="76"/>
        <v>-5865749.8333333358</v>
      </c>
      <c r="D28" s="279">
        <v>-318947.71965918748</v>
      </c>
      <c r="E28" s="279">
        <v>-725182.49711142841</v>
      </c>
      <c r="F28" s="279">
        <v>-102233.4717987132</v>
      </c>
      <c r="G28" s="279">
        <v>-168287.86648213639</v>
      </c>
      <c r="H28" s="279">
        <v>-79930.170162820097</v>
      </c>
      <c r="I28" s="279">
        <v>-4471168.10811905</v>
      </c>
      <c r="J28" s="149"/>
      <c r="K28" s="148"/>
      <c r="L28" s="147"/>
      <c r="N28" s="118"/>
      <c r="AD28" s="311">
        <f t="shared" si="77"/>
        <v>-11731499.666666701</v>
      </c>
      <c r="AE28" s="279">
        <v>-25952.49620511676</v>
      </c>
      <c r="AF28" s="279">
        <v>-62972.409708000421</v>
      </c>
      <c r="AG28" s="279">
        <v>-5099.266360452948</v>
      </c>
      <c r="AH28" s="279">
        <v>-14613.552477080821</v>
      </c>
      <c r="AI28" s="279">
        <v>-12463.06314934986</v>
      </c>
      <c r="AJ28" s="279">
        <v>-11610398.878766701</v>
      </c>
      <c r="AM28" s="312"/>
      <c r="AN28" s="282"/>
      <c r="AO28" s="281"/>
      <c r="AP28" s="311">
        <f t="shared" si="78"/>
        <v>-17597249.5</v>
      </c>
      <c r="AQ28" s="279">
        <v>-1281754.5605569801</v>
      </c>
      <c r="AR28" s="279">
        <v>-3110112.133128</v>
      </c>
      <c r="AS28" s="279">
        <v>-251845.05803787441</v>
      </c>
      <c r="AT28" s="279">
        <v>-721741.26856221526</v>
      </c>
      <c r="AU28" s="279">
        <v>-615531.85111493268</v>
      </c>
      <c r="AV28" s="279">
        <v>-11616264.628599999</v>
      </c>
      <c r="AY28" s="312"/>
      <c r="AZ28" s="282"/>
      <c r="BA28" s="281"/>
      <c r="BB28" s="311">
        <f t="shared" si="79"/>
        <v>-23462999.333333306</v>
      </c>
      <c r="BC28" s="279">
        <v>-2537556.6249088398</v>
      </c>
      <c r="BD28" s="279">
        <v>-6157251.8565480001</v>
      </c>
      <c r="BE28" s="279">
        <v>-498590.849715296</v>
      </c>
      <c r="BF28" s="279">
        <v>-1428868.9846473499</v>
      </c>
      <c r="BG28" s="279">
        <v>-1218600.63908052</v>
      </c>
      <c r="BH28" s="279">
        <v>-11622130.3784333</v>
      </c>
      <c r="BN28" s="311">
        <f t="shared" si="80"/>
        <v>-29328749.166666698</v>
      </c>
      <c r="BO28" s="279">
        <v>-3793358.6892606998</v>
      </c>
      <c r="BP28" s="279">
        <v>-9204391.5799679998</v>
      </c>
      <c r="BQ28" s="279">
        <v>-745336.64139271772</v>
      </c>
      <c r="BR28" s="279">
        <v>-2135996.7007324798</v>
      </c>
      <c r="BS28" s="279">
        <v>-1821669.4270460999</v>
      </c>
      <c r="BT28" s="279">
        <v>-11627996.1282667</v>
      </c>
      <c r="BZ28" s="311">
        <f t="shared" si="81"/>
        <v>-35194499</v>
      </c>
      <c r="CA28" s="279">
        <v>-5049160.7536125602</v>
      </c>
      <c r="CB28" s="279">
        <v>-12251531.303388</v>
      </c>
      <c r="CC28" s="279">
        <v>-992082.43307013926</v>
      </c>
      <c r="CD28" s="279">
        <v>-2843124.4168176199</v>
      </c>
      <c r="CE28" s="279">
        <v>-2424738.21501168</v>
      </c>
      <c r="CF28" s="279">
        <v>-11633861.8781</v>
      </c>
      <c r="CL28" s="311">
        <f t="shared" si="82"/>
        <v>-41060248.833333299</v>
      </c>
      <c r="CM28" s="279">
        <v>-6304962.8179644197</v>
      </c>
      <c r="CN28" s="279">
        <v>-15298671.026807999</v>
      </c>
      <c r="CO28" s="279">
        <v>-1238828.22474756</v>
      </c>
      <c r="CP28" s="279">
        <v>-3550252.1329027498</v>
      </c>
      <c r="CQ28" s="279">
        <v>-3027807.0029772702</v>
      </c>
      <c r="CR28" s="279">
        <v>-11639727.627933299</v>
      </c>
      <c r="CX28" s="311">
        <f t="shared" si="83"/>
        <v>-46925998.666666694</v>
      </c>
      <c r="CY28" s="279">
        <v>-7560764.8823162802</v>
      </c>
      <c r="CZ28" s="279">
        <v>-18345810.750227999</v>
      </c>
      <c r="DA28" s="279">
        <v>-1485574.01642498</v>
      </c>
      <c r="DB28" s="279">
        <v>-4257379.8489878904</v>
      </c>
      <c r="DC28" s="279">
        <v>-3630875.7909428501</v>
      </c>
      <c r="DD28" s="279">
        <v>-11645593.3777667</v>
      </c>
      <c r="DJ28" s="311">
        <f t="shared" si="84"/>
        <v>-52791748.5</v>
      </c>
      <c r="DK28" s="279">
        <v>-8816566.9466681499</v>
      </c>
      <c r="DL28" s="279">
        <v>-21392950.473648001</v>
      </c>
      <c r="DM28" s="279">
        <v>-1732319.8081024</v>
      </c>
      <c r="DN28" s="279">
        <v>-4964507.5650730198</v>
      </c>
      <c r="DO28" s="279">
        <v>-4233944.5789084304</v>
      </c>
      <c r="DP28" s="279">
        <v>-11651459.127599999</v>
      </c>
      <c r="DV28" s="311">
        <f t="shared" si="85"/>
        <v>-58657498.333333306</v>
      </c>
      <c r="DW28" s="279">
        <v>-10072369.011019999</v>
      </c>
      <c r="DX28" s="279">
        <v>-24440090.197067998</v>
      </c>
      <c r="DY28" s="279">
        <v>-1979065.5997798301</v>
      </c>
      <c r="DZ28" s="279">
        <v>-5671635.2811581604</v>
      </c>
      <c r="EA28" s="279">
        <v>-4837013.3668740196</v>
      </c>
      <c r="EB28" s="279">
        <v>-11657324.8774333</v>
      </c>
      <c r="EH28" s="311">
        <f t="shared" si="86"/>
        <v>-64523248.166666746</v>
      </c>
      <c r="EI28" s="279">
        <v>-11328171.075371901</v>
      </c>
      <c r="EJ28" s="279">
        <v>-27487229.920488</v>
      </c>
      <c r="EK28" s="279">
        <v>-2225811.3914572499</v>
      </c>
      <c r="EL28" s="279">
        <v>-6378762.9972433001</v>
      </c>
      <c r="EM28" s="279">
        <v>-5440082.1548396004</v>
      </c>
      <c r="EN28" s="279">
        <v>-11663190.627266699</v>
      </c>
      <c r="ET28" s="311">
        <f t="shared" si="87"/>
        <v>-70388997.99999997</v>
      </c>
      <c r="EU28" s="279">
        <v>-12583973.1397237</v>
      </c>
      <c r="EV28" s="279">
        <v>-30534369.643908001</v>
      </c>
      <c r="EW28" s="279">
        <v>-2472557.1831346699</v>
      </c>
      <c r="EX28" s="279">
        <v>-7085890.7133284304</v>
      </c>
      <c r="EY28" s="279">
        <v>-6043150.9428051803</v>
      </c>
      <c r="EZ28" s="279">
        <v>-11669056.3771</v>
      </c>
    </row>
    <row r="29" spans="1:158" x14ac:dyDescent="0.25">
      <c r="A29" s="147"/>
      <c r="B29" s="143" t="s">
        <v>388</v>
      </c>
      <c r="C29" s="311">
        <f t="shared" si="76"/>
        <v>-3625000.0000000014</v>
      </c>
      <c r="D29" s="279">
        <v>-828226.32578475354</v>
      </c>
      <c r="E29" s="279">
        <v>-1883115</v>
      </c>
      <c r="F29" s="279">
        <v>-265474.39439461881</v>
      </c>
      <c r="G29" s="279">
        <v>-437000.90246636781</v>
      </c>
      <c r="H29" s="279">
        <v>-207558.37735426091</v>
      </c>
      <c r="I29" s="279">
        <v>-3625</v>
      </c>
      <c r="J29" s="149"/>
      <c r="K29" s="148"/>
      <c r="L29" s="147"/>
      <c r="N29" s="118"/>
      <c r="AD29" s="311">
        <f t="shared" si="77"/>
        <v>-7250000</v>
      </c>
      <c r="AE29" s="279">
        <v>-153610.0254484305</v>
      </c>
      <c r="AF29" s="279">
        <v>-372726.9</v>
      </c>
      <c r="AG29" s="279">
        <v>-30182.007511210759</v>
      </c>
      <c r="AH29" s="279">
        <v>-86496.040695067277</v>
      </c>
      <c r="AI29" s="279">
        <v>-73767.526345291481</v>
      </c>
      <c r="AJ29" s="279">
        <v>-6533217.5</v>
      </c>
      <c r="AM29" s="312"/>
      <c r="AN29" s="282"/>
      <c r="AO29" s="281"/>
      <c r="AP29" s="311">
        <f t="shared" si="78"/>
        <v>-10875000</v>
      </c>
      <c r="AQ29" s="279">
        <v>-929688.55123318383</v>
      </c>
      <c r="AR29" s="279">
        <v>-2255841.9</v>
      </c>
      <c r="AS29" s="279">
        <v>-182669.50190582959</v>
      </c>
      <c r="AT29" s="279">
        <v>-523496.94316143502</v>
      </c>
      <c r="AU29" s="279">
        <v>-446460.60369955149</v>
      </c>
      <c r="AV29" s="279">
        <v>-6536842.5</v>
      </c>
      <c r="AY29" s="312"/>
      <c r="AZ29" s="282"/>
      <c r="BA29" s="281"/>
      <c r="BB29" s="311">
        <f t="shared" si="79"/>
        <v>-14500000.000000004</v>
      </c>
      <c r="BC29" s="279">
        <v>-1705767.0770179401</v>
      </c>
      <c r="BD29" s="279">
        <v>-4138956.9</v>
      </c>
      <c r="BE29" s="279">
        <v>-335156.99630044837</v>
      </c>
      <c r="BF29" s="279">
        <v>-960497.84562780266</v>
      </c>
      <c r="BG29" s="279">
        <v>-819153.68105381157</v>
      </c>
      <c r="BH29" s="279">
        <v>-6540467.5</v>
      </c>
      <c r="BN29" s="311">
        <f t="shared" si="80"/>
        <v>-18124999.999999996</v>
      </c>
      <c r="BO29" s="279">
        <v>-2481845.6028026901</v>
      </c>
      <c r="BP29" s="279">
        <v>-6022071.9000000004</v>
      </c>
      <c r="BQ29" s="279">
        <v>-487644.49069506727</v>
      </c>
      <c r="BR29" s="279">
        <v>-1397498.7480941699</v>
      </c>
      <c r="BS29" s="279">
        <v>-1191846.7584080701</v>
      </c>
      <c r="BT29" s="279">
        <v>-6544092.5</v>
      </c>
      <c r="BZ29" s="311">
        <f t="shared" si="81"/>
        <v>-21749999.999999993</v>
      </c>
      <c r="CA29" s="279">
        <v>-3257924.1285874401</v>
      </c>
      <c r="CB29" s="279">
        <v>-7905186.9000000004</v>
      </c>
      <c r="CC29" s="279">
        <v>-640131.98508968612</v>
      </c>
      <c r="CD29" s="279">
        <v>-1834499.6505605399</v>
      </c>
      <c r="CE29" s="279">
        <v>-1564539.8357623301</v>
      </c>
      <c r="CF29" s="279">
        <v>-6547717.5</v>
      </c>
      <c r="CL29" s="311">
        <f t="shared" si="82"/>
        <v>-25375000.000000004</v>
      </c>
      <c r="CM29" s="279">
        <v>-4034002.6543721999</v>
      </c>
      <c r="CN29" s="279">
        <v>-9788301.9000000004</v>
      </c>
      <c r="CO29" s="279">
        <v>-792619.47948430502</v>
      </c>
      <c r="CP29" s="279">
        <v>-2271500.5530269099</v>
      </c>
      <c r="CQ29" s="279">
        <v>-1937232.9131165899</v>
      </c>
      <c r="CR29" s="279">
        <v>-6551342.5</v>
      </c>
      <c r="CX29" s="311">
        <f t="shared" si="83"/>
        <v>-28999999.999999993</v>
      </c>
      <c r="CY29" s="279">
        <v>-4810081.1801569499</v>
      </c>
      <c r="CZ29" s="279">
        <v>-11671416.9</v>
      </c>
      <c r="DA29" s="279">
        <v>-945106.97387892357</v>
      </c>
      <c r="DB29" s="279">
        <v>-2708501.45549327</v>
      </c>
      <c r="DC29" s="279">
        <v>-2309925.9904708499</v>
      </c>
      <c r="DD29" s="279">
        <v>-6554967.5</v>
      </c>
      <c r="DJ29" s="311">
        <f t="shared" si="84"/>
        <v>-32624999.999999989</v>
      </c>
      <c r="DK29" s="279">
        <v>-5586159.7059417004</v>
      </c>
      <c r="DL29" s="279">
        <v>-13554531.9</v>
      </c>
      <c r="DM29" s="279">
        <v>-1097594.46827354</v>
      </c>
      <c r="DN29" s="279">
        <v>-3145502.3579596402</v>
      </c>
      <c r="DO29" s="279">
        <v>-2682619.0678251102</v>
      </c>
      <c r="DP29" s="279">
        <v>-6558592.5</v>
      </c>
      <c r="DV29" s="311">
        <f t="shared" si="85"/>
        <v>-36250000</v>
      </c>
      <c r="DW29" s="279">
        <v>-6362238.2317264602</v>
      </c>
      <c r="DX29" s="279">
        <v>-15437646.9</v>
      </c>
      <c r="DY29" s="279">
        <v>-1250081.96266816</v>
      </c>
      <c r="DZ29" s="279">
        <v>-3582503.26042601</v>
      </c>
      <c r="EA29" s="279">
        <v>-3055312.14517937</v>
      </c>
      <c r="EB29" s="279">
        <v>-6562217.5</v>
      </c>
      <c r="EH29" s="311">
        <f t="shared" si="86"/>
        <v>-39875000</v>
      </c>
      <c r="EI29" s="279">
        <v>-7138316.7575112097</v>
      </c>
      <c r="EJ29" s="279">
        <v>-17320761.899999999</v>
      </c>
      <c r="EK29" s="279">
        <v>-1402569.4570627799</v>
      </c>
      <c r="EL29" s="279">
        <v>-4019504.1628923798</v>
      </c>
      <c r="EM29" s="279">
        <v>-3428005.2225336302</v>
      </c>
      <c r="EN29" s="279">
        <v>-6565842.5</v>
      </c>
      <c r="ET29" s="311">
        <f t="shared" si="87"/>
        <v>-43499999.999999985</v>
      </c>
      <c r="EU29" s="279">
        <v>-7914395.2832959602</v>
      </c>
      <c r="EV29" s="279">
        <v>-19203876.899999999</v>
      </c>
      <c r="EW29" s="279">
        <v>-1555056.9514574001</v>
      </c>
      <c r="EX29" s="279">
        <v>-4456505.0653587403</v>
      </c>
      <c r="EY29" s="279">
        <v>-3800698.29988789</v>
      </c>
      <c r="EZ29" s="279">
        <v>-6569467.5</v>
      </c>
    </row>
    <row r="30" spans="1:158" x14ac:dyDescent="0.25">
      <c r="A30" s="313">
        <v>-137161.33699999997</v>
      </c>
      <c r="B30" s="314" t="s">
        <v>342</v>
      </c>
      <c r="C30" s="306">
        <f t="shared" si="76"/>
        <v>-20822967.586139612</v>
      </c>
      <c r="D30" s="305">
        <v>-4757553.0857388796</v>
      </c>
      <c r="E30" s="305">
        <v>-10817115.201647799</v>
      </c>
      <c r="F30" s="305">
        <v>-1524955.7819115</v>
      </c>
      <c r="G30" s="305">
        <v>-2510249.8281850801</v>
      </c>
      <c r="H30" s="305">
        <v>-1192270.72107021</v>
      </c>
      <c r="I30" s="305">
        <v>-20822.96758613961</v>
      </c>
      <c r="J30" s="197"/>
      <c r="K30" s="148">
        <f>+E30-D30</f>
        <v>-6059562.1159089198</v>
      </c>
      <c r="L30" s="313">
        <f>+E30-H30</f>
        <v>-9624844.4805775899</v>
      </c>
      <c r="M30" s="117">
        <f>+L30/G30</f>
        <v>3.834217762913418</v>
      </c>
      <c r="N30" s="118">
        <f t="shared" ref="N30:N41" si="88">+F30-D30</f>
        <v>3232597.3038273798</v>
      </c>
      <c r="AD30" s="306">
        <f t="shared" si="77"/>
        <v>-41645935.172279246</v>
      </c>
      <c r="AE30" s="305">
        <v>-2709939.3360102801</v>
      </c>
      <c r="AF30" s="305">
        <v>-6575529.7217776095</v>
      </c>
      <c r="AG30" s="305">
        <v>-532461.40123742446</v>
      </c>
      <c r="AH30" s="305">
        <v>-1525935.70897754</v>
      </c>
      <c r="AI30" s="305">
        <v>-1301383.29695409</v>
      </c>
      <c r="AJ30" s="305">
        <v>-29000685.707322299</v>
      </c>
      <c r="AM30" s="308"/>
      <c r="AN30" s="308"/>
      <c r="AO30" s="307"/>
      <c r="AP30" s="306">
        <f t="shared" si="78"/>
        <v>-62468902.758418813</v>
      </c>
      <c r="AQ30" s="305">
        <v>-3953367.5482105901</v>
      </c>
      <c r="AR30" s="305">
        <v>-9592644.9234254193</v>
      </c>
      <c r="AS30" s="305">
        <v>-776775.92127427249</v>
      </c>
      <c r="AT30" s="305">
        <v>-2226095.85106397</v>
      </c>
      <c r="AU30" s="305">
        <v>-1898509.83953616</v>
      </c>
      <c r="AV30" s="305">
        <v>-44021508.6749084</v>
      </c>
      <c r="AY30" s="308"/>
      <c r="AZ30" s="308"/>
      <c r="BA30" s="307"/>
      <c r="BB30" s="306">
        <f t="shared" si="79"/>
        <v>-83291870.344558477</v>
      </c>
      <c r="BC30" s="305">
        <v>-11625943.742473699</v>
      </c>
      <c r="BD30" s="305">
        <v>-28209760.125073198</v>
      </c>
      <c r="BE30" s="305">
        <v>-2284319.1408626898</v>
      </c>
      <c r="BF30" s="305">
        <v>-6546435.3653477104</v>
      </c>
      <c r="BG30" s="305">
        <v>-5583080.3283065697</v>
      </c>
      <c r="BH30" s="305">
        <v>-29042331.6424946</v>
      </c>
      <c r="BN30" s="306">
        <f t="shared" si="80"/>
        <v>-104114837.93069802</v>
      </c>
      <c r="BO30" s="305">
        <v>-5368699.3089340897</v>
      </c>
      <c r="BP30" s="305">
        <v>-13026875.326721</v>
      </c>
      <c r="BQ30" s="305">
        <v>-1054866.84475604</v>
      </c>
      <c r="BR30" s="305">
        <v>-3023052.90653728</v>
      </c>
      <c r="BS30" s="305">
        <v>-2578188.9336689101</v>
      </c>
      <c r="BT30" s="305">
        <v>-79063154.610080704</v>
      </c>
      <c r="BZ30" s="306">
        <f t="shared" si="81"/>
        <v>-124937805.51683757</v>
      </c>
      <c r="CA30" s="305">
        <v>-9826701.5121657904</v>
      </c>
      <c r="CB30" s="305">
        <v>-23843990.528368801</v>
      </c>
      <c r="CC30" s="305">
        <v>-1930795.7145686699</v>
      </c>
      <c r="CD30" s="305">
        <v>-5533302.73472236</v>
      </c>
      <c r="CE30" s="305">
        <v>-4719037.44934515</v>
      </c>
      <c r="CF30" s="305">
        <v>-79083977.577666804</v>
      </c>
      <c r="CL30" s="306">
        <f t="shared" si="82"/>
        <v>-145760773.10297725</v>
      </c>
      <c r="CM30" s="305">
        <v>-14284703.7153975</v>
      </c>
      <c r="CN30" s="305">
        <v>-34661105.730016597</v>
      </c>
      <c r="CO30" s="305">
        <v>-2806724.5843813</v>
      </c>
      <c r="CP30" s="305">
        <v>-8043552.5629074499</v>
      </c>
      <c r="CQ30" s="305">
        <v>-6859885.9650213998</v>
      </c>
      <c r="CR30" s="305">
        <v>-79104800.545252994</v>
      </c>
      <c r="CX30" s="306">
        <f t="shared" si="83"/>
        <v>-166583740.68911678</v>
      </c>
      <c r="CY30" s="305">
        <v>-18742705.918629199</v>
      </c>
      <c r="CZ30" s="305">
        <v>-45478220.9316644</v>
      </c>
      <c r="DA30" s="305">
        <v>-3682653.4541939399</v>
      </c>
      <c r="DB30" s="305">
        <v>-10553802.3910925</v>
      </c>
      <c r="DC30" s="305">
        <v>-9000734.4806976393</v>
      </c>
      <c r="DD30" s="305">
        <v>-79125623.512839094</v>
      </c>
      <c r="DJ30" s="306">
        <f t="shared" si="84"/>
        <v>-187406708.27525648</v>
      </c>
      <c r="DK30" s="305">
        <v>-23200708.121860899</v>
      </c>
      <c r="DL30" s="305">
        <v>-56295336.133312203</v>
      </c>
      <c r="DM30" s="305">
        <v>-4558582.3240065696</v>
      </c>
      <c r="DN30" s="305">
        <v>-13064052.2192776</v>
      </c>
      <c r="DO30" s="305">
        <v>-11141582.996373899</v>
      </c>
      <c r="DP30" s="305">
        <v>-79146446.480425298</v>
      </c>
      <c r="DV30" s="306">
        <f t="shared" si="85"/>
        <v>-208229675.86139598</v>
      </c>
      <c r="DW30" s="305">
        <v>-27658710.325092599</v>
      </c>
      <c r="DX30" s="305">
        <v>-67112451.334959999</v>
      </c>
      <c r="DY30" s="305">
        <v>-5434511.1938191997</v>
      </c>
      <c r="DZ30" s="305">
        <v>-15574302.0474627</v>
      </c>
      <c r="EA30" s="305">
        <v>-13282431.5120501</v>
      </c>
      <c r="EB30" s="305">
        <v>-79167269.448011398</v>
      </c>
      <c r="EH30" s="306">
        <f t="shared" si="86"/>
        <v>-229052643.44753563</v>
      </c>
      <c r="EI30" s="305">
        <v>-32116712.528324299</v>
      </c>
      <c r="EJ30" s="305">
        <v>-77929566.536607802</v>
      </c>
      <c r="EK30" s="305">
        <v>-6310440.0636318298</v>
      </c>
      <c r="EL30" s="305">
        <v>-18084551.875647798</v>
      </c>
      <c r="EM30" s="305">
        <v>-15423280.027726401</v>
      </c>
      <c r="EN30" s="305">
        <v>-79188092.415597498</v>
      </c>
      <c r="ET30" s="306">
        <f t="shared" si="87"/>
        <v>-249875611.03367537</v>
      </c>
      <c r="EU30" s="305">
        <v>-36574714.731555998</v>
      </c>
      <c r="EV30" s="305">
        <v>-88746681.738255695</v>
      </c>
      <c r="EW30" s="305">
        <v>-7186368.9334444702</v>
      </c>
      <c r="EX30" s="305">
        <v>-20594801.703832898</v>
      </c>
      <c r="EY30" s="305">
        <v>-17564128.543402601</v>
      </c>
      <c r="EZ30" s="305">
        <v>-79208915.383183703</v>
      </c>
    </row>
    <row r="31" spans="1:158" x14ac:dyDescent="0.25">
      <c r="A31" s="163">
        <v>0</v>
      </c>
      <c r="B31" s="164" t="s">
        <v>387</v>
      </c>
      <c r="C31" s="311">
        <f t="shared" si="76"/>
        <v>-1550994.3711838336</v>
      </c>
      <c r="D31" s="279">
        <v>-354365.34327128838</v>
      </c>
      <c r="E31" s="279">
        <v>-805710.55594257778</v>
      </c>
      <c r="F31" s="279">
        <v>-113586.0114205491</v>
      </c>
      <c r="G31" s="279">
        <v>-186975.4317041632</v>
      </c>
      <c r="H31" s="279">
        <v>-88806.034474071334</v>
      </c>
      <c r="I31" s="279">
        <v>-1550.994371183833</v>
      </c>
      <c r="J31" s="169"/>
      <c r="K31" s="310"/>
      <c r="L31" s="163"/>
      <c r="M31" s="309"/>
      <c r="N31" s="118">
        <f t="shared" si="88"/>
        <v>240779.33185073928</v>
      </c>
      <c r="AB31" s="116">
        <v>0</v>
      </c>
      <c r="AD31" s="311">
        <f t="shared" si="77"/>
        <v>-3101988.742367669</v>
      </c>
      <c r="AE31" s="279">
        <v>62923.185369934799</v>
      </c>
      <c r="AF31" s="279">
        <v>152679.90323284449</v>
      </c>
      <c r="AG31" s="279">
        <v>12363.438180031129</v>
      </c>
      <c r="AH31" s="279">
        <v>35431.322835424682</v>
      </c>
      <c r="AI31" s="279">
        <v>30217.348906465861</v>
      </c>
      <c r="AJ31" s="279">
        <v>-3395603.94089237</v>
      </c>
      <c r="AK31" s="116">
        <v>0</v>
      </c>
      <c r="AM31" s="312"/>
      <c r="AN31" s="282"/>
      <c r="AO31" s="281"/>
      <c r="AP31" s="311">
        <f t="shared" si="78"/>
        <v>-4652983.1135514984</v>
      </c>
      <c r="AQ31" s="279">
        <v>-269130.17327525141</v>
      </c>
      <c r="AR31" s="279">
        <v>-653030.65270973335</v>
      </c>
      <c r="AS31" s="279">
        <v>-52879.939883963401</v>
      </c>
      <c r="AT31" s="279">
        <v>-151544.10886873861</v>
      </c>
      <c r="AU31" s="279">
        <v>-129243.303550262</v>
      </c>
      <c r="AV31" s="279">
        <v>-3397154.9352635499</v>
      </c>
      <c r="AW31" s="116">
        <v>0</v>
      </c>
      <c r="AY31" s="312"/>
      <c r="AZ31" s="282"/>
      <c r="BA31" s="281"/>
      <c r="BB31" s="311">
        <f t="shared" si="79"/>
        <v>-6203977.4847353371</v>
      </c>
      <c r="BC31" s="279">
        <v>-601183.53192043747</v>
      </c>
      <c r="BD31" s="279">
        <v>-1458741.2086523101</v>
      </c>
      <c r="BE31" s="279">
        <v>-118123.3179479579</v>
      </c>
      <c r="BF31" s="279">
        <v>-338519.54057290178</v>
      </c>
      <c r="BG31" s="279">
        <v>-288703.95600698981</v>
      </c>
      <c r="BH31" s="279">
        <v>-3398705.9296347401</v>
      </c>
      <c r="BI31" s="116">
        <v>0</v>
      </c>
      <c r="BN31" s="311">
        <f t="shared" si="80"/>
        <v>-7754971.8559191693</v>
      </c>
      <c r="BO31" s="279">
        <v>-933236.89056562365</v>
      </c>
      <c r="BP31" s="279">
        <v>-2264451.7645948902</v>
      </c>
      <c r="BQ31" s="279">
        <v>-183366.69601195239</v>
      </c>
      <c r="BR31" s="279">
        <v>-525494.97227706504</v>
      </c>
      <c r="BS31" s="279">
        <v>-448164.60846371762</v>
      </c>
      <c r="BT31" s="279">
        <v>-3400256.9240059201</v>
      </c>
      <c r="BU31" s="116">
        <v>0</v>
      </c>
      <c r="BZ31" s="311">
        <f t="shared" si="81"/>
        <v>-9305966.2271030005</v>
      </c>
      <c r="CA31" s="279">
        <v>-1265290.2492108101</v>
      </c>
      <c r="CB31" s="279">
        <v>-3070162.3205374698</v>
      </c>
      <c r="CC31" s="279">
        <v>-248610.0740759469</v>
      </c>
      <c r="CD31" s="279">
        <v>-712470.40398122801</v>
      </c>
      <c r="CE31" s="279">
        <v>-607625.26092044532</v>
      </c>
      <c r="CF31" s="279">
        <v>-3401807.9183771</v>
      </c>
      <c r="CG31" s="116">
        <v>0</v>
      </c>
      <c r="CL31" s="311">
        <f t="shared" si="82"/>
        <v>-10856960.598286835</v>
      </c>
      <c r="CM31" s="279">
        <v>-1597343.6078560001</v>
      </c>
      <c r="CN31" s="279">
        <v>-3875872.8764800401</v>
      </c>
      <c r="CO31" s="279">
        <v>-313853.45213994151</v>
      </c>
      <c r="CP31" s="279">
        <v>-899445.83568539144</v>
      </c>
      <c r="CQ31" s="279">
        <v>-767085.91337717324</v>
      </c>
      <c r="CR31" s="279">
        <v>-3403358.9127482902</v>
      </c>
      <c r="CS31" s="116">
        <v>0</v>
      </c>
      <c r="CX31" s="311">
        <f t="shared" si="83"/>
        <v>-12407954.969470657</v>
      </c>
      <c r="CY31" s="279">
        <v>-1929396.9665011801</v>
      </c>
      <c r="CZ31" s="279">
        <v>-4681583.4324226202</v>
      </c>
      <c r="DA31" s="279">
        <v>-379096.83020393603</v>
      </c>
      <c r="DB31" s="279">
        <v>-1086421.2673895501</v>
      </c>
      <c r="DC31" s="279">
        <v>-926546.56583390106</v>
      </c>
      <c r="DD31" s="279">
        <v>-3404909.9071194702</v>
      </c>
      <c r="DE31" s="116">
        <v>0</v>
      </c>
      <c r="DJ31" s="311">
        <f t="shared" si="84"/>
        <v>-13958949.340654504</v>
      </c>
      <c r="DK31" s="279">
        <v>-2261450.3251463701</v>
      </c>
      <c r="DL31" s="279">
        <v>-5487293.9883652003</v>
      </c>
      <c r="DM31" s="279">
        <v>-444340.20826793049</v>
      </c>
      <c r="DN31" s="279">
        <v>-1273396.6990937199</v>
      </c>
      <c r="DO31" s="279">
        <v>-1086007.21829063</v>
      </c>
      <c r="DP31" s="279">
        <v>-3406460.9014906501</v>
      </c>
      <c r="DQ31" s="116">
        <v>0</v>
      </c>
      <c r="DV31" s="311">
        <f t="shared" si="85"/>
        <v>-15509943.711838344</v>
      </c>
      <c r="DW31" s="279">
        <v>-2593503.6837915601</v>
      </c>
      <c r="DX31" s="279">
        <v>-6293004.5443077805</v>
      </c>
      <c r="DY31" s="279">
        <v>-509583.58633192512</v>
      </c>
      <c r="DZ31" s="279">
        <v>-1460372.13079788</v>
      </c>
      <c r="EA31" s="279">
        <v>-1245467.8707473599</v>
      </c>
      <c r="EB31" s="279">
        <v>-3408011.8958618399</v>
      </c>
      <c r="EC31" s="116">
        <v>0</v>
      </c>
      <c r="EH31" s="311">
        <f t="shared" si="86"/>
        <v>-17060938.083022159</v>
      </c>
      <c r="EI31" s="279">
        <v>-2925557.0424367399</v>
      </c>
      <c r="EJ31" s="279">
        <v>-7098715.1002503596</v>
      </c>
      <c r="EK31" s="279">
        <v>-574826.96439591958</v>
      </c>
      <c r="EL31" s="279">
        <v>-1647347.5625020401</v>
      </c>
      <c r="EM31" s="279">
        <v>-1404928.5232040801</v>
      </c>
      <c r="EN31" s="279">
        <v>-3409562.8902330198</v>
      </c>
      <c r="EO31" s="116">
        <v>0</v>
      </c>
      <c r="ET31" s="311">
        <f t="shared" si="87"/>
        <v>-18611932.454206005</v>
      </c>
      <c r="EU31" s="279">
        <v>-3257610.4010819299</v>
      </c>
      <c r="EV31" s="279">
        <v>-7904425.6561929304</v>
      </c>
      <c r="EW31" s="279">
        <v>-640070.34245991416</v>
      </c>
      <c r="EX31" s="279">
        <v>-1834322.9942062099</v>
      </c>
      <c r="EY31" s="279">
        <v>-1564389.17566081</v>
      </c>
      <c r="EZ31" s="279">
        <v>-3411113.88460421</v>
      </c>
      <c r="FA31" s="116">
        <v>0</v>
      </c>
    </row>
    <row r="32" spans="1:158" x14ac:dyDescent="0.25">
      <c r="A32" s="163">
        <v>0</v>
      </c>
      <c r="B32" s="164" t="s">
        <v>386</v>
      </c>
      <c r="C32" s="311">
        <f t="shared" si="76"/>
        <v>-1896957.7376892478</v>
      </c>
      <c r="D32" s="279">
        <v>-433409.74820836511</v>
      </c>
      <c r="E32" s="279">
        <v>-985431.60557481018</v>
      </c>
      <c r="F32" s="279">
        <v>-138922.40182213491</v>
      </c>
      <c r="G32" s="279">
        <v>-228681.9981546925</v>
      </c>
      <c r="H32" s="279">
        <v>-108615.02619155579</v>
      </c>
      <c r="I32" s="279">
        <v>-1896.9577376892471</v>
      </c>
      <c r="J32" s="169"/>
      <c r="K32" s="310"/>
      <c r="L32" s="163"/>
      <c r="M32" s="309"/>
      <c r="N32" s="118">
        <f t="shared" si="88"/>
        <v>294487.3463862302</v>
      </c>
      <c r="AB32" s="116">
        <v>0</v>
      </c>
      <c r="AD32" s="311">
        <f t="shared" si="77"/>
        <v>-3793915.4753784975</v>
      </c>
      <c r="AE32" s="279">
        <v>319749.08929742622</v>
      </c>
      <c r="AF32" s="279">
        <v>775854.87329837924</v>
      </c>
      <c r="AG32" s="279">
        <v>62825.778374196103</v>
      </c>
      <c r="AH32" s="279">
        <v>180047.03898291991</v>
      </c>
      <c r="AI32" s="279">
        <v>153551.82254396169</v>
      </c>
      <c r="AJ32" s="279">
        <v>-5285944.0778753804</v>
      </c>
      <c r="AK32" s="116">
        <v>0</v>
      </c>
      <c r="AM32" s="312"/>
      <c r="AN32" s="282"/>
      <c r="AO32" s="281"/>
      <c r="AP32" s="311">
        <f t="shared" si="78"/>
        <v>-5690873.2130677449</v>
      </c>
      <c r="AQ32" s="279">
        <v>-86371.783679636326</v>
      </c>
      <c r="AR32" s="279">
        <v>-209576.73227643079</v>
      </c>
      <c r="AS32" s="279">
        <v>-16970.727113450201</v>
      </c>
      <c r="AT32" s="279">
        <v>-48634.959171772629</v>
      </c>
      <c r="AU32" s="279">
        <v>-41477.97521338467</v>
      </c>
      <c r="AV32" s="279">
        <v>-5287841.0356130702</v>
      </c>
      <c r="AW32" s="116">
        <v>0</v>
      </c>
      <c r="AY32" s="312"/>
      <c r="AZ32" s="282"/>
      <c r="BA32" s="281"/>
      <c r="BB32" s="311">
        <f t="shared" si="79"/>
        <v>-7587830.9507569913</v>
      </c>
      <c r="BC32" s="279">
        <v>-492492.65665669891</v>
      </c>
      <c r="BD32" s="279">
        <v>-1195008.3378512401</v>
      </c>
      <c r="BE32" s="279">
        <v>-96767.232601096519</v>
      </c>
      <c r="BF32" s="279">
        <v>-277316.95732646511</v>
      </c>
      <c r="BG32" s="279">
        <v>-236507.77297073111</v>
      </c>
      <c r="BH32" s="279">
        <v>-5289737.9933507601</v>
      </c>
      <c r="BI32" s="116">
        <v>0</v>
      </c>
      <c r="BN32" s="311">
        <f t="shared" si="80"/>
        <v>-9484788.6884462386</v>
      </c>
      <c r="BO32" s="279">
        <v>-898613.5296337615</v>
      </c>
      <c r="BP32" s="279">
        <v>-2180439.9434260498</v>
      </c>
      <c r="BQ32" s="279">
        <v>-176563.73808874289</v>
      </c>
      <c r="BR32" s="279">
        <v>-505998.9554811577</v>
      </c>
      <c r="BS32" s="279">
        <v>-431537.57072807761</v>
      </c>
      <c r="BT32" s="279">
        <v>-5291634.9510884499</v>
      </c>
      <c r="BU32" s="116">
        <v>0</v>
      </c>
      <c r="BZ32" s="311">
        <f t="shared" si="81"/>
        <v>-11381746.426135473</v>
      </c>
      <c r="CA32" s="279">
        <v>-1304734.40261082</v>
      </c>
      <c r="CB32" s="279">
        <v>-3165871.5490008602</v>
      </c>
      <c r="CC32" s="279">
        <v>-256360.24357638921</v>
      </c>
      <c r="CD32" s="279">
        <v>-734680.95363585022</v>
      </c>
      <c r="CE32" s="279">
        <v>-626567.36848542397</v>
      </c>
      <c r="CF32" s="279">
        <v>-5293531.9088261304</v>
      </c>
      <c r="CG32" s="116">
        <v>0</v>
      </c>
      <c r="CL32" s="311">
        <f t="shared" si="82"/>
        <v>-13278704.16382473</v>
      </c>
      <c r="CM32" s="279">
        <v>-1710855.2755878901</v>
      </c>
      <c r="CN32" s="279">
        <v>-4151303.1545756701</v>
      </c>
      <c r="CO32" s="279">
        <v>-336156.74906403548</v>
      </c>
      <c r="CP32" s="279">
        <v>-963362.95179054257</v>
      </c>
      <c r="CQ32" s="279">
        <v>-821597.16624277027</v>
      </c>
      <c r="CR32" s="279">
        <v>-5295428.8665638203</v>
      </c>
      <c r="CS32" s="116">
        <v>0</v>
      </c>
      <c r="CX32" s="311">
        <f t="shared" si="83"/>
        <v>-15175661.901513983</v>
      </c>
      <c r="CY32" s="279">
        <v>-2116976.1485649501</v>
      </c>
      <c r="CZ32" s="279">
        <v>-5136734.7601504801</v>
      </c>
      <c r="DA32" s="279">
        <v>-415953.25455168192</v>
      </c>
      <c r="DB32" s="279">
        <v>-1192044.94994524</v>
      </c>
      <c r="DC32" s="279">
        <v>-1016626.9640001199</v>
      </c>
      <c r="DD32" s="279">
        <v>-5297325.8243015101</v>
      </c>
      <c r="DE32" s="116">
        <v>0</v>
      </c>
      <c r="DJ32" s="311">
        <f t="shared" si="84"/>
        <v>-17072619.639203217</v>
      </c>
      <c r="DK32" s="279">
        <v>-2523097.0215420099</v>
      </c>
      <c r="DL32" s="279">
        <v>-6122166.36572529</v>
      </c>
      <c r="DM32" s="279">
        <v>-495749.76003932807</v>
      </c>
      <c r="DN32" s="279">
        <v>-1420726.9480999301</v>
      </c>
      <c r="DO32" s="279">
        <v>-1211656.76175746</v>
      </c>
      <c r="DP32" s="279">
        <v>-5299222.7820392</v>
      </c>
      <c r="DQ32" s="116">
        <v>0</v>
      </c>
      <c r="DV32" s="311">
        <f t="shared" si="85"/>
        <v>-18969577.376892466</v>
      </c>
      <c r="DW32" s="279">
        <v>-2929217.8945190702</v>
      </c>
      <c r="DX32" s="279">
        <v>-7107597.9713001</v>
      </c>
      <c r="DY32" s="279">
        <v>-575546.26552697446</v>
      </c>
      <c r="DZ32" s="279">
        <v>-1649408.9462546201</v>
      </c>
      <c r="EA32" s="279">
        <v>-1406686.5595148101</v>
      </c>
      <c r="EB32" s="279">
        <v>-5301119.7397768898</v>
      </c>
      <c r="EC32" s="116">
        <v>0</v>
      </c>
      <c r="EH32" s="311">
        <f t="shared" si="86"/>
        <v>-20866535.11458173</v>
      </c>
      <c r="EI32" s="279">
        <v>-3335338.7674961402</v>
      </c>
      <c r="EJ32" s="279">
        <v>-8093029.5768749202</v>
      </c>
      <c r="EK32" s="279">
        <v>-655342.77101462102</v>
      </c>
      <c r="EL32" s="279">
        <v>-1878090.9444093099</v>
      </c>
      <c r="EM32" s="279">
        <v>-1601716.35727216</v>
      </c>
      <c r="EN32" s="279">
        <v>-5303016.6975145796</v>
      </c>
      <c r="EO32" s="116">
        <v>0</v>
      </c>
      <c r="ET32" s="311">
        <f t="shared" si="87"/>
        <v>-22763492.852270968</v>
      </c>
      <c r="EU32" s="279">
        <v>-3741459.6404732</v>
      </c>
      <c r="EV32" s="279">
        <v>-9078461.1824497208</v>
      </c>
      <c r="EW32" s="279">
        <v>-735139.27650226722</v>
      </c>
      <c r="EX32" s="279">
        <v>-2106772.9425640102</v>
      </c>
      <c r="EY32" s="279">
        <v>-1796746.1550294999</v>
      </c>
      <c r="EZ32" s="279">
        <v>-5304913.6552522704</v>
      </c>
      <c r="FA32" s="116">
        <v>0</v>
      </c>
    </row>
    <row r="33" spans="1:158" x14ac:dyDescent="0.25">
      <c r="A33" s="163">
        <v>0</v>
      </c>
      <c r="B33" s="164" t="s">
        <v>385</v>
      </c>
      <c r="C33" s="311">
        <f t="shared" si="76"/>
        <v>-4634726.6706379056</v>
      </c>
      <c r="D33" s="279">
        <v>-1058924.8666038699</v>
      </c>
      <c r="E33" s="279">
        <v>-2407647.8108629799</v>
      </c>
      <c r="F33" s="279">
        <v>-339421.03615784447</v>
      </c>
      <c r="G33" s="279">
        <v>-558725.44489757495</v>
      </c>
      <c r="H33" s="279">
        <v>-265372.78544499859</v>
      </c>
      <c r="I33" s="279">
        <v>-4634.7266706379078</v>
      </c>
      <c r="J33" s="169"/>
      <c r="K33" s="310"/>
      <c r="L33" s="163"/>
      <c r="M33" s="309"/>
      <c r="N33" s="118">
        <f t="shared" si="88"/>
        <v>719503.83044602547</v>
      </c>
      <c r="AB33" s="116">
        <f>-157097.249*1000</f>
        <v>-157097249</v>
      </c>
      <c r="AC33" s="118">
        <f>C33-AB33</f>
        <v>152462522.32936209</v>
      </c>
      <c r="AD33" s="311">
        <f t="shared" si="77"/>
        <v>-9269453.3412758335</v>
      </c>
      <c r="AE33" s="279">
        <v>-1455483.17429798</v>
      </c>
      <c r="AF33" s="279">
        <v>-3531655.7625359702</v>
      </c>
      <c r="AG33" s="279">
        <v>-285980.0587289817</v>
      </c>
      <c r="AH33" s="279">
        <v>-819565.85520733753</v>
      </c>
      <c r="AI33" s="279">
        <v>-698960.84641428443</v>
      </c>
      <c r="AJ33" s="279">
        <v>-2477807.6440912802</v>
      </c>
      <c r="AK33" s="116">
        <f>-157097.249*1000</f>
        <v>-157097249</v>
      </c>
      <c r="AL33" s="118">
        <f>L33-AK33</f>
        <v>157097249</v>
      </c>
      <c r="AM33" s="312"/>
      <c r="AN33" s="282"/>
      <c r="AO33" s="281"/>
      <c r="AP33" s="311">
        <f t="shared" si="78"/>
        <v>-13904180.011913724</v>
      </c>
      <c r="AQ33" s="279">
        <v>766839.27412266657</v>
      </c>
      <c r="AR33" s="279">
        <v>1860696.42660105</v>
      </c>
      <c r="AS33" s="279">
        <v>150672.1235407374</v>
      </c>
      <c r="AT33" s="279">
        <v>431798.38599374262</v>
      </c>
      <c r="AU33" s="279">
        <v>368256.14858998108</v>
      </c>
      <c r="AV33" s="279">
        <v>-17482442.370761901</v>
      </c>
      <c r="AW33" s="116">
        <f>-157097.249*1000</f>
        <v>-157097249</v>
      </c>
      <c r="AX33" s="118">
        <f>X33-AW33</f>
        <v>157097249</v>
      </c>
      <c r="AY33" s="312"/>
      <c r="AZ33" s="282"/>
      <c r="BA33" s="281"/>
      <c r="BB33" s="311">
        <f t="shared" si="79"/>
        <v>-18538906.68255163</v>
      </c>
      <c r="BC33" s="279">
        <v>-3439986.2595194699</v>
      </c>
      <c r="BD33" s="279">
        <v>-8346951.3842619201</v>
      </c>
      <c r="BE33" s="279">
        <v>-675904.39374111302</v>
      </c>
      <c r="BF33" s="279">
        <v>-1937016.74500249</v>
      </c>
      <c r="BG33" s="279">
        <v>-1651970.8025940901</v>
      </c>
      <c r="BH33" s="279">
        <v>-2487077.09743255</v>
      </c>
      <c r="BI33" s="116">
        <f>-157097.249*1000</f>
        <v>-157097249</v>
      </c>
      <c r="BJ33" s="118">
        <f>AJ33-BI33</f>
        <v>154619441.35590872</v>
      </c>
      <c r="BN33" s="311">
        <f t="shared" si="80"/>
        <v>-23173633.35318955</v>
      </c>
      <c r="BO33" s="279">
        <v>6283008.8346410999</v>
      </c>
      <c r="BP33" s="279">
        <v>15245400.8048751</v>
      </c>
      <c r="BQ33" s="279">
        <v>1234514.6046720999</v>
      </c>
      <c r="BR33" s="279">
        <v>3537890.0970954499</v>
      </c>
      <c r="BS33" s="279">
        <v>3017264.1296299002</v>
      </c>
      <c r="BT33" s="279">
        <v>-52491711.824103199</v>
      </c>
      <c r="BU33" s="116">
        <f>-157097.249*1000</f>
        <v>-157097249</v>
      </c>
      <c r="BV33" s="118">
        <f>AV33-BU33</f>
        <v>139614806.6292381</v>
      </c>
      <c r="BZ33" s="311">
        <f t="shared" si="81"/>
        <v>-27808360.02382743</v>
      </c>
      <c r="CA33" s="279">
        <v>5290757.2920303503</v>
      </c>
      <c r="CB33" s="279">
        <v>12837752.994012101</v>
      </c>
      <c r="CC33" s="279">
        <v>1039552.4371660399</v>
      </c>
      <c r="CD33" s="279">
        <v>2979164.6521978802</v>
      </c>
      <c r="CE33" s="279">
        <v>2540759.15154</v>
      </c>
      <c r="CF33" s="279">
        <v>-52496346.550773799</v>
      </c>
      <c r="CG33" s="116">
        <f>-157097.249*1000</f>
        <v>-157097249</v>
      </c>
      <c r="CH33" s="118">
        <f>BH33-CG33</f>
        <v>154610171.90256745</v>
      </c>
      <c r="CL33" s="311">
        <f t="shared" si="82"/>
        <v>-32443086.694465436</v>
      </c>
      <c r="CM33" s="279">
        <v>4298505.7494195998</v>
      </c>
      <c r="CN33" s="279">
        <v>10430105.183149099</v>
      </c>
      <c r="CO33" s="279">
        <v>844590.26965997217</v>
      </c>
      <c r="CP33" s="279">
        <v>2420439.2073002998</v>
      </c>
      <c r="CQ33" s="279">
        <v>2064254.17345009</v>
      </c>
      <c r="CR33" s="279">
        <v>-52500981.277444497</v>
      </c>
      <c r="CS33" s="116">
        <f>-157097.249*1000</f>
        <v>-157097249</v>
      </c>
      <c r="CT33" s="118">
        <f>BT33-CS33</f>
        <v>104605537.17589679</v>
      </c>
      <c r="CX33" s="311">
        <f t="shared" si="83"/>
        <v>-37077813.36510326</v>
      </c>
      <c r="CY33" s="279">
        <v>3306254.2068088599</v>
      </c>
      <c r="CZ33" s="279">
        <v>8022457.3722861502</v>
      </c>
      <c r="DA33" s="279">
        <v>649628.10215390648</v>
      </c>
      <c r="DB33" s="279">
        <v>1861713.7624027301</v>
      </c>
      <c r="DC33" s="279">
        <v>1587749.19536019</v>
      </c>
      <c r="DD33" s="279">
        <v>-52505616.004115097</v>
      </c>
      <c r="DE33" s="116">
        <f>-157097.249*1000</f>
        <v>-157097249</v>
      </c>
      <c r="DF33" s="118">
        <f>CF33-DE33</f>
        <v>104600902.4492262</v>
      </c>
      <c r="DJ33" s="311">
        <f t="shared" si="84"/>
        <v>-41712540.035741135</v>
      </c>
      <c r="DK33" s="279">
        <v>2314002.6641981201</v>
      </c>
      <c r="DL33" s="279">
        <v>5614809.5614231704</v>
      </c>
      <c r="DM33" s="279">
        <v>454665.93464784068</v>
      </c>
      <c r="DN33" s="279">
        <v>1302988.3175051501</v>
      </c>
      <c r="DO33" s="279">
        <v>1111244.21727028</v>
      </c>
      <c r="DP33" s="279">
        <v>-52510250.730785698</v>
      </c>
      <c r="DQ33" s="116">
        <f>-157097.249*1000</f>
        <v>-157097249</v>
      </c>
      <c r="DR33" s="118">
        <f>CR33-DQ33</f>
        <v>104596267.7225555</v>
      </c>
      <c r="DV33" s="311">
        <f t="shared" si="85"/>
        <v>-46347266.706379101</v>
      </c>
      <c r="DW33" s="279">
        <v>1321751.1215873701</v>
      </c>
      <c r="DX33" s="279">
        <v>3207161.7505601998</v>
      </c>
      <c r="DY33" s="279">
        <v>259703.76714177511</v>
      </c>
      <c r="DZ33" s="279">
        <v>744262.87260757922</v>
      </c>
      <c r="EA33" s="279">
        <v>634739.23918037687</v>
      </c>
      <c r="EB33" s="279">
        <v>-52514885.457456402</v>
      </c>
      <c r="EC33" s="116">
        <f>-157097.249*1000</f>
        <v>-157097249</v>
      </c>
      <c r="ED33" s="118">
        <f>DD33-EC33</f>
        <v>104591632.9958849</v>
      </c>
      <c r="EH33" s="311">
        <f t="shared" si="86"/>
        <v>-50981993.377016969</v>
      </c>
      <c r="EI33" s="279">
        <v>329499.57897662988</v>
      </c>
      <c r="EJ33" s="279">
        <v>799513.93969721708</v>
      </c>
      <c r="EK33" s="279">
        <v>64741.599635709463</v>
      </c>
      <c r="EL33" s="279">
        <v>185537.42771000441</v>
      </c>
      <c r="EM33" s="279">
        <v>158234.26109047199</v>
      </c>
      <c r="EN33" s="279">
        <v>-52519520.184127003</v>
      </c>
      <c r="EO33" s="116">
        <f>-157097.249*1000</f>
        <v>-157097249</v>
      </c>
      <c r="EP33" s="118">
        <f>DP33-EO33</f>
        <v>104586998.2692143</v>
      </c>
      <c r="ET33" s="311">
        <f t="shared" si="87"/>
        <v>-55616720.047654934</v>
      </c>
      <c r="EU33" s="279">
        <v>-662751.96363411297</v>
      </c>
      <c r="EV33" s="279">
        <v>-1608133.8711657601</v>
      </c>
      <c r="EW33" s="279">
        <v>-130220.5678703562</v>
      </c>
      <c r="EX33" s="279">
        <v>-373188.0171875704</v>
      </c>
      <c r="EY33" s="279">
        <v>-318270.71699943289</v>
      </c>
      <c r="EZ33" s="279">
        <v>-52524154.9107977</v>
      </c>
      <c r="FA33" s="116">
        <f>-157097.249*1000</f>
        <v>-157097249</v>
      </c>
      <c r="FB33" s="118">
        <f>EB33-FA33</f>
        <v>104582363.54254359</v>
      </c>
    </row>
    <row r="34" spans="1:158" x14ac:dyDescent="0.25">
      <c r="A34" s="163">
        <v>0</v>
      </c>
      <c r="B34" s="164" t="s">
        <v>384</v>
      </c>
      <c r="C34" s="311">
        <f t="shared" si="76"/>
        <v>-2718937.1690715342</v>
      </c>
      <c r="D34" s="279">
        <v>-621212.5080219903</v>
      </c>
      <c r="E34" s="279">
        <v>-1412433.4805892799</v>
      </c>
      <c r="F34" s="279">
        <v>-199119.50299483709</v>
      </c>
      <c r="G34" s="279">
        <v>-327773.24045065133</v>
      </c>
      <c r="H34" s="279">
        <v>-155679.49984570351</v>
      </c>
      <c r="I34" s="279">
        <v>-2718.9371690715329</v>
      </c>
      <c r="J34" s="169"/>
      <c r="K34" s="310"/>
      <c r="L34" s="163"/>
      <c r="M34" s="309"/>
      <c r="N34" s="118">
        <f t="shared" si="88"/>
        <v>422093.00502715318</v>
      </c>
      <c r="AB34" s="116">
        <v>0</v>
      </c>
      <c r="AD34" s="311">
        <f t="shared" si="77"/>
        <v>-5437874.3381430637</v>
      </c>
      <c r="AE34" s="279">
        <v>387076.17874166463</v>
      </c>
      <c r="AF34" s="279">
        <v>939220.62537943979</v>
      </c>
      <c r="AG34" s="279">
        <v>76054.515973723173</v>
      </c>
      <c r="AH34" s="279">
        <v>217958.14961159651</v>
      </c>
      <c r="AI34" s="279">
        <v>185884.04063865251</v>
      </c>
      <c r="AJ34" s="279">
        <v>-7244067.8484881399</v>
      </c>
      <c r="AK34" s="116">
        <v>0</v>
      </c>
      <c r="AM34" s="312"/>
      <c r="AN34" s="282"/>
      <c r="AO34" s="281"/>
      <c r="AP34" s="311">
        <f t="shared" si="78"/>
        <v>-8156811.5072145965</v>
      </c>
      <c r="AQ34" s="279">
        <v>-195022.7867409304</v>
      </c>
      <c r="AR34" s="279">
        <v>-473212.85520984081</v>
      </c>
      <c r="AS34" s="279">
        <v>-38318.978185757187</v>
      </c>
      <c r="AT34" s="279">
        <v>-109815.090839055</v>
      </c>
      <c r="AU34" s="279">
        <v>-93655.010581802722</v>
      </c>
      <c r="AV34" s="279">
        <v>-7246786.7856572103</v>
      </c>
      <c r="AW34" s="116">
        <v>0</v>
      </c>
      <c r="AY34" s="312"/>
      <c r="AZ34" s="282"/>
      <c r="BA34" s="281"/>
      <c r="BB34" s="311">
        <f t="shared" si="79"/>
        <v>-10875748.676286137</v>
      </c>
      <c r="BC34" s="279">
        <v>-777121.75222352496</v>
      </c>
      <c r="BD34" s="279">
        <v>-1885646.3357991199</v>
      </c>
      <c r="BE34" s="279">
        <v>-152692.47234523739</v>
      </c>
      <c r="BF34" s="279">
        <v>-437588.33128970623</v>
      </c>
      <c r="BG34" s="279">
        <v>-373194.06180225778</v>
      </c>
      <c r="BH34" s="279">
        <v>-7249505.7228262899</v>
      </c>
      <c r="BI34" s="116">
        <v>0</v>
      </c>
      <c r="BN34" s="311">
        <f t="shared" si="80"/>
        <v>-13594685.84535767</v>
      </c>
      <c r="BO34" s="279">
        <v>-1359220.7177061201</v>
      </c>
      <c r="BP34" s="279">
        <v>-3298079.8163883998</v>
      </c>
      <c r="BQ34" s="279">
        <v>-267065.96650471783</v>
      </c>
      <c r="BR34" s="279">
        <v>-765361.57174035767</v>
      </c>
      <c r="BS34" s="279">
        <v>-652733.11302271299</v>
      </c>
      <c r="BT34" s="279">
        <v>-7252224.6599953603</v>
      </c>
      <c r="BU34" s="116">
        <v>0</v>
      </c>
      <c r="BZ34" s="311">
        <f t="shared" si="81"/>
        <v>-16313623.014429195</v>
      </c>
      <c r="CA34" s="279">
        <v>-1941319.6831887099</v>
      </c>
      <c r="CB34" s="279">
        <v>-4710513.2969776802</v>
      </c>
      <c r="CC34" s="279">
        <v>-381439.46066419809</v>
      </c>
      <c r="CD34" s="279">
        <v>-1093134.81219101</v>
      </c>
      <c r="CE34" s="279">
        <v>-932272.16424316785</v>
      </c>
      <c r="CF34" s="279">
        <v>-7254943.5971644297</v>
      </c>
      <c r="CG34" s="116">
        <v>0</v>
      </c>
      <c r="CL34" s="311">
        <f t="shared" si="82"/>
        <v>-19032560.18350073</v>
      </c>
      <c r="CM34" s="279">
        <v>-2523418.6486713099</v>
      </c>
      <c r="CN34" s="279">
        <v>-6122946.7775669601</v>
      </c>
      <c r="CO34" s="279">
        <v>-495812.95482367848</v>
      </c>
      <c r="CP34" s="279">
        <v>-1420908.05264166</v>
      </c>
      <c r="CQ34" s="279">
        <v>-1211811.2154636199</v>
      </c>
      <c r="CR34" s="279">
        <v>-7257662.5343335001</v>
      </c>
      <c r="CS34" s="116">
        <v>0</v>
      </c>
      <c r="CX34" s="311">
        <f t="shared" si="83"/>
        <v>-21751497.352572259</v>
      </c>
      <c r="CY34" s="279">
        <v>-3105517.6141539002</v>
      </c>
      <c r="CZ34" s="279">
        <v>-7535380.25815624</v>
      </c>
      <c r="DA34" s="279">
        <v>-610186.44898315857</v>
      </c>
      <c r="DB34" s="279">
        <v>-1748681.29309231</v>
      </c>
      <c r="DC34" s="279">
        <v>-1491350.26668408</v>
      </c>
      <c r="DD34" s="279">
        <v>-7260381.4715025704</v>
      </c>
      <c r="DE34" s="116">
        <v>0</v>
      </c>
      <c r="DJ34" s="311">
        <f t="shared" si="84"/>
        <v>-24470434.521643788</v>
      </c>
      <c r="DK34" s="279">
        <v>-3687616.5796365002</v>
      </c>
      <c r="DL34" s="279">
        <v>-8947813.7387455199</v>
      </c>
      <c r="DM34" s="279">
        <v>-724559.94314263912</v>
      </c>
      <c r="DN34" s="279">
        <v>-2076454.53354296</v>
      </c>
      <c r="DO34" s="279">
        <v>-1770889.3179045301</v>
      </c>
      <c r="DP34" s="279">
        <v>-7263100.4086716399</v>
      </c>
      <c r="DQ34" s="116">
        <v>0</v>
      </c>
      <c r="DV34" s="311">
        <f t="shared" si="85"/>
        <v>-27189371.69071532</v>
      </c>
      <c r="DW34" s="279">
        <v>-4269715.54511909</v>
      </c>
      <c r="DX34" s="279">
        <v>-10360247.2193348</v>
      </c>
      <c r="DY34" s="279">
        <v>-838933.43730211968</v>
      </c>
      <c r="DZ34" s="279">
        <v>-2404227.7739936099</v>
      </c>
      <c r="EA34" s="279">
        <v>-2050428.36912499</v>
      </c>
      <c r="EB34" s="279">
        <v>-7265819.3458407102</v>
      </c>
      <c r="EC34" s="116">
        <v>0</v>
      </c>
      <c r="EH34" s="311">
        <f t="shared" si="86"/>
        <v>-29908308.85978689</v>
      </c>
      <c r="EI34" s="279">
        <v>-4851814.51060169</v>
      </c>
      <c r="EJ34" s="279">
        <v>-11772680.6999241</v>
      </c>
      <c r="EK34" s="279">
        <v>-953306.93146159966</v>
      </c>
      <c r="EL34" s="279">
        <v>-2732001.0144442702</v>
      </c>
      <c r="EM34" s="279">
        <v>-2329967.42034544</v>
      </c>
      <c r="EN34" s="279">
        <v>-7268538.2830097899</v>
      </c>
      <c r="EO34" s="116">
        <v>0</v>
      </c>
      <c r="ET34" s="311">
        <f t="shared" si="87"/>
        <v>-32627246.028858442</v>
      </c>
      <c r="EU34" s="279">
        <v>-5433913.4760842798</v>
      </c>
      <c r="EV34" s="279">
        <v>-13185114.180513401</v>
      </c>
      <c r="EW34" s="279">
        <v>-1067680.42562108</v>
      </c>
      <c r="EX34" s="279">
        <v>-3059774.2548949202</v>
      </c>
      <c r="EY34" s="279">
        <v>-2609506.4715658999</v>
      </c>
      <c r="EZ34" s="279">
        <v>-7271257.2201788602</v>
      </c>
      <c r="FA34" s="116">
        <v>0</v>
      </c>
    </row>
    <row r="35" spans="1:158" x14ac:dyDescent="0.25">
      <c r="A35" s="163">
        <v>0</v>
      </c>
      <c r="B35" s="164" t="s">
        <v>383</v>
      </c>
      <c r="C35" s="311">
        <f t="shared" si="76"/>
        <v>-10021351.637557082</v>
      </c>
      <c r="D35" s="279">
        <v>-2289640.6196333598</v>
      </c>
      <c r="E35" s="279">
        <v>-5205891.7486781497</v>
      </c>
      <c r="F35" s="279">
        <v>-733906.82951613457</v>
      </c>
      <c r="G35" s="279">
        <v>-1208093.7129780001</v>
      </c>
      <c r="H35" s="279">
        <v>-573797.37511387945</v>
      </c>
      <c r="I35" s="279">
        <v>-10021.35163755708</v>
      </c>
      <c r="J35" s="169"/>
      <c r="K35" s="310"/>
      <c r="L35" s="163"/>
      <c r="M35" s="309"/>
      <c r="N35" s="118">
        <f t="shared" si="88"/>
        <v>1555733.7901172251</v>
      </c>
      <c r="AB35" s="116">
        <f>-31563.319*1000</f>
        <v>-31563319</v>
      </c>
      <c r="AD35" s="311">
        <f t="shared" si="77"/>
        <v>-20042703.275114149</v>
      </c>
      <c r="AE35" s="279">
        <v>-2024204.6151213199</v>
      </c>
      <c r="AF35" s="279">
        <v>-4911629.3611523099</v>
      </c>
      <c r="AG35" s="279">
        <v>-397725.0750363933</v>
      </c>
      <c r="AH35" s="279">
        <v>-1139806.36520014</v>
      </c>
      <c r="AI35" s="279">
        <v>-972075.66262888466</v>
      </c>
      <c r="AJ35" s="279">
        <v>-10597262.195975101</v>
      </c>
      <c r="AK35" s="116">
        <f>-31563.319*1000</f>
        <v>-31563319</v>
      </c>
      <c r="AM35" s="312"/>
      <c r="AN35" s="282"/>
      <c r="AO35" s="281"/>
      <c r="AP35" s="311">
        <f t="shared" si="78"/>
        <v>-30064054.91267132</v>
      </c>
      <c r="AQ35" s="279">
        <v>-4169682.0786374402</v>
      </c>
      <c r="AR35" s="279">
        <v>-10117521.109830501</v>
      </c>
      <c r="AS35" s="279">
        <v>-819278.39963183901</v>
      </c>
      <c r="AT35" s="279">
        <v>-2347900.0781781501</v>
      </c>
      <c r="AU35" s="279">
        <v>-2002389.6987806901</v>
      </c>
      <c r="AV35" s="279">
        <v>-10607283.547612701</v>
      </c>
      <c r="AW35" s="116">
        <f>-31563.319*1000</f>
        <v>-31563319</v>
      </c>
      <c r="AY35" s="312"/>
      <c r="AZ35" s="282"/>
      <c r="BA35" s="281"/>
      <c r="BB35" s="311">
        <f t="shared" si="79"/>
        <v>-40085406.55022829</v>
      </c>
      <c r="BC35" s="279">
        <v>-6315159.5421535596</v>
      </c>
      <c r="BD35" s="279">
        <v>-15323412.8585086</v>
      </c>
      <c r="BE35" s="279">
        <v>-1240831.7242272799</v>
      </c>
      <c r="BF35" s="279">
        <v>-3555993.7911561499</v>
      </c>
      <c r="BG35" s="279">
        <v>-3032703.7349324999</v>
      </c>
      <c r="BH35" s="279">
        <v>-10617304.8992502</v>
      </c>
      <c r="BI35" s="116">
        <f>-31563.319*1000</f>
        <v>-31563319</v>
      </c>
      <c r="BN35" s="311">
        <f t="shared" si="80"/>
        <v>-50106758.187785476</v>
      </c>
      <c r="BO35" s="279">
        <v>-8460637.0056696795</v>
      </c>
      <c r="BP35" s="279">
        <v>-20529304.607186802</v>
      </c>
      <c r="BQ35" s="279">
        <v>-1662385.0488227301</v>
      </c>
      <c r="BR35" s="279">
        <v>-4764087.5041341502</v>
      </c>
      <c r="BS35" s="279">
        <v>-4063017.77108431</v>
      </c>
      <c r="BT35" s="279">
        <v>-10627326.2508878</v>
      </c>
      <c r="BU35" s="116">
        <f>-31563.319*1000</f>
        <v>-31563319</v>
      </c>
      <c r="BZ35" s="311">
        <f t="shared" si="81"/>
        <v>-60128109.825342447</v>
      </c>
      <c r="CA35" s="279">
        <v>-10606114.469185799</v>
      </c>
      <c r="CB35" s="279">
        <v>-25735196.355864901</v>
      </c>
      <c r="CC35" s="279">
        <v>-2083938.37341818</v>
      </c>
      <c r="CD35" s="279">
        <v>-5972181.21711215</v>
      </c>
      <c r="CE35" s="279">
        <v>-5093331.8072361099</v>
      </c>
      <c r="CF35" s="279">
        <v>-10637347.602525299</v>
      </c>
      <c r="CG35" s="116">
        <f>-31563.319*1000</f>
        <v>-31563319</v>
      </c>
      <c r="CL35" s="311">
        <f t="shared" si="82"/>
        <v>-70149461.462899595</v>
      </c>
      <c r="CM35" s="279">
        <v>-12751591.932701901</v>
      </c>
      <c r="CN35" s="279">
        <v>-30941088.104543101</v>
      </c>
      <c r="CO35" s="279">
        <v>-2505491.69801362</v>
      </c>
      <c r="CP35" s="279">
        <v>-7180274.9300901499</v>
      </c>
      <c r="CQ35" s="279">
        <v>-6123645.8433879204</v>
      </c>
      <c r="CR35" s="279">
        <v>-10647368.954162899</v>
      </c>
      <c r="CS35" s="116">
        <f>-31563.319*1000</f>
        <v>-31563319</v>
      </c>
      <c r="CX35" s="311">
        <f t="shared" si="83"/>
        <v>-80170813.100456655</v>
      </c>
      <c r="CY35" s="279">
        <v>-14897069.396218</v>
      </c>
      <c r="CZ35" s="279">
        <v>-36146979.8532212</v>
      </c>
      <c r="DA35" s="279">
        <v>-2927045.0226090699</v>
      </c>
      <c r="DB35" s="279">
        <v>-8388368.6430681599</v>
      </c>
      <c r="DC35" s="279">
        <v>-7153959.87953973</v>
      </c>
      <c r="DD35" s="279">
        <v>-10657390.305800499</v>
      </c>
      <c r="DE35" s="116">
        <f>-31563.319*1000</f>
        <v>-31563319</v>
      </c>
      <c r="DJ35" s="311">
        <f t="shared" si="84"/>
        <v>-90192164.7380137</v>
      </c>
      <c r="DK35" s="279">
        <v>-17042546.859734099</v>
      </c>
      <c r="DL35" s="279">
        <v>-41352871.6018994</v>
      </c>
      <c r="DM35" s="279">
        <v>-3348598.3472045101</v>
      </c>
      <c r="DN35" s="279">
        <v>-9596462.3560461607</v>
      </c>
      <c r="DO35" s="279">
        <v>-8184273.9156915396</v>
      </c>
      <c r="DP35" s="279">
        <v>-10667411.657438001</v>
      </c>
      <c r="DQ35" s="116">
        <f>-31563.319*1000</f>
        <v>-31563319</v>
      </c>
      <c r="DV35" s="311">
        <f t="shared" si="85"/>
        <v>-100213516.37557092</v>
      </c>
      <c r="DW35" s="279">
        <v>-19188024.323250301</v>
      </c>
      <c r="DX35" s="279">
        <v>-46558763.350577503</v>
      </c>
      <c r="DY35" s="279">
        <v>-3770151.6717999601</v>
      </c>
      <c r="DZ35" s="279">
        <v>-10804556.0690242</v>
      </c>
      <c r="EA35" s="279">
        <v>-9214587.9518433493</v>
      </c>
      <c r="EB35" s="279">
        <v>-10677433.009075601</v>
      </c>
      <c r="EC35" s="116">
        <f>-31563.319*1000</f>
        <v>-31563319</v>
      </c>
      <c r="EH35" s="311">
        <f t="shared" si="86"/>
        <v>-110234868.01312798</v>
      </c>
      <c r="EI35" s="279">
        <v>-21333501.786766399</v>
      </c>
      <c r="EJ35" s="279">
        <v>-51764655.099255703</v>
      </c>
      <c r="EK35" s="279">
        <v>-4191704.9963953998</v>
      </c>
      <c r="EL35" s="279">
        <v>-12012649.782002199</v>
      </c>
      <c r="EM35" s="279">
        <v>-10244901.9879952</v>
      </c>
      <c r="EN35" s="279">
        <v>-10687454.3607131</v>
      </c>
      <c r="EO35" s="116">
        <f>-31563.319*1000</f>
        <v>-31563319</v>
      </c>
      <c r="ET35" s="311">
        <f t="shared" si="87"/>
        <v>-120256219.65068515</v>
      </c>
      <c r="EU35" s="279">
        <v>-23478979.2502825</v>
      </c>
      <c r="EV35" s="279">
        <v>-56970546.847933903</v>
      </c>
      <c r="EW35" s="279">
        <v>-4613258.3209908502</v>
      </c>
      <c r="EX35" s="279">
        <v>-13220743.494980199</v>
      </c>
      <c r="EY35" s="279">
        <v>-11275216.024147</v>
      </c>
      <c r="EZ35" s="279">
        <v>-10697475.7123507</v>
      </c>
      <c r="FA35" s="116">
        <f>-31563.319*1000</f>
        <v>-31563319</v>
      </c>
    </row>
    <row r="36" spans="1:158" x14ac:dyDescent="0.25">
      <c r="A36" s="163">
        <v>0</v>
      </c>
      <c r="B36" s="165" t="s">
        <v>312</v>
      </c>
      <c r="C36" s="306">
        <f t="shared" si="76"/>
        <v>0</v>
      </c>
      <c r="D36" s="279">
        <v>-1175.0206001281231</v>
      </c>
      <c r="E36" s="279">
        <v>-2671.611428571428</v>
      </c>
      <c r="F36" s="279">
        <v>-376.63362357463149</v>
      </c>
      <c r="G36" s="279">
        <v>-619.98157591287634</v>
      </c>
      <c r="H36" s="279">
        <v>-294.46705752722721</v>
      </c>
      <c r="I36" s="279">
        <v>5137.7142857142862</v>
      </c>
      <c r="J36" s="169"/>
      <c r="K36" s="310"/>
      <c r="L36" s="163"/>
      <c r="M36" s="309"/>
      <c r="N36" s="118">
        <f t="shared" si="88"/>
        <v>798.38697655349165</v>
      </c>
      <c r="AB36" s="116">
        <f>-9506.754*1000</f>
        <v>-9506754</v>
      </c>
      <c r="AD36" s="306">
        <f t="shared" si="77"/>
        <v>0</v>
      </c>
      <c r="AE36" s="279">
        <v>0</v>
      </c>
      <c r="AF36" s="279">
        <v>0</v>
      </c>
      <c r="AG36" s="279">
        <v>0</v>
      </c>
      <c r="AH36" s="279">
        <v>0</v>
      </c>
      <c r="AI36" s="279">
        <v>0</v>
      </c>
      <c r="AJ36" s="279">
        <v>0</v>
      </c>
      <c r="AK36" s="116">
        <f>-9506.754*1000</f>
        <v>-9506754</v>
      </c>
      <c r="AM36" s="308"/>
      <c r="AN36" s="282"/>
      <c r="AO36" s="281"/>
      <c r="AP36" s="306">
        <f t="shared" si="78"/>
        <v>0</v>
      </c>
      <c r="AQ36" s="279">
        <v>0</v>
      </c>
      <c r="AR36" s="279">
        <v>0</v>
      </c>
      <c r="AS36" s="279">
        <v>0</v>
      </c>
      <c r="AT36" s="279">
        <v>0</v>
      </c>
      <c r="AU36" s="279">
        <v>0</v>
      </c>
      <c r="AV36" s="279">
        <v>0</v>
      </c>
      <c r="AW36" s="116">
        <f>-9506.754*1000</f>
        <v>-9506754</v>
      </c>
      <c r="AY36" s="308"/>
      <c r="AZ36" s="282"/>
      <c r="BA36" s="281"/>
      <c r="BB36" s="306">
        <f t="shared" si="79"/>
        <v>0</v>
      </c>
      <c r="BC36" s="279">
        <v>0</v>
      </c>
      <c r="BD36" s="279">
        <v>0</v>
      </c>
      <c r="BE36" s="279">
        <v>0</v>
      </c>
      <c r="BF36" s="279">
        <v>0</v>
      </c>
      <c r="BG36" s="279">
        <v>0</v>
      </c>
      <c r="BH36" s="279">
        <v>0</v>
      </c>
      <c r="BI36" s="116">
        <f>-9506.754*1000</f>
        <v>-9506754</v>
      </c>
      <c r="BN36" s="306">
        <f t="shared" si="80"/>
        <v>0</v>
      </c>
      <c r="BO36" s="279">
        <v>0</v>
      </c>
      <c r="BP36" s="279">
        <v>0</v>
      </c>
      <c r="BQ36" s="279">
        <v>0</v>
      </c>
      <c r="BR36" s="279">
        <v>0</v>
      </c>
      <c r="BS36" s="279">
        <v>0</v>
      </c>
      <c r="BT36" s="279">
        <v>0</v>
      </c>
      <c r="BU36" s="116">
        <f>-9506.754*1000</f>
        <v>-9506754</v>
      </c>
      <c r="BZ36" s="306">
        <f t="shared" si="81"/>
        <v>0</v>
      </c>
      <c r="CA36" s="279">
        <v>0</v>
      </c>
      <c r="CB36" s="279">
        <v>0</v>
      </c>
      <c r="CC36" s="279">
        <v>0</v>
      </c>
      <c r="CD36" s="279">
        <v>0</v>
      </c>
      <c r="CE36" s="279">
        <v>0</v>
      </c>
      <c r="CF36" s="279">
        <v>0</v>
      </c>
      <c r="CG36" s="116">
        <f>-9506.754*1000</f>
        <v>-9506754</v>
      </c>
      <c r="CL36" s="306">
        <f t="shared" si="82"/>
        <v>0</v>
      </c>
      <c r="CM36" s="279">
        <v>0</v>
      </c>
      <c r="CN36" s="279">
        <v>0</v>
      </c>
      <c r="CO36" s="279">
        <v>0</v>
      </c>
      <c r="CP36" s="279">
        <v>0</v>
      </c>
      <c r="CQ36" s="279">
        <v>0</v>
      </c>
      <c r="CR36" s="279">
        <v>0</v>
      </c>
      <c r="CS36" s="116">
        <f>-9506.754*1000</f>
        <v>-9506754</v>
      </c>
      <c r="CX36" s="306">
        <f t="shared" si="83"/>
        <v>0</v>
      </c>
      <c r="CY36" s="279">
        <v>0</v>
      </c>
      <c r="CZ36" s="279">
        <v>0</v>
      </c>
      <c r="DA36" s="279">
        <v>0</v>
      </c>
      <c r="DB36" s="279">
        <v>0</v>
      </c>
      <c r="DC36" s="279">
        <v>0</v>
      </c>
      <c r="DD36" s="279">
        <v>0</v>
      </c>
      <c r="DE36" s="116">
        <f>-9506.754*1000</f>
        <v>-9506754</v>
      </c>
      <c r="DJ36" s="306">
        <f t="shared" si="84"/>
        <v>0</v>
      </c>
      <c r="DK36" s="279">
        <v>0</v>
      </c>
      <c r="DL36" s="279">
        <v>0</v>
      </c>
      <c r="DM36" s="279">
        <v>0</v>
      </c>
      <c r="DN36" s="279">
        <v>0</v>
      </c>
      <c r="DO36" s="279">
        <v>0</v>
      </c>
      <c r="DP36" s="279">
        <v>0</v>
      </c>
      <c r="DQ36" s="116">
        <f>-9506.754*1000</f>
        <v>-9506754</v>
      </c>
      <c r="DV36" s="306">
        <f t="shared" si="85"/>
        <v>0</v>
      </c>
      <c r="DW36" s="279">
        <v>0</v>
      </c>
      <c r="DX36" s="279">
        <v>0</v>
      </c>
      <c r="DY36" s="279">
        <v>0</v>
      </c>
      <c r="DZ36" s="279">
        <v>0</v>
      </c>
      <c r="EA36" s="279">
        <v>0</v>
      </c>
      <c r="EB36" s="279">
        <v>0</v>
      </c>
      <c r="EC36" s="116">
        <f>-9506.754*1000</f>
        <v>-9506754</v>
      </c>
      <c r="EH36" s="306">
        <f t="shared" si="86"/>
        <v>0</v>
      </c>
      <c r="EI36" s="279">
        <v>0</v>
      </c>
      <c r="EJ36" s="279">
        <v>0</v>
      </c>
      <c r="EK36" s="279">
        <v>0</v>
      </c>
      <c r="EL36" s="279">
        <v>0</v>
      </c>
      <c r="EM36" s="279">
        <v>0</v>
      </c>
      <c r="EN36" s="279">
        <v>0</v>
      </c>
      <c r="EO36" s="116">
        <f>-9506.754*1000</f>
        <v>-9506754</v>
      </c>
      <c r="ET36" s="306">
        <f t="shared" si="87"/>
        <v>0</v>
      </c>
      <c r="EU36" s="279">
        <v>0</v>
      </c>
      <c r="EV36" s="279">
        <v>0</v>
      </c>
      <c r="EW36" s="279">
        <v>0</v>
      </c>
      <c r="EX36" s="279">
        <v>0</v>
      </c>
      <c r="EY36" s="279">
        <v>0</v>
      </c>
      <c r="EZ36" s="279">
        <v>0</v>
      </c>
      <c r="FA36" s="116">
        <f>-9506.754*1000</f>
        <v>-9506754</v>
      </c>
    </row>
    <row r="37" spans="1:158" x14ac:dyDescent="0.25">
      <c r="A37" s="163">
        <v>0</v>
      </c>
      <c r="B37" s="165" t="s">
        <v>311</v>
      </c>
      <c r="C37" s="306">
        <f t="shared" si="76"/>
        <v>-63197132.303611219</v>
      </c>
      <c r="D37" s="305">
        <v>-13343239.700903701</v>
      </c>
      <c r="E37" s="305">
        <v>-30338150.390908401</v>
      </c>
      <c r="F37" s="305">
        <v>-4276957.1173716197</v>
      </c>
      <c r="G37" s="305">
        <v>-7040355.5279350104</v>
      </c>
      <c r="H37" s="305">
        <v>-3343894.1684742998</v>
      </c>
      <c r="I37" s="305">
        <v>-4854535.3980181804</v>
      </c>
      <c r="J37" s="169"/>
      <c r="K37" s="310"/>
      <c r="L37" s="163"/>
      <c r="M37" s="309"/>
      <c r="N37" s="118">
        <f t="shared" si="88"/>
        <v>9066282.5835320801</v>
      </c>
      <c r="AB37" s="116">
        <v>-13413.178999999996</v>
      </c>
      <c r="AD37" s="306">
        <f t="shared" si="77"/>
        <v>-126394264.60722226</v>
      </c>
      <c r="AE37" s="305">
        <v>-20710880.329745401</v>
      </c>
      <c r="AF37" s="305">
        <v>-50253895.857653797</v>
      </c>
      <c r="AG37" s="305">
        <v>-4069369.4558759001</v>
      </c>
      <c r="AH37" s="305">
        <v>-11662058.792078899</v>
      </c>
      <c r="AI37" s="305">
        <v>-9945902.9832110591</v>
      </c>
      <c r="AJ37" s="305">
        <v>-29752157.188657202</v>
      </c>
      <c r="AK37" s="116">
        <v>-13413.178999999996</v>
      </c>
      <c r="AM37" s="308"/>
      <c r="AN37" s="308"/>
      <c r="AO37" s="307"/>
      <c r="AP37" s="306">
        <f t="shared" si="78"/>
        <v>-189591396.91083333</v>
      </c>
      <c r="AQ37" s="305">
        <v>-27811646.0778924</v>
      </c>
      <c r="AR37" s="305">
        <v>-67483542.146733701</v>
      </c>
      <c r="AS37" s="305">
        <v>-5464560.7171251299</v>
      </c>
      <c r="AT37" s="305">
        <v>-15660418.4129752</v>
      </c>
      <c r="AU37" s="305">
        <v>-13355875.2351461</v>
      </c>
      <c r="AV37" s="305">
        <v>-59815354.320960797</v>
      </c>
      <c r="AW37" s="116">
        <v>-13413.178999999996</v>
      </c>
      <c r="AY37" s="308"/>
      <c r="AZ37" s="308"/>
      <c r="BA37" s="307"/>
      <c r="BB37" s="306">
        <f t="shared" si="79"/>
        <v>-252788529.21444482</v>
      </c>
      <c r="BC37" s="305">
        <v>-41341559.808102198</v>
      </c>
      <c r="BD37" s="305">
        <v>-100313188.43581399</v>
      </c>
      <c r="BE37" s="305">
        <v>-8122980.6779259201</v>
      </c>
      <c r="BF37" s="305">
        <v>-23278957.406068899</v>
      </c>
      <c r="BG37" s="305">
        <v>-19853291.4332694</v>
      </c>
      <c r="BH37" s="305">
        <v>-59878551.4532644</v>
      </c>
      <c r="BI37" s="116">
        <v>-13413.178999999996</v>
      </c>
      <c r="BN37" s="306">
        <f t="shared" si="80"/>
        <v>-315985661.51805604</v>
      </c>
      <c r="BO37" s="305">
        <v>-54871473.538312003</v>
      </c>
      <c r="BP37" s="305">
        <v>-133142834.724894</v>
      </c>
      <c r="BQ37" s="305">
        <v>-10781400.6387267</v>
      </c>
      <c r="BR37" s="305">
        <v>-30897496.399162501</v>
      </c>
      <c r="BS37" s="305">
        <v>-26350707.631392799</v>
      </c>
      <c r="BT37" s="305">
        <v>-59941748.585568003</v>
      </c>
      <c r="BU37" s="116">
        <v>-13413.178999999996</v>
      </c>
      <c r="BZ37" s="306">
        <f t="shared" si="81"/>
        <v>-379182793.82166636</v>
      </c>
      <c r="CA37" s="305">
        <v>-68401387.268521801</v>
      </c>
      <c r="CB37" s="305">
        <v>-165972481.013973</v>
      </c>
      <c r="CC37" s="305">
        <v>-13439820.599527501</v>
      </c>
      <c r="CD37" s="305">
        <v>-38516035.3922562</v>
      </c>
      <c r="CE37" s="305">
        <v>-32848123.829516102</v>
      </c>
      <c r="CF37" s="305">
        <v>-60004945.717871703</v>
      </c>
      <c r="CG37" s="116">
        <v>-13413.178999999996</v>
      </c>
      <c r="CL37" s="306">
        <f t="shared" si="82"/>
        <v>-442379926.12527752</v>
      </c>
      <c r="CM37" s="305">
        <v>-81931300.998731598</v>
      </c>
      <c r="CN37" s="305">
        <v>-198802127.30305299</v>
      </c>
      <c r="CO37" s="305">
        <v>-16098240.560328299</v>
      </c>
      <c r="CP37" s="305">
        <v>-46134574.385349803</v>
      </c>
      <c r="CQ37" s="305">
        <v>-39345540.027639501</v>
      </c>
      <c r="CR37" s="305">
        <v>-60068142.850175299</v>
      </c>
      <c r="CS37" s="116">
        <v>-13413.178999999996</v>
      </c>
      <c r="CX37" s="306">
        <f t="shared" si="83"/>
        <v>-505577058.42888868</v>
      </c>
      <c r="CY37" s="305">
        <v>-95461214.728941396</v>
      </c>
      <c r="CZ37" s="305">
        <v>-231631773.59213299</v>
      </c>
      <c r="DA37" s="305">
        <v>-18756660.521129102</v>
      </c>
      <c r="DB37" s="305">
        <v>-53753113.378443502</v>
      </c>
      <c r="DC37" s="305">
        <v>-45842956.225762799</v>
      </c>
      <c r="DD37" s="305">
        <v>-60131339.982478902</v>
      </c>
      <c r="DE37" s="116">
        <v>-13413.178999999996</v>
      </c>
      <c r="DJ37" s="306">
        <f t="shared" si="84"/>
        <v>-568774190.7324996</v>
      </c>
      <c r="DK37" s="305">
        <v>-108991128.459151</v>
      </c>
      <c r="DL37" s="305">
        <v>-264461419.88121301</v>
      </c>
      <c r="DM37" s="305">
        <v>-21415080.481929898</v>
      </c>
      <c r="DN37" s="305">
        <v>-61371652.371537097</v>
      </c>
      <c r="DO37" s="305">
        <v>-52340372.423886202</v>
      </c>
      <c r="DP37" s="305">
        <v>-60194537.114782497</v>
      </c>
      <c r="DQ37" s="116">
        <v>-13413.178999999996</v>
      </c>
      <c r="DV37" s="306">
        <f t="shared" si="85"/>
        <v>-631971323.036111</v>
      </c>
      <c r="DW37" s="305">
        <v>-122521042.18936101</v>
      </c>
      <c r="DX37" s="305">
        <v>-297291066.17029297</v>
      </c>
      <c r="DY37" s="305">
        <v>-24073500.442730699</v>
      </c>
      <c r="DZ37" s="305">
        <v>-68990191.364630803</v>
      </c>
      <c r="EA37" s="305">
        <v>-58837788.622009501</v>
      </c>
      <c r="EB37" s="305">
        <v>-60257734.2470861</v>
      </c>
      <c r="EC37" s="116">
        <v>-13413.178999999996</v>
      </c>
      <c r="EH37" s="306">
        <f t="shared" si="86"/>
        <v>-695168455.33972239</v>
      </c>
      <c r="EI37" s="305">
        <v>-136050955.91957101</v>
      </c>
      <c r="EJ37" s="305">
        <v>-330120712.459373</v>
      </c>
      <c r="EK37" s="305">
        <v>-26731920.403531499</v>
      </c>
      <c r="EL37" s="305">
        <v>-76608730.357724398</v>
      </c>
      <c r="EM37" s="305">
        <v>-65335204.820132896</v>
      </c>
      <c r="EN37" s="305">
        <v>-60320931.379389703</v>
      </c>
      <c r="EO37" s="116">
        <v>-13413.178999999996</v>
      </c>
      <c r="ET37" s="306">
        <f t="shared" si="87"/>
        <v>-758365587.64333391</v>
      </c>
      <c r="EU37" s="305">
        <v>-149580869.64978099</v>
      </c>
      <c r="EV37" s="305">
        <v>-362950358.74845302</v>
      </c>
      <c r="EW37" s="305">
        <v>-29390340.3643323</v>
      </c>
      <c r="EX37" s="305">
        <v>-84227269.350818098</v>
      </c>
      <c r="EY37" s="305">
        <v>-71832621.018256202</v>
      </c>
      <c r="EZ37" s="305">
        <v>-60384128.511693299</v>
      </c>
      <c r="FA37" s="116">
        <v>-13413.178999999996</v>
      </c>
    </row>
    <row r="38" spans="1:158" ht="16.5" customHeight="1" x14ac:dyDescent="0.25">
      <c r="A38" s="147">
        <v>0</v>
      </c>
      <c r="B38" s="143" t="s">
        <v>334</v>
      </c>
      <c r="C38" s="280">
        <f t="shared" si="76"/>
        <v>0</v>
      </c>
      <c r="D38" s="279">
        <v>0</v>
      </c>
      <c r="E38" s="279">
        <v>0</v>
      </c>
      <c r="F38" s="279">
        <v>0</v>
      </c>
      <c r="G38" s="279">
        <v>0</v>
      </c>
      <c r="H38" s="279">
        <v>0</v>
      </c>
      <c r="I38" s="279">
        <v>0</v>
      </c>
      <c r="J38" s="149"/>
      <c r="K38" s="148">
        <f>+E38-D38</f>
        <v>0</v>
      </c>
      <c r="L38" s="147">
        <f t="shared" ref="L38:L43" si="89">+E38-H38</f>
        <v>0</v>
      </c>
      <c r="M38" s="117" t="e">
        <f t="shared" ref="M38:M69" si="90">+L38/G38</f>
        <v>#DIV/0!</v>
      </c>
      <c r="N38" s="118">
        <f t="shared" si="88"/>
        <v>0</v>
      </c>
      <c r="AB38" s="116">
        <v>0</v>
      </c>
      <c r="AC38" s="118"/>
      <c r="AD38" s="280">
        <f t="shared" si="77"/>
        <v>0</v>
      </c>
      <c r="AE38" s="279">
        <v>0</v>
      </c>
      <c r="AF38" s="279">
        <v>0</v>
      </c>
      <c r="AG38" s="279">
        <v>0</v>
      </c>
      <c r="AH38" s="279">
        <v>0</v>
      </c>
      <c r="AI38" s="279">
        <v>0</v>
      </c>
      <c r="AJ38" s="279">
        <v>0</v>
      </c>
      <c r="AK38" s="116">
        <v>0</v>
      </c>
      <c r="AL38" s="118"/>
      <c r="AM38" s="282"/>
      <c r="AN38" s="282"/>
      <c r="AO38" s="281"/>
      <c r="AP38" s="280">
        <f t="shared" si="78"/>
        <v>0</v>
      </c>
      <c r="AQ38" s="279">
        <v>0</v>
      </c>
      <c r="AR38" s="279">
        <v>0</v>
      </c>
      <c r="AS38" s="279">
        <v>0</v>
      </c>
      <c r="AT38" s="279">
        <v>0</v>
      </c>
      <c r="AU38" s="279">
        <v>0</v>
      </c>
      <c r="AV38" s="279">
        <v>0</v>
      </c>
      <c r="AW38" s="116">
        <v>0</v>
      </c>
      <c r="AX38" s="118"/>
      <c r="AY38" s="282"/>
      <c r="AZ38" s="282"/>
      <c r="BA38" s="281"/>
      <c r="BB38" s="280">
        <f t="shared" si="79"/>
        <v>0</v>
      </c>
      <c r="BC38" s="279">
        <v>0</v>
      </c>
      <c r="BD38" s="279">
        <v>0</v>
      </c>
      <c r="BE38" s="279">
        <v>0</v>
      </c>
      <c r="BF38" s="279">
        <v>0</v>
      </c>
      <c r="BG38" s="279">
        <v>0</v>
      </c>
      <c r="BH38" s="279">
        <v>0</v>
      </c>
      <c r="BI38" s="116">
        <v>0</v>
      </c>
      <c r="BJ38" s="118"/>
      <c r="BN38" s="280">
        <f t="shared" si="80"/>
        <v>0</v>
      </c>
      <c r="BO38" s="279">
        <v>0</v>
      </c>
      <c r="BP38" s="279">
        <v>0</v>
      </c>
      <c r="BQ38" s="279">
        <v>0</v>
      </c>
      <c r="BR38" s="279">
        <v>0</v>
      </c>
      <c r="BS38" s="279">
        <v>0</v>
      </c>
      <c r="BT38" s="279">
        <v>0</v>
      </c>
      <c r="BU38" s="116">
        <v>0</v>
      </c>
      <c r="BV38" s="118"/>
      <c r="BZ38" s="280">
        <f t="shared" si="81"/>
        <v>0</v>
      </c>
      <c r="CA38" s="279">
        <v>0</v>
      </c>
      <c r="CB38" s="279">
        <v>0</v>
      </c>
      <c r="CC38" s="279">
        <v>0</v>
      </c>
      <c r="CD38" s="279">
        <v>0</v>
      </c>
      <c r="CE38" s="279">
        <v>0</v>
      </c>
      <c r="CF38" s="279">
        <v>0</v>
      </c>
      <c r="CG38" s="116">
        <v>0</v>
      </c>
      <c r="CH38" s="118"/>
      <c r="CL38" s="280">
        <f t="shared" si="82"/>
        <v>0</v>
      </c>
      <c r="CM38" s="279">
        <v>0</v>
      </c>
      <c r="CN38" s="279">
        <v>0</v>
      </c>
      <c r="CO38" s="279">
        <v>0</v>
      </c>
      <c r="CP38" s="279">
        <v>0</v>
      </c>
      <c r="CQ38" s="279">
        <v>0</v>
      </c>
      <c r="CR38" s="279">
        <v>0</v>
      </c>
      <c r="CS38" s="116">
        <v>0</v>
      </c>
      <c r="CT38" s="118"/>
      <c r="CX38" s="280">
        <f t="shared" si="83"/>
        <v>0</v>
      </c>
      <c r="CY38" s="279">
        <v>0</v>
      </c>
      <c r="CZ38" s="279">
        <v>0</v>
      </c>
      <c r="DA38" s="279">
        <v>0</v>
      </c>
      <c r="DB38" s="279">
        <v>0</v>
      </c>
      <c r="DC38" s="279">
        <v>0</v>
      </c>
      <c r="DD38" s="279">
        <v>0</v>
      </c>
      <c r="DE38" s="116">
        <v>0</v>
      </c>
      <c r="DF38" s="118"/>
      <c r="DJ38" s="280">
        <f t="shared" si="84"/>
        <v>0</v>
      </c>
      <c r="DK38" s="279">
        <v>0</v>
      </c>
      <c r="DL38" s="279">
        <v>0</v>
      </c>
      <c r="DM38" s="279">
        <v>0</v>
      </c>
      <c r="DN38" s="279">
        <v>0</v>
      </c>
      <c r="DO38" s="279">
        <v>0</v>
      </c>
      <c r="DP38" s="279">
        <v>0</v>
      </c>
      <c r="DQ38" s="116">
        <v>0</v>
      </c>
      <c r="DR38" s="118"/>
      <c r="DV38" s="280">
        <f t="shared" si="85"/>
        <v>0</v>
      </c>
      <c r="DW38" s="279">
        <v>0</v>
      </c>
      <c r="DX38" s="279">
        <v>0</v>
      </c>
      <c r="DY38" s="279">
        <v>0</v>
      </c>
      <c r="DZ38" s="279">
        <v>0</v>
      </c>
      <c r="EA38" s="279">
        <v>0</v>
      </c>
      <c r="EB38" s="279">
        <v>0</v>
      </c>
      <c r="EC38" s="116">
        <v>0</v>
      </c>
      <c r="ED38" s="118"/>
      <c r="EH38" s="280">
        <f t="shared" si="86"/>
        <v>0</v>
      </c>
      <c r="EI38" s="279">
        <v>0</v>
      </c>
      <c r="EJ38" s="279">
        <v>0</v>
      </c>
      <c r="EK38" s="279">
        <v>0</v>
      </c>
      <c r="EL38" s="279">
        <v>0</v>
      </c>
      <c r="EM38" s="279">
        <v>0</v>
      </c>
      <c r="EN38" s="279">
        <v>0</v>
      </c>
      <c r="EO38" s="116">
        <v>0</v>
      </c>
      <c r="EP38" s="118"/>
      <c r="ET38" s="280">
        <f t="shared" si="87"/>
        <v>0</v>
      </c>
      <c r="EU38" s="279">
        <v>0</v>
      </c>
      <c r="EV38" s="279">
        <v>0</v>
      </c>
      <c r="EW38" s="279">
        <v>0</v>
      </c>
      <c r="EX38" s="279">
        <v>0</v>
      </c>
      <c r="EY38" s="279">
        <v>0</v>
      </c>
      <c r="EZ38" s="279">
        <v>0</v>
      </c>
      <c r="FA38" s="116">
        <v>0</v>
      </c>
      <c r="FB38" s="118"/>
    </row>
    <row r="39" spans="1:158" x14ac:dyDescent="0.25">
      <c r="A39" s="147">
        <v>-214337.033</v>
      </c>
      <c r="B39" s="143" t="s">
        <v>382</v>
      </c>
      <c r="C39" s="304">
        <f t="shared" si="76"/>
        <v>-11341533.422222231</v>
      </c>
      <c r="D39" s="279">
        <v>-2574731.0050581601</v>
      </c>
      <c r="E39" s="279">
        <v>-5854093.7732159998</v>
      </c>
      <c r="F39" s="279">
        <v>-825287.88691812556</v>
      </c>
      <c r="G39" s="279">
        <v>-1358517.2769682901</v>
      </c>
      <c r="H39" s="279">
        <v>-645242.69863943267</v>
      </c>
      <c r="I39" s="279">
        <v>-83660.781422222193</v>
      </c>
      <c r="J39" s="149"/>
      <c r="K39" s="148">
        <f>+E39-D39</f>
        <v>-3279362.7681578398</v>
      </c>
      <c r="L39" s="147">
        <f t="shared" si="89"/>
        <v>-5208851.0745765669</v>
      </c>
      <c r="M39" s="117">
        <f t="shared" si="90"/>
        <v>3.8342177629134042</v>
      </c>
      <c r="N39" s="118">
        <f t="shared" si="88"/>
        <v>1749443.1181400344</v>
      </c>
      <c r="AC39" s="118"/>
      <c r="AD39" s="304">
        <f t="shared" si="77"/>
        <v>-21683066.844444402</v>
      </c>
      <c r="AE39" s="279">
        <v>-692279.54850539565</v>
      </c>
      <c r="AF39" s="279">
        <v>-1679781.051364</v>
      </c>
      <c r="AG39" s="279">
        <v>-136022.28416961009</v>
      </c>
      <c r="AH39" s="279">
        <v>-389814.66102281219</v>
      </c>
      <c r="AI39" s="279">
        <v>-332450.63063818432</v>
      </c>
      <c r="AJ39" s="279">
        <v>-18452718.6687444</v>
      </c>
      <c r="AL39" s="118"/>
      <c r="AM39" s="225"/>
      <c r="AN39" s="282"/>
      <c r="AO39" s="281"/>
      <c r="AP39" s="304">
        <f t="shared" si="78"/>
        <v>-31724600.266666699</v>
      </c>
      <c r="AQ39" s="279">
        <v>-2842077.7429706501</v>
      </c>
      <c r="AR39" s="279">
        <v>-6896156.83354</v>
      </c>
      <c r="AS39" s="279">
        <v>-558424.56594464125</v>
      </c>
      <c r="AT39" s="279">
        <v>-1600341.3279627601</v>
      </c>
      <c r="AU39" s="279">
        <v>-1364839.5940819499</v>
      </c>
      <c r="AV39" s="279">
        <v>-18462760.202166699</v>
      </c>
      <c r="AX39" s="118"/>
      <c r="AY39" s="225"/>
      <c r="AZ39" s="282"/>
      <c r="BA39" s="281"/>
      <c r="BB39" s="304">
        <f t="shared" si="79"/>
        <v>-42566133.6888889</v>
      </c>
      <c r="BC39" s="279">
        <v>-5163148.4396780599</v>
      </c>
      <c r="BD39" s="279">
        <v>-12528116.615715999</v>
      </c>
      <c r="BE39" s="279">
        <v>-1014479.26027573</v>
      </c>
      <c r="BF39" s="279">
        <v>-2907309.57337804</v>
      </c>
      <c r="BG39" s="279">
        <v>-2479478.0642521698</v>
      </c>
      <c r="BH39" s="279">
        <v>-18473601.735588901</v>
      </c>
      <c r="BJ39" s="118"/>
      <c r="BN39" s="304">
        <f t="shared" si="80"/>
        <v>-53207667.111111104</v>
      </c>
      <c r="BO39" s="279">
        <v>-7441401.0108249299</v>
      </c>
      <c r="BP39" s="279">
        <v>-18056180.397891998</v>
      </c>
      <c r="BQ39" s="279">
        <v>-1462120.8514678001</v>
      </c>
      <c r="BR39" s="279">
        <v>-4190167.4241744899</v>
      </c>
      <c r="BS39" s="279">
        <v>-3573554.1577407899</v>
      </c>
      <c r="BT39" s="279">
        <v>-18484243.269011099</v>
      </c>
      <c r="BV39" s="118"/>
      <c r="BZ39" s="304">
        <f t="shared" si="81"/>
        <v>-63649200.533333302</v>
      </c>
      <c r="CA39" s="279">
        <v>-9676835.4564112592</v>
      </c>
      <c r="CB39" s="279">
        <v>-23480348.180068001</v>
      </c>
      <c r="CC39" s="279">
        <v>-1901349.33952086</v>
      </c>
      <c r="CD39" s="279">
        <v>-5448914.8803521097</v>
      </c>
      <c r="CE39" s="279">
        <v>-4647067.8745477796</v>
      </c>
      <c r="CF39" s="279">
        <v>-18494684.802433301</v>
      </c>
      <c r="CH39" s="118"/>
      <c r="CL39" s="304">
        <f t="shared" si="82"/>
        <v>-74290733.955555573</v>
      </c>
      <c r="CM39" s="279">
        <v>-11955088.027558099</v>
      </c>
      <c r="CN39" s="279">
        <v>-29008411.962244</v>
      </c>
      <c r="CO39" s="279">
        <v>-2348990.9307129299</v>
      </c>
      <c r="CP39" s="279">
        <v>-6731772.7311485596</v>
      </c>
      <c r="CQ39" s="279">
        <v>-5741143.9680363899</v>
      </c>
      <c r="CR39" s="279">
        <v>-18505326.335855599</v>
      </c>
      <c r="CT39" s="118"/>
      <c r="CX39" s="304">
        <f t="shared" si="83"/>
        <v>-85104217.238490194</v>
      </c>
      <c r="CY39" s="279">
        <v>-14270153.452335499</v>
      </c>
      <c r="CZ39" s="279">
        <v>-34625800.258062899</v>
      </c>
      <c r="DA39" s="279">
        <v>-2803865.6814695601</v>
      </c>
      <c r="DB39" s="279">
        <v>-8035359.4769271398</v>
      </c>
      <c r="DC39" s="279">
        <v>-6852898.5505565898</v>
      </c>
      <c r="DD39" s="279">
        <v>-18516139.819138501</v>
      </c>
      <c r="DF39" s="118"/>
      <c r="DJ39" s="304">
        <f t="shared" si="84"/>
        <v>-95945750.660712391</v>
      </c>
      <c r="DK39" s="279">
        <v>-16591224.149042901</v>
      </c>
      <c r="DL39" s="279">
        <v>-40257760.040238902</v>
      </c>
      <c r="DM39" s="279">
        <v>-3259920.3758006501</v>
      </c>
      <c r="DN39" s="279">
        <v>-9342327.7223424297</v>
      </c>
      <c r="DO39" s="279">
        <v>-7967537.0207268205</v>
      </c>
      <c r="DP39" s="279">
        <v>-18526981.352560699</v>
      </c>
      <c r="DR39" s="118"/>
      <c r="DV39" s="304">
        <f t="shared" si="85"/>
        <v>-106784479.94364685</v>
      </c>
      <c r="DW39" s="279">
        <v>-18911694.505809799</v>
      </c>
      <c r="DX39" s="279">
        <v>-45888263.1281377</v>
      </c>
      <c r="DY39" s="279">
        <v>-3715857.1125665102</v>
      </c>
      <c r="DZ39" s="279">
        <v>-10648957.923233701</v>
      </c>
      <c r="EA39" s="279">
        <v>-9081887.1920555402</v>
      </c>
      <c r="EB39" s="279">
        <v>-18537820.0818436</v>
      </c>
      <c r="ED39" s="118"/>
      <c r="EH39" s="304">
        <f t="shared" si="86"/>
        <v>-118420266.36586924</v>
      </c>
      <c r="EI39" s="279">
        <v>-21402807.325921401</v>
      </c>
      <c r="EJ39" s="279">
        <v>-51932821.458753698</v>
      </c>
      <c r="EK39" s="279">
        <v>-4205322.4689349504</v>
      </c>
      <c r="EL39" s="279">
        <v>-12051674.934935</v>
      </c>
      <c r="EM39" s="279">
        <v>-10278184.309058299</v>
      </c>
      <c r="EN39" s="279">
        <v>-18549455.868265901</v>
      </c>
      <c r="EP39" s="118"/>
      <c r="ET39" s="304">
        <f t="shared" si="87"/>
        <v>-129761799.78809136</v>
      </c>
      <c r="EU39" s="279">
        <v>-23830923.336530101</v>
      </c>
      <c r="EV39" s="279">
        <v>-57824521.2409297</v>
      </c>
      <c r="EW39" s="279">
        <v>-4682409.9211135702</v>
      </c>
      <c r="EX39" s="279">
        <v>-13418919.166897399</v>
      </c>
      <c r="EY39" s="279">
        <v>-11444228.7209325</v>
      </c>
      <c r="EZ39" s="279">
        <v>-18560797.401688099</v>
      </c>
      <c r="FB39" s="118"/>
    </row>
    <row r="40" spans="1:158" x14ac:dyDescent="0.25">
      <c r="A40" s="147">
        <v>-297506.783</v>
      </c>
      <c r="B40" s="143" t="s">
        <v>344</v>
      </c>
      <c r="C40" s="304">
        <f t="shared" si="76"/>
        <v>-92527269.380712599</v>
      </c>
      <c r="D40" s="279">
        <v>-21140281.476988599</v>
      </c>
      <c r="E40" s="279">
        <v>-48066065.897892602</v>
      </c>
      <c r="F40" s="279">
        <v>-6776171.2562296297</v>
      </c>
      <c r="G40" s="279">
        <v>-11154344.888860701</v>
      </c>
      <c r="H40" s="279">
        <v>-5297878.5913603501</v>
      </c>
      <c r="I40" s="279">
        <v>-92527.269380712576</v>
      </c>
      <c r="J40" s="149"/>
      <c r="K40" s="148">
        <f>+E40-D40</f>
        <v>-26925784.420904003</v>
      </c>
      <c r="L40" s="147">
        <f t="shared" si="89"/>
        <v>-42768187.306532249</v>
      </c>
      <c r="M40" s="117">
        <f t="shared" si="90"/>
        <v>3.8342177629134229</v>
      </c>
      <c r="N40" s="118">
        <f t="shared" si="88"/>
        <v>14364110.220758969</v>
      </c>
      <c r="AD40" s="304">
        <f t="shared" si="77"/>
        <v>-125751870.60307731</v>
      </c>
      <c r="AE40" s="279">
        <v>-26922296.9247755</v>
      </c>
      <c r="AF40" s="279">
        <v>-65325581.740886599</v>
      </c>
      <c r="AG40" s="279">
        <v>-5289817.2865378195</v>
      </c>
      <c r="AH40" s="279">
        <v>-15159636.121483799</v>
      </c>
      <c r="AI40" s="279">
        <v>-12928786.658790501</v>
      </c>
      <c r="AJ40" s="279">
        <v>-125751.8706030774</v>
      </c>
      <c r="AM40" s="225"/>
      <c r="AN40" s="282"/>
      <c r="AO40" s="281"/>
      <c r="AP40" s="304">
        <f t="shared" si="78"/>
        <v>-152883487.47140101</v>
      </c>
      <c r="AQ40" s="279">
        <v>-32785382.416617502</v>
      </c>
      <c r="AR40" s="279">
        <v>-79552059.950428203</v>
      </c>
      <c r="AS40" s="279">
        <v>-6441823.4126812704</v>
      </c>
      <c r="AT40" s="279">
        <v>-18461072.208227199</v>
      </c>
      <c r="AU40" s="279">
        <v>-15744392.6859462</v>
      </c>
      <c r="AV40" s="279">
        <v>101243.202499348</v>
      </c>
      <c r="AY40" s="225"/>
      <c r="AZ40" s="282"/>
      <c r="BA40" s="281"/>
      <c r="BB40" s="304">
        <f t="shared" si="79"/>
        <v>-218792501.39238527</v>
      </c>
      <c r="BC40" s="279">
        <v>-46895884.584817298</v>
      </c>
      <c r="BD40" s="279">
        <v>-113790474.502101</v>
      </c>
      <c r="BE40" s="279">
        <v>-9214320.0722208507</v>
      </c>
      <c r="BF40" s="279">
        <v>-26406533.881092999</v>
      </c>
      <c r="BG40" s="279">
        <v>-22520622.540731501</v>
      </c>
      <c r="BH40" s="279">
        <v>35334.18857836353</v>
      </c>
      <c r="BN40" s="304">
        <f t="shared" si="80"/>
        <v>-230215612.19845611</v>
      </c>
      <c r="BO40" s="279">
        <v>-49341465.548748598</v>
      </c>
      <c r="BP40" s="279">
        <v>-119724552.10363901</v>
      </c>
      <c r="BQ40" s="279">
        <v>-9694839.1191200893</v>
      </c>
      <c r="BR40" s="279">
        <v>-27783612.427638099</v>
      </c>
      <c r="BS40" s="279">
        <v>-23695054.0770826</v>
      </c>
      <c r="BT40" s="279">
        <v>23911.077772293331</v>
      </c>
      <c r="BZ40" s="304">
        <f t="shared" si="81"/>
        <v>-262641324.1234684</v>
      </c>
      <c r="CA40" s="279">
        <v>-56283506.571723796</v>
      </c>
      <c r="CB40" s="279">
        <v>-136569060.93444401</v>
      </c>
      <c r="CC40" s="279">
        <v>-11058843.4130255</v>
      </c>
      <c r="CD40" s="279">
        <v>-31692595.979181599</v>
      </c>
      <c r="CE40" s="279">
        <v>-27028802.5909408</v>
      </c>
      <c r="CF40" s="279">
        <v>-8514.63415271964</v>
      </c>
      <c r="CL40" s="304">
        <f t="shared" si="82"/>
        <v>-277664008.23062873</v>
      </c>
      <c r="CM40" s="279">
        <v>-59499722.443507098</v>
      </c>
      <c r="CN40" s="279">
        <v>-144373044.874432</v>
      </c>
      <c r="CO40" s="279">
        <v>-11690780.3671172</v>
      </c>
      <c r="CP40" s="279">
        <v>-33503610.189470101</v>
      </c>
      <c r="CQ40" s="279">
        <v>-28573313.0378424</v>
      </c>
      <c r="CR40" s="279">
        <v>-23537.318259879201</v>
      </c>
      <c r="CX40" s="304">
        <f t="shared" si="83"/>
        <v>-309687840.95931011</v>
      </c>
      <c r="CY40" s="279">
        <v>-66355724.897039004</v>
      </c>
      <c r="CZ40" s="279">
        <v>-161008785.50032699</v>
      </c>
      <c r="DA40" s="279">
        <v>-13037879.405381801</v>
      </c>
      <c r="DB40" s="279">
        <v>-37364146.4109504</v>
      </c>
      <c r="DC40" s="279">
        <v>-31865743.594623301</v>
      </c>
      <c r="DD40" s="279">
        <v>-55561.150988561603</v>
      </c>
      <c r="DJ40" s="304">
        <f t="shared" si="84"/>
        <v>-341711673.68799269</v>
      </c>
      <c r="DK40" s="279">
        <v>-73211727.350571007</v>
      </c>
      <c r="DL40" s="279">
        <v>-177644526.126223</v>
      </c>
      <c r="DM40" s="279">
        <v>-14384978.443646399</v>
      </c>
      <c r="DN40" s="279">
        <v>-41224682.632430799</v>
      </c>
      <c r="DO40" s="279">
        <v>-35158174.151404202</v>
      </c>
      <c r="DP40" s="279">
        <v>-87584.983717244002</v>
      </c>
      <c r="DV40" s="304">
        <f t="shared" si="85"/>
        <v>-373735506.41667509</v>
      </c>
      <c r="DW40" s="279">
        <v>-80067729.804103002</v>
      </c>
      <c r="DX40" s="279">
        <v>-194280266.752119</v>
      </c>
      <c r="DY40" s="279">
        <v>-15732077.481911</v>
      </c>
      <c r="DZ40" s="279">
        <v>-45085218.853911102</v>
      </c>
      <c r="EA40" s="279">
        <v>-38450604.708185002</v>
      </c>
      <c r="EB40" s="279">
        <v>-119608.81644592639</v>
      </c>
      <c r="EH40" s="304">
        <f t="shared" si="86"/>
        <v>-405759339.14535743</v>
      </c>
      <c r="EI40" s="279">
        <v>-86923732.257634893</v>
      </c>
      <c r="EJ40" s="279">
        <v>-210916007.37801501</v>
      </c>
      <c r="EK40" s="279">
        <v>-17079176.520175599</v>
      </c>
      <c r="EL40" s="279">
        <v>-48945755.075391397</v>
      </c>
      <c r="EM40" s="279">
        <v>-41743035.264965899</v>
      </c>
      <c r="EN40" s="279">
        <v>-151632.64917460881</v>
      </c>
      <c r="ET40" s="304">
        <f t="shared" si="87"/>
        <v>-438329107.60267007</v>
      </c>
      <c r="EU40" s="279">
        <v>-93896614.4340491</v>
      </c>
      <c r="EV40" s="279">
        <v>-227835350.69622001</v>
      </c>
      <c r="EW40" s="279">
        <v>-18449240.626401398</v>
      </c>
      <c r="EX40" s="279">
        <v>-52872104.926140599</v>
      </c>
      <c r="EY40" s="279">
        <v>-45091594.502227001</v>
      </c>
      <c r="EZ40" s="279">
        <v>-184202.4176319206</v>
      </c>
    </row>
    <row r="41" spans="1:158" x14ac:dyDescent="0.25">
      <c r="A41" s="246">
        <v>-1923578.348</v>
      </c>
      <c r="B41" s="216" t="s">
        <v>331</v>
      </c>
      <c r="C41" s="223">
        <f t="shared" si="76"/>
        <v>-539045615.88878584</v>
      </c>
      <c r="D41" s="222">
        <f t="shared" ref="D41:I41" si="91">D40+D39+D37+D30+D22+D21+D36</f>
        <v>-96785686.102257177</v>
      </c>
      <c r="E41" s="222">
        <f t="shared" si="91"/>
        <v>-220058903.72026038</v>
      </c>
      <c r="F41" s="222">
        <f t="shared" si="91"/>
        <v>-31023067.734195616</v>
      </c>
      <c r="G41" s="222">
        <f t="shared" si="91"/>
        <v>-51067481.020284601</v>
      </c>
      <c r="H41" s="222">
        <f t="shared" si="91"/>
        <v>-24255060.885041401</v>
      </c>
      <c r="I41" s="222">
        <f t="shared" si="91"/>
        <v>-115855416.42674664</v>
      </c>
      <c r="J41" s="220">
        <f>+(E41-D41)/D41</f>
        <v>1.2736719920315605</v>
      </c>
      <c r="K41" s="219">
        <f>+E41-D41</f>
        <v>-123273217.6180032</v>
      </c>
      <c r="L41" s="246">
        <f t="shared" si="89"/>
        <v>-195803842.83521897</v>
      </c>
      <c r="M41" s="117">
        <f t="shared" si="90"/>
        <v>3.8342177629134162</v>
      </c>
      <c r="N41" s="118">
        <f t="shared" si="88"/>
        <v>65762618.368061557</v>
      </c>
      <c r="AB41" s="129"/>
      <c r="AC41" s="129"/>
      <c r="AD41" s="223">
        <f t="shared" si="77"/>
        <v>-1016788563.6192231</v>
      </c>
      <c r="AE41" s="222">
        <f t="shared" ref="AE41:AJ41" si="92">AE40+AE39+AE37+AE30+AE22+AE21+AE36</f>
        <v>-181430173.25286928</v>
      </c>
      <c r="AF41" s="222">
        <f t="shared" si="92"/>
        <v>-440231071.153018</v>
      </c>
      <c r="AG41" s="222">
        <f t="shared" si="92"/>
        <v>-35648238.686847553</v>
      </c>
      <c r="AH41" s="222">
        <f t="shared" si="92"/>
        <v>-102161246.33259514</v>
      </c>
      <c r="AI41" s="222">
        <f t="shared" si="92"/>
        <v>-87127484.330474034</v>
      </c>
      <c r="AJ41" s="222">
        <f t="shared" si="92"/>
        <v>-170190349.8634192</v>
      </c>
      <c r="AK41" s="129"/>
      <c r="AL41" s="129"/>
      <c r="AM41" s="225"/>
      <c r="AN41" s="225"/>
      <c r="AO41" s="224"/>
      <c r="AP41" s="223">
        <f t="shared" si="78"/>
        <v>-1490638526.9956205</v>
      </c>
      <c r="AQ41" s="222">
        <f t="shared" ref="AQ41:AV41" si="93">AQ40+AQ39+AQ37+AQ30+AQ22+AQ21+AQ36</f>
        <v>-270244403.67673421</v>
      </c>
      <c r="AR41" s="222">
        <f t="shared" si="93"/>
        <v>-655734276.00657439</v>
      </c>
      <c r="AS41" s="222">
        <f t="shared" si="93"/>
        <v>-53098869.021229014</v>
      </c>
      <c r="AT41" s="222">
        <f t="shared" si="93"/>
        <v>-152171519.20780352</v>
      </c>
      <c r="AU41" s="222">
        <f t="shared" si="93"/>
        <v>-129778385.94645441</v>
      </c>
      <c r="AV41" s="222">
        <f t="shared" si="93"/>
        <v>-229611073.13682485</v>
      </c>
      <c r="AW41" s="129"/>
      <c r="AX41" s="129"/>
      <c r="AY41" s="225"/>
      <c r="AZ41" s="225"/>
      <c r="BA41" s="224"/>
      <c r="BB41" s="223">
        <f t="shared" si="79"/>
        <v>-2002465887.4246778</v>
      </c>
      <c r="BC41" s="222">
        <f t="shared" ref="BC41:BH41" si="94">BC40+BC39+BC37+BC30+BC22+BC21+BC36</f>
        <v>-372149942.31059027</v>
      </c>
      <c r="BD41" s="222">
        <f t="shared" si="94"/>
        <v>-903002873.20226026</v>
      </c>
      <c r="BE41" s="222">
        <f t="shared" si="94"/>
        <v>-73121740.077347487</v>
      </c>
      <c r="BF41" s="222">
        <f t="shared" si="94"/>
        <v>-209553357.34626445</v>
      </c>
      <c r="BG41" s="222">
        <f t="shared" si="94"/>
        <v>-178716073.99096125</v>
      </c>
      <c r="BH41" s="222">
        <f t="shared" si="94"/>
        <v>-265921900.49725404</v>
      </c>
      <c r="BI41" s="129"/>
      <c r="BJ41" s="129"/>
      <c r="BN41" s="223">
        <f t="shared" si="80"/>
        <v>-2476172707.7383213</v>
      </c>
      <c r="BO41" s="222">
        <f t="shared" ref="BO41:BT41" si="95">BO40+BO39+BO37+BO30+BO22+BO21+BO36</f>
        <v>-464993935.55653763</v>
      </c>
      <c r="BP41" s="222">
        <f t="shared" si="95"/>
        <v>-1128284092.218792</v>
      </c>
      <c r="BQ41" s="222">
        <f t="shared" si="95"/>
        <v>-91364156.829376131</v>
      </c>
      <c r="BR41" s="222">
        <f t="shared" si="95"/>
        <v>-261832743.37364325</v>
      </c>
      <c r="BS41" s="222">
        <f t="shared" si="95"/>
        <v>-223302172.44240493</v>
      </c>
      <c r="BT41" s="222">
        <f t="shared" si="95"/>
        <v>-306395607.31756747</v>
      </c>
      <c r="BU41" s="129"/>
      <c r="BV41" s="129"/>
      <c r="BZ41" s="223">
        <f t="shared" si="81"/>
        <v>-2966216766.1714048</v>
      </c>
      <c r="CA41" s="222">
        <f t="shared" ref="CA41:CF41" si="96">CA40+CA39+CA37+CA30+CA22+CA21+CA36</f>
        <v>-561335578.36803758</v>
      </c>
      <c r="CB41" s="222">
        <f t="shared" si="96"/>
        <v>-1362052179.6936097</v>
      </c>
      <c r="CC41" s="222">
        <f t="shared" si="96"/>
        <v>-110293807.92793213</v>
      </c>
      <c r="CD41" s="222">
        <f t="shared" si="96"/>
        <v>-316081615.6912303</v>
      </c>
      <c r="CE41" s="222">
        <f t="shared" si="96"/>
        <v>-269567933.11459422</v>
      </c>
      <c r="CF41" s="222">
        <f t="shared" si="96"/>
        <v>-346885651.37600029</v>
      </c>
      <c r="CG41" s="129"/>
      <c r="CH41" s="129"/>
      <c r="CL41" s="223">
        <f t="shared" si="82"/>
        <v>-3439557796.7866383</v>
      </c>
      <c r="CM41" s="222">
        <f t="shared" ref="CM41:CR41" si="97">CM40+CM39+CM37+CM30+CM22+CM21+CM36</f>
        <v>-656244308.7951622</v>
      </c>
      <c r="CN41" s="222">
        <f t="shared" si="97"/>
        <v>-1592343378.2776117</v>
      </c>
      <c r="CO41" s="222">
        <f t="shared" si="97"/>
        <v>-128941913.78084484</v>
      </c>
      <c r="CP41" s="222">
        <f t="shared" si="97"/>
        <v>-369523631.50612795</v>
      </c>
      <c r="CQ41" s="222">
        <f t="shared" si="97"/>
        <v>-315145572.02027571</v>
      </c>
      <c r="CR41" s="222">
        <f t="shared" si="97"/>
        <v>-377358992.40661633</v>
      </c>
      <c r="CS41" s="129"/>
      <c r="CT41" s="129"/>
      <c r="CX41" s="223">
        <f t="shared" si="83"/>
        <v>-3930071925.8841071</v>
      </c>
      <c r="CY41" s="222">
        <f t="shared" ref="CY41:DD41" si="98">CY40+CY39+CY37+CY30+CY22+CY21+CY36</f>
        <v>-750543540.00295913</v>
      </c>
      <c r="CZ41" s="222">
        <f t="shared" si="98"/>
        <v>-1821155658.0611644</v>
      </c>
      <c r="DA41" s="222">
        <f t="shared" si="98"/>
        <v>-147470262.4111273</v>
      </c>
      <c r="DB41" s="222">
        <f t="shared" si="98"/>
        <v>-422622445.31240058</v>
      </c>
      <c r="DC41" s="222">
        <f t="shared" si="98"/>
        <v>-360430513.56074232</v>
      </c>
      <c r="DD41" s="222">
        <f t="shared" si="98"/>
        <v>-427849506.53571361</v>
      </c>
      <c r="DE41" s="129"/>
      <c r="DF41" s="129"/>
      <c r="DJ41" s="223">
        <f t="shared" si="84"/>
        <v>-4420614105.1208601</v>
      </c>
      <c r="DK41" s="222">
        <f t="shared" ref="DK41:DP41" si="99">DK40+DK39+DK37+DK30+DK22+DK21+DK36</f>
        <v>-849134875.13739181</v>
      </c>
      <c r="DL41" s="222">
        <f t="shared" si="99"/>
        <v>-2060382509.3310733</v>
      </c>
      <c r="DM41" s="222">
        <f t="shared" si="99"/>
        <v>-166841943.451352</v>
      </c>
      <c r="DN41" s="222">
        <f t="shared" si="99"/>
        <v>-478138093.533108</v>
      </c>
      <c r="DO41" s="222">
        <f t="shared" si="99"/>
        <v>-407776634.95298517</v>
      </c>
      <c r="DP41" s="222">
        <f t="shared" si="99"/>
        <v>-458340048.71495044</v>
      </c>
      <c r="DQ41" s="129"/>
      <c r="DR41" s="129"/>
      <c r="DV41" s="223">
        <f t="shared" si="85"/>
        <v>-4910653480.2183294</v>
      </c>
      <c r="DW41" s="222">
        <f t="shared" ref="DW41:EB41" si="100">DW40+DW39+DW37+DW30+DW22+DW21+DW36</f>
        <v>-949761613.94533849</v>
      </c>
      <c r="DX41" s="222">
        <f t="shared" si="100"/>
        <v>-2304548163.9067068</v>
      </c>
      <c r="DY41" s="222">
        <f t="shared" si="100"/>
        <v>-186613550.0093478</v>
      </c>
      <c r="DZ41" s="222">
        <f t="shared" si="100"/>
        <v>-534799854.18014336</v>
      </c>
      <c r="EA41" s="222">
        <f t="shared" si="100"/>
        <v>-456100210.0867452</v>
      </c>
      <c r="EB41" s="222">
        <f t="shared" si="100"/>
        <v>-478830088.0900479</v>
      </c>
      <c r="EC41" s="129"/>
      <c r="ED41" s="129"/>
      <c r="EH41" s="223">
        <f t="shared" si="86"/>
        <v>-5401489912.4550858</v>
      </c>
      <c r="EI41" s="222">
        <f t="shared" ref="EI41:EN41" si="101">EI40+EI39+EI37+EI30+EI22+EI21+EI36</f>
        <v>-1041986797.9072137</v>
      </c>
      <c r="EJ41" s="222">
        <f t="shared" si="101"/>
        <v>-2528327873.7250557</v>
      </c>
      <c r="EK41" s="222">
        <f t="shared" si="101"/>
        <v>-204734380.25421068</v>
      </c>
      <c r="EL41" s="222">
        <f t="shared" si="101"/>
        <v>-586730795.8083936</v>
      </c>
      <c r="EM41" s="222">
        <f t="shared" si="101"/>
        <v>-500389140.23792744</v>
      </c>
      <c r="EN41" s="222">
        <f t="shared" si="101"/>
        <v>-539320924.52228475</v>
      </c>
      <c r="EO41" s="129"/>
      <c r="EP41" s="129"/>
      <c r="ET41" s="223">
        <f t="shared" si="87"/>
        <v>-5892078027.4204731</v>
      </c>
      <c r="EU41" s="222">
        <f t="shared" ref="EU41:EZ41" si="102">EU40+EU39+EU37+EU30+EU22+EU21+EU36</f>
        <v>-1136301868.7959204</v>
      </c>
      <c r="EV41" s="222">
        <f t="shared" si="102"/>
        <v>-2757178587.6872764</v>
      </c>
      <c r="EW41" s="222">
        <f t="shared" si="102"/>
        <v>-223265841.13818133</v>
      </c>
      <c r="EX41" s="222">
        <f t="shared" si="102"/>
        <v>-639838528.757025</v>
      </c>
      <c r="EY41" s="222">
        <f t="shared" si="102"/>
        <v>-545681688.40482032</v>
      </c>
      <c r="EZ41" s="222">
        <f t="shared" si="102"/>
        <v>-589811512.63725007</v>
      </c>
      <c r="FA41" s="129"/>
      <c r="FB41" s="129"/>
    </row>
    <row r="42" spans="1:158" x14ac:dyDescent="0.25">
      <c r="A42" s="137">
        <v>0</v>
      </c>
      <c r="B42" s="303"/>
      <c r="C42" s="302"/>
      <c r="D42" s="301"/>
      <c r="E42" s="301"/>
      <c r="F42" s="301"/>
      <c r="G42" s="301"/>
      <c r="H42" s="301"/>
      <c r="I42" s="301"/>
      <c r="J42" s="300"/>
      <c r="K42" s="299"/>
      <c r="L42" s="137">
        <f t="shared" si="89"/>
        <v>0</v>
      </c>
      <c r="M42" s="117" t="e">
        <f t="shared" si="90"/>
        <v>#DIV/0!</v>
      </c>
      <c r="AB42" s="129"/>
      <c r="AC42" s="129"/>
      <c r="AD42" s="298"/>
      <c r="AE42" s="297"/>
      <c r="AF42" s="297"/>
      <c r="AG42" s="297"/>
      <c r="AH42" s="297"/>
      <c r="AI42" s="297"/>
      <c r="AJ42" s="297"/>
      <c r="AK42" s="129"/>
      <c r="AL42" s="129"/>
      <c r="AM42" s="225"/>
      <c r="AN42" s="225"/>
      <c r="AO42" s="224"/>
      <c r="AP42" s="298"/>
      <c r="AQ42" s="297"/>
      <c r="AR42" s="297"/>
      <c r="AS42" s="297"/>
      <c r="AT42" s="297"/>
      <c r="AU42" s="297"/>
      <c r="AV42" s="297"/>
      <c r="AW42" s="129"/>
      <c r="AX42" s="129"/>
      <c r="AY42" s="225"/>
      <c r="AZ42" s="225"/>
      <c r="BA42" s="224"/>
      <c r="BB42" s="298"/>
      <c r="BC42" s="297"/>
      <c r="BD42" s="297"/>
      <c r="BE42" s="297"/>
      <c r="BF42" s="297"/>
      <c r="BG42" s="297"/>
      <c r="BH42" s="297"/>
      <c r="BI42" s="129"/>
      <c r="BJ42" s="129"/>
      <c r="BN42" s="298"/>
      <c r="BO42" s="297"/>
      <c r="BP42" s="297"/>
      <c r="BQ42" s="297"/>
      <c r="BR42" s="297"/>
      <c r="BS42" s="297"/>
      <c r="BT42" s="297"/>
      <c r="BU42" s="129"/>
      <c r="BV42" s="129"/>
      <c r="BZ42" s="298"/>
      <c r="CA42" s="297"/>
      <c r="CB42" s="297"/>
      <c r="CC42" s="297"/>
      <c r="CD42" s="297"/>
      <c r="CE42" s="297"/>
      <c r="CF42" s="297"/>
      <c r="CG42" s="129"/>
      <c r="CH42" s="129"/>
      <c r="CL42" s="298"/>
      <c r="CM42" s="297"/>
      <c r="CN42" s="297"/>
      <c r="CO42" s="297"/>
      <c r="CP42" s="297"/>
      <c r="CQ42" s="297"/>
      <c r="CR42" s="297"/>
      <c r="CS42" s="129"/>
      <c r="CT42" s="129"/>
      <c r="CX42" s="298"/>
      <c r="CY42" s="297"/>
      <c r="CZ42" s="297"/>
      <c r="DA42" s="297"/>
      <c r="DB42" s="297"/>
      <c r="DC42" s="297"/>
      <c r="DD42" s="297"/>
      <c r="DE42" s="129"/>
      <c r="DF42" s="129"/>
      <c r="DJ42" s="298"/>
      <c r="DK42" s="297"/>
      <c r="DL42" s="297"/>
      <c r="DM42" s="297"/>
      <c r="DN42" s="297"/>
      <c r="DO42" s="297"/>
      <c r="DP42" s="297"/>
      <c r="DQ42" s="129"/>
      <c r="DR42" s="129"/>
      <c r="DV42" s="298"/>
      <c r="DW42" s="297"/>
      <c r="DX42" s="297"/>
      <c r="DY42" s="297"/>
      <c r="DZ42" s="297"/>
      <c r="EA42" s="297"/>
      <c r="EB42" s="297"/>
      <c r="EC42" s="129"/>
      <c r="ED42" s="129"/>
      <c r="EH42" s="298"/>
      <c r="EI42" s="297"/>
      <c r="EJ42" s="297"/>
      <c r="EK42" s="297"/>
      <c r="EL42" s="297"/>
      <c r="EM42" s="297"/>
      <c r="EN42" s="297"/>
      <c r="EO42" s="129"/>
      <c r="EP42" s="129"/>
      <c r="ET42" s="298"/>
      <c r="EU42" s="297"/>
      <c r="EV42" s="297"/>
      <c r="EW42" s="297"/>
      <c r="EX42" s="297"/>
      <c r="EY42" s="297"/>
      <c r="EZ42" s="297"/>
      <c r="FA42" s="129"/>
      <c r="FB42" s="129"/>
    </row>
    <row r="43" spans="1:158" x14ac:dyDescent="0.25">
      <c r="A43" s="157">
        <v>4334267.3436399987</v>
      </c>
      <c r="B43" s="141" t="s">
        <v>381</v>
      </c>
      <c r="C43" s="296">
        <f t="shared" ref="C43:I43" si="103">+C7+C15+C19+C41</f>
        <v>428700134.7689594</v>
      </c>
      <c r="D43" s="295">
        <f t="shared" si="103"/>
        <v>-216540255.31660062</v>
      </c>
      <c r="E43" s="295">
        <f t="shared" si="103"/>
        <v>662542283.94308949</v>
      </c>
      <c r="F43" s="295">
        <f t="shared" si="103"/>
        <v>-189850157.15746391</v>
      </c>
      <c r="G43" s="295">
        <f t="shared" si="103"/>
        <v>-23732084.078704566</v>
      </c>
      <c r="H43" s="295">
        <f t="shared" si="103"/>
        <v>-76016259.62203902</v>
      </c>
      <c r="I43" s="295">
        <f t="shared" si="103"/>
        <v>272296607.00067723</v>
      </c>
      <c r="J43" s="140"/>
      <c r="K43" s="139"/>
      <c r="L43" s="157">
        <f t="shared" si="89"/>
        <v>738558543.56512856</v>
      </c>
      <c r="M43" s="117">
        <f t="shared" si="90"/>
        <v>-31.120677860224543</v>
      </c>
      <c r="P43" s="116">
        <f>112-94</f>
        <v>18</v>
      </c>
      <c r="AD43" s="296">
        <f t="shared" ref="AD43:AJ43" si="104">+AD7+AD15+AD19+AD41</f>
        <v>1381062654.2112689</v>
      </c>
      <c r="AE43" s="295">
        <f t="shared" si="104"/>
        <v>467924825.1655103</v>
      </c>
      <c r="AF43" s="295">
        <f t="shared" si="104"/>
        <v>-35171288.62171036</v>
      </c>
      <c r="AG43" s="295">
        <f t="shared" si="104"/>
        <v>478065892.61791921</v>
      </c>
      <c r="AH43" s="295">
        <f t="shared" si="104"/>
        <v>-18079087.178125128</v>
      </c>
      <c r="AI43" s="295">
        <f t="shared" si="104"/>
        <v>160623786.86806053</v>
      </c>
      <c r="AJ43" s="295">
        <f t="shared" si="104"/>
        <v>327698525.35961437</v>
      </c>
      <c r="AM43" s="225"/>
      <c r="AN43" s="225"/>
      <c r="AO43" s="224"/>
      <c r="AP43" s="296">
        <f t="shared" ref="AP43:AV43" si="105">+AP7+AP15+AP19+AP41</f>
        <v>3193359751.5763073</v>
      </c>
      <c r="AQ43" s="295">
        <f t="shared" si="105"/>
        <v>1244764718.4592431</v>
      </c>
      <c r="AR43" s="295">
        <f t="shared" si="105"/>
        <v>238270678.6594789</v>
      </c>
      <c r="AS43" s="295">
        <f t="shared" si="105"/>
        <v>915766688.57997203</v>
      </c>
      <c r="AT43" s="295">
        <f t="shared" si="105"/>
        <v>-127598375.34511049</v>
      </c>
      <c r="AU43" s="295">
        <f t="shared" si="105"/>
        <v>528997341.71036267</v>
      </c>
      <c r="AV43" s="295">
        <f t="shared" si="105"/>
        <v>393158699.51236153</v>
      </c>
      <c r="AY43" s="225"/>
      <c r="AZ43" s="225"/>
      <c r="BA43" s="224"/>
      <c r="BB43" s="296">
        <f t="shared" ref="BB43:BH43" si="106">+BB7+BB15+BB19+BB41</f>
        <v>4137960069.6238585</v>
      </c>
      <c r="BC43" s="295">
        <f t="shared" si="106"/>
        <v>2477052691.4221039</v>
      </c>
      <c r="BD43" s="295">
        <f t="shared" si="106"/>
        <v>-174170884.78586698</v>
      </c>
      <c r="BE43" s="295">
        <f t="shared" si="106"/>
        <v>980762878.55784607</v>
      </c>
      <c r="BF43" s="295">
        <f t="shared" si="106"/>
        <v>12738089.67768985</v>
      </c>
      <c r="BG43" s="295">
        <f t="shared" si="106"/>
        <v>423859091.18283159</v>
      </c>
      <c r="BH43" s="295">
        <f t="shared" si="106"/>
        <v>417718203.56925333</v>
      </c>
      <c r="BN43" s="296">
        <f t="shared" ref="BN43:BT43" si="107">+BN7+BN15+BN19+BN41</f>
        <v>4344137917.3157797</v>
      </c>
      <c r="BO43" s="295">
        <f t="shared" si="107"/>
        <v>2114318800.2057037</v>
      </c>
      <c r="BP43" s="295">
        <f t="shared" si="107"/>
        <v>-24984651.925160408</v>
      </c>
      <c r="BQ43" s="295">
        <f t="shared" si="107"/>
        <v>1189722560.4889839</v>
      </c>
      <c r="BR43" s="295">
        <f t="shared" si="107"/>
        <v>-15068791.808146864</v>
      </c>
      <c r="BS43" s="295">
        <f t="shared" si="107"/>
        <v>556025067.69144893</v>
      </c>
      <c r="BT43" s="295">
        <f t="shared" si="107"/>
        <v>524124932.66295302</v>
      </c>
      <c r="BZ43" s="296">
        <f t="shared" ref="BZ43:CF43" si="108">+BZ7+BZ15+BZ19+BZ41</f>
        <v>4299665488.9154558</v>
      </c>
      <c r="CA43" s="295">
        <f t="shared" si="108"/>
        <v>2482264358.1404223</v>
      </c>
      <c r="CB43" s="295">
        <f t="shared" si="108"/>
        <v>-63332893.526406288</v>
      </c>
      <c r="CC43" s="295">
        <f t="shared" si="108"/>
        <v>1161559877.0186315</v>
      </c>
      <c r="CD43" s="295">
        <f t="shared" si="108"/>
        <v>-74988668.878138989</v>
      </c>
      <c r="CE43" s="295">
        <f t="shared" si="108"/>
        <v>265129398.86752826</v>
      </c>
      <c r="CF43" s="295">
        <f t="shared" si="108"/>
        <v>529033417.29342163</v>
      </c>
      <c r="CL43" s="296">
        <f t="shared" ref="CL43:CR43" si="109">+CL7+CL15+CL19+CL41</f>
        <v>3276142967.7611141</v>
      </c>
      <c r="CM43" s="295">
        <f t="shared" si="109"/>
        <v>2100381606.9487247</v>
      </c>
      <c r="CN43" s="295">
        <f t="shared" si="109"/>
        <v>-104406846.13232088</v>
      </c>
      <c r="CO43" s="295">
        <f t="shared" si="109"/>
        <v>1189311119.5352912</v>
      </c>
      <c r="CP43" s="295">
        <f t="shared" si="109"/>
        <v>-141986320.28766891</v>
      </c>
      <c r="CQ43" s="295">
        <f t="shared" si="109"/>
        <v>-375298812.31950235</v>
      </c>
      <c r="CR43" s="295">
        <f t="shared" si="109"/>
        <v>608142220.01658952</v>
      </c>
      <c r="CX43" s="296">
        <f t="shared" ref="CX43:DD43" si="110">+CX7+CX15+CX19+CX41</f>
        <v>4412267420.9245491</v>
      </c>
      <c r="CY43" s="295">
        <f t="shared" si="110"/>
        <v>1940504284.5460501</v>
      </c>
      <c r="CZ43" s="295">
        <f t="shared" si="110"/>
        <v>-265806684.27693319</v>
      </c>
      <c r="DA43" s="295">
        <f t="shared" si="110"/>
        <v>1318168505.1362126</v>
      </c>
      <c r="DB43" s="295">
        <f t="shared" si="110"/>
        <v>594287635.82573247</v>
      </c>
      <c r="DC43" s="295">
        <f t="shared" si="110"/>
        <v>349162057.63349468</v>
      </c>
      <c r="DD43" s="295">
        <f t="shared" si="110"/>
        <v>475951622.05999249</v>
      </c>
      <c r="DJ43" s="296">
        <f t="shared" ref="DJ43:DP43" si="111">+DJ7+DJ15+DJ19+DJ41</f>
        <v>4609604604.3410501</v>
      </c>
      <c r="DK43" s="295">
        <f t="shared" si="111"/>
        <v>1957863853.3260729</v>
      </c>
      <c r="DL43" s="295">
        <f t="shared" si="111"/>
        <v>-335665109.42197394</v>
      </c>
      <c r="DM43" s="295">
        <f t="shared" si="111"/>
        <v>1376144439.8726764</v>
      </c>
      <c r="DN43" s="295">
        <f t="shared" si="111"/>
        <v>787934558.9902389</v>
      </c>
      <c r="DO43" s="295">
        <f t="shared" si="111"/>
        <v>437190224.70317686</v>
      </c>
      <c r="DP43" s="295">
        <f t="shared" si="111"/>
        <v>386136636.87085283</v>
      </c>
      <c r="DV43" s="296">
        <f t="shared" ref="DV43:EB43" si="112">+DV7+DV15+DV19+DV41</f>
        <v>4763370942.6227732</v>
      </c>
      <c r="DW43" s="295">
        <f t="shared" si="112"/>
        <v>1894191678.5989954</v>
      </c>
      <c r="DX43" s="295">
        <f t="shared" si="112"/>
        <v>-335783659.1810267</v>
      </c>
      <c r="DY43" s="295">
        <f t="shared" si="112"/>
        <v>1510289696.9806328</v>
      </c>
      <c r="DZ43" s="295">
        <f t="shared" si="112"/>
        <v>772968733.93222332</v>
      </c>
      <c r="EA43" s="295">
        <f t="shared" si="112"/>
        <v>543120175.69680762</v>
      </c>
      <c r="EB43" s="295">
        <f t="shared" si="112"/>
        <v>378584316.59514195</v>
      </c>
      <c r="EH43" s="296">
        <f t="shared" ref="EH43:EN43" si="113">+EH7+EH15+EH19+EH41</f>
        <v>5061633819.8542061</v>
      </c>
      <c r="EI43" s="295">
        <f t="shared" si="113"/>
        <v>1678887275.9300733</v>
      </c>
      <c r="EJ43" s="295">
        <f t="shared" si="113"/>
        <v>-277600846.27967834</v>
      </c>
      <c r="EK43" s="295">
        <f t="shared" si="113"/>
        <v>1853856069.8677089</v>
      </c>
      <c r="EL43" s="295">
        <f t="shared" si="113"/>
        <v>797861746.59850085</v>
      </c>
      <c r="EM43" s="295">
        <f t="shared" si="113"/>
        <v>717385156.52279949</v>
      </c>
      <c r="EN43" s="295">
        <f t="shared" si="113"/>
        <v>291244417.21480513</v>
      </c>
      <c r="ET43" s="296">
        <f t="shared" ref="ET43:EZ43" si="114">+ET7+ET15+ET19+ET41</f>
        <v>5067095040.2662315</v>
      </c>
      <c r="EU43" s="295">
        <f t="shared" si="114"/>
        <v>1535977852.0005298</v>
      </c>
      <c r="EV43" s="295">
        <f t="shared" si="114"/>
        <v>-232369385.41945791</v>
      </c>
      <c r="EW43" s="295">
        <f t="shared" si="114"/>
        <v>2007972037.4660563</v>
      </c>
      <c r="EX43" s="295">
        <f t="shared" si="114"/>
        <v>801509570.48531723</v>
      </c>
      <c r="EY43" s="295">
        <f t="shared" si="114"/>
        <v>813808751.43348157</v>
      </c>
      <c r="EZ43" s="295">
        <f t="shared" si="114"/>
        <v>140196214.30030525</v>
      </c>
    </row>
    <row r="44" spans="1:158" x14ac:dyDescent="0.25">
      <c r="A44" s="147">
        <v>0</v>
      </c>
      <c r="B44" s="143"/>
      <c r="C44" s="280"/>
      <c r="D44" s="279"/>
      <c r="E44" s="279"/>
      <c r="F44" s="279"/>
      <c r="G44" s="279"/>
      <c r="H44" s="279"/>
      <c r="I44" s="279"/>
      <c r="J44" s="149"/>
      <c r="K44" s="148"/>
      <c r="L44" s="147" t="e">
        <f>+(H44-#REF!)</f>
        <v>#REF!</v>
      </c>
      <c r="M44" s="117" t="e">
        <f t="shared" si="90"/>
        <v>#REF!</v>
      </c>
      <c r="AD44" s="280"/>
      <c r="AE44" s="279"/>
      <c r="AF44" s="279"/>
      <c r="AG44" s="279"/>
      <c r="AH44" s="279"/>
      <c r="AI44" s="279"/>
      <c r="AJ44" s="279"/>
      <c r="AM44" s="282"/>
      <c r="AN44" s="282"/>
      <c r="AO44" s="281"/>
      <c r="AP44" s="280"/>
      <c r="AQ44" s="279"/>
      <c r="AR44" s="279"/>
      <c r="AS44" s="279"/>
      <c r="AT44" s="279"/>
      <c r="AU44" s="279"/>
      <c r="AV44" s="279"/>
      <c r="AY44" s="282"/>
      <c r="AZ44" s="282"/>
      <c r="BA44" s="281"/>
      <c r="BB44" s="280"/>
      <c r="BC44" s="279"/>
      <c r="BD44" s="279"/>
      <c r="BE44" s="279"/>
      <c r="BF44" s="279"/>
      <c r="BG44" s="279"/>
      <c r="BH44" s="279"/>
      <c r="BN44" s="280"/>
      <c r="BO44" s="279"/>
      <c r="BP44" s="279"/>
      <c r="BQ44" s="279"/>
      <c r="BR44" s="279"/>
      <c r="BS44" s="279"/>
      <c r="BT44" s="279"/>
      <c r="BZ44" s="280"/>
      <c r="CA44" s="279"/>
      <c r="CB44" s="279"/>
      <c r="CC44" s="279"/>
      <c r="CD44" s="279"/>
      <c r="CE44" s="279"/>
      <c r="CF44" s="279"/>
      <c r="CL44" s="280"/>
      <c r="CM44" s="279"/>
      <c r="CN44" s="279"/>
      <c r="CO44" s="279"/>
      <c r="CP44" s="279"/>
      <c r="CQ44" s="279"/>
      <c r="CR44" s="279"/>
      <c r="CX44" s="280"/>
      <c r="CY44" s="279"/>
      <c r="CZ44" s="279"/>
      <c r="DA44" s="279"/>
      <c r="DB44" s="279"/>
      <c r="DC44" s="279"/>
      <c r="DD44" s="279"/>
      <c r="DJ44" s="280"/>
      <c r="DK44" s="279"/>
      <c r="DL44" s="279"/>
      <c r="DM44" s="279"/>
      <c r="DN44" s="279"/>
      <c r="DO44" s="279"/>
      <c r="DP44" s="279"/>
      <c r="DV44" s="280"/>
      <c r="DW44" s="279"/>
      <c r="DX44" s="279"/>
      <c r="DY44" s="279"/>
      <c r="DZ44" s="279"/>
      <c r="EA44" s="279"/>
      <c r="EB44" s="279"/>
      <c r="EH44" s="280"/>
      <c r="EI44" s="279"/>
      <c r="EJ44" s="279"/>
      <c r="EK44" s="279"/>
      <c r="EL44" s="279"/>
      <c r="EM44" s="279"/>
      <c r="EN44" s="279"/>
      <c r="ET44" s="280"/>
      <c r="EU44" s="279"/>
      <c r="EV44" s="279"/>
      <c r="EW44" s="279"/>
      <c r="EX44" s="279"/>
      <c r="EY44" s="279"/>
      <c r="EZ44" s="279"/>
    </row>
    <row r="45" spans="1:158" x14ac:dyDescent="0.25">
      <c r="A45" s="147" t="s">
        <v>222</v>
      </c>
      <c r="B45" s="143" t="s">
        <v>380</v>
      </c>
      <c r="C45" s="280" t="s">
        <v>222</v>
      </c>
      <c r="D45" s="279"/>
      <c r="E45" s="293" t="s">
        <v>222</v>
      </c>
      <c r="F45" s="279"/>
      <c r="G45" s="279" t="s">
        <v>222</v>
      </c>
      <c r="H45" s="279" t="s">
        <v>222</v>
      </c>
      <c r="I45" s="279" t="s">
        <v>222</v>
      </c>
      <c r="J45" s="149"/>
      <c r="K45" s="148"/>
      <c r="L45" s="147" t="e">
        <f>+(H45-#REF!)</f>
        <v>#VALUE!</v>
      </c>
      <c r="M45" s="117" t="e">
        <f t="shared" si="90"/>
        <v>#VALUE!</v>
      </c>
      <c r="AD45" s="280" t="s">
        <v>222</v>
      </c>
      <c r="AE45" s="279"/>
      <c r="AF45" s="293" t="s">
        <v>222</v>
      </c>
      <c r="AG45" s="279"/>
      <c r="AH45" s="279" t="s">
        <v>222</v>
      </c>
      <c r="AI45" s="279" t="s">
        <v>222</v>
      </c>
      <c r="AJ45" s="279" t="s">
        <v>222</v>
      </c>
      <c r="AM45" s="282"/>
      <c r="AN45" s="282"/>
      <c r="AO45" s="294"/>
      <c r="AP45" s="280" t="s">
        <v>222</v>
      </c>
      <c r="AQ45" s="279"/>
      <c r="AR45" s="293" t="s">
        <v>222</v>
      </c>
      <c r="AS45" s="279"/>
      <c r="AT45" s="279" t="s">
        <v>222</v>
      </c>
      <c r="AU45" s="279" t="s">
        <v>222</v>
      </c>
      <c r="AV45" s="279" t="s">
        <v>222</v>
      </c>
      <c r="AY45" s="282"/>
      <c r="AZ45" s="282"/>
      <c r="BA45" s="294"/>
      <c r="BB45" s="280" t="s">
        <v>222</v>
      </c>
      <c r="BC45" s="279"/>
      <c r="BD45" s="293" t="s">
        <v>222</v>
      </c>
      <c r="BE45" s="279"/>
      <c r="BF45" s="279" t="s">
        <v>222</v>
      </c>
      <c r="BG45" s="279" t="s">
        <v>222</v>
      </c>
      <c r="BH45" s="279" t="s">
        <v>222</v>
      </c>
      <c r="BN45" s="280" t="s">
        <v>222</v>
      </c>
      <c r="BO45" s="279"/>
      <c r="BP45" s="293" t="s">
        <v>222</v>
      </c>
      <c r="BQ45" s="279"/>
      <c r="BR45" s="279" t="s">
        <v>222</v>
      </c>
      <c r="BS45" s="279" t="s">
        <v>222</v>
      </c>
      <c r="BT45" s="279" t="s">
        <v>222</v>
      </c>
      <c r="BZ45" s="280" t="s">
        <v>222</v>
      </c>
      <c r="CA45" s="279"/>
      <c r="CB45" s="293" t="s">
        <v>222</v>
      </c>
      <c r="CC45" s="279"/>
      <c r="CD45" s="279" t="s">
        <v>222</v>
      </c>
      <c r="CE45" s="279" t="s">
        <v>222</v>
      </c>
      <c r="CF45" s="279" t="s">
        <v>222</v>
      </c>
      <c r="CL45" s="280" t="s">
        <v>222</v>
      </c>
      <c r="CM45" s="279"/>
      <c r="CN45" s="293" t="s">
        <v>222</v>
      </c>
      <c r="CO45" s="279"/>
      <c r="CP45" s="279" t="s">
        <v>222</v>
      </c>
      <c r="CQ45" s="279" t="s">
        <v>222</v>
      </c>
      <c r="CR45" s="279" t="s">
        <v>222</v>
      </c>
      <c r="CX45" s="280" t="s">
        <v>222</v>
      </c>
      <c r="CY45" s="279"/>
      <c r="CZ45" s="293" t="s">
        <v>222</v>
      </c>
      <c r="DA45" s="279"/>
      <c r="DB45" s="279" t="s">
        <v>222</v>
      </c>
      <c r="DC45" s="279" t="s">
        <v>222</v>
      </c>
      <c r="DD45" s="279" t="s">
        <v>222</v>
      </c>
      <c r="DJ45" s="280" t="s">
        <v>222</v>
      </c>
      <c r="DK45" s="279"/>
      <c r="DL45" s="293" t="s">
        <v>222</v>
      </c>
      <c r="DM45" s="279"/>
      <c r="DN45" s="279" t="s">
        <v>222</v>
      </c>
      <c r="DO45" s="279" t="s">
        <v>222</v>
      </c>
      <c r="DP45" s="279" t="s">
        <v>222</v>
      </c>
      <c r="DV45" s="280" t="s">
        <v>222</v>
      </c>
      <c r="DW45" s="279"/>
      <c r="DX45" s="293" t="s">
        <v>222</v>
      </c>
      <c r="DY45" s="279"/>
      <c r="DZ45" s="279" t="s">
        <v>222</v>
      </c>
      <c r="EA45" s="279" t="s">
        <v>222</v>
      </c>
      <c r="EB45" s="279" t="s">
        <v>222</v>
      </c>
      <c r="EH45" s="280" t="s">
        <v>222</v>
      </c>
      <c r="EI45" s="279"/>
      <c r="EJ45" s="293" t="s">
        <v>222</v>
      </c>
      <c r="EK45" s="279"/>
      <c r="EL45" s="279" t="s">
        <v>222</v>
      </c>
      <c r="EM45" s="279" t="s">
        <v>222</v>
      </c>
      <c r="EN45" s="279" t="s">
        <v>222</v>
      </c>
      <c r="ET45" s="280" t="s">
        <v>222</v>
      </c>
      <c r="EU45" s="279"/>
      <c r="EV45" s="293" t="s">
        <v>222</v>
      </c>
      <c r="EW45" s="279"/>
      <c r="EX45" s="279" t="s">
        <v>222</v>
      </c>
      <c r="EY45" s="279" t="s">
        <v>222</v>
      </c>
      <c r="EZ45" s="279" t="s">
        <v>222</v>
      </c>
    </row>
    <row r="46" spans="1:158" x14ac:dyDescent="0.25">
      <c r="A46" s="200">
        <v>0.29411479013548031</v>
      </c>
      <c r="B46" s="199" t="s">
        <v>328</v>
      </c>
      <c r="C46" s="192">
        <f t="shared" ref="C46:I46" si="115">+ABS(C11/C7)</f>
        <v>1.1920729807853292</v>
      </c>
      <c r="D46" s="191">
        <f t="shared" si="115"/>
        <v>1.386350211269157</v>
      </c>
      <c r="E46" s="191">
        <f t="shared" si="115"/>
        <v>0.61980896514273309</v>
      </c>
      <c r="F46" s="191">
        <f t="shared" si="115"/>
        <v>38.981397100953515</v>
      </c>
      <c r="G46" s="191">
        <f t="shared" si="115"/>
        <v>1.1001865852761714</v>
      </c>
      <c r="H46" s="191">
        <f t="shared" si="115"/>
        <v>7.1516267757310716</v>
      </c>
      <c r="I46" s="191">
        <f t="shared" si="115"/>
        <v>1.732134015014922</v>
      </c>
      <c r="J46" s="197"/>
      <c r="K46" s="196"/>
      <c r="L46" s="241" t="e">
        <f>+(H46-#REF!)</f>
        <v>#REF!</v>
      </c>
      <c r="M46" s="117" t="e">
        <f t="shared" si="90"/>
        <v>#REF!</v>
      </c>
      <c r="AD46" s="192">
        <f t="shared" ref="AD46:AJ46" si="116">+ABS(AD11/AD7)</f>
        <v>0.73322858633619192</v>
      </c>
      <c r="AE46" s="191">
        <f t="shared" si="116"/>
        <v>0.50563722703460756</v>
      </c>
      <c r="AF46" s="191">
        <f t="shared" si="116"/>
        <v>0.9274455959492689</v>
      </c>
      <c r="AG46" s="191">
        <f t="shared" si="116"/>
        <v>0.16940203347572694</v>
      </c>
      <c r="AH46" s="191">
        <f t="shared" si="116"/>
        <v>0.6115906730536752</v>
      </c>
      <c r="AI46" s="191">
        <f t="shared" si="116"/>
        <v>0.49350522631570964</v>
      </c>
      <c r="AJ46" s="191">
        <f t="shared" si="116"/>
        <v>1.4110519246189821</v>
      </c>
      <c r="AM46" s="194"/>
      <c r="AN46" s="194"/>
      <c r="AO46" s="193"/>
      <c r="AP46" s="192">
        <f t="shared" ref="AP46:AV46" si="117">+ABS(AP11/AP7)</f>
        <v>0.55985247771079616</v>
      </c>
      <c r="AQ46" s="191">
        <f t="shared" si="117"/>
        <v>0.41570268921761599</v>
      </c>
      <c r="AR46" s="191">
        <f t="shared" si="117"/>
        <v>0.66837427843646458</v>
      </c>
      <c r="AS46" s="191">
        <f t="shared" si="117"/>
        <v>0.13914690220656037</v>
      </c>
      <c r="AT46" s="191">
        <f t="shared" si="117"/>
        <v>0.89610220163233678</v>
      </c>
      <c r="AU46" s="191">
        <f t="shared" si="117"/>
        <v>0.32710255564811674</v>
      </c>
      <c r="AV46" s="191">
        <f t="shared" si="117"/>
        <v>1.191701732235841</v>
      </c>
      <c r="AY46" s="194"/>
      <c r="AZ46" s="194"/>
      <c r="BA46" s="193"/>
      <c r="BB46" s="192">
        <f t="shared" ref="BB46:BH46" si="118">+ABS(BB11/BB7)</f>
        <v>0.5182713127989671</v>
      </c>
      <c r="BC46" s="191">
        <f t="shared" si="118"/>
        <v>0.34196806622893616</v>
      </c>
      <c r="BD46" s="191">
        <f t="shared" si="118"/>
        <v>0.74564192107976446</v>
      </c>
      <c r="BE46" s="191">
        <f t="shared" si="118"/>
        <v>0.15680273754909105</v>
      </c>
      <c r="BF46" s="191">
        <f t="shared" si="118"/>
        <v>0.40589107521222256</v>
      </c>
      <c r="BG46" s="191">
        <f t="shared" si="118"/>
        <v>0.38673297411550323</v>
      </c>
      <c r="BH46" s="191">
        <f t="shared" si="118"/>
        <v>1.1165368240640519</v>
      </c>
      <c r="BN46" s="192">
        <f t="shared" ref="BN46:BT46" si="119">+ABS(BN11/BN7)</f>
        <v>0.5206272334132227</v>
      </c>
      <c r="BO46" s="191">
        <f t="shared" si="119"/>
        <v>0.40383735367544676</v>
      </c>
      <c r="BP46" s="191">
        <f t="shared" si="119"/>
        <v>0.65046299173964928</v>
      </c>
      <c r="BQ46" s="191">
        <f t="shared" si="119"/>
        <v>0.16777502250350262</v>
      </c>
      <c r="BR46" s="191">
        <f t="shared" si="119"/>
        <v>0.41557352006880766</v>
      </c>
      <c r="BS46" s="191">
        <f t="shared" si="119"/>
        <v>0.3501979148018276</v>
      </c>
      <c r="BT46" s="191">
        <f t="shared" si="119"/>
        <v>1.0135554971893757</v>
      </c>
      <c r="BZ46" s="192">
        <f t="shared" ref="BZ46:CF46" si="120">+ABS(BZ11/BZ7)</f>
        <v>0.53081124148520042</v>
      </c>
      <c r="CA46" s="191">
        <f t="shared" si="120"/>
        <v>0.40442345563348631</v>
      </c>
      <c r="CB46" s="191">
        <f t="shared" si="120"/>
        <v>0.63436669960780623</v>
      </c>
      <c r="CC46" s="191">
        <f t="shared" si="120"/>
        <v>0.1915405979212336</v>
      </c>
      <c r="CD46" s="191">
        <f t="shared" si="120"/>
        <v>0.45211565405008469</v>
      </c>
      <c r="CE46" s="191">
        <f t="shared" si="120"/>
        <v>0.4434038291079353</v>
      </c>
      <c r="CF46" s="191">
        <f t="shared" si="120"/>
        <v>0.98953938536982855</v>
      </c>
      <c r="CL46" s="192">
        <f t="shared" ref="CL46:CR46" si="121">+ABS(CL11/CL7)</f>
        <v>0.57279197549472194</v>
      </c>
      <c r="CM46" s="191">
        <f t="shared" si="121"/>
        <v>0.45708419324323263</v>
      </c>
      <c r="CN46" s="191">
        <f t="shared" si="121"/>
        <v>0.62386831454709368</v>
      </c>
      <c r="CO46" s="191">
        <f t="shared" si="121"/>
        <v>0.20787414433215004</v>
      </c>
      <c r="CP46" s="191">
        <f t="shared" si="121"/>
        <v>0.49097035548048812</v>
      </c>
      <c r="CQ46" s="191">
        <f t="shared" si="121"/>
        <v>0.77696065133138403</v>
      </c>
      <c r="CR46" s="191">
        <f t="shared" si="121"/>
        <v>0.94829226902999197</v>
      </c>
      <c r="CX46" s="192">
        <f t="shared" ref="CX46:DD46" si="122">+ABS(CX11/CX7)</f>
        <v>0.5393135028223387</v>
      </c>
      <c r="CY46" s="191">
        <f t="shared" si="122"/>
        <v>0.49862854542552337</v>
      </c>
      <c r="CZ46" s="191">
        <f t="shared" si="122"/>
        <v>0.59166736991732138</v>
      </c>
      <c r="DA46" s="191">
        <f t="shared" si="122"/>
        <v>0.21275119223770927</v>
      </c>
      <c r="DB46" s="191">
        <f t="shared" si="122"/>
        <v>0.22208555421542475</v>
      </c>
      <c r="DC46" s="191">
        <f t="shared" si="122"/>
        <v>0.44026972986613594</v>
      </c>
      <c r="DD46" s="191">
        <f t="shared" si="122"/>
        <v>0.96172687131855661</v>
      </c>
      <c r="DJ46" s="192">
        <f t="shared" ref="DJ46:DP46" si="123">+ABS(DJ11/DJ7)</f>
        <v>0.54028694528130017</v>
      </c>
      <c r="DK46" s="191">
        <f t="shared" si="123"/>
        <v>0.51437027386767709</v>
      </c>
      <c r="DL46" s="191">
        <f t="shared" si="123"/>
        <v>0.58760921874571515</v>
      </c>
      <c r="DM46" s="191">
        <f t="shared" si="123"/>
        <v>0.22372481364738239</v>
      </c>
      <c r="DN46" s="191">
        <f t="shared" si="123"/>
        <v>0.20317080501281481</v>
      </c>
      <c r="DO46" s="191">
        <f t="shared" si="123"/>
        <v>0.42574321383531089</v>
      </c>
      <c r="DP46" s="191">
        <f t="shared" si="123"/>
        <v>0.97340445756545679</v>
      </c>
      <c r="DV46" s="192">
        <f t="shared" ref="DV46:EB46" si="124">+ABS(DV11/DV7)</f>
        <v>0.54228156354930768</v>
      </c>
      <c r="DW46" s="191">
        <f t="shared" si="124"/>
        <v>0.53396841080057678</v>
      </c>
      <c r="DX46" s="191">
        <f t="shared" si="124"/>
        <v>0.57564055864161667</v>
      </c>
      <c r="DY46" s="191">
        <f t="shared" si="124"/>
        <v>0.22566886510663989</v>
      </c>
      <c r="DZ46" s="191">
        <f t="shared" si="124"/>
        <v>0.21375193956024419</v>
      </c>
      <c r="EA46" s="191">
        <f t="shared" si="124"/>
        <v>0.41080543718794393</v>
      </c>
      <c r="EB46" s="191">
        <f t="shared" si="124"/>
        <v>0.96217909018381798</v>
      </c>
      <c r="EH46" s="192">
        <f t="shared" ref="EH46:EN46" si="125">+ABS(EH11/EH7)</f>
        <v>0.54086054386143534</v>
      </c>
      <c r="EI46" s="191">
        <f t="shared" si="125"/>
        <v>0.56347246964837205</v>
      </c>
      <c r="EJ46" s="191">
        <f t="shared" si="125"/>
        <v>0.56282832922839499</v>
      </c>
      <c r="EK46" s="191">
        <f t="shared" si="125"/>
        <v>0.20990782244497491</v>
      </c>
      <c r="EL46" s="191">
        <f t="shared" si="125"/>
        <v>0.21909898323881558</v>
      </c>
      <c r="EM46" s="191">
        <f t="shared" si="125"/>
        <v>0.38726136245526238</v>
      </c>
      <c r="EN46" s="191">
        <f t="shared" si="125"/>
        <v>0.96411601635978461</v>
      </c>
      <c r="ET46" s="192">
        <f t="shared" ref="ET46:EZ46" si="126">+ABS(ET11/ET7)</f>
        <v>0.54685753053959596</v>
      </c>
      <c r="EU46" s="191">
        <f t="shared" si="126"/>
        <v>0.58524165542898932</v>
      </c>
      <c r="EV46" s="191">
        <f t="shared" si="126"/>
        <v>0.55421615840771643</v>
      </c>
      <c r="EW46" s="191">
        <f t="shared" si="126"/>
        <v>0.21133645924743488</v>
      </c>
      <c r="EX46" s="191">
        <f t="shared" si="126"/>
        <v>0.2263659910514427</v>
      </c>
      <c r="EY46" s="191">
        <f t="shared" si="126"/>
        <v>0.38251130210964446</v>
      </c>
      <c r="EZ46" s="191">
        <f t="shared" si="126"/>
        <v>0.98666958349633682</v>
      </c>
    </row>
    <row r="47" spans="1:158" x14ac:dyDescent="0.25">
      <c r="A47" s="205">
        <v>0.26178473071312797</v>
      </c>
      <c r="B47" s="199" t="s">
        <v>219</v>
      </c>
      <c r="C47" s="192">
        <f t="shared" ref="C47:I47" si="127">+ABS(C15/C7)</f>
        <v>0.39004900821453847</v>
      </c>
      <c r="D47" s="191">
        <f t="shared" si="127"/>
        <v>0.97247043270498934</v>
      </c>
      <c r="E47" s="191">
        <f t="shared" si="127"/>
        <v>0.19569096441783296</v>
      </c>
      <c r="F47" s="191">
        <f t="shared" si="127"/>
        <v>24.989676384422371</v>
      </c>
      <c r="G47" s="191">
        <f t="shared" si="127"/>
        <v>0.53481378662301871</v>
      </c>
      <c r="H47" s="191">
        <f t="shared" si="127"/>
        <v>2.5594589416065836</v>
      </c>
      <c r="I47" s="191">
        <f t="shared" si="127"/>
        <v>0.27669500789536261</v>
      </c>
      <c r="J47" s="289"/>
      <c r="K47" s="288"/>
      <c r="L47" s="241" t="e">
        <f>+(H47-#REF!)</f>
        <v>#REF!</v>
      </c>
      <c r="M47" s="117" t="e">
        <f t="shared" si="90"/>
        <v>#REF!</v>
      </c>
      <c r="AD47" s="192">
        <f t="shared" ref="AD47:AJ47" si="128">+ABS(AD15/AD7)</f>
        <v>0.36153354151378703</v>
      </c>
      <c r="AE47" s="191">
        <f t="shared" si="128"/>
        <v>0.41691788158818971</v>
      </c>
      <c r="AF47" s="191">
        <f t="shared" si="128"/>
        <v>0.44510788177304195</v>
      </c>
      <c r="AG47" s="191">
        <f t="shared" si="128"/>
        <v>0.13235050671423407</v>
      </c>
      <c r="AH47" s="191">
        <f t="shared" si="128"/>
        <v>0.40010648234803453</v>
      </c>
      <c r="AI47" s="191">
        <f t="shared" si="128"/>
        <v>0.26013700238856735</v>
      </c>
      <c r="AJ47" s="191">
        <f t="shared" si="128"/>
        <v>0.38871503644205652</v>
      </c>
      <c r="AM47" s="194"/>
      <c r="AN47" s="194"/>
      <c r="AO47" s="193"/>
      <c r="AP47" s="192">
        <f t="shared" ref="AP47:AV47" si="129">+ABS(AP15/AP7)</f>
        <v>0.33217693189786962</v>
      </c>
      <c r="AQ47" s="191">
        <f t="shared" si="129"/>
        <v>0.36405576524679645</v>
      </c>
      <c r="AR47" s="191">
        <f t="shared" si="129"/>
        <v>0.38804188581458582</v>
      </c>
      <c r="AS47" s="191">
        <f t="shared" si="129"/>
        <v>0.11726191813106497</v>
      </c>
      <c r="AT47" s="191">
        <f t="shared" si="129"/>
        <v>0.66261132517811694</v>
      </c>
      <c r="AU47" s="191">
        <f t="shared" si="129"/>
        <v>0.20468665022110866</v>
      </c>
      <c r="AV47" s="191">
        <f t="shared" si="129"/>
        <v>0.43281704646135016</v>
      </c>
      <c r="AY47" s="194"/>
      <c r="AZ47" s="194"/>
      <c r="BA47" s="193"/>
      <c r="BB47" s="192">
        <f t="shared" ref="BB47:BH47" si="130">+ABS(BB15/BB7)</f>
        <v>0.34230717050688264</v>
      </c>
      <c r="BC47" s="191">
        <f t="shared" si="130"/>
        <v>0.30908202753505337</v>
      </c>
      <c r="BD47" s="191">
        <f t="shared" si="130"/>
        <v>0.48361116916734453</v>
      </c>
      <c r="BE47" s="191">
        <f t="shared" si="130"/>
        <v>0.13754927634237485</v>
      </c>
      <c r="BF47" s="191">
        <f t="shared" si="130"/>
        <v>0.32104399909109282</v>
      </c>
      <c r="BG47" s="191">
        <f t="shared" si="130"/>
        <v>0.26697961653286922</v>
      </c>
      <c r="BH47" s="191">
        <f t="shared" si="130"/>
        <v>0.48230094411677149</v>
      </c>
      <c r="BN47" s="192">
        <f t="shared" ref="BN47:BT47" si="131">+ABS(BN15/BN7)</f>
        <v>0.36891403971714232</v>
      </c>
      <c r="BO47" s="191">
        <f t="shared" si="131"/>
        <v>0.3721594220853211</v>
      </c>
      <c r="BP47" s="191">
        <f t="shared" si="131"/>
        <v>0.45377226801048359</v>
      </c>
      <c r="BQ47" s="191">
        <f t="shared" si="131"/>
        <v>0.15087953147177335</v>
      </c>
      <c r="BR47" s="191">
        <f t="shared" si="131"/>
        <v>0.34304436734989313</v>
      </c>
      <c r="BS47" s="191">
        <f t="shared" si="131"/>
        <v>0.25771848388027219</v>
      </c>
      <c r="BT47" s="191">
        <f t="shared" si="131"/>
        <v>0.49393137955943789</v>
      </c>
      <c r="BZ47" s="192">
        <f t="shared" ref="BZ47:CF47" si="132">+ABS(BZ15/BZ7)</f>
        <v>0.39533057478633188</v>
      </c>
      <c r="CA47" s="191">
        <f t="shared" si="132"/>
        <v>0.37763666371666699</v>
      </c>
      <c r="CB47" s="191">
        <f t="shared" si="132"/>
        <v>0.4660300717535964</v>
      </c>
      <c r="CC47" s="191">
        <f t="shared" si="132"/>
        <v>0.17519224091152757</v>
      </c>
      <c r="CD47" s="191">
        <f t="shared" si="132"/>
        <v>0.38439000818439362</v>
      </c>
      <c r="CE47" s="191">
        <f t="shared" si="132"/>
        <v>0.34133391002913693</v>
      </c>
      <c r="CF47" s="191">
        <f t="shared" si="132"/>
        <v>0.52728170304860689</v>
      </c>
      <c r="CL47" s="192">
        <f t="shared" ref="CL47:CR47" si="133">+ABS(CL15/CL7)</f>
        <v>0.44273955123304709</v>
      </c>
      <c r="CM47" s="191">
        <f t="shared" si="133"/>
        <v>0.430886522902449</v>
      </c>
      <c r="CN47" s="191">
        <f t="shared" si="133"/>
        <v>0.47637642154477322</v>
      </c>
      <c r="CO47" s="191">
        <f t="shared" si="133"/>
        <v>0.19247860465409072</v>
      </c>
      <c r="CP47" s="191">
        <f t="shared" si="133"/>
        <v>0.42655243497716105</v>
      </c>
      <c r="CQ47" s="191">
        <f t="shared" si="133"/>
        <v>0.6184448610347727</v>
      </c>
      <c r="CR47" s="191">
        <f t="shared" si="133"/>
        <v>0.54143559194163016</v>
      </c>
      <c r="CX47" s="192">
        <f t="shared" ref="CX47:DD47" si="134">+ABS(CX15/CX7)</f>
        <v>0.42903903071827015</v>
      </c>
      <c r="CY47" s="191">
        <f t="shared" si="134"/>
        <v>0.4734416699518787</v>
      </c>
      <c r="CZ47" s="191">
        <f t="shared" si="134"/>
        <v>0.46554603082814006</v>
      </c>
      <c r="DA47" s="191">
        <f t="shared" si="134"/>
        <v>0.19883521193821074</v>
      </c>
      <c r="DB47" s="191">
        <f t="shared" si="134"/>
        <v>0.1961639683819463</v>
      </c>
      <c r="DC47" s="191">
        <f t="shared" si="134"/>
        <v>0.35961688770322764</v>
      </c>
      <c r="DD47" s="191">
        <f t="shared" si="134"/>
        <v>0.58022369404892571</v>
      </c>
      <c r="DJ47" s="192">
        <f t="shared" ref="DJ47:DP47" si="135">+ABS(DJ15/DJ7)</f>
        <v>0.43980541615350632</v>
      </c>
      <c r="DK47" s="191">
        <f t="shared" si="135"/>
        <v>0.49114478674792356</v>
      </c>
      <c r="DL47" s="191">
        <f t="shared" si="135"/>
        <v>0.47356928646095681</v>
      </c>
      <c r="DM47" s="191">
        <f t="shared" si="135"/>
        <v>0.21062179679347803</v>
      </c>
      <c r="DN47" s="191">
        <f t="shared" si="135"/>
        <v>0.18181484292114519</v>
      </c>
      <c r="DO47" s="191">
        <f t="shared" si="135"/>
        <v>0.35497681929560815</v>
      </c>
      <c r="DP47" s="191">
        <f t="shared" si="135"/>
        <v>0.61434701692903315</v>
      </c>
      <c r="DV47" s="192">
        <f t="shared" ref="DV47:EB47" si="136">+ABS(DV15/DV7)</f>
        <v>0.44979426658662658</v>
      </c>
      <c r="DW47" s="191">
        <f t="shared" si="136"/>
        <v>0.5121706207620218</v>
      </c>
      <c r="DX47" s="191">
        <f t="shared" si="136"/>
        <v>0.47310520026816555</v>
      </c>
      <c r="DY47" s="191">
        <f t="shared" si="136"/>
        <v>0.21370359977782372</v>
      </c>
      <c r="DZ47" s="191">
        <f t="shared" si="136"/>
        <v>0.19331576566368475</v>
      </c>
      <c r="EA47" s="191">
        <f t="shared" si="136"/>
        <v>0.34831155952156989</v>
      </c>
      <c r="EB47" s="191">
        <f t="shared" si="136"/>
        <v>0.63052017596691423</v>
      </c>
      <c r="EH47" s="192">
        <f t="shared" ref="EH47:EN47" si="137">+ABS(EH15/EH7)</f>
        <v>0.45568081871436755</v>
      </c>
      <c r="EI47" s="191">
        <f t="shared" si="137"/>
        <v>0.54248347529497409</v>
      </c>
      <c r="EJ47" s="191">
        <f t="shared" si="137"/>
        <v>0.47018894482678231</v>
      </c>
      <c r="EK47" s="191">
        <f t="shared" si="137"/>
        <v>0.19974100464796368</v>
      </c>
      <c r="EL47" s="191">
        <f t="shared" si="137"/>
        <v>0.19988893785922054</v>
      </c>
      <c r="EM47" s="191">
        <f t="shared" si="137"/>
        <v>0.33295373919734927</v>
      </c>
      <c r="EN47" s="191">
        <f t="shared" si="137"/>
        <v>0.65222763457116906</v>
      </c>
      <c r="ET47" s="192">
        <f t="shared" ref="ET47:EZ47" si="138">+ABS(ET15/ET7)</f>
        <v>0.46686047012711201</v>
      </c>
      <c r="EU47" s="191">
        <f t="shared" si="138"/>
        <v>0.56519620616345501</v>
      </c>
      <c r="EV47" s="191">
        <f t="shared" si="138"/>
        <v>0.46943321316765924</v>
      </c>
      <c r="EW47" s="191">
        <f t="shared" si="138"/>
        <v>0.20191542158977419</v>
      </c>
      <c r="EX47" s="191">
        <f t="shared" si="138"/>
        <v>0.20803881929622167</v>
      </c>
      <c r="EY47" s="191">
        <f t="shared" si="138"/>
        <v>0.33275850482989305</v>
      </c>
      <c r="EZ47" s="191">
        <f t="shared" si="138"/>
        <v>0.68597782863721546</v>
      </c>
    </row>
    <row r="48" spans="1:158" x14ac:dyDescent="0.25">
      <c r="A48" s="292">
        <v>0.12063083005808872</v>
      </c>
      <c r="B48" s="204" t="s">
        <v>327</v>
      </c>
      <c r="C48" s="192">
        <f t="shared" ref="C48:I48" si="139">-C19/C7</f>
        <v>0.27541471014615576</v>
      </c>
      <c r="D48" s="191">
        <f t="shared" si="139"/>
        <v>0.30470778969669943</v>
      </c>
      <c r="E48" s="191">
        <f t="shared" si="139"/>
        <v>0.19857340117416478</v>
      </c>
      <c r="F48" s="191">
        <f t="shared" si="139"/>
        <v>44.91703442667572</v>
      </c>
      <c r="G48" s="191">
        <f t="shared" si="139"/>
        <v>7.76657498236661E-2</v>
      </c>
      <c r="H48" s="191">
        <f t="shared" si="139"/>
        <v>0.12467042127184626</v>
      </c>
      <c r="I48" s="191">
        <f t="shared" si="139"/>
        <v>0.29207119328745534</v>
      </c>
      <c r="J48" s="203"/>
      <c r="K48" s="202"/>
      <c r="L48" s="291" t="e">
        <f>+(H48-#REF!)</f>
        <v>#REF!</v>
      </c>
      <c r="M48" s="117" t="e">
        <f t="shared" si="90"/>
        <v>#REF!</v>
      </c>
      <c r="AD48" s="192">
        <f t="shared" ref="AD48:AJ48" si="140">-AD19/AD7</f>
        <v>0.25431400904557999</v>
      </c>
      <c r="AE48" s="191">
        <f t="shared" si="140"/>
        <v>0.26090601750426728</v>
      </c>
      <c r="AF48" s="191">
        <f t="shared" si="140"/>
        <v>0.2387355154055405</v>
      </c>
      <c r="AG48" s="191">
        <f t="shared" si="140"/>
        <v>0.27745733393108141</v>
      </c>
      <c r="AH48" s="191">
        <f t="shared" si="140"/>
        <v>0.15401545075575468</v>
      </c>
      <c r="AI48" s="191">
        <f t="shared" si="140"/>
        <v>0.33021486211505024</v>
      </c>
      <c r="AJ48" s="191">
        <f t="shared" si="140"/>
        <v>0.22273812338567259</v>
      </c>
      <c r="AM48" s="194"/>
      <c r="AN48" s="194"/>
      <c r="AO48" s="193"/>
      <c r="AP48" s="192">
        <f t="shared" ref="AP48:AV48" si="141">-AP19/AP7</f>
        <v>0.20817259017977671</v>
      </c>
      <c r="AQ48" s="191">
        <f t="shared" si="141"/>
        <v>0.1983692234184333</v>
      </c>
      <c r="AR48" s="191">
        <f t="shared" si="141"/>
        <v>0.20640744752828277</v>
      </c>
      <c r="AS48" s="191">
        <f t="shared" si="141"/>
        <v>0.22526864802576765</v>
      </c>
      <c r="AT48" s="191">
        <f t="shared" si="141"/>
        <v>0.19352041682428295</v>
      </c>
      <c r="AU48" s="191">
        <f t="shared" si="141"/>
        <v>0.2239283847508341</v>
      </c>
      <c r="AV48" s="191">
        <f t="shared" si="141"/>
        <v>0.20642140579591942</v>
      </c>
      <c r="AY48" s="194"/>
      <c r="AZ48" s="194"/>
      <c r="BA48" s="193"/>
      <c r="BB48" s="192">
        <f t="shared" ref="BB48:BH48" si="142">-BB19/BB7</f>
        <v>0.19198099020773424</v>
      </c>
      <c r="BC48" s="191">
        <f t="shared" si="142"/>
        <v>0.16692229441589862</v>
      </c>
      <c r="BD48" s="191">
        <f t="shared" si="142"/>
        <v>0.20735103410754763</v>
      </c>
      <c r="BE48" s="191">
        <f t="shared" si="142"/>
        <v>0.23328117484205535</v>
      </c>
      <c r="BF48" s="191">
        <f t="shared" si="142"/>
        <v>0.20602914125658331</v>
      </c>
      <c r="BG48" s="191">
        <f t="shared" si="142"/>
        <v>0.22174804416214702</v>
      </c>
      <c r="BH48" s="191">
        <f t="shared" si="142"/>
        <v>0.18672399831024039</v>
      </c>
      <c r="BN48" s="192">
        <f t="shared" ref="BN48:BT48" si="143">-BN19/BN7</f>
        <v>0.1850990542453855</v>
      </c>
      <c r="BO48" s="191">
        <f t="shared" si="143"/>
        <v>0.17090642136033146</v>
      </c>
      <c r="BP48" s="191">
        <f t="shared" si="143"/>
        <v>0.19506437957103911</v>
      </c>
      <c r="BQ48" s="191">
        <f t="shared" si="143"/>
        <v>0.17797731968155264</v>
      </c>
      <c r="BR48" s="191">
        <f t="shared" si="143"/>
        <v>0.20818062110019964</v>
      </c>
      <c r="BS48" s="191">
        <f t="shared" si="143"/>
        <v>0.23163734931933599</v>
      </c>
      <c r="BT48" s="191">
        <f t="shared" si="143"/>
        <v>0.17664358206307995</v>
      </c>
      <c r="BZ48" s="192">
        <f t="shared" ref="BZ48:CF48" si="144">-BZ19/BZ7</f>
        <v>0.18038187969998312</v>
      </c>
      <c r="CA48" s="191">
        <f t="shared" si="144"/>
        <v>0.16643028632884205</v>
      </c>
      <c r="CB48" s="191">
        <f t="shared" si="144"/>
        <v>0.18019600060510654</v>
      </c>
      <c r="CC48" s="191">
        <f t="shared" si="144"/>
        <v>0.1800789444141758</v>
      </c>
      <c r="CD48" s="191">
        <f t="shared" si="144"/>
        <v>0.20618720781496894</v>
      </c>
      <c r="CE48" s="191">
        <f t="shared" si="144"/>
        <v>0.27197945879587826</v>
      </c>
      <c r="CF48" s="191">
        <f t="shared" si="144"/>
        <v>0.16364246566713911</v>
      </c>
      <c r="CL48" s="192">
        <f t="shared" ref="CL48:CR48" si="145">-CL19/CL7</f>
        <v>0.18081297093865012</v>
      </c>
      <c r="CM48" s="191">
        <f t="shared" si="145"/>
        <v>0.16525117923134255</v>
      </c>
      <c r="CN48" s="191">
        <f t="shared" si="145"/>
        <v>0.16849594547655583</v>
      </c>
      <c r="CO48" s="191">
        <f t="shared" si="145"/>
        <v>0.17821881661493058</v>
      </c>
      <c r="CP48" s="191">
        <f t="shared" si="145"/>
        <v>0.20591682474847825</v>
      </c>
      <c r="CQ48" s="191">
        <f t="shared" si="145"/>
        <v>0.44911440564990845</v>
      </c>
      <c r="CR48" s="191">
        <f t="shared" si="145"/>
        <v>0.15249809060704886</v>
      </c>
      <c r="CX48" s="192">
        <f t="shared" ref="CX48:DD48" si="146">-CX19/CX7</f>
        <v>0.17444795866193641</v>
      </c>
      <c r="CY48" s="191">
        <f t="shared" si="146"/>
        <v>0.14751529983325523</v>
      </c>
      <c r="CZ48" s="191">
        <f t="shared" si="146"/>
        <v>0.21702370508896857</v>
      </c>
      <c r="DA48" s="191">
        <f t="shared" si="146"/>
        <v>0.16874337829731539</v>
      </c>
      <c r="DB48" s="191">
        <f t="shared" si="146"/>
        <v>0.14287102619407266</v>
      </c>
      <c r="DC48" s="191">
        <f t="shared" si="146"/>
        <v>0.23489128398191411</v>
      </c>
      <c r="DD48" s="191">
        <f t="shared" si="146"/>
        <v>0.15657504471104</v>
      </c>
      <c r="DJ48" s="192">
        <f t="shared" ref="DJ48:DP48" si="147">-DJ19/DJ7</f>
        <v>0.16910242626934749</v>
      </c>
      <c r="DK48" s="191">
        <f t="shared" si="147"/>
        <v>0.14426932757078276</v>
      </c>
      <c r="DL48" s="191">
        <f t="shared" si="147"/>
        <v>0.2081525776664726</v>
      </c>
      <c r="DM48" s="191">
        <f t="shared" si="147"/>
        <v>0.1624768492105727</v>
      </c>
      <c r="DN48" s="191">
        <f t="shared" si="147"/>
        <v>0.14021259862772012</v>
      </c>
      <c r="DO48" s="191">
        <f t="shared" si="147"/>
        <v>0.22136059223916288</v>
      </c>
      <c r="DP48" s="191">
        <f t="shared" si="147"/>
        <v>0.15419694096012401</v>
      </c>
      <c r="DV48" s="192">
        <f t="shared" ref="DV48:EB48" si="148">-DV19/DV7</f>
        <v>0.16456413948439336</v>
      </c>
      <c r="DW48" s="191">
        <f t="shared" si="148"/>
        <v>0.14115022459692675</v>
      </c>
      <c r="DX48" s="191">
        <f t="shared" si="148"/>
        <v>0.20023225971664896</v>
      </c>
      <c r="DY48" s="191">
        <f t="shared" si="148"/>
        <v>0.15672465503687749</v>
      </c>
      <c r="DZ48" s="191">
        <f t="shared" si="148"/>
        <v>0.13654532015519436</v>
      </c>
      <c r="EA48" s="191">
        <f t="shared" si="148"/>
        <v>0.20925073765628324</v>
      </c>
      <c r="EB48" s="191">
        <f t="shared" si="148"/>
        <v>0.15241003829991584</v>
      </c>
      <c r="EH48" s="192">
        <f t="shared" ref="EH48:EN48" si="149">-EH19/EH7</f>
        <v>0.16017682290208671</v>
      </c>
      <c r="EI48" s="191">
        <f t="shared" si="149"/>
        <v>0.13814743716514638</v>
      </c>
      <c r="EJ48" s="191">
        <f t="shared" si="149"/>
        <v>0.19240692321459349</v>
      </c>
      <c r="EK48" s="191">
        <f t="shared" si="149"/>
        <v>0.15129469185022115</v>
      </c>
      <c r="EL48" s="191">
        <f t="shared" si="149"/>
        <v>0.13317419466698405</v>
      </c>
      <c r="EM48" s="191">
        <f t="shared" si="149"/>
        <v>0.19846925828089049</v>
      </c>
      <c r="EN48" s="191">
        <f t="shared" si="149"/>
        <v>0.15003446010979929</v>
      </c>
      <c r="ET48" s="192">
        <f t="shared" ref="ET48:EZ48" si="150">-ET19/ET7</f>
        <v>0.15526604675291633</v>
      </c>
      <c r="EU48" s="191">
        <f t="shared" si="150"/>
        <v>0.13523917748393713</v>
      </c>
      <c r="EV48" s="191">
        <f t="shared" si="150"/>
        <v>0.18417389305990783</v>
      </c>
      <c r="EW48" s="191">
        <f t="shared" si="150"/>
        <v>0.14629047292597949</v>
      </c>
      <c r="EX48" s="191">
        <f t="shared" si="150"/>
        <v>0.12959419763586177</v>
      </c>
      <c r="EY48" s="191">
        <f t="shared" si="150"/>
        <v>0.1880081471897401</v>
      </c>
      <c r="EZ48" s="191">
        <f t="shared" si="150"/>
        <v>0.14646388728836723</v>
      </c>
    </row>
    <row r="49" spans="1:158" x14ac:dyDescent="0.25">
      <c r="A49" s="205">
        <v>0.18983722416633711</v>
      </c>
      <c r="B49" s="290" t="s">
        <v>326</v>
      </c>
      <c r="C49" s="192">
        <f>-C41/C7</f>
        <v>0.18634059188670088</v>
      </c>
      <c r="D49" s="191">
        <f>-D41/D7</f>
        <v>0.22401553948004449</v>
      </c>
      <c r="E49" s="191">
        <f>-E41/E7</f>
        <v>0.15102803113716748</v>
      </c>
      <c r="F49" s="191">
        <f>+ABS(F41/F7)</f>
        <v>13.459275521548097</v>
      </c>
      <c r="G49" s="191">
        <f>+ABS(G41/G7)</f>
        <v>0.72395853478090866</v>
      </c>
      <c r="H49" s="191">
        <f>-H41/H7</f>
        <v>0.78917531339367342</v>
      </c>
      <c r="I49" s="191">
        <f>-I41/I7</f>
        <v>0.12871444259930312</v>
      </c>
      <c r="J49" s="289"/>
      <c r="K49" s="288"/>
      <c r="L49" s="287" t="e">
        <f>+(H49-#REF!)</f>
        <v>#REF!</v>
      </c>
      <c r="M49" s="117" t="e">
        <f t="shared" si="90"/>
        <v>#REF!</v>
      </c>
      <c r="AD49" s="192">
        <f>-AD41/AD7</f>
        <v>0.16289660274708492</v>
      </c>
      <c r="AE49" s="191">
        <f>-AE41/AE7</f>
        <v>9.0016194451356932E-2</v>
      </c>
      <c r="AF49" s="191">
        <f>-AF41/AF7</f>
        <v>0.34360843982681577</v>
      </c>
      <c r="AG49" s="191">
        <f>+ABS(AG41/AG7)</f>
        <v>4.0955289499910501E-2</v>
      </c>
      <c r="AH49" s="191">
        <f>+ABS(AH41/AH7)</f>
        <v>0.54174939707246439</v>
      </c>
      <c r="AI49" s="191">
        <f>-AI41/AI7</f>
        <v>0.14406227396455062</v>
      </c>
      <c r="AJ49" s="191">
        <f>-AJ41/AJ7</f>
        <v>0.13281462181219192</v>
      </c>
      <c r="AM49" s="194"/>
      <c r="AN49" s="194"/>
      <c r="AO49" s="193"/>
      <c r="AP49" s="192">
        <f>-AP41/AP7</f>
        <v>0.14627945413163296</v>
      </c>
      <c r="AQ49" s="191">
        <f>-AQ41/AQ7</f>
        <v>7.8053786128550878E-2</v>
      </c>
      <c r="AR49" s="191">
        <f>-AR41/AR7</f>
        <v>0.29746308607845962</v>
      </c>
      <c r="AS49" s="191">
        <f>+ABS(AS41/AS7)</f>
        <v>3.6032742705329773E-2</v>
      </c>
      <c r="AT49" s="191">
        <f>+ABS(AT41/AT7)</f>
        <v>0.89091780472227178</v>
      </c>
      <c r="AU49" s="191">
        <f>-AU41/AU7</f>
        <v>0.11256246306943793</v>
      </c>
      <c r="AV49" s="191">
        <f>-AV41/AV7</f>
        <v>0.13301038322932873</v>
      </c>
      <c r="AY49" s="194"/>
      <c r="AZ49" s="194"/>
      <c r="BA49" s="193"/>
      <c r="BB49" s="192">
        <f>-BB41/BB7</f>
        <v>0.15187416606958565</v>
      </c>
      <c r="BC49" s="191">
        <f>-BC41/BC7</f>
        <v>6.8441941983423973E-2</v>
      </c>
      <c r="BD49" s="191">
        <f>-BD41/BD7</f>
        <v>0.38288936655650174</v>
      </c>
      <c r="BE49" s="191">
        <f>+ABS(BE41/BE7)</f>
        <v>4.3653708764298076E-2</v>
      </c>
      <c r="BF49" s="191">
        <f>+ABS(BF41/BF7)</f>
        <v>0.44582647036658418</v>
      </c>
      <c r="BG49" s="191">
        <f>-BG41/BG7</f>
        <v>0.15163682558076871</v>
      </c>
      <c r="BH49" s="191">
        <f>-BH41/BH7</f>
        <v>0.12874247108012662</v>
      </c>
      <c r="BN49" s="192">
        <f>-BN41/BN7</f>
        <v>0.16191940007569433</v>
      </c>
      <c r="BO49" s="191">
        <f>-BO41/BO7</f>
        <v>8.2375281136129186E-2</v>
      </c>
      <c r="BP49" s="191">
        <f>-BP41/BP7</f>
        <v>0.35911558533786769</v>
      </c>
      <c r="BQ49" s="191">
        <f>+ABS(BQ41/BQ7)</f>
        <v>4.7864385039089234E-2</v>
      </c>
      <c r="BR49" s="191">
        <f>+ABS(BR41/BR7)</f>
        <v>0.47617973243738809</v>
      </c>
      <c r="BS49" s="191">
        <f>-BS41/BS7</f>
        <v>0.14631588108223234</v>
      </c>
      <c r="BT49" s="191">
        <f>-BT41/BT7</f>
        <v>0.12153147314291465</v>
      </c>
      <c r="BZ49" s="192">
        <f>-BZ41/BZ7</f>
        <v>0.17321073848937019</v>
      </c>
      <c r="CA49" s="191">
        <f>-CA41/CA7</f>
        <v>8.4088397828955649E-2</v>
      </c>
      <c r="CB49" s="191">
        <f>-CB41/CB7</f>
        <v>0.37102594409348072</v>
      </c>
      <c r="CC49" s="191">
        <f>+ABS(CC41/CC7)</f>
        <v>5.5910201694527352E-2</v>
      </c>
      <c r="CD49" s="191">
        <f>+ABS(CD41/CD7)</f>
        <v>0.53676815011950441</v>
      </c>
      <c r="CE49" s="191">
        <f>-CE41/CE7</f>
        <v>0.19494826267876583</v>
      </c>
      <c r="CF49" s="191">
        <f>-CF41/CF7</f>
        <v>0.12240168629104307</v>
      </c>
      <c r="CL49" s="192">
        <f>-CL41/CL7</f>
        <v>0.19280383430428186</v>
      </c>
      <c r="CM49" s="191">
        <f>-CM41/CM7</f>
        <v>9.6143743334182435E-2</v>
      </c>
      <c r="CN49" s="191">
        <f>-CN41/CN7</f>
        <v>0.38004654271219374</v>
      </c>
      <c r="CO49" s="191">
        <f>+ABS(CO41/CO7)</f>
        <v>6.1553796424554705E-2</v>
      </c>
      <c r="CP49" s="191">
        <f>+ABS(CP41/CP7)</f>
        <v>0.59687482949081949</v>
      </c>
      <c r="CQ49" s="191">
        <f>-CQ41/CQ7</f>
        <v>0.35394608235074426</v>
      </c>
      <c r="CR49" s="191">
        <f>-CR41/CR7</f>
        <v>0.11719607820577292</v>
      </c>
      <c r="CX49" s="192">
        <f>-CX41/CX7</f>
        <v>0.18679708250908908</v>
      </c>
      <c r="CY49" s="191">
        <f>-CY41/CY7</f>
        <v>0.10571655216071507</v>
      </c>
      <c r="CZ49" s="191">
        <f>-CZ41/CZ7</f>
        <v>0.37167859510518053</v>
      </c>
      <c r="DA49" s="191">
        <f>+ABS(DA41/DA7)</f>
        <v>6.3633245324462004E-2</v>
      </c>
      <c r="DB49" s="191">
        <f>+ABS(DB41/DB7)</f>
        <v>0.27469355652917626</v>
      </c>
      <c r="DC49" s="191">
        <f>-DC41/DC7</f>
        <v>0.20596555524564894</v>
      </c>
      <c r="DD49" s="191">
        <f>-DD41/DD7</f>
        <v>0.12459658013051644</v>
      </c>
      <c r="DJ49" s="192">
        <f>-DJ41/DJ7</f>
        <v>0.19145355874671852</v>
      </c>
      <c r="DK49" s="191">
        <f>-DK41/DK7</f>
        <v>0.11028953714001308</v>
      </c>
      <c r="DL49" s="191">
        <f>-DL41/DL7</f>
        <v>0.38022153907005618</v>
      </c>
      <c r="DM49" s="191">
        <f>+ABS(DM41/DM7)</f>
        <v>6.7786366349937816E-2</v>
      </c>
      <c r="DN49" s="191">
        <f>+ABS(DN41/DN7)</f>
        <v>0.25603941915932932</v>
      </c>
      <c r="DO49" s="191">
        <f>-DO41/DO7</f>
        <v>0.20445737333428987</v>
      </c>
      <c r="DP49" s="191">
        <f>-DP41/DP7</f>
        <v>0.12562285664862735</v>
      </c>
      <c r="DV49" s="192">
        <f>-DV41/DV7</f>
        <v>0.19575640421922005</v>
      </c>
      <c r="DW49" s="191">
        <f>-DW41/DW7</f>
        <v>0.11577635761328445</v>
      </c>
      <c r="DX49" s="191">
        <f>-DX41/DX7</f>
        <v>0.38237664027470386</v>
      </c>
      <c r="DY49" s="191">
        <f>+ABS(DY41/DY7)</f>
        <v>6.9235896957007145E-2</v>
      </c>
      <c r="DZ49" s="191">
        <f>+ABS(DZ41/DZ7)</f>
        <v>0.27404710347249089</v>
      </c>
      <c r="EA49" s="191">
        <f>-EA41/EA7</f>
        <v>0.20195337492963275</v>
      </c>
      <c r="EB49" s="191">
        <f>-EB41/EB7</f>
        <v>0.12122439750993483</v>
      </c>
      <c r="EH49" s="192">
        <f>-EH41/EH7</f>
        <v>0.19830990503803142</v>
      </c>
      <c r="EI49" s="191">
        <f>-EI41/EI7</f>
        <v>0.1223056870128891</v>
      </c>
      <c r="EJ49" s="191">
        <f>-EJ41/EJ7</f>
        <v>0.3790189841498669</v>
      </c>
      <c r="EK49" s="191">
        <f>+ABS(EK41/EK7)</f>
        <v>6.4541883246704415E-2</v>
      </c>
      <c r="EL49" s="191">
        <f>+ABS(EL41/EL7)</f>
        <v>0.28261917280489074</v>
      </c>
      <c r="EM49" s="191">
        <f>-EM41/EM7</f>
        <v>0.19254047654874956</v>
      </c>
      <c r="EN49" s="191">
        <f>-EN41/EN7</f>
        <v>0.1283995184373076</v>
      </c>
      <c r="ET49" s="192">
        <f>-ET41/ET7</f>
        <v>0.20315949326512406</v>
      </c>
      <c r="EU49" s="191">
        <f>-EU41/EU7</f>
        <v>0.12738031529317193</v>
      </c>
      <c r="EV49" s="191">
        <f>-EV41/EV7</f>
        <v>0.37827296762802154</v>
      </c>
      <c r="EW49" s="191">
        <f>+ABS(EW41/EW7)</f>
        <v>6.5220907463654942E-2</v>
      </c>
      <c r="EX49" s="191">
        <f>+ABS(EX41/EX7)</f>
        <v>0.29403578231114574</v>
      </c>
      <c r="EY49" s="191">
        <f>-EY41/EY7</f>
        <v>0.19235800032321321</v>
      </c>
      <c r="EZ49" s="191">
        <f>-EZ41/EZ7</f>
        <v>0.13537912180659403</v>
      </c>
    </row>
    <row r="50" spans="1:158" x14ac:dyDescent="0.25">
      <c r="A50" s="200">
        <v>0.57225278493755383</v>
      </c>
      <c r="B50" s="199" t="s">
        <v>379</v>
      </c>
      <c r="C50" s="192">
        <f t="shared" ref="C50:I50" si="151">SUM(C47:C49)</f>
        <v>0.85180431024739511</v>
      </c>
      <c r="D50" s="191">
        <f t="shared" si="151"/>
        <v>1.5011937618817333</v>
      </c>
      <c r="E50" s="191">
        <f t="shared" si="151"/>
        <v>0.54529239672916519</v>
      </c>
      <c r="F50" s="191">
        <f t="shared" si="151"/>
        <v>83.365986332646187</v>
      </c>
      <c r="G50" s="191">
        <f t="shared" si="151"/>
        <v>1.3364380712275934</v>
      </c>
      <c r="H50" s="191">
        <f t="shared" si="151"/>
        <v>3.4733046762721034</v>
      </c>
      <c r="I50" s="191">
        <f t="shared" si="151"/>
        <v>0.69748064378212105</v>
      </c>
      <c r="J50" s="197"/>
      <c r="K50" s="196"/>
      <c r="L50" s="241" t="e">
        <f>+(H50-#REF!)</f>
        <v>#REF!</v>
      </c>
      <c r="M50" s="117" t="e">
        <f t="shared" si="90"/>
        <v>#REF!</v>
      </c>
      <c r="AD50" s="192">
        <f t="shared" ref="AD50:AJ50" si="152">SUM(AD47:AD49)</f>
        <v>0.77874415330645197</v>
      </c>
      <c r="AE50" s="191">
        <f t="shared" si="152"/>
        <v>0.76784009354381388</v>
      </c>
      <c r="AF50" s="191">
        <f t="shared" si="152"/>
        <v>1.0274518370053982</v>
      </c>
      <c r="AG50" s="191">
        <f t="shared" si="152"/>
        <v>0.45076313014522601</v>
      </c>
      <c r="AH50" s="191">
        <f t="shared" si="152"/>
        <v>1.0958713301762537</v>
      </c>
      <c r="AI50" s="191">
        <f t="shared" si="152"/>
        <v>0.73441413846816828</v>
      </c>
      <c r="AJ50" s="191">
        <f t="shared" si="152"/>
        <v>0.74426778163992102</v>
      </c>
      <c r="AM50" s="194"/>
      <c r="AN50" s="194"/>
      <c r="AO50" s="193"/>
      <c r="AP50" s="192">
        <f t="shared" ref="AP50:AV50" si="153">SUM(AP47:AP49)</f>
        <v>0.68662897620927921</v>
      </c>
      <c r="AQ50" s="191">
        <f t="shared" si="153"/>
        <v>0.64047877479378057</v>
      </c>
      <c r="AR50" s="191">
        <f t="shared" si="153"/>
        <v>0.89191241942132826</v>
      </c>
      <c r="AS50" s="191">
        <f t="shared" si="153"/>
        <v>0.37856330886216238</v>
      </c>
      <c r="AT50" s="191">
        <f t="shared" si="153"/>
        <v>1.7470495467246718</v>
      </c>
      <c r="AU50" s="191">
        <f t="shared" si="153"/>
        <v>0.54117749804138071</v>
      </c>
      <c r="AV50" s="191">
        <f t="shared" si="153"/>
        <v>0.7722488354865984</v>
      </c>
      <c r="AY50" s="194"/>
      <c r="AZ50" s="194"/>
      <c r="BA50" s="193"/>
      <c r="BB50" s="192">
        <f t="shared" ref="BB50:BH50" si="154">SUM(BB47:BB49)</f>
        <v>0.68616232678420253</v>
      </c>
      <c r="BC50" s="191">
        <f t="shared" si="154"/>
        <v>0.54444626393437601</v>
      </c>
      <c r="BD50" s="191">
        <f t="shared" si="154"/>
        <v>1.073851569831394</v>
      </c>
      <c r="BE50" s="191">
        <f t="shared" si="154"/>
        <v>0.41448415994872828</v>
      </c>
      <c r="BF50" s="191">
        <f t="shared" si="154"/>
        <v>0.97289961071426034</v>
      </c>
      <c r="BG50" s="191">
        <f t="shared" si="154"/>
        <v>0.64036448627578502</v>
      </c>
      <c r="BH50" s="191">
        <f t="shared" si="154"/>
        <v>0.79776741350713842</v>
      </c>
      <c r="BN50" s="192">
        <f t="shared" ref="BN50:BT50" si="155">SUM(BN47:BN49)</f>
        <v>0.71593249403822212</v>
      </c>
      <c r="BO50" s="191">
        <f t="shared" si="155"/>
        <v>0.62544112458178169</v>
      </c>
      <c r="BP50" s="191">
        <f t="shared" si="155"/>
        <v>1.0079522329193904</v>
      </c>
      <c r="BQ50" s="191">
        <f t="shared" si="155"/>
        <v>0.37672123619241521</v>
      </c>
      <c r="BR50" s="191">
        <f t="shared" si="155"/>
        <v>1.027404720887481</v>
      </c>
      <c r="BS50" s="191">
        <f t="shared" si="155"/>
        <v>0.63567171428184055</v>
      </c>
      <c r="BT50" s="191">
        <f t="shared" si="155"/>
        <v>0.79210643476543252</v>
      </c>
      <c r="BZ50" s="192">
        <f t="shared" ref="BZ50:CF50" si="156">SUM(BZ47:BZ49)</f>
        <v>0.74892319297568521</v>
      </c>
      <c r="CA50" s="191">
        <f t="shared" si="156"/>
        <v>0.6281553478744647</v>
      </c>
      <c r="CB50" s="191">
        <f t="shared" si="156"/>
        <v>1.0172520164521837</v>
      </c>
      <c r="CC50" s="191">
        <f t="shared" si="156"/>
        <v>0.41118138702023072</v>
      </c>
      <c r="CD50" s="191">
        <f t="shared" si="156"/>
        <v>1.1273453661188668</v>
      </c>
      <c r="CE50" s="191">
        <f t="shared" si="156"/>
        <v>0.80826163150378105</v>
      </c>
      <c r="CF50" s="191">
        <f t="shared" si="156"/>
        <v>0.81332585500678911</v>
      </c>
      <c r="CL50" s="192">
        <f t="shared" ref="CL50:CR50" si="157">SUM(CL47:CL49)</f>
        <v>0.81635635647597904</v>
      </c>
      <c r="CM50" s="191">
        <f t="shared" si="157"/>
        <v>0.69228144546797399</v>
      </c>
      <c r="CN50" s="191">
        <f t="shared" si="157"/>
        <v>1.0249189097335227</v>
      </c>
      <c r="CO50" s="191">
        <f t="shared" si="157"/>
        <v>0.432251217693576</v>
      </c>
      <c r="CP50" s="191">
        <f t="shared" si="157"/>
        <v>1.2293440892164589</v>
      </c>
      <c r="CQ50" s="191">
        <f t="shared" si="157"/>
        <v>1.4215053490354255</v>
      </c>
      <c r="CR50" s="191">
        <f t="shared" si="157"/>
        <v>0.81112976075445198</v>
      </c>
      <c r="CX50" s="192">
        <f t="shared" ref="CX50:DD50" si="158">SUM(CX47:CX49)</f>
        <v>0.79028407188929573</v>
      </c>
      <c r="CY50" s="191">
        <f t="shared" si="158"/>
        <v>0.726673521945849</v>
      </c>
      <c r="CZ50" s="191">
        <f t="shared" si="158"/>
        <v>1.054248331022289</v>
      </c>
      <c r="DA50" s="191">
        <f t="shared" si="158"/>
        <v>0.43121183555998815</v>
      </c>
      <c r="DB50" s="191">
        <f t="shared" si="158"/>
        <v>0.6137285511051952</v>
      </c>
      <c r="DC50" s="191">
        <f t="shared" si="158"/>
        <v>0.80047372693079066</v>
      </c>
      <c r="DD50" s="191">
        <f t="shared" si="158"/>
        <v>0.86139531889048215</v>
      </c>
      <c r="DJ50" s="192">
        <f t="shared" ref="DJ50:DP50" si="159">SUM(DJ47:DJ49)</f>
        <v>0.80036140116957233</v>
      </c>
      <c r="DK50" s="191">
        <f t="shared" si="159"/>
        <v>0.74570365145871942</v>
      </c>
      <c r="DL50" s="191">
        <f t="shared" si="159"/>
        <v>1.0619434031974855</v>
      </c>
      <c r="DM50" s="191">
        <f t="shared" si="159"/>
        <v>0.44088501235398858</v>
      </c>
      <c r="DN50" s="191">
        <f t="shared" si="159"/>
        <v>0.57806686070819469</v>
      </c>
      <c r="DO50" s="191">
        <f t="shared" si="159"/>
        <v>0.78079478486906084</v>
      </c>
      <c r="DP50" s="191">
        <f t="shared" si="159"/>
        <v>0.89416681453778457</v>
      </c>
      <c r="DV50" s="192">
        <f t="shared" ref="DV50:EB50" si="160">SUM(DV47:DV49)</f>
        <v>0.81011481029023991</v>
      </c>
      <c r="DW50" s="191">
        <f t="shared" si="160"/>
        <v>0.76909720297223294</v>
      </c>
      <c r="DX50" s="191">
        <f t="shared" si="160"/>
        <v>1.0557141002595185</v>
      </c>
      <c r="DY50" s="191">
        <f t="shared" si="160"/>
        <v>0.43966415177170837</v>
      </c>
      <c r="DZ50" s="191">
        <f t="shared" si="160"/>
        <v>0.60390818929137002</v>
      </c>
      <c r="EA50" s="191">
        <f t="shared" si="160"/>
        <v>0.75951567210748583</v>
      </c>
      <c r="EB50" s="191">
        <f t="shared" si="160"/>
        <v>0.90415461177676493</v>
      </c>
      <c r="EH50" s="192">
        <f t="shared" ref="EH50:EN50" si="161">SUM(EH47:EH49)</f>
        <v>0.81416754665448576</v>
      </c>
      <c r="EI50" s="191">
        <f t="shared" si="161"/>
        <v>0.80293659947300955</v>
      </c>
      <c r="EJ50" s="191">
        <f t="shared" si="161"/>
        <v>1.0416148521912427</v>
      </c>
      <c r="EK50" s="191">
        <f t="shared" si="161"/>
        <v>0.41557757974488924</v>
      </c>
      <c r="EL50" s="191">
        <f t="shared" si="161"/>
        <v>0.61568230533109536</v>
      </c>
      <c r="EM50" s="191">
        <f t="shared" si="161"/>
        <v>0.72396347402698935</v>
      </c>
      <c r="EN50" s="191">
        <f t="shared" si="161"/>
        <v>0.93066161311827589</v>
      </c>
      <c r="ET50" s="192">
        <f t="shared" ref="ET50:EZ50" si="162">SUM(ET47:ET49)</f>
        <v>0.82528601014515235</v>
      </c>
      <c r="EU50" s="191">
        <f t="shared" si="162"/>
        <v>0.82781569894056406</v>
      </c>
      <c r="EV50" s="191">
        <f t="shared" si="162"/>
        <v>1.0318800738555884</v>
      </c>
      <c r="EW50" s="191">
        <f t="shared" si="162"/>
        <v>0.41342680197940862</v>
      </c>
      <c r="EX50" s="191">
        <f t="shared" si="162"/>
        <v>0.63166879924322927</v>
      </c>
      <c r="EY50" s="191">
        <f t="shared" si="162"/>
        <v>0.71312465234284628</v>
      </c>
      <c r="EZ50" s="191">
        <f t="shared" si="162"/>
        <v>0.96782083773217675</v>
      </c>
    </row>
    <row r="51" spans="1:158" x14ac:dyDescent="0.25">
      <c r="A51" s="181">
        <v>0</v>
      </c>
      <c r="B51" s="143" t="s">
        <v>222</v>
      </c>
      <c r="C51" s="178"/>
      <c r="D51" s="143"/>
      <c r="E51" s="143"/>
      <c r="F51" s="143"/>
      <c r="G51" s="143"/>
      <c r="H51" s="143"/>
      <c r="I51" s="143"/>
      <c r="J51" s="149"/>
      <c r="K51" s="148"/>
      <c r="L51" s="181" t="e">
        <f>+(H51-#REF!)</f>
        <v>#REF!</v>
      </c>
      <c r="M51" s="117" t="e">
        <f t="shared" si="90"/>
        <v>#REF!</v>
      </c>
      <c r="AD51" s="178"/>
      <c r="AE51" s="143"/>
      <c r="AF51" s="143"/>
      <c r="AG51" s="143"/>
      <c r="AH51" s="143"/>
      <c r="AI51" s="143"/>
      <c r="AJ51" s="143"/>
      <c r="AM51" s="146"/>
      <c r="AN51" s="146"/>
      <c r="AO51" s="145"/>
      <c r="AP51" s="178"/>
      <c r="AQ51" s="143"/>
      <c r="AR51" s="143"/>
      <c r="AS51" s="143"/>
      <c r="AT51" s="143"/>
      <c r="AU51" s="143"/>
      <c r="AV51" s="143"/>
      <c r="AY51" s="146"/>
      <c r="AZ51" s="146"/>
      <c r="BA51" s="145"/>
      <c r="BB51" s="178"/>
      <c r="BC51" s="143"/>
      <c r="BD51" s="143"/>
      <c r="BE51" s="143"/>
      <c r="BF51" s="143"/>
      <c r="BG51" s="143"/>
      <c r="BH51" s="143"/>
      <c r="BN51" s="178"/>
      <c r="BO51" s="143"/>
      <c r="BP51" s="143"/>
      <c r="BQ51" s="143"/>
      <c r="BR51" s="143"/>
      <c r="BS51" s="143"/>
      <c r="BT51" s="143"/>
      <c r="BZ51" s="178"/>
      <c r="CA51" s="143"/>
      <c r="CB51" s="143"/>
      <c r="CC51" s="143"/>
      <c r="CD51" s="143"/>
      <c r="CE51" s="143"/>
      <c r="CF51" s="143"/>
      <c r="CL51" s="178"/>
      <c r="CM51" s="143"/>
      <c r="CN51" s="143"/>
      <c r="CO51" s="143"/>
      <c r="CP51" s="143"/>
      <c r="CQ51" s="143"/>
      <c r="CR51" s="143"/>
      <c r="CX51" s="178"/>
      <c r="CY51" s="143"/>
      <c r="CZ51" s="143"/>
      <c r="DA51" s="143"/>
      <c r="DB51" s="143"/>
      <c r="DC51" s="143"/>
      <c r="DD51" s="143"/>
      <c r="DJ51" s="178"/>
      <c r="DK51" s="143"/>
      <c r="DL51" s="143"/>
      <c r="DM51" s="143"/>
      <c r="DN51" s="143"/>
      <c r="DO51" s="143"/>
      <c r="DP51" s="143"/>
      <c r="DV51" s="178"/>
      <c r="DW51" s="143"/>
      <c r="DX51" s="143"/>
      <c r="DY51" s="143"/>
      <c r="DZ51" s="143"/>
      <c r="EA51" s="143"/>
      <c r="EB51" s="143"/>
      <c r="EH51" s="178"/>
      <c r="EI51" s="143"/>
      <c r="EJ51" s="143"/>
      <c r="EK51" s="143"/>
      <c r="EL51" s="143"/>
      <c r="EM51" s="143"/>
      <c r="EN51" s="143"/>
      <c r="ET51" s="178"/>
      <c r="EU51" s="143"/>
      <c r="EV51" s="143"/>
      <c r="EW51" s="143"/>
      <c r="EX51" s="143"/>
      <c r="EY51" s="143"/>
      <c r="EZ51" s="143"/>
    </row>
    <row r="52" spans="1:158" x14ac:dyDescent="0.25">
      <c r="A52" s="215" t="s">
        <v>222</v>
      </c>
      <c r="B52" s="237" t="s">
        <v>378</v>
      </c>
      <c r="C52" s="144"/>
      <c r="D52" s="143"/>
      <c r="E52" s="143"/>
      <c r="F52" s="143"/>
      <c r="G52" s="143"/>
      <c r="H52" s="143"/>
      <c r="I52" s="143"/>
      <c r="J52" s="149"/>
      <c r="K52" s="148"/>
      <c r="L52" s="213" t="e">
        <f>+(H52-#REF!)</f>
        <v>#REF!</v>
      </c>
      <c r="M52" s="117" t="e">
        <f t="shared" si="90"/>
        <v>#REF!</v>
      </c>
      <c r="AD52" s="144"/>
      <c r="AE52" s="143"/>
      <c r="AF52" s="143"/>
      <c r="AG52" s="143"/>
      <c r="AH52" s="143"/>
      <c r="AI52" s="143"/>
      <c r="AJ52" s="143"/>
      <c r="AM52" s="146"/>
      <c r="AN52" s="146"/>
      <c r="AO52" s="145"/>
      <c r="AP52" s="144"/>
      <c r="AQ52" s="143"/>
      <c r="AR52" s="143"/>
      <c r="AS52" s="143"/>
      <c r="AT52" s="143"/>
      <c r="AU52" s="143"/>
      <c r="AV52" s="143"/>
      <c r="AY52" s="146"/>
      <c r="AZ52" s="146"/>
      <c r="BA52" s="145"/>
      <c r="BB52" s="144"/>
      <c r="BC52" s="143"/>
      <c r="BD52" s="143"/>
      <c r="BE52" s="143"/>
      <c r="BF52" s="143"/>
      <c r="BG52" s="143"/>
      <c r="BH52" s="143"/>
      <c r="BN52" s="144"/>
      <c r="BO52" s="143"/>
      <c r="BP52" s="143"/>
      <c r="BQ52" s="143"/>
      <c r="BR52" s="143"/>
      <c r="BS52" s="143"/>
      <c r="BT52" s="143"/>
      <c r="BZ52" s="144"/>
      <c r="CA52" s="143"/>
      <c r="CB52" s="143"/>
      <c r="CC52" s="143"/>
      <c r="CD52" s="143"/>
      <c r="CE52" s="143"/>
      <c r="CF52" s="143"/>
      <c r="CL52" s="144"/>
      <c r="CM52" s="143"/>
      <c r="CN52" s="143"/>
      <c r="CO52" s="143"/>
      <c r="CP52" s="143"/>
      <c r="CQ52" s="143"/>
      <c r="CR52" s="143"/>
      <c r="CX52" s="144"/>
      <c r="CY52" s="143"/>
      <c r="CZ52" s="143"/>
      <c r="DA52" s="143"/>
      <c r="DB52" s="143"/>
      <c r="DC52" s="143"/>
      <c r="DD52" s="143"/>
      <c r="DJ52" s="144"/>
      <c r="DK52" s="143"/>
      <c r="DL52" s="143"/>
      <c r="DM52" s="143"/>
      <c r="DN52" s="143"/>
      <c r="DO52" s="143"/>
      <c r="DP52" s="143"/>
      <c r="DV52" s="144"/>
      <c r="DW52" s="143"/>
      <c r="DX52" s="143"/>
      <c r="DY52" s="143"/>
      <c r="DZ52" s="143"/>
      <c r="EA52" s="143"/>
      <c r="EB52" s="143"/>
      <c r="EH52" s="144"/>
      <c r="EI52" s="143"/>
      <c r="EJ52" s="143"/>
      <c r="EK52" s="143"/>
      <c r="EL52" s="143"/>
      <c r="EM52" s="143"/>
      <c r="EN52" s="143"/>
      <c r="ET52" s="144"/>
      <c r="EU52" s="143"/>
      <c r="EV52" s="143"/>
      <c r="EW52" s="143"/>
      <c r="EX52" s="143"/>
      <c r="EY52" s="143"/>
      <c r="EZ52" s="143"/>
    </row>
    <row r="53" spans="1:158" x14ac:dyDescent="0.25">
      <c r="A53" s="286">
        <v>-5653541.2286995007</v>
      </c>
      <c r="B53" s="279" t="s">
        <v>377</v>
      </c>
      <c r="C53" s="280">
        <f>SUM(D53:I53)</f>
        <v>-1060556012.7954856</v>
      </c>
      <c r="D53" s="279">
        <f>-'Reass Local'!E7</f>
        <v>-521499072.18225455</v>
      </c>
      <c r="E53" s="279">
        <f>-'Reass Local'!B7</f>
        <v>-79809368.399859861</v>
      </c>
      <c r="F53" s="279">
        <f>-'Reass Local'!H7-'Reass Local'!F7-'Reass Local'!D7</f>
        <v>-395735578.1651563</v>
      </c>
      <c r="G53" s="279">
        <f>-'Reass Local'!G7</f>
        <v>-36502595.574264444</v>
      </c>
      <c r="H53" s="279">
        <f>-'Reass Local'!I7</f>
        <v>-6014345.658227277</v>
      </c>
      <c r="I53" s="279">
        <f>-'Reass Local'!C7</f>
        <v>-20995052.815723054</v>
      </c>
      <c r="J53" s="149">
        <v>-107855.34436246489</v>
      </c>
      <c r="K53" s="148">
        <f>+E53-D53</f>
        <v>441689703.78239471</v>
      </c>
      <c r="L53" s="286">
        <f>+E53-H53</f>
        <v>-73795022.741632581</v>
      </c>
      <c r="M53" s="117">
        <f t="shared" si="90"/>
        <v>2.0216376830380947</v>
      </c>
      <c r="AD53" s="280">
        <f>SUM(AE53:AJ53)</f>
        <v>-2504365291.3061538</v>
      </c>
      <c r="AE53" s="279">
        <f>-'Reass Local'!Q7</f>
        <v>-1356860587.6947801</v>
      </c>
      <c r="AF53" s="279">
        <f>-'Reass Local'!N7</f>
        <v>-62652173.320228748</v>
      </c>
      <c r="AG53" s="279">
        <f>-'Reass Local'!P7-'Reass Local'!R7-'Reass Local'!T7</f>
        <v>-442225897.11188781</v>
      </c>
      <c r="AH53" s="279">
        <f>-'Reass Local'!T7</f>
        <v>-347542188.12560004</v>
      </c>
      <c r="AI53" s="279">
        <f>-'Reass Local'!U7</f>
        <v>-241863038.96825689</v>
      </c>
      <c r="AJ53" s="279">
        <f>-'Reass Local'!O7</f>
        <v>-53221406.085400134</v>
      </c>
      <c r="AM53" s="282"/>
      <c r="AN53" s="282"/>
      <c r="AO53" s="281"/>
      <c r="AP53" s="280">
        <f>SUM(AQ53:AV53)</f>
        <v>-2797132719.2436366</v>
      </c>
      <c r="AQ53" s="279">
        <f>-'Reass Local'!AC7</f>
        <v>-1480130070.304976</v>
      </c>
      <c r="AR53" s="279">
        <f>-'Reass Local'!Z7</f>
        <v>-89249232.071329594</v>
      </c>
      <c r="AS53" s="279">
        <f>-'Reass Local'!AB7-'Reass Local'!AD7-'Reass Local'!AF7</f>
        <v>-786549170.27565479</v>
      </c>
      <c r="AT53" s="279">
        <f>-'Reass Local'!AE7</f>
        <v>-84389884.593070328</v>
      </c>
      <c r="AU53" s="279">
        <f>-'Reass Local'!AG7</f>
        <v>-286735177.9090057</v>
      </c>
      <c r="AV53" s="279">
        <f>-'Reass Local'!AA7</f>
        <v>-70079184.089600176</v>
      </c>
      <c r="AY53" s="282"/>
      <c r="AZ53" s="282"/>
      <c r="BA53" s="281"/>
      <c r="BB53" s="280">
        <f>SUM(BC53:BH53)</f>
        <v>-6618186824.0192127</v>
      </c>
      <c r="BC53" s="279">
        <f>-'Reass Local'!AO7</f>
        <v>-4703326967.5056028</v>
      </c>
      <c r="BD53" s="279">
        <f>-'Reass Local'!AL7</f>
        <v>-110286396.58123939</v>
      </c>
      <c r="BE53" s="279">
        <f>-'Reass Local'!AN7-'Reass Local'!AR7-'Reass Local'!AP7</f>
        <v>-870533402.79816365</v>
      </c>
      <c r="BF53" s="279">
        <f>-'Reass Local'!AQ7</f>
        <v>-543423565.59642994</v>
      </c>
      <c r="BG53" s="279">
        <f>-'Reass Local'!AS7</f>
        <v>-303944846.82357681</v>
      </c>
      <c r="BH53" s="279">
        <f>-'Reass Local'!AM7</f>
        <v>-86671644.714200214</v>
      </c>
      <c r="BN53" s="280">
        <f>SUM(BO53:BT53)</f>
        <v>-6226117748.6421051</v>
      </c>
      <c r="BO53" s="279">
        <f>-'Reass Local'!BA7</f>
        <v>-4209136943.5088587</v>
      </c>
      <c r="BP53" s="279">
        <f>-'Reass Local'!AX7</f>
        <v>-118450964.11725771</v>
      </c>
      <c r="BQ53" s="279">
        <f>-'Reass Local'!AZ7-'Reass Local'!BD7-'Reass Local'!BB7</f>
        <v>-906013875.17853951</v>
      </c>
      <c r="BR53" s="279">
        <f>-'Reass Local'!BC7</f>
        <v>-555701707.36180532</v>
      </c>
      <c r="BS53" s="279">
        <f>-'Reass Local'!BE7</f>
        <v>-333584769.70304292</v>
      </c>
      <c r="BT53" s="279">
        <f>-'Reass Local'!AY7</f>
        <v>-103229488.77260132</v>
      </c>
      <c r="BZ53" s="280">
        <f>SUM(CA53:CF53)</f>
        <v>-6719611675.9153233</v>
      </c>
      <c r="CA53" s="279">
        <f>-'Reass Local'!BM7</f>
        <v>-4357491622.5918865</v>
      </c>
      <c r="CB53" s="279">
        <f>-'Reass Local'!BJ7</f>
        <v>-137339840.86490068</v>
      </c>
      <c r="CC53" s="279">
        <f>-'Reass Local'!BL7-'Reass Local'!BP7-'Reass Local'!BN7</f>
        <v>-990396351.96849537</v>
      </c>
      <c r="CD53" s="279">
        <f>-'Reass Local'!BO7</f>
        <v>-571272086.50979245</v>
      </c>
      <c r="CE53" s="279">
        <f>-'Reass Local'!BQ7</f>
        <v>-521282108.69690096</v>
      </c>
      <c r="CF53" s="279">
        <f>-'Reass Local'!BK7</f>
        <v>-141829665.28334758</v>
      </c>
      <c r="CL53" s="280">
        <f>SUM(CM53:CR53)</f>
        <v>-7400806140.9138012</v>
      </c>
      <c r="CM53" s="279">
        <f>-'Reass Local'!BY7</f>
        <v>-4939717776.2744112</v>
      </c>
      <c r="CN53" s="279">
        <f>-'Reass Local'!BV7</f>
        <v>-152581301.88019904</v>
      </c>
      <c r="CO53" s="279">
        <f>-'Reass Local'!BX7-'Reass Local'!CB7-'Reass Local'!BZ7</f>
        <v>-997064246.71766984</v>
      </c>
      <c r="CP53" s="279">
        <f>-'Reass Local'!CA7</f>
        <v>-651628729.14091444</v>
      </c>
      <c r="CQ53" s="279">
        <f>-'Reass Local'!CC7</f>
        <v>-519184989.09520566</v>
      </c>
      <c r="CR53" s="279">
        <f>-'Reass Local'!BW7</f>
        <v>-140629097.80540097</v>
      </c>
      <c r="CX53" s="280">
        <f>SUM(CY53:DD53)</f>
        <v>-8225281486.6201</v>
      </c>
      <c r="CY53" s="279">
        <f>-'Reass Local'!CK7</f>
        <v>-5342410824.8065729</v>
      </c>
      <c r="CZ53" s="279">
        <f>-'Reass Local'!CH7</f>
        <v>-172145681.51446465</v>
      </c>
      <c r="DA53" s="279">
        <f>-'Reass Local'!CJ7-'Reass Local'!CN7-'Reass Local'!CL7</f>
        <v>-1177580995.0991714</v>
      </c>
      <c r="DB53" s="279">
        <f>-'Reass Local'!CM7</f>
        <v>-797683072.34166551</v>
      </c>
      <c r="DC53" s="279">
        <f>-'Reass Local'!CO7</f>
        <v>-582930644.55028498</v>
      </c>
      <c r="DD53" s="279">
        <f>-'Reass Local'!CI7</f>
        <v>-152530268.30794078</v>
      </c>
      <c r="DJ53" s="280">
        <f>SUM(DK53:DP53)</f>
        <v>-9049756832.3263988</v>
      </c>
      <c r="DK53" s="279">
        <f>-'Reass Local'!CW7</f>
        <v>-5745103873.3387346</v>
      </c>
      <c r="DL53" s="279">
        <f>-'Reass Local'!CT7</f>
        <v>-191710061.14873025</v>
      </c>
      <c r="DM53" s="279">
        <f>-'Reass Local'!CV7-'Reass Local'!CZ7-'Reass Local'!CX7</f>
        <v>-1358097743.4806731</v>
      </c>
      <c r="DN53" s="279">
        <f>-'Reass Local'!CY7</f>
        <v>-943737415.54241657</v>
      </c>
      <c r="DO53" s="279">
        <f>-'Reass Local'!DA7</f>
        <v>-646676300.0053643</v>
      </c>
      <c r="DP53" s="279">
        <f>-'Reass Local'!CU7</f>
        <v>-164431438.81048059</v>
      </c>
      <c r="DV53" s="280">
        <f>SUM(DW53:EB53)</f>
        <v>-9874232178.0326996</v>
      </c>
      <c r="DW53" s="279">
        <f>-'Reass Local'!DI7</f>
        <v>-6147796921.8708963</v>
      </c>
      <c r="DX53" s="279">
        <f>-'Reass Local'!DF7</f>
        <v>-211274440.78299585</v>
      </c>
      <c r="DY53" s="279">
        <f>-'Reass Local'!DH7-'Reass Local'!DL7-'Reass Local'!DJ7</f>
        <v>-1538614491.8621747</v>
      </c>
      <c r="DZ53" s="279">
        <f>-'Reass Local'!DK7</f>
        <v>-1089791758.7431676</v>
      </c>
      <c r="EA53" s="279">
        <f>-'Reass Local'!DM7</f>
        <v>-710421955.46044362</v>
      </c>
      <c r="EB53" s="279">
        <f>-'Reass Local'!DG7</f>
        <v>-176332609.31302041</v>
      </c>
      <c r="EH53" s="280">
        <f>SUM(EI53:EN53)</f>
        <v>-10698707523.738997</v>
      </c>
      <c r="EI53" s="279">
        <f>-'Reass Local'!DU7</f>
        <v>-6550489970.4030581</v>
      </c>
      <c r="EJ53" s="279">
        <f>-'Reass Local'!DR7</f>
        <v>-230838820.41726145</v>
      </c>
      <c r="EK53" s="279">
        <f>-'Reass Local'!DT7-'Reass Local'!DX7-'Reass Local'!DV7</f>
        <v>-1719131240.2436764</v>
      </c>
      <c r="EL53" s="279">
        <f>-'Reass Local'!DW7</f>
        <v>-1235846101.9439187</v>
      </c>
      <c r="EM53" s="279">
        <f>-'Reass Local'!DY7</f>
        <v>-774167610.91552293</v>
      </c>
      <c r="EN53" s="279">
        <f>-'Reass Local'!DS7</f>
        <v>-188233779.81556022</v>
      </c>
      <c r="ET53" s="280">
        <f>SUM(EU53:EZ53)</f>
        <v>-11523182869.445297</v>
      </c>
      <c r="EU53" s="279">
        <f>-'Reass Local'!EG7</f>
        <v>-6953183018.9352198</v>
      </c>
      <c r="EV53" s="279">
        <f>-'Reass Local'!ED7</f>
        <v>-250403200.05152705</v>
      </c>
      <c r="EW53" s="279">
        <f>-'Reass Local'!EF7-'Reass Local'!EJ7-'Reass Local'!EH7</f>
        <v>-1899647988.6251779</v>
      </c>
      <c r="EX53" s="279">
        <f>-'Reass Local'!EI7</f>
        <v>-1381900445.1446698</v>
      </c>
      <c r="EY53" s="279">
        <f>-'Reass Local'!EK7</f>
        <v>-837913266.37060225</v>
      </c>
      <c r="EZ53" s="279">
        <f>-'Reass Local'!EE7</f>
        <v>-200134950.31810004</v>
      </c>
    </row>
    <row r="54" spans="1:158" x14ac:dyDescent="0.25">
      <c r="A54" s="283">
        <v>-36018.49</v>
      </c>
      <c r="B54" s="259" t="s">
        <v>376</v>
      </c>
      <c r="C54" s="280">
        <f>SUM(D54:I54)</f>
        <v>-28269326.948289864</v>
      </c>
      <c r="D54" s="279">
        <f>'Reass Local'!E22</f>
        <v>-7395698.12297111</v>
      </c>
      <c r="E54" s="279">
        <f>'Reass Local'!B22</f>
        <v>-25537396.6536173</v>
      </c>
      <c r="F54" s="279">
        <f>'Reass Local'!F22+'Reass Local'!H22+'Reass Local'!D22</f>
        <v>10263502.246245256</v>
      </c>
      <c r="G54" s="279">
        <f>'Reass Local'!G22</f>
        <v>-3710677.54776518</v>
      </c>
      <c r="H54" s="279">
        <f>'Reass Local'!I22</f>
        <v>-1889056.87018153</v>
      </c>
      <c r="I54" s="279">
        <f>'Reass Local'!C22</f>
        <v>0</v>
      </c>
      <c r="J54" s="285">
        <v>-481.49135999999999</v>
      </c>
      <c r="K54" s="284"/>
      <c r="L54" s="283"/>
      <c r="M54" s="117">
        <f t="shared" si="90"/>
        <v>0</v>
      </c>
      <c r="AD54" s="280">
        <f>SUM(AE54:AJ54)</f>
        <v>147546122.16531816</v>
      </c>
      <c r="AE54" s="279">
        <f>'Reass Local'!Q22</f>
        <v>88682817.037096858</v>
      </c>
      <c r="AF54" s="279">
        <f>'Reass Local'!N22</f>
        <v>-6112700.8465438411</v>
      </c>
      <c r="AG54" s="279">
        <f>'Reass Local'!P22+'Reass Local'!R22+'Reass Local'!T22</f>
        <v>46450498.351544291</v>
      </c>
      <c r="AH54" s="279">
        <f>'Reass Local'!T22</f>
        <v>10497944.959177939</v>
      </c>
      <c r="AI54" s="279">
        <f>'Reass Local'!U22</f>
        <v>8027562.6640429208</v>
      </c>
      <c r="AJ54" s="279">
        <f>'Reass Local'!O22</f>
        <v>0</v>
      </c>
      <c r="AM54" s="282"/>
      <c r="AN54" s="282"/>
      <c r="AO54" s="281"/>
      <c r="AP54" s="280">
        <f>SUM(AQ54:AV54)</f>
        <v>29666366.270139545</v>
      </c>
      <c r="AQ54" s="279">
        <f>'Reass Local'!AC22</f>
        <v>45777685.308428712</v>
      </c>
      <c r="AR54" s="279">
        <f>'Reass Local'!Z22</f>
        <v>-25537396.6536173</v>
      </c>
      <c r="AS54" s="279">
        <f>'Reass Local'!AB22+'Reass Local'!AD22+'Reass Local'!AF22</f>
        <v>15025812.033274844</v>
      </c>
      <c r="AT54" s="279">
        <f>'Reass Local'!AE22</f>
        <v>-3710677.54776518</v>
      </c>
      <c r="AU54" s="279">
        <f>'Reass Local'!AG22</f>
        <v>-1889056.87018153</v>
      </c>
      <c r="AV54" s="279">
        <f>'Reass Local'!AA22</f>
        <v>0</v>
      </c>
      <c r="AY54" s="282"/>
      <c r="AZ54" s="282"/>
      <c r="BA54" s="281"/>
      <c r="BB54" s="280">
        <f>SUM(BC54:BH54)</f>
        <v>147008464.88049853</v>
      </c>
      <c r="BC54" s="279">
        <f>'Reass Local'!AO22</f>
        <v>122024418.52804869</v>
      </c>
      <c r="BD54" s="279">
        <f>'Reass Local'!AL22</f>
        <v>-3453869.9764926881</v>
      </c>
      <c r="BE54" s="279">
        <f>'Reass Local'!AN22+'Reass Local'!AR22+'Reass Local'!AP22</f>
        <v>18634051.66376438</v>
      </c>
      <c r="BF54" s="279">
        <f>'Reass Local'!AQ22</f>
        <v>2695692.6811184832</v>
      </c>
      <c r="BG54" s="279">
        <f>'Reass Local'!AS22</f>
        <v>7108171.9840596719</v>
      </c>
      <c r="BH54" s="279">
        <f>'Reass Local'!AM22</f>
        <v>0</v>
      </c>
      <c r="BN54" s="280">
        <f>SUM(BO54:BT54)</f>
        <v>151656936.00252137</v>
      </c>
      <c r="BO54" s="279">
        <f>'Reass Local'!BA22</f>
        <v>123031570.99704567</v>
      </c>
      <c r="BP54" s="279">
        <f>'Reass Local'!AX22</f>
        <v>-1148438.4782065824</v>
      </c>
      <c r="BQ54" s="279">
        <f>'Reass Local'!AZ22+'Reass Local'!BD22+'Reass Local'!BB22</f>
        <v>18702551.427976221</v>
      </c>
      <c r="BR54" s="279">
        <f>'Reass Local'!BC22</f>
        <v>2910698.7117681229</v>
      </c>
      <c r="BS54" s="279">
        <f>'Reass Local'!BE22</f>
        <v>8160553.3439379325</v>
      </c>
      <c r="BT54" s="279">
        <f>'Reass Local'!AY22</f>
        <v>0</v>
      </c>
      <c r="BZ54" s="280">
        <f>SUM(CA54:CF54)</f>
        <v>137295349.29335299</v>
      </c>
      <c r="CA54" s="279">
        <f>'Reass Local'!BM22</f>
        <v>108016214.17930681</v>
      </c>
      <c r="CB54" s="279">
        <f>'Reass Local'!BJ22</f>
        <v>-1148438.4782065786</v>
      </c>
      <c r="CC54" s="279">
        <f>'Reass Local'!BL22+'Reass Local'!BP22+'Reass Local'!BN22</f>
        <v>18945059.372814819</v>
      </c>
      <c r="CD54" s="279">
        <f>'Reass Local'!BO22</f>
        <v>2096396.7201862731</v>
      </c>
      <c r="CE54" s="279">
        <f>'Reass Local'!BQ22</f>
        <v>9386117.4992516506</v>
      </c>
      <c r="CF54" s="279">
        <f>'Reass Local'!BK22</f>
        <v>0</v>
      </c>
      <c r="CL54" s="280">
        <f>SUM(CM54:CR54)</f>
        <v>171699248.55223796</v>
      </c>
      <c r="CM54" s="279">
        <f>'Reass Local'!BY22</f>
        <v>131025788.54252437</v>
      </c>
      <c r="CN54" s="279">
        <f>'Reass Local'!BV22</f>
        <v>5091190.5678381659</v>
      </c>
      <c r="CO54" s="279">
        <f>'Reass Local'!BX22+'Reass Local'!CB22+'Reass Local'!BZ22</f>
        <v>19654753.893027835</v>
      </c>
      <c r="CP54" s="279">
        <f>'Reass Local'!CA22</f>
        <v>4160862.2496612309</v>
      </c>
      <c r="CQ54" s="279">
        <f>'Reass Local'!CC22</f>
        <v>11766653.299186355</v>
      </c>
      <c r="CR54" s="279">
        <f>'Reass Local'!BW22</f>
        <v>0</v>
      </c>
      <c r="CX54" s="280">
        <f>SUM(CY54:DD54)</f>
        <v>160686631.30500716</v>
      </c>
      <c r="CY54" s="279">
        <f>'Reass Local'!CK22</f>
        <v>113848758.92578679</v>
      </c>
      <c r="CZ54" s="279">
        <f>'Reass Local'!CH22</f>
        <v>9189502.3163242415</v>
      </c>
      <c r="DA54" s="279">
        <f>'Reass Local'!CJ22+'Reass Local'!CN22+'Reass Local'!CL22</f>
        <v>21519321.176646639</v>
      </c>
      <c r="DB54" s="279">
        <f>'Reass Local'!CM22</f>
        <v>5409972.5737258215</v>
      </c>
      <c r="DC54" s="279">
        <f>'Reass Local'!CO22</f>
        <v>10719076.312523676</v>
      </c>
      <c r="DD54" s="279">
        <f>'Reass Local'!CI22</f>
        <v>0</v>
      </c>
      <c r="DJ54" s="280">
        <f>SUM(DK54:DP54)</f>
        <v>143503436.39088377</v>
      </c>
      <c r="DK54" s="279">
        <f>'Reass Local'!CW22</f>
        <v>92381086.306021214</v>
      </c>
      <c r="DL54" s="279">
        <f>'Reass Local'!CT22</f>
        <v>13326689.90565604</v>
      </c>
      <c r="DM54" s="279">
        <f>'Reass Local'!CV22+'Reass Local'!CZ22+'Reass Local'!CX22</f>
        <v>22249550.01785421</v>
      </c>
      <c r="DN54" s="279">
        <f>'Reass Local'!CY22</f>
        <v>6470420.029655695</v>
      </c>
      <c r="DO54" s="279">
        <f>'Reass Local'!DA22</f>
        <v>9075690.1316966228</v>
      </c>
      <c r="DP54" s="279">
        <f>'Reass Local'!CU22</f>
        <v>0</v>
      </c>
      <c r="DV54" s="280">
        <f>SUM(DW54:EB54)</f>
        <v>120149663.80986781</v>
      </c>
      <c r="DW54" s="279">
        <f>'Reass Local'!DI22</f>
        <v>66622770.683227651</v>
      </c>
      <c r="DX54" s="279">
        <f>'Reass Local'!DF22</f>
        <v>17502753.335833572</v>
      </c>
      <c r="DY54" s="279">
        <f>'Reass Local'!DH22+'Reass Local'!DL22+'Reass Local'!DJ22</f>
        <v>21845440.416650552</v>
      </c>
      <c r="DZ54" s="279">
        <f>'Reass Local'!DK22</f>
        <v>7342204.6174508519</v>
      </c>
      <c r="EA54" s="279">
        <f>'Reass Local'!DM22</f>
        <v>6836494.7567051938</v>
      </c>
      <c r="EB54" s="279">
        <f>'Reass Local'!DG22</f>
        <v>0</v>
      </c>
      <c r="EH54" s="280">
        <f>SUM(EI54:EN54)</f>
        <v>90625313.561959252</v>
      </c>
      <c r="EI54" s="279">
        <f>'Reass Local'!DU22</f>
        <v>36573812.057406075</v>
      </c>
      <c r="EJ54" s="279">
        <f>'Reass Local'!DR22</f>
        <v>21717692.60685683</v>
      </c>
      <c r="EK54" s="279">
        <f>'Reass Local'!DT22+'Reass Local'!DX22+'Reass Local'!DV22</f>
        <v>20306992.373035669</v>
      </c>
      <c r="EL54" s="279">
        <f>'Reass Local'!DW22</f>
        <v>8025326.3371112924</v>
      </c>
      <c r="EM54" s="279">
        <f>'Reass Local'!DY22</f>
        <v>4001490.187549389</v>
      </c>
      <c r="EN54" s="279">
        <f>'Reass Local'!DS22</f>
        <v>0</v>
      </c>
      <c r="ET54" s="280">
        <f>SUM(EU54:EZ54)</f>
        <v>54930385.647158109</v>
      </c>
      <c r="EU54" s="279">
        <f>'Reass Local'!EG22</f>
        <v>2234210.4285565093</v>
      </c>
      <c r="EV54" s="279">
        <f>'Reass Local'!ED22</f>
        <v>25971507.718725815</v>
      </c>
      <c r="EW54" s="279">
        <f>'Reass Local'!EF22+'Reass Local'!EJ22+'Reass Local'!EH22</f>
        <v>17634205.887009554</v>
      </c>
      <c r="EX54" s="279">
        <f>'Reass Local'!EI22</f>
        <v>8519785.1886370182</v>
      </c>
      <c r="EY54" s="279">
        <f>'Reass Local'!EK22</f>
        <v>570676.42422921094</v>
      </c>
      <c r="EZ54" s="279">
        <f>'Reass Local'!EE22</f>
        <v>0</v>
      </c>
    </row>
    <row r="55" spans="1:158" x14ac:dyDescent="0.25">
      <c r="A55" s="246">
        <v>-5689559.7186995009</v>
      </c>
      <c r="B55" s="216" t="s">
        <v>200</v>
      </c>
      <c r="C55" s="217">
        <f t="shared" ref="C55:H55" si="163">+C53+C54</f>
        <v>-1088825339.7437754</v>
      </c>
      <c r="D55" s="216">
        <f t="shared" si="163"/>
        <v>-528894770.30522567</v>
      </c>
      <c r="E55" s="216">
        <f t="shared" si="163"/>
        <v>-105346765.05347717</v>
      </c>
      <c r="F55" s="216">
        <f t="shared" si="163"/>
        <v>-385472075.91891104</v>
      </c>
      <c r="G55" s="216">
        <f t="shared" si="163"/>
        <v>-40213273.122029625</v>
      </c>
      <c r="H55" s="216">
        <f t="shared" si="163"/>
        <v>-7903402.5284088068</v>
      </c>
      <c r="I55" s="216">
        <f>SUM(I53:I54)</f>
        <v>-20995052.815723054</v>
      </c>
      <c r="J55" s="220">
        <f>+(E55-D55)/D55</f>
        <v>-0.80081715500291017</v>
      </c>
      <c r="K55" s="219">
        <f>+E55-D55</f>
        <v>423548005.2517485</v>
      </c>
      <c r="L55" s="246">
        <f>+E55-H55</f>
        <v>-97443362.525068358</v>
      </c>
      <c r="M55" s="117">
        <f t="shared" si="90"/>
        <v>2.4231641684418612</v>
      </c>
      <c r="AD55" s="217">
        <f t="shared" ref="AD55:AI55" si="164">+AD53+AD54</f>
        <v>-2356819169.1408358</v>
      </c>
      <c r="AE55" s="216">
        <f t="shared" si="164"/>
        <v>-1268177770.6576834</v>
      </c>
      <c r="AF55" s="216">
        <f t="shared" si="164"/>
        <v>-68764874.166772589</v>
      </c>
      <c r="AG55" s="216">
        <f t="shared" si="164"/>
        <v>-395775398.76034355</v>
      </c>
      <c r="AH55" s="216">
        <f t="shared" si="164"/>
        <v>-337044243.16642213</v>
      </c>
      <c r="AI55" s="216">
        <f t="shared" si="164"/>
        <v>-233835476.30421397</v>
      </c>
      <c r="AJ55" s="216">
        <f>SUM(AJ53:AJ54)</f>
        <v>-53221406.085400134</v>
      </c>
      <c r="AM55" s="137"/>
      <c r="AN55" s="137"/>
      <c r="AO55" s="136"/>
      <c r="AP55" s="217">
        <f t="shared" ref="AP55:AU55" si="165">+AP53+AP54</f>
        <v>-2767466352.9734969</v>
      </c>
      <c r="AQ55" s="216">
        <f t="shared" si="165"/>
        <v>-1434352384.9965472</v>
      </c>
      <c r="AR55" s="216">
        <f t="shared" si="165"/>
        <v>-114786628.72494689</v>
      </c>
      <c r="AS55" s="216">
        <f t="shared" si="165"/>
        <v>-771523358.2423799</v>
      </c>
      <c r="AT55" s="216">
        <f t="shared" si="165"/>
        <v>-88100562.140835509</v>
      </c>
      <c r="AU55" s="216">
        <f t="shared" si="165"/>
        <v>-288624234.7791872</v>
      </c>
      <c r="AV55" s="216">
        <f>SUM(AV53:AV54)</f>
        <v>-70079184.089600176</v>
      </c>
      <c r="AY55" s="137"/>
      <c r="AZ55" s="137"/>
      <c r="BA55" s="136"/>
      <c r="BB55" s="217">
        <f t="shared" ref="BB55:BG55" si="166">+BB53+BB54</f>
        <v>-6471178359.1387138</v>
      </c>
      <c r="BC55" s="216">
        <f t="shared" si="166"/>
        <v>-4581302548.9775543</v>
      </c>
      <c r="BD55" s="216">
        <f t="shared" si="166"/>
        <v>-113740266.55773208</v>
      </c>
      <c r="BE55" s="216">
        <f t="shared" si="166"/>
        <v>-851899351.13439929</v>
      </c>
      <c r="BF55" s="216">
        <f t="shared" si="166"/>
        <v>-540727872.91531146</v>
      </c>
      <c r="BG55" s="216">
        <f t="shared" si="166"/>
        <v>-296836674.83951712</v>
      </c>
      <c r="BH55" s="216">
        <f>SUM(BH53:BH54)</f>
        <v>-86671644.714200214</v>
      </c>
      <c r="BN55" s="217">
        <f t="shared" ref="BN55:BS55" si="167">+BN53+BN54</f>
        <v>-6074460812.6395836</v>
      </c>
      <c r="BO55" s="216">
        <f t="shared" si="167"/>
        <v>-4086105372.5118132</v>
      </c>
      <c r="BP55" s="216">
        <f t="shared" si="167"/>
        <v>-119599402.59546429</v>
      </c>
      <c r="BQ55" s="216">
        <f t="shared" si="167"/>
        <v>-887311323.75056326</v>
      </c>
      <c r="BR55" s="216">
        <f t="shared" si="167"/>
        <v>-552791008.65003717</v>
      </c>
      <c r="BS55" s="216">
        <f t="shared" si="167"/>
        <v>-325424216.35910499</v>
      </c>
      <c r="BT55" s="216">
        <f>SUM(BT53:BT54)</f>
        <v>-103229488.77260132</v>
      </c>
      <c r="BZ55" s="217">
        <f t="shared" ref="BZ55:CE55" si="168">+BZ53+BZ54</f>
        <v>-6582316326.6219702</v>
      </c>
      <c r="CA55" s="216">
        <f t="shared" si="168"/>
        <v>-4249475408.4125795</v>
      </c>
      <c r="CB55" s="216">
        <f t="shared" si="168"/>
        <v>-138488279.34310725</v>
      </c>
      <c r="CC55" s="216">
        <f t="shared" si="168"/>
        <v>-971451292.59568059</v>
      </c>
      <c r="CD55" s="216">
        <f t="shared" si="168"/>
        <v>-569175689.78960621</v>
      </c>
      <c r="CE55" s="216">
        <f t="shared" si="168"/>
        <v>-511895991.1976493</v>
      </c>
      <c r="CF55" s="216">
        <f>SUM(CF53:CF54)</f>
        <v>-141829665.28334758</v>
      </c>
      <c r="CL55" s="217">
        <f t="shared" ref="CL55:CQ55" si="169">+CL53+CL54</f>
        <v>-7229106892.3615637</v>
      </c>
      <c r="CM55" s="216">
        <f t="shared" si="169"/>
        <v>-4808691987.7318869</v>
      </c>
      <c r="CN55" s="216">
        <f t="shared" si="169"/>
        <v>-147490111.31236088</v>
      </c>
      <c r="CO55" s="216">
        <f t="shared" si="169"/>
        <v>-977409492.82464206</v>
      </c>
      <c r="CP55" s="216">
        <f t="shared" si="169"/>
        <v>-647467866.89125323</v>
      </c>
      <c r="CQ55" s="216">
        <f t="shared" si="169"/>
        <v>-507418335.79601932</v>
      </c>
      <c r="CR55" s="216">
        <f>SUM(CR53:CR54)</f>
        <v>-140629097.80540097</v>
      </c>
      <c r="CX55" s="217">
        <f t="shared" ref="CX55:DC55" si="170">+CX53+CX54</f>
        <v>-8064594855.315093</v>
      </c>
      <c r="CY55" s="216">
        <f t="shared" si="170"/>
        <v>-5228562065.8807859</v>
      </c>
      <c r="CZ55" s="216">
        <f t="shared" si="170"/>
        <v>-162956179.19814041</v>
      </c>
      <c r="DA55" s="216">
        <f t="shared" si="170"/>
        <v>-1156061673.9225247</v>
      </c>
      <c r="DB55" s="216">
        <f t="shared" si="170"/>
        <v>-792273099.76793969</v>
      </c>
      <c r="DC55" s="216">
        <f t="shared" si="170"/>
        <v>-572211568.23776126</v>
      </c>
      <c r="DD55" s="216">
        <f>SUM(DD53:DD54)</f>
        <v>-152530268.30794078</v>
      </c>
      <c r="DJ55" s="217">
        <f t="shared" ref="DJ55:DO55" si="171">+DJ53+DJ54</f>
        <v>-8906253395.9355145</v>
      </c>
      <c r="DK55" s="216">
        <f t="shared" si="171"/>
        <v>-5652722787.0327129</v>
      </c>
      <c r="DL55" s="216">
        <f t="shared" si="171"/>
        <v>-178383371.24307421</v>
      </c>
      <c r="DM55" s="216">
        <f t="shared" si="171"/>
        <v>-1335848193.4628189</v>
      </c>
      <c r="DN55" s="216">
        <f t="shared" si="171"/>
        <v>-937266995.51276088</v>
      </c>
      <c r="DO55" s="216">
        <f t="shared" si="171"/>
        <v>-637600609.87366772</v>
      </c>
      <c r="DP55" s="216">
        <f>SUM(DP53:DP54)</f>
        <v>-164431438.81048059</v>
      </c>
      <c r="DV55" s="217">
        <f t="shared" ref="DV55:EA55" si="172">+DV53+DV54</f>
        <v>-9754082514.2228317</v>
      </c>
      <c r="DW55" s="216">
        <f t="shared" si="172"/>
        <v>-6081174151.1876688</v>
      </c>
      <c r="DX55" s="216">
        <f t="shared" si="172"/>
        <v>-193771687.44716227</v>
      </c>
      <c r="DY55" s="216">
        <f t="shared" si="172"/>
        <v>-1516769051.4455242</v>
      </c>
      <c r="DZ55" s="216">
        <f t="shared" si="172"/>
        <v>-1082449554.1257167</v>
      </c>
      <c r="EA55" s="216">
        <f t="shared" si="172"/>
        <v>-703585460.70373845</v>
      </c>
      <c r="EB55" s="216">
        <f>SUM(EB53:EB54)</f>
        <v>-176332609.31302041</v>
      </c>
      <c r="EH55" s="217">
        <f t="shared" ref="EH55:EM55" si="173">+EH53+EH54</f>
        <v>-10608082210.177038</v>
      </c>
      <c r="EI55" s="216">
        <f t="shared" si="173"/>
        <v>-6513916158.3456516</v>
      </c>
      <c r="EJ55" s="216">
        <f t="shared" si="173"/>
        <v>-209121127.81040463</v>
      </c>
      <c r="EK55" s="216">
        <f t="shared" si="173"/>
        <v>-1698824247.8706408</v>
      </c>
      <c r="EL55" s="216">
        <f t="shared" si="173"/>
        <v>-1227820775.6068075</v>
      </c>
      <c r="EM55" s="216">
        <f t="shared" si="173"/>
        <v>-770166120.72797358</v>
      </c>
      <c r="EN55" s="216">
        <f>SUM(EN53:EN54)</f>
        <v>-188233779.81556022</v>
      </c>
      <c r="ET55" s="217">
        <f t="shared" ref="ET55:EY55" si="174">+ET53+ET54</f>
        <v>-11468252483.79814</v>
      </c>
      <c r="EU55" s="216">
        <f t="shared" si="174"/>
        <v>-6950948808.5066633</v>
      </c>
      <c r="EV55" s="216">
        <f t="shared" si="174"/>
        <v>-224431692.33280122</v>
      </c>
      <c r="EW55" s="216">
        <f t="shared" si="174"/>
        <v>-1882013782.7381682</v>
      </c>
      <c r="EX55" s="216">
        <f t="shared" si="174"/>
        <v>-1373380659.9560328</v>
      </c>
      <c r="EY55" s="216">
        <f t="shared" si="174"/>
        <v>-837342589.94637299</v>
      </c>
      <c r="EZ55" s="216">
        <f>SUM(EZ53:EZ54)</f>
        <v>-200134950.31810004</v>
      </c>
    </row>
    <row r="56" spans="1:158" x14ac:dyDescent="0.25">
      <c r="A56" s="147">
        <v>0</v>
      </c>
      <c r="B56" s="143"/>
      <c r="C56" s="144"/>
      <c r="D56" s="143"/>
      <c r="E56" s="143"/>
      <c r="F56" s="143"/>
      <c r="G56" s="143"/>
      <c r="H56" s="143"/>
      <c r="I56" s="143"/>
      <c r="J56" s="149"/>
      <c r="K56" s="148"/>
      <c r="L56" s="147" t="e">
        <f>+(H56-#REF!)</f>
        <v>#REF!</v>
      </c>
      <c r="M56" s="117" t="e">
        <f t="shared" si="90"/>
        <v>#REF!</v>
      </c>
      <c r="AD56" s="144"/>
      <c r="AE56" s="143"/>
      <c r="AF56" s="143"/>
      <c r="AG56" s="143"/>
      <c r="AH56" s="143"/>
      <c r="AI56" s="143"/>
      <c r="AJ56" s="143"/>
      <c r="AM56" s="146"/>
      <c r="AN56" s="146"/>
      <c r="AO56" s="145"/>
      <c r="AP56" s="144"/>
      <c r="AQ56" s="143"/>
      <c r="AR56" s="143"/>
      <c r="AS56" s="143"/>
      <c r="AT56" s="143"/>
      <c r="AU56" s="143"/>
      <c r="AV56" s="143"/>
      <c r="AY56" s="146"/>
      <c r="AZ56" s="146"/>
      <c r="BA56" s="145"/>
      <c r="BB56" s="144"/>
      <c r="BC56" s="143"/>
      <c r="BD56" s="143"/>
      <c r="BE56" s="143"/>
      <c r="BF56" s="143"/>
      <c r="BG56" s="143"/>
      <c r="BH56" s="143"/>
      <c r="BN56" s="144"/>
      <c r="BO56" s="143"/>
      <c r="BP56" s="143"/>
      <c r="BQ56" s="143"/>
      <c r="BR56" s="143"/>
      <c r="BS56" s="143"/>
      <c r="BT56" s="143"/>
      <c r="BZ56" s="144"/>
      <c r="CA56" s="143"/>
      <c r="CB56" s="143"/>
      <c r="CC56" s="143"/>
      <c r="CD56" s="143"/>
      <c r="CE56" s="143"/>
      <c r="CF56" s="143"/>
      <c r="CL56" s="144"/>
      <c r="CM56" s="143"/>
      <c r="CN56" s="143"/>
      <c r="CO56" s="143"/>
      <c r="CP56" s="143"/>
      <c r="CQ56" s="143"/>
      <c r="CR56" s="143"/>
      <c r="CX56" s="144"/>
      <c r="CY56" s="143"/>
      <c r="CZ56" s="143"/>
      <c r="DA56" s="143"/>
      <c r="DB56" s="143"/>
      <c r="DC56" s="143"/>
      <c r="DD56" s="143"/>
      <c r="DJ56" s="144"/>
      <c r="DK56" s="143"/>
      <c r="DL56" s="143"/>
      <c r="DM56" s="143"/>
      <c r="DN56" s="143"/>
      <c r="DO56" s="143"/>
      <c r="DP56" s="143"/>
      <c r="DV56" s="144"/>
      <c r="DW56" s="143"/>
      <c r="DX56" s="143"/>
      <c r="DY56" s="143"/>
      <c r="DZ56" s="143"/>
      <c r="EA56" s="143"/>
      <c r="EB56" s="143"/>
      <c r="EH56" s="144"/>
      <c r="EI56" s="143"/>
      <c r="EJ56" s="143"/>
      <c r="EK56" s="143"/>
      <c r="EL56" s="143"/>
      <c r="EM56" s="143"/>
      <c r="EN56" s="143"/>
      <c r="ET56" s="144"/>
      <c r="EU56" s="143"/>
      <c r="EV56" s="143"/>
      <c r="EW56" s="143"/>
      <c r="EX56" s="143"/>
      <c r="EY56" s="143"/>
      <c r="EZ56" s="143"/>
    </row>
    <row r="57" spans="1:158" x14ac:dyDescent="0.25">
      <c r="A57" s="147">
        <v>24813.475999999999</v>
      </c>
      <c r="B57" s="143" t="s">
        <v>375</v>
      </c>
      <c r="C57" s="144">
        <f>SUM(D57:I57)</f>
        <v>390978030.11818254</v>
      </c>
      <c r="D57" s="143">
        <f>+'Reass Local'!E14</f>
        <v>302425672.78816342</v>
      </c>
      <c r="E57" s="143">
        <f>+'Reass Local'!B14</f>
        <v>22558205.146043718</v>
      </c>
      <c r="F57" s="143">
        <f>+'Reass Local'!F14+'Reass Local'!H14+'Reass Local'!D14</f>
        <v>41037854.73891551</v>
      </c>
      <c r="G57" s="276">
        <f>+'Reass Local'!G14</f>
        <v>13850600.104101801</v>
      </c>
      <c r="H57" s="143">
        <f>+'Reass Local'!I14</f>
        <v>2070543.3101001831</v>
      </c>
      <c r="I57" s="143">
        <f>+'Reass Local'!C14</f>
        <v>9035154.0308578927</v>
      </c>
      <c r="J57" s="278"/>
      <c r="K57" s="277"/>
      <c r="L57" s="147"/>
      <c r="M57" s="117">
        <f t="shared" si="90"/>
        <v>0</v>
      </c>
      <c r="AD57" s="144">
        <f>SUM(AE57:AJ57)</f>
        <v>781956060.23636508</v>
      </c>
      <c r="AE57" s="143">
        <f>+'Reass Local'!Q14</f>
        <v>604851345.57632685</v>
      </c>
      <c r="AF57" s="143">
        <f>'Reass Local'!N14</f>
        <v>45116410.292087436</v>
      </c>
      <c r="AG57" s="143">
        <f>+'Reass Local'!P14+'Reass Local'!R14+'Reass Local'!T14</f>
        <v>82075709.477831021</v>
      </c>
      <c r="AH57" s="276">
        <f>+'Reass Local'!S14</f>
        <v>27701200.208203603</v>
      </c>
      <c r="AI57" s="143">
        <f>+'Reass Local'!U14</f>
        <v>4141086.6202003662</v>
      </c>
      <c r="AJ57" s="143">
        <f>+'Reass Local'!O14</f>
        <v>18070308.061715785</v>
      </c>
      <c r="AM57" s="146"/>
      <c r="AN57" s="146"/>
      <c r="AO57" s="145"/>
      <c r="AP57" s="144">
        <f>SUM(AQ57:AV57)</f>
        <v>1172934090.3545475</v>
      </c>
      <c r="AQ57" s="143">
        <f>+'Reass Local'!AC14</f>
        <v>907277018.36449027</v>
      </c>
      <c r="AR57" s="143">
        <f>'Reass Local'!Z14</f>
        <v>67674615.438131154</v>
      </c>
      <c r="AS57" s="143">
        <f>+'Reass Local'!AB14+'Reass Local'!AD14+'Reass Local'!AF14</f>
        <v>123113564.21674654</v>
      </c>
      <c r="AT57" s="276">
        <f>+'Reass Local'!AE14</f>
        <v>41551800.312305406</v>
      </c>
      <c r="AU57" s="143">
        <f>+'Reass Local'!AG14</f>
        <v>6211629.9303005496</v>
      </c>
      <c r="AV57" s="143">
        <f>+'Reass Local'!AA14</f>
        <v>27105462.09257368</v>
      </c>
      <c r="AY57" s="146"/>
      <c r="AZ57" s="146"/>
      <c r="BA57" s="145"/>
      <c r="BB57" s="144">
        <f>SUM(BC57:BH57)</f>
        <v>1563912120.4727302</v>
      </c>
      <c r="BC57" s="143">
        <f>+'Reass Local'!AO14</f>
        <v>1209702691.1526537</v>
      </c>
      <c r="BD57" s="143">
        <f>+'Reass Local'!AL14</f>
        <v>90232820.584174871</v>
      </c>
      <c r="BE57" s="143">
        <f>+'Reass Local'!AN14+'Reass Local'!AR14+'Reass Local'!AP14</f>
        <v>164151418.95566204</v>
      </c>
      <c r="BF57" s="276">
        <f>+'Reass Local'!AQ14</f>
        <v>55402400.416407205</v>
      </c>
      <c r="BG57" s="143">
        <f>+'Reass Local'!AS14</f>
        <v>8282173.2404007325</v>
      </c>
      <c r="BH57" s="143">
        <f>+'Reass Local'!AM14</f>
        <v>36140616.123431571</v>
      </c>
      <c r="BN57" s="144">
        <f>SUM(BO57:BT57)</f>
        <v>1954890150.5909126</v>
      </c>
      <c r="BO57" s="143">
        <f>+'Reass Local'!BA14</f>
        <v>1512128363.9408171</v>
      </c>
      <c r="BP57" s="143">
        <f>+'Reass Local'!AX14</f>
        <v>112791025.73021859</v>
      </c>
      <c r="BQ57" s="143">
        <f>+'Reass Local'!AZ14+'Reass Local'!BD14+'Reass Local'!BB14</f>
        <v>205189273.69457754</v>
      </c>
      <c r="BR57" s="276">
        <f>+'Reass Local'!BC14</f>
        <v>69253000.520509005</v>
      </c>
      <c r="BS57" s="143">
        <f>+'Reass Local'!BE14</f>
        <v>10352716.550500916</v>
      </c>
      <c r="BT57" s="143">
        <f>+'Reass Local'!AY14</f>
        <v>45175770.154289462</v>
      </c>
      <c r="BZ57" s="144">
        <f>SUM(CA57:CF57)</f>
        <v>2345868180.709095</v>
      </c>
      <c r="CA57" s="143">
        <f>+'Reass Local'!BM14</f>
        <v>1814554036.7289805</v>
      </c>
      <c r="CB57" s="143">
        <f>+'Reass Local'!BJ14</f>
        <v>135349230.87626231</v>
      </c>
      <c r="CC57" s="143">
        <f>+'Reass Local'!BL14+'Reass Local'!BP14+'Reass Local'!BN14</f>
        <v>246227128.43349308</v>
      </c>
      <c r="CD57" s="276">
        <f>+'Reass Local'!BO14</f>
        <v>83103600.624610811</v>
      </c>
      <c r="CE57" s="143">
        <f>+'Reass Local'!BQ14</f>
        <v>12423259.860601099</v>
      </c>
      <c r="CF57" s="143">
        <f>+'Reass Local'!BK14</f>
        <v>54210924.185147353</v>
      </c>
      <c r="CL57" s="144">
        <f>SUM(CM57:CR57)</f>
        <v>2736846210.8272781</v>
      </c>
      <c r="CM57" s="143">
        <f>+'Reass Local'!BY14</f>
        <v>2116979709.517144</v>
      </c>
      <c r="CN57" s="143">
        <f>+'Reass Local'!BV14</f>
        <v>157907436.02230603</v>
      </c>
      <c r="CO57" s="143">
        <f>+'Reass Local'!BX14+'Reass Local'!CB14+'Reass Local'!BZ14</f>
        <v>287264983.17240858</v>
      </c>
      <c r="CP57" s="276">
        <f>+'Reass Local'!CA14</f>
        <v>96954200.728712618</v>
      </c>
      <c r="CQ57" s="143">
        <f>+'Reass Local'!CC14</f>
        <v>14493803.170701282</v>
      </c>
      <c r="CR57" s="143">
        <f>+'Reass Local'!BW14</f>
        <v>63246078.216005243</v>
      </c>
      <c r="CX57" s="144">
        <f>SUM(CY57:DD57)</f>
        <v>3127824240.9454603</v>
      </c>
      <c r="CY57" s="143">
        <f>+'Reass Local'!CK14</f>
        <v>2419405382.3053074</v>
      </c>
      <c r="CZ57" s="143">
        <f>+'Reass Local'!CH14</f>
        <v>180465641.16834974</v>
      </c>
      <c r="DA57" s="143">
        <f>+'Reass Local'!CJ14+'Reass Local'!CN14+'Reass Local'!CL14</f>
        <v>328302837.91132414</v>
      </c>
      <c r="DB57" s="276">
        <f>+'Reass Local'!CM14</f>
        <v>110804800.83281443</v>
      </c>
      <c r="DC57" s="143">
        <f>+'Reass Local'!CO14</f>
        <v>16564346.480801465</v>
      </c>
      <c r="DD57" s="143">
        <f>+'Reass Local'!CI14</f>
        <v>72281232.246863142</v>
      </c>
      <c r="DJ57" s="144">
        <f>SUM(DK57:DP57)</f>
        <v>3518802271.0636425</v>
      </c>
      <c r="DK57" s="143">
        <f>+'Reass Local'!CW14</f>
        <v>2721831055.0934706</v>
      </c>
      <c r="DL57" s="143">
        <f>+'Reass Local'!CT14</f>
        <v>203023846.31439346</v>
      </c>
      <c r="DM57" s="143">
        <f>+'Reass Local'!CV14+'Reass Local'!CZ14+'Reass Local'!CX14</f>
        <v>369340692.65023959</v>
      </c>
      <c r="DN57" s="276">
        <f>+'Reass Local'!CY14</f>
        <v>124655400.93691623</v>
      </c>
      <c r="DO57" s="143">
        <f>+'Reass Local'!DA14</f>
        <v>18634889.79090165</v>
      </c>
      <c r="DP57" s="143">
        <f>+'Reass Local'!CU14</f>
        <v>81316386.277721033</v>
      </c>
      <c r="DV57" s="144">
        <f>SUM(DW57:EB57)</f>
        <v>3909780301.1818247</v>
      </c>
      <c r="DW57" s="143">
        <f>+'Reass Local'!DI14</f>
        <v>3024256727.8816338</v>
      </c>
      <c r="DX57" s="143">
        <f>+'Reass Local'!DF14</f>
        <v>225582051.46043718</v>
      </c>
      <c r="DY57" s="143">
        <f>+'Reass Local'!DH14+'Reass Local'!DL14+'Reass Local'!DJ14</f>
        <v>410378547.38915515</v>
      </c>
      <c r="DZ57" s="276">
        <f>+'Reass Local'!DK14</f>
        <v>138506001.04101804</v>
      </c>
      <c r="EA57" s="143">
        <f>+'Reass Local'!DM14</f>
        <v>20705433.101001833</v>
      </c>
      <c r="EB57" s="143">
        <f>+'Reass Local'!DG14</f>
        <v>90351540.308578923</v>
      </c>
      <c r="EH57" s="144">
        <f>SUM(EI57:EN57)</f>
        <v>4300758331.3000069</v>
      </c>
      <c r="EI57" s="143">
        <f>+'Reass Local'!DU14</f>
        <v>3326682400.6697969</v>
      </c>
      <c r="EJ57" s="143">
        <f>+'Reass Local'!DR14</f>
        <v>248140256.6064809</v>
      </c>
      <c r="EK57" s="143">
        <f>+'Reass Local'!DT14+'Reass Local'!DX14+'Reass Local'!DV14</f>
        <v>451416402.12807071</v>
      </c>
      <c r="EL57" s="276">
        <f>+'Reass Local'!DW14</f>
        <v>152356601.14511985</v>
      </c>
      <c r="EM57" s="143">
        <f>+'Reass Local'!DY14</f>
        <v>22775976.411102016</v>
      </c>
      <c r="EN57" s="143">
        <f>+'Reass Local'!DS14</f>
        <v>99386694.339436814</v>
      </c>
      <c r="ET57" s="144">
        <f>SUM(EU57:EZ57)</f>
        <v>4691736361.418189</v>
      </c>
      <c r="EU57" s="143">
        <f>+'Reass Local'!EG14</f>
        <v>3629108073.4579601</v>
      </c>
      <c r="EV57" s="143">
        <f>+'Reass Local'!ED14</f>
        <v>270698461.75252461</v>
      </c>
      <c r="EW57" s="143">
        <f>+'Reass Local'!EF14+'Reass Local'!EJ14+'Reass Local'!EH14</f>
        <v>492454256.86698616</v>
      </c>
      <c r="EX57" s="276">
        <f>+'Reass Local'!EI14</f>
        <v>166207201.24922165</v>
      </c>
      <c r="EY57" s="143">
        <f>+'Reass Local'!EK14</f>
        <v>24846519.721202198</v>
      </c>
      <c r="EZ57" s="143">
        <f>+'Reass Local'!EE14</f>
        <v>108421848.37029471</v>
      </c>
    </row>
    <row r="58" spans="1:158" s="266" customFormat="1" x14ac:dyDescent="0.25">
      <c r="A58" s="273">
        <v>551756.598</v>
      </c>
      <c r="B58" s="269" t="s">
        <v>374</v>
      </c>
      <c r="C58" s="271">
        <f>SUM(D58:I58)</f>
        <v>0</v>
      </c>
      <c r="D58" s="269">
        <f>'Reass Local'!E65</f>
        <v>0</v>
      </c>
      <c r="E58" s="269">
        <f>'Reass Local'!B65</f>
        <v>0</v>
      </c>
      <c r="F58" s="269">
        <f>('Reass Local'!F65+'Reass Local'!H65+'Reass Local'!D65)</f>
        <v>0</v>
      </c>
      <c r="G58" s="270">
        <f>'Reass Local'!G65</f>
        <v>0</v>
      </c>
      <c r="H58" s="269">
        <f>'Reass Local'!I65</f>
        <v>0</v>
      </c>
      <c r="I58" s="269">
        <f>'Reass Local'!C65</f>
        <v>0</v>
      </c>
      <c r="J58" s="275"/>
      <c r="K58" s="274"/>
      <c r="L58" s="273"/>
      <c r="M58" s="272" t="e">
        <f t="shared" si="90"/>
        <v>#DIV/0!</v>
      </c>
      <c r="N58" s="268"/>
      <c r="AB58" s="268"/>
      <c r="AC58" s="267"/>
      <c r="AD58" s="271">
        <f>SUM(AE58:AJ58)</f>
        <v>0</v>
      </c>
      <c r="AE58" s="269">
        <f>+'Reass Local'!Q65</f>
        <v>0</v>
      </c>
      <c r="AF58" s="269">
        <f>'Reass Local'!N65</f>
        <v>0</v>
      </c>
      <c r="AG58" s="269">
        <f>('Reass Local'!P65+'Reass Local'!R65+'Reass Local'!T65)</f>
        <v>0</v>
      </c>
      <c r="AH58" s="270">
        <f>'Reass Local'!S65</f>
        <v>0</v>
      </c>
      <c r="AI58" s="269">
        <f>'Reass Local'!U65</f>
        <v>0</v>
      </c>
      <c r="AJ58" s="269">
        <f>'Reass Local'!O65</f>
        <v>0</v>
      </c>
      <c r="AK58" s="268"/>
      <c r="AL58" s="267"/>
      <c r="AM58" s="258"/>
      <c r="AN58" s="146"/>
      <c r="AO58" s="145"/>
      <c r="AP58" s="271">
        <f>SUM(AQ58:AV58)</f>
        <v>0</v>
      </c>
      <c r="AQ58" s="269">
        <f>+'Reass Local'!AC65</f>
        <v>0</v>
      </c>
      <c r="AR58" s="269">
        <f>'Reass Local'!Z65</f>
        <v>0</v>
      </c>
      <c r="AS58" s="269">
        <f>('Reass Local'!AB65+'Reass Local'!AD65+'Reass Local'!AF65)</f>
        <v>0</v>
      </c>
      <c r="AT58" s="270">
        <f>'Reass Local'!AE65</f>
        <v>0</v>
      </c>
      <c r="AU58" s="269">
        <f>'Reass Local'!AG65</f>
        <v>0</v>
      </c>
      <c r="AV58" s="269">
        <f>'Reass Local'!AA65</f>
        <v>0</v>
      </c>
      <c r="AW58" s="268"/>
      <c r="AX58" s="267"/>
      <c r="AY58" s="258"/>
      <c r="AZ58" s="146"/>
      <c r="BA58" s="145"/>
      <c r="BB58" s="271">
        <f>SUM(BC58:BH58)</f>
        <v>0</v>
      </c>
      <c r="BC58" s="269">
        <f>'Reass Local'!AO65</f>
        <v>0</v>
      </c>
      <c r="BD58" s="269">
        <f>'Reass Local'!AL65</f>
        <v>0</v>
      </c>
      <c r="BE58" s="269">
        <f>('Reass Local'!AN65+'Reass Local'!AR65+'Reass Local'!AP65)</f>
        <v>0</v>
      </c>
      <c r="BF58" s="270">
        <f>'Reass Local'!AQ65</f>
        <v>0</v>
      </c>
      <c r="BG58" s="269">
        <f>'Reass Local'!AS65</f>
        <v>0</v>
      </c>
      <c r="BH58" s="269">
        <f>'Reass Local'!AM65</f>
        <v>0</v>
      </c>
      <c r="BI58" s="268"/>
      <c r="BJ58" s="267"/>
      <c r="BN58" s="271">
        <f>SUM(BO58:BT58)</f>
        <v>0</v>
      </c>
      <c r="BO58" s="269">
        <f>'Reass Local'!BA65</f>
        <v>0</v>
      </c>
      <c r="BP58" s="269">
        <f>'Reass Local'!AX65</f>
        <v>0</v>
      </c>
      <c r="BQ58" s="269">
        <f>('Reass Local'!AZ65+'Reass Local'!BD65+'Reass Local'!BB65)</f>
        <v>0</v>
      </c>
      <c r="BR58" s="270">
        <f>'Reass Local'!BC65</f>
        <v>0</v>
      </c>
      <c r="BS58" s="269">
        <f>'Reass Local'!BE65</f>
        <v>0</v>
      </c>
      <c r="BT58" s="269">
        <f>'Reass Local'!AY65</f>
        <v>0</v>
      </c>
      <c r="BU58" s="268"/>
      <c r="BV58" s="267"/>
      <c r="BZ58" s="271">
        <f>SUM(CA58:CF58)</f>
        <v>0</v>
      </c>
      <c r="CA58" s="269">
        <f>'Reass Local'!BM65</f>
        <v>0</v>
      </c>
      <c r="CB58" s="269">
        <f>'Reass Local'!BJ65</f>
        <v>0</v>
      </c>
      <c r="CC58" s="269">
        <f>('Reass Local'!BL65+'Reass Local'!BP65+'Reass Local'!BN65)</f>
        <v>0</v>
      </c>
      <c r="CD58" s="270">
        <f>'Reass Local'!BO65</f>
        <v>0</v>
      </c>
      <c r="CE58" s="269">
        <f>'Reass Local'!BQ65</f>
        <v>0</v>
      </c>
      <c r="CF58" s="269">
        <f>'Reass Local'!BK65</f>
        <v>0</v>
      </c>
      <c r="CG58" s="268"/>
      <c r="CH58" s="267"/>
      <c r="CL58" s="271">
        <f>SUM(CM58:CR58)</f>
        <v>0</v>
      </c>
      <c r="CM58" s="269">
        <f>'Reass Local'!BY65</f>
        <v>0</v>
      </c>
      <c r="CN58" s="269">
        <f>'Reass Local'!BV65</f>
        <v>0</v>
      </c>
      <c r="CO58" s="269">
        <f>('Reass Local'!BX65+'Reass Local'!CB65+'Reass Local'!BZ65)</f>
        <v>0</v>
      </c>
      <c r="CP58" s="270">
        <f>'Reass Local'!CA65</f>
        <v>0</v>
      </c>
      <c r="CQ58" s="269">
        <f>'Reass Local'!CC65</f>
        <v>0</v>
      </c>
      <c r="CR58" s="269">
        <f>'Reass Local'!BW65</f>
        <v>0</v>
      </c>
      <c r="CS58" s="268"/>
      <c r="CT58" s="267"/>
      <c r="CX58" s="271">
        <f>SUM(CY58:DD58)</f>
        <v>0</v>
      </c>
      <c r="CY58" s="269">
        <f>'Reass Local'!CK65</f>
        <v>0</v>
      </c>
      <c r="CZ58" s="269">
        <f>'Reass Local'!CH65</f>
        <v>0</v>
      </c>
      <c r="DA58" s="269">
        <f>('Reass Local'!CJ65+'Reass Local'!CN65+'Reass Local'!CL65)</f>
        <v>0</v>
      </c>
      <c r="DB58" s="270">
        <f>'Reass Local'!CM65</f>
        <v>0</v>
      </c>
      <c r="DC58" s="269">
        <f>'Reass Local'!CO65</f>
        <v>0</v>
      </c>
      <c r="DD58" s="269">
        <f>'Reass Local'!CI65</f>
        <v>0</v>
      </c>
      <c r="DE58" s="268"/>
      <c r="DF58" s="267"/>
      <c r="DJ58" s="271">
        <f>SUM(DK58:DP58)</f>
        <v>0</v>
      </c>
      <c r="DK58" s="269">
        <f>'Reass Local'!CW65</f>
        <v>0</v>
      </c>
      <c r="DL58" s="269">
        <f>'Reass Local'!CT65</f>
        <v>0</v>
      </c>
      <c r="DM58" s="269">
        <f>('Reass Local'!CV65+'Reass Local'!CZ65+'Reass Local'!CX65)</f>
        <v>0</v>
      </c>
      <c r="DN58" s="270">
        <f>'Reass Local'!CY65</f>
        <v>0</v>
      </c>
      <c r="DO58" s="269">
        <f>'Reass Local'!DA65</f>
        <v>0</v>
      </c>
      <c r="DP58" s="269">
        <f>'Reass Local'!CU65</f>
        <v>0</v>
      </c>
      <c r="DQ58" s="268"/>
      <c r="DR58" s="267"/>
      <c r="DV58" s="271">
        <f>SUM(DW58:EB58)</f>
        <v>0</v>
      </c>
      <c r="DW58" s="269">
        <f>'Reass Local'!DI65</f>
        <v>0</v>
      </c>
      <c r="DX58" s="269">
        <f>'Reass Local'!DF65</f>
        <v>0</v>
      </c>
      <c r="DY58" s="269">
        <f>('Reass Local'!DH65+'Reass Local'!DL65+'Reass Local'!DJ65)</f>
        <v>0</v>
      </c>
      <c r="DZ58" s="270">
        <f>'Reass Local'!DK65</f>
        <v>0</v>
      </c>
      <c r="EA58" s="269">
        <f>'Reass Local'!DM65</f>
        <v>0</v>
      </c>
      <c r="EB58" s="269">
        <f>'Reass Local'!DG65</f>
        <v>0</v>
      </c>
      <c r="EC58" s="268"/>
      <c r="ED58" s="267"/>
      <c r="EH58" s="271">
        <f>SUM(EI58:EN58)</f>
        <v>0</v>
      </c>
      <c r="EI58" s="269">
        <f>'Reass Local'!DU65</f>
        <v>0</v>
      </c>
      <c r="EJ58" s="269">
        <f>'Reass Local'!DR65</f>
        <v>0</v>
      </c>
      <c r="EK58" s="269">
        <f>('Reass Local'!DT65+'Reass Local'!DX65+'Reass Local'!DV65)</f>
        <v>0</v>
      </c>
      <c r="EL58" s="270">
        <f>'Reass Local'!DW65</f>
        <v>0</v>
      </c>
      <c r="EM58" s="269">
        <f>'Reass Local'!DY65</f>
        <v>0</v>
      </c>
      <c r="EN58" s="269">
        <f>'Reass Local'!DS65</f>
        <v>0</v>
      </c>
      <c r="EO58" s="268"/>
      <c r="EP58" s="267"/>
      <c r="ET58" s="271">
        <f>SUM(EU58:EZ58)</f>
        <v>0</v>
      </c>
      <c r="EU58" s="269">
        <f>'Reass Local'!EG65</f>
        <v>0</v>
      </c>
      <c r="EV58" s="269">
        <f>'Reass Local'!ED65</f>
        <v>0</v>
      </c>
      <c r="EW58" s="269">
        <f>('Reass Local'!EF65+'Reass Local'!EJ65+'Reass Local'!EH65)</f>
        <v>0</v>
      </c>
      <c r="EX58" s="270">
        <f>'Reass Local'!EI65</f>
        <v>0</v>
      </c>
      <c r="EY58" s="269">
        <f>'Reass Local'!EK65</f>
        <v>0</v>
      </c>
      <c r="EZ58" s="269">
        <f>'Reass Local'!EE65</f>
        <v>0</v>
      </c>
      <c r="FA58" s="268"/>
      <c r="FB58" s="267"/>
    </row>
    <row r="59" spans="1:158" x14ac:dyDescent="0.25">
      <c r="A59" s="256">
        <v>576570.07400000002</v>
      </c>
      <c r="B59" s="230" t="s">
        <v>357</v>
      </c>
      <c r="C59" s="231">
        <f>SUM(C57:C58)</f>
        <v>390978030.11818254</v>
      </c>
      <c r="D59" s="230">
        <f>+D57+D58</f>
        <v>302425672.78816342</v>
      </c>
      <c r="E59" s="230">
        <f>+E57+E58</f>
        <v>22558205.146043718</v>
      </c>
      <c r="F59" s="230">
        <f>+F57+F58</f>
        <v>41037854.73891551</v>
      </c>
      <c r="G59" s="230">
        <f>+G57+G58</f>
        <v>13850600.104101801</v>
      </c>
      <c r="H59" s="230">
        <f>+H57+H58</f>
        <v>2070543.3101001831</v>
      </c>
      <c r="I59" s="230">
        <f>SUM(I57:I58)</f>
        <v>9035154.0308578927</v>
      </c>
      <c r="J59" s="234"/>
      <c r="K59" s="233"/>
      <c r="L59" s="256"/>
      <c r="M59" s="117">
        <f t="shared" si="90"/>
        <v>0</v>
      </c>
      <c r="AD59" s="231">
        <f>SUM(AD57:AD58)</f>
        <v>781956060.23636508</v>
      </c>
      <c r="AE59" s="230">
        <f>+AE57+AE58</f>
        <v>604851345.57632685</v>
      </c>
      <c r="AF59" s="230">
        <f>+AF57+AF58</f>
        <v>45116410.292087436</v>
      </c>
      <c r="AG59" s="230">
        <f>+AG57+AG58</f>
        <v>82075709.477831021</v>
      </c>
      <c r="AH59" s="230">
        <f>+AH57+AH58</f>
        <v>27701200.208203603</v>
      </c>
      <c r="AI59" s="230">
        <f>+AI57+AI58</f>
        <v>4141086.6202003662</v>
      </c>
      <c r="AJ59" s="230">
        <f>SUM(AJ57:AJ58)</f>
        <v>18070308.061715785</v>
      </c>
      <c r="AM59" s="146"/>
      <c r="AN59" s="146"/>
      <c r="AO59" s="145"/>
      <c r="AP59" s="231">
        <f>SUM(AP57:AP58)</f>
        <v>1172934090.3545475</v>
      </c>
      <c r="AQ59" s="230">
        <f>+AQ57+AQ58</f>
        <v>907277018.36449027</v>
      </c>
      <c r="AR59" s="230">
        <f>+AR57+AR58</f>
        <v>67674615.438131154</v>
      </c>
      <c r="AS59" s="230">
        <f>+AS57+AS58</f>
        <v>123113564.21674654</v>
      </c>
      <c r="AT59" s="230">
        <f>+AT57+AT58</f>
        <v>41551800.312305406</v>
      </c>
      <c r="AU59" s="230">
        <f>+AU57+AU58</f>
        <v>6211629.9303005496</v>
      </c>
      <c r="AV59" s="230">
        <f>SUM(AV57:AV58)</f>
        <v>27105462.09257368</v>
      </c>
      <c r="AY59" s="146"/>
      <c r="AZ59" s="146"/>
      <c r="BA59" s="145"/>
      <c r="BB59" s="231">
        <f>SUM(BB57:BB58)</f>
        <v>1563912120.4727302</v>
      </c>
      <c r="BC59" s="230">
        <f>+BC57+BC58</f>
        <v>1209702691.1526537</v>
      </c>
      <c r="BD59" s="230">
        <f>+BD57+BD58</f>
        <v>90232820.584174871</v>
      </c>
      <c r="BE59" s="230">
        <f>+BE57+BE58</f>
        <v>164151418.95566204</v>
      </c>
      <c r="BF59" s="230">
        <f>+BF57+BF58</f>
        <v>55402400.416407205</v>
      </c>
      <c r="BG59" s="230">
        <f>+BG57+BG58</f>
        <v>8282173.2404007325</v>
      </c>
      <c r="BH59" s="230">
        <f>SUM(BH57:BH58)</f>
        <v>36140616.123431571</v>
      </c>
      <c r="BN59" s="231">
        <f>SUM(BN57:BN58)</f>
        <v>1954890150.5909126</v>
      </c>
      <c r="BO59" s="230">
        <f>+BO57+BO58</f>
        <v>1512128363.9408171</v>
      </c>
      <c r="BP59" s="230">
        <f>+BP57+BP58</f>
        <v>112791025.73021859</v>
      </c>
      <c r="BQ59" s="230">
        <f>+BQ57+BQ58</f>
        <v>205189273.69457754</v>
      </c>
      <c r="BR59" s="230">
        <f>+BR57+BR58</f>
        <v>69253000.520509005</v>
      </c>
      <c r="BS59" s="230">
        <f>+BS57+BS58</f>
        <v>10352716.550500916</v>
      </c>
      <c r="BT59" s="230">
        <f>SUM(BT57:BT58)</f>
        <v>45175770.154289462</v>
      </c>
      <c r="BZ59" s="231">
        <f>SUM(BZ57:BZ58)</f>
        <v>2345868180.709095</v>
      </c>
      <c r="CA59" s="230">
        <f>+CA57+CA58</f>
        <v>1814554036.7289805</v>
      </c>
      <c r="CB59" s="230">
        <f>+CB57+CB58</f>
        <v>135349230.87626231</v>
      </c>
      <c r="CC59" s="230">
        <f>+CC57+CC58</f>
        <v>246227128.43349308</v>
      </c>
      <c r="CD59" s="230">
        <f>+CD57+CD58</f>
        <v>83103600.624610811</v>
      </c>
      <c r="CE59" s="230">
        <f>+CE57+CE58</f>
        <v>12423259.860601099</v>
      </c>
      <c r="CF59" s="230">
        <f>SUM(CF57:CF58)</f>
        <v>54210924.185147353</v>
      </c>
      <c r="CL59" s="231">
        <f>SUM(CL57:CL58)</f>
        <v>2736846210.8272781</v>
      </c>
      <c r="CM59" s="230">
        <f>+CM57+CM58</f>
        <v>2116979709.517144</v>
      </c>
      <c r="CN59" s="230">
        <f>+CN57+CN58</f>
        <v>157907436.02230603</v>
      </c>
      <c r="CO59" s="230">
        <f>+CO57+CO58</f>
        <v>287264983.17240858</v>
      </c>
      <c r="CP59" s="230">
        <f>+CP57+CP58</f>
        <v>96954200.728712618</v>
      </c>
      <c r="CQ59" s="230">
        <f>+CQ57+CQ58</f>
        <v>14493803.170701282</v>
      </c>
      <c r="CR59" s="230">
        <f>SUM(CR57:CR58)</f>
        <v>63246078.216005243</v>
      </c>
      <c r="CX59" s="231">
        <f>SUM(CX57:CX58)</f>
        <v>3127824240.9454603</v>
      </c>
      <c r="CY59" s="230">
        <f>+CY57+CY58</f>
        <v>2419405382.3053074</v>
      </c>
      <c r="CZ59" s="230">
        <f>+CZ57+CZ58</f>
        <v>180465641.16834974</v>
      </c>
      <c r="DA59" s="230">
        <f>+DA57+DA58</f>
        <v>328302837.91132414</v>
      </c>
      <c r="DB59" s="230">
        <f>+DB57+DB58</f>
        <v>110804800.83281443</v>
      </c>
      <c r="DC59" s="230">
        <f>+DC57+DC58</f>
        <v>16564346.480801465</v>
      </c>
      <c r="DD59" s="230">
        <f>SUM(DD57:DD58)</f>
        <v>72281232.246863142</v>
      </c>
      <c r="DJ59" s="231">
        <f>SUM(DJ57:DJ58)</f>
        <v>3518802271.0636425</v>
      </c>
      <c r="DK59" s="230">
        <f>+DK57+DK58</f>
        <v>2721831055.0934706</v>
      </c>
      <c r="DL59" s="230">
        <f>+DL57+DL58</f>
        <v>203023846.31439346</v>
      </c>
      <c r="DM59" s="230">
        <f>+DM57+DM58</f>
        <v>369340692.65023959</v>
      </c>
      <c r="DN59" s="230">
        <f>+DN57+DN58</f>
        <v>124655400.93691623</v>
      </c>
      <c r="DO59" s="230">
        <f>+DO57+DO58</f>
        <v>18634889.79090165</v>
      </c>
      <c r="DP59" s="230">
        <f>SUM(DP57:DP58)</f>
        <v>81316386.277721033</v>
      </c>
      <c r="DV59" s="231">
        <f>SUM(DV57:DV58)</f>
        <v>3909780301.1818247</v>
      </c>
      <c r="DW59" s="230">
        <f>+DW57+DW58</f>
        <v>3024256727.8816338</v>
      </c>
      <c r="DX59" s="230">
        <f>+DX57+DX58</f>
        <v>225582051.46043718</v>
      </c>
      <c r="DY59" s="230">
        <f>+DY57+DY58</f>
        <v>410378547.38915515</v>
      </c>
      <c r="DZ59" s="230">
        <f>+DZ57+DZ58</f>
        <v>138506001.04101804</v>
      </c>
      <c r="EA59" s="230">
        <f>+EA57+EA58</f>
        <v>20705433.101001833</v>
      </c>
      <c r="EB59" s="230">
        <f>SUM(EB57:EB58)</f>
        <v>90351540.308578923</v>
      </c>
      <c r="EH59" s="231">
        <f>SUM(EH57:EH58)</f>
        <v>4300758331.3000069</v>
      </c>
      <c r="EI59" s="230">
        <f>+EI57+EI58</f>
        <v>3326682400.6697969</v>
      </c>
      <c r="EJ59" s="230">
        <f>+EJ57+EJ58</f>
        <v>248140256.6064809</v>
      </c>
      <c r="EK59" s="230">
        <f>+EK57+EK58</f>
        <v>451416402.12807071</v>
      </c>
      <c r="EL59" s="230">
        <f>+EL57+EL58</f>
        <v>152356601.14511985</v>
      </c>
      <c r="EM59" s="230">
        <f>+EM57+EM58</f>
        <v>22775976.411102016</v>
      </c>
      <c r="EN59" s="230">
        <f>SUM(EN57:EN58)</f>
        <v>99386694.339436814</v>
      </c>
      <c r="ET59" s="231">
        <f>SUM(ET57:ET58)</f>
        <v>4691736361.418189</v>
      </c>
      <c r="EU59" s="230">
        <f>+EU57+EU58</f>
        <v>3629108073.4579601</v>
      </c>
      <c r="EV59" s="230">
        <f>+EV57+EV58</f>
        <v>270698461.75252461</v>
      </c>
      <c r="EW59" s="230">
        <f>+EW57+EW58</f>
        <v>492454256.86698616</v>
      </c>
      <c r="EX59" s="230">
        <f>+EX57+EX58</f>
        <v>166207201.24922165</v>
      </c>
      <c r="EY59" s="230">
        <f>+EY57+EY58</f>
        <v>24846519.721202198</v>
      </c>
      <c r="EZ59" s="230">
        <f>SUM(EZ57:EZ58)</f>
        <v>108421848.37029471</v>
      </c>
    </row>
    <row r="60" spans="1:158" x14ac:dyDescent="0.25">
      <c r="A60" s="147">
        <v>1083926.5530000001</v>
      </c>
      <c r="B60" s="143" t="s">
        <v>373</v>
      </c>
      <c r="C60" s="144">
        <f>SUM(D60:I60)</f>
        <v>0</v>
      </c>
      <c r="D60" s="259">
        <f>+'Reass Local'!E15</f>
        <v>0</v>
      </c>
      <c r="E60" s="143">
        <f>+'Reass Local'!B15</f>
        <v>0</v>
      </c>
      <c r="F60" s="143">
        <f>+'Reass Local'!F15+'Reass Local'!H15+'Reass Local'!D15</f>
        <v>0</v>
      </c>
      <c r="G60" s="211">
        <f>+'Reass Local'!G15</f>
        <v>0</v>
      </c>
      <c r="H60" s="143">
        <f>+'Reass Local'!I15</f>
        <v>0</v>
      </c>
      <c r="I60" s="264">
        <f>+'Reass Local'!C15</f>
        <v>0</v>
      </c>
      <c r="J60" s="149"/>
      <c r="K60" s="148"/>
      <c r="L60" s="147"/>
      <c r="M60" s="117" t="e">
        <f t="shared" si="90"/>
        <v>#DIV/0!</v>
      </c>
      <c r="AD60" s="144">
        <f>SUM(AE60:AJ60)</f>
        <v>0</v>
      </c>
      <c r="AE60" s="259">
        <f>+'Reass Local'!Q15</f>
        <v>0</v>
      </c>
      <c r="AF60" s="259">
        <f>+'Reass Local'!N15</f>
        <v>0</v>
      </c>
      <c r="AG60" s="143">
        <f>+'Reass Local'!P15+'Reass Local'!R15+'Reass Local'!T15</f>
        <v>0</v>
      </c>
      <c r="AH60" s="211">
        <f>+'Reass Local'!S15</f>
        <v>0</v>
      </c>
      <c r="AI60" s="143">
        <f>+'Reass Local'!U15</f>
        <v>0</v>
      </c>
      <c r="AJ60" s="264">
        <f>+'Reass Local'!O15</f>
        <v>0</v>
      </c>
      <c r="AM60" s="146"/>
      <c r="AN60" s="265"/>
      <c r="AO60" s="145"/>
      <c r="AP60" s="144">
        <f>SUM(AQ60:AV60)</f>
        <v>0</v>
      </c>
      <c r="AQ60" s="259">
        <f>+'Reass Local'!AC15</f>
        <v>0</v>
      </c>
      <c r="AR60" s="259">
        <f>+'Reass Local'!Z15</f>
        <v>0</v>
      </c>
      <c r="AS60" s="143">
        <f>+'Reass Local'!AB15+'Reass Local'!AD15+'Reass Local'!AF15</f>
        <v>0</v>
      </c>
      <c r="AT60" s="211">
        <f>+'Reass Local'!AE15</f>
        <v>0</v>
      </c>
      <c r="AU60" s="143">
        <f>+'Reass Local'!AG15</f>
        <v>0</v>
      </c>
      <c r="AV60" s="264">
        <f>+'Reass Local'!AA15</f>
        <v>0</v>
      </c>
      <c r="AY60" s="146"/>
      <c r="AZ60" s="265"/>
      <c r="BA60" s="145"/>
      <c r="BB60" s="144">
        <f>SUM(BC60:BH60)</f>
        <v>0</v>
      </c>
      <c r="BC60" s="259">
        <f>+'Reass Local'!AO15</f>
        <v>0</v>
      </c>
      <c r="BD60" s="143">
        <f>+'Reass Local'!AL15</f>
        <v>0</v>
      </c>
      <c r="BE60" s="143">
        <f>+'Reass Local'!AN15+'Reass Local'!AR15+'Reass Local'!AP15</f>
        <v>0</v>
      </c>
      <c r="BF60" s="211">
        <f>+'Reass Local'!AQ15</f>
        <v>0</v>
      </c>
      <c r="BG60" s="143">
        <f>+'Reass Local'!AS15</f>
        <v>0</v>
      </c>
      <c r="BH60" s="264">
        <f>+'Reass Local'!AM15</f>
        <v>0</v>
      </c>
      <c r="BN60" s="144">
        <f>SUM(BO60:BT60)</f>
        <v>0</v>
      </c>
      <c r="BO60" s="259">
        <f>+'Reass Local'!BA15</f>
        <v>0</v>
      </c>
      <c r="BP60" s="143">
        <f>+'Reass Local'!AX15</f>
        <v>0</v>
      </c>
      <c r="BQ60" s="143">
        <f>+'Reass Local'!AZ15+'Reass Local'!BD15+'Reass Local'!BB15</f>
        <v>0</v>
      </c>
      <c r="BR60" s="211">
        <f>+'Reass Local'!BC15</f>
        <v>0</v>
      </c>
      <c r="BS60" s="143">
        <f>+'Reass Local'!BE15</f>
        <v>0</v>
      </c>
      <c r="BT60" s="264">
        <f>+'Reass Local'!AY15</f>
        <v>0</v>
      </c>
      <c r="BZ60" s="144">
        <f>SUM(CA60:CF60)</f>
        <v>0</v>
      </c>
      <c r="CA60" s="259">
        <f>+'Reass Local'!BM15</f>
        <v>0</v>
      </c>
      <c r="CB60" s="143">
        <f>+'Reass Local'!BJ15</f>
        <v>0</v>
      </c>
      <c r="CC60" s="143">
        <f>+'Reass Local'!BL15+'Reass Local'!BP15+'Reass Local'!BN15</f>
        <v>0</v>
      </c>
      <c r="CD60" s="211">
        <f>+'Reass Local'!BO15</f>
        <v>0</v>
      </c>
      <c r="CE60" s="143">
        <f>+'Reass Local'!BQ15</f>
        <v>0</v>
      </c>
      <c r="CF60" s="264">
        <f>+'Reass Local'!BK15</f>
        <v>0</v>
      </c>
      <c r="CL60" s="144">
        <f>SUM(CM60:CR60)</f>
        <v>0</v>
      </c>
      <c r="CM60" s="259">
        <f>+'Reass Local'!BY15</f>
        <v>0</v>
      </c>
      <c r="CN60" s="143">
        <f>+'Reass Local'!BV15</f>
        <v>0</v>
      </c>
      <c r="CO60" s="143">
        <f>+'Reass Local'!BX15+'Reass Local'!CB15+'Reass Local'!BZ15</f>
        <v>0</v>
      </c>
      <c r="CP60" s="211">
        <f>+'Reass Local'!CA15</f>
        <v>0</v>
      </c>
      <c r="CQ60" s="143">
        <f>+'Reass Local'!CC15</f>
        <v>0</v>
      </c>
      <c r="CR60" s="264">
        <f>+'Reass Local'!BW15</f>
        <v>0</v>
      </c>
      <c r="CX60" s="144">
        <f>SUM(CY60:DD60)</f>
        <v>0</v>
      </c>
      <c r="CY60" s="259">
        <f>+'Reass Local'!CK15</f>
        <v>0</v>
      </c>
      <c r="CZ60" s="143">
        <f>+'Reass Local'!CH15</f>
        <v>0</v>
      </c>
      <c r="DA60" s="143">
        <f>+'Reass Local'!CJ15+'Reass Local'!CN15+'Reass Local'!CL15</f>
        <v>0</v>
      </c>
      <c r="DB60" s="211">
        <f>+'Reass Local'!CM15</f>
        <v>0</v>
      </c>
      <c r="DC60" s="143">
        <f>+'Reass Local'!CO15</f>
        <v>0</v>
      </c>
      <c r="DD60" s="264">
        <f>+'Reass Local'!CI15</f>
        <v>0</v>
      </c>
      <c r="DJ60" s="144">
        <f>SUM(DK60:DP60)</f>
        <v>0</v>
      </c>
      <c r="DK60" s="259">
        <f>+'Reass Local'!CW15</f>
        <v>0</v>
      </c>
      <c r="DL60" s="143">
        <f>+'Reass Local'!CT15</f>
        <v>0</v>
      </c>
      <c r="DM60" s="143">
        <f>+'Reass Local'!CV15+'Reass Local'!CZ15+'Reass Local'!CX15</f>
        <v>0</v>
      </c>
      <c r="DN60" s="211">
        <f>+'Reass Local'!CY15</f>
        <v>0</v>
      </c>
      <c r="DO60" s="143">
        <f>+'Reass Local'!DA15</f>
        <v>0</v>
      </c>
      <c r="DP60" s="264">
        <f>+'Reass Local'!CU15</f>
        <v>0</v>
      </c>
      <c r="DV60" s="144">
        <f>SUM(DW60:EB60)</f>
        <v>0</v>
      </c>
      <c r="DW60" s="259">
        <f>+'Reass Local'!DI15</f>
        <v>0</v>
      </c>
      <c r="DX60" s="143">
        <f>+'Reass Local'!DF15</f>
        <v>0</v>
      </c>
      <c r="DY60" s="143">
        <f>+'Reass Local'!DH15+'Reass Local'!DL15+'Reass Local'!DJ15</f>
        <v>0</v>
      </c>
      <c r="DZ60" s="211">
        <f>+'Reass Local'!DK15</f>
        <v>0</v>
      </c>
      <c r="EA60" s="143">
        <f>+'Reass Local'!DM15</f>
        <v>0</v>
      </c>
      <c r="EB60" s="264">
        <f>+'Reass Local'!DG15</f>
        <v>0</v>
      </c>
      <c r="EH60" s="144">
        <f>SUM(EI60:EN60)</f>
        <v>0</v>
      </c>
      <c r="EI60" s="259">
        <f>+'Reass Local'!DU15</f>
        <v>0</v>
      </c>
      <c r="EJ60" s="143">
        <f>+'Reass Local'!DR15</f>
        <v>0</v>
      </c>
      <c r="EK60" s="143">
        <f>+'Reass Local'!DT15+'Reass Local'!DX15+'Reass Local'!DV15</f>
        <v>0</v>
      </c>
      <c r="EL60" s="211">
        <f>+'Reass Local'!DW15</f>
        <v>0</v>
      </c>
      <c r="EM60" s="143">
        <f>+'Reass Local'!DY15</f>
        <v>0</v>
      </c>
      <c r="EN60" s="264">
        <f>+'Reass Local'!DS15</f>
        <v>0</v>
      </c>
      <c r="ET60" s="144">
        <f>SUM(EU60:EZ60)</f>
        <v>0</v>
      </c>
      <c r="EU60" s="259">
        <f>+'Reass Local'!EG15</f>
        <v>0</v>
      </c>
      <c r="EV60" s="143">
        <f>+'Reass Local'!ED15</f>
        <v>0</v>
      </c>
      <c r="EW60" s="143">
        <f>+'Reass Local'!EF15+'Reass Local'!EJ15+'Reass Local'!EH15</f>
        <v>0</v>
      </c>
      <c r="EX60" s="211">
        <f>+'Reass Local'!EI15</f>
        <v>0</v>
      </c>
      <c r="EY60" s="143">
        <f>+'Reass Local'!EK15</f>
        <v>0</v>
      </c>
      <c r="EZ60" s="264">
        <f>+'Reass Local'!EE15</f>
        <v>0</v>
      </c>
    </row>
    <row r="61" spans="1:158" x14ac:dyDescent="0.25">
      <c r="A61" s="147">
        <v>-1247073.0349999999</v>
      </c>
      <c r="B61" s="143" t="s">
        <v>355</v>
      </c>
      <c r="C61" s="263">
        <f>SUM(D61:I61)</f>
        <v>0</v>
      </c>
      <c r="D61" s="143">
        <f>'Reass Local'!E66</f>
        <v>0</v>
      </c>
      <c r="E61" s="143">
        <f>'Reass Local'!B66</f>
        <v>0</v>
      </c>
      <c r="F61" s="143">
        <f>('Reass Local'!F66+'Reass Local'!H66+'Reass Local'!D66)</f>
        <v>0</v>
      </c>
      <c r="G61" s="262">
        <f>'Reass Local'!G66</f>
        <v>0</v>
      </c>
      <c r="H61" s="143">
        <f>'Reass Local'!I66</f>
        <v>0</v>
      </c>
      <c r="I61" s="143">
        <f>'Reass Local'!C66</f>
        <v>0</v>
      </c>
      <c r="J61" s="261"/>
      <c r="K61" s="260"/>
      <c r="L61" s="147"/>
      <c r="M61" s="117" t="e">
        <f t="shared" si="90"/>
        <v>#DIV/0!</v>
      </c>
      <c r="AD61" s="257">
        <f>SUM(AE61:AJ61)</f>
        <v>0</v>
      </c>
      <c r="AE61" s="259">
        <f>+'Reass Local'!Q66</f>
        <v>0</v>
      </c>
      <c r="AF61" s="259">
        <f>+'Reass Local'!N66</f>
        <v>0</v>
      </c>
      <c r="AG61" s="143">
        <f>+'Reass Local'!P66+'Reass Local'!R66+'Reass Local'!T66</f>
        <v>0</v>
      </c>
      <c r="AH61" s="211">
        <f>+'Reass Local'!S66</f>
        <v>0</v>
      </c>
      <c r="AI61" s="143">
        <f>+'Reass Local'!U66</f>
        <v>0</v>
      </c>
      <c r="AJ61" s="143">
        <f>'Reass Local'!O66</f>
        <v>0</v>
      </c>
      <c r="AM61" s="258"/>
      <c r="AN61" s="146"/>
      <c r="AO61" s="145"/>
      <c r="AP61" s="257">
        <f>SUM(AQ61:AV61)</f>
        <v>0</v>
      </c>
      <c r="AQ61" s="259">
        <f>+'Reass Local'!AC66</f>
        <v>0</v>
      </c>
      <c r="AR61" s="259">
        <f>+'Reass Local'!Z66</f>
        <v>0</v>
      </c>
      <c r="AS61" s="143">
        <f>+'Reass Local'!AB66+'Reass Local'!AD66+'Reass Local'!AF66</f>
        <v>0</v>
      </c>
      <c r="AT61" s="211">
        <f>+'Reass Local'!AE66</f>
        <v>0</v>
      </c>
      <c r="AU61" s="143">
        <f>+'Reass Local'!AG66</f>
        <v>0</v>
      </c>
      <c r="AV61" s="143">
        <f>'Reass Local'!AA66</f>
        <v>0</v>
      </c>
      <c r="AY61" s="258"/>
      <c r="AZ61" s="146"/>
      <c r="BA61" s="145"/>
      <c r="BB61" s="257">
        <f>SUM(BC61:BH61)</f>
        <v>0</v>
      </c>
      <c r="BC61" s="143">
        <f>'Reass Local'!AO66</f>
        <v>0</v>
      </c>
      <c r="BD61" s="143">
        <f>'Reass Local'!AL66</f>
        <v>0</v>
      </c>
      <c r="BE61" s="143">
        <f>('Reass Local'!AN66+'Reass Local'!AP66+'Reass Local'!AR66)</f>
        <v>0</v>
      </c>
      <c r="BF61" s="211">
        <f>'Reass Local'!AQ66</f>
        <v>0</v>
      </c>
      <c r="BG61" s="143">
        <f>'Reass Local'!AS66</f>
        <v>0</v>
      </c>
      <c r="BH61" s="143">
        <f>'Reass Local'!AM66</f>
        <v>0</v>
      </c>
      <c r="BN61" s="257">
        <f>SUM(BO61:BT61)</f>
        <v>0</v>
      </c>
      <c r="BO61" s="143">
        <f>'Reass Local'!BA66</f>
        <v>0</v>
      </c>
      <c r="BP61" s="143">
        <f>'Reass Local'!AX66</f>
        <v>0</v>
      </c>
      <c r="BQ61" s="143">
        <f>('Reass Local'!AZ66+'Reass Local'!BB66+'Reass Local'!BD66)</f>
        <v>0</v>
      </c>
      <c r="BR61" s="211">
        <f>'Reass Local'!BC66</f>
        <v>0</v>
      </c>
      <c r="BS61" s="143">
        <f>'Reass Local'!BE66</f>
        <v>0</v>
      </c>
      <c r="BT61" s="143">
        <f>'Reass Local'!AY66</f>
        <v>0</v>
      </c>
      <c r="BZ61" s="257">
        <f>SUM(CA61:CF61)</f>
        <v>0</v>
      </c>
      <c r="CA61" s="143">
        <f>'Reass Local'!BM66</f>
        <v>0</v>
      </c>
      <c r="CB61" s="143">
        <f>'Reass Local'!BJ66</f>
        <v>0</v>
      </c>
      <c r="CC61" s="143">
        <f>('Reass Local'!BL66+'Reass Local'!BN66+'Reass Local'!BP66)</f>
        <v>0</v>
      </c>
      <c r="CD61" s="211">
        <f>'Reass Local'!BO66</f>
        <v>0</v>
      </c>
      <c r="CE61" s="143">
        <f>'Reass Local'!BQ66</f>
        <v>0</v>
      </c>
      <c r="CF61" s="143">
        <f>'Reass Local'!BK66</f>
        <v>0</v>
      </c>
      <c r="CL61" s="257">
        <f>SUM(CM61:CR61)</f>
        <v>0</v>
      </c>
      <c r="CM61" s="143">
        <f>'Reass Local'!BY66</f>
        <v>0</v>
      </c>
      <c r="CN61" s="143">
        <f>'Reass Local'!BV66</f>
        <v>0</v>
      </c>
      <c r="CO61" s="143">
        <f>('Reass Local'!BX66+'Reass Local'!BZ66+'Reass Local'!CB66)</f>
        <v>0</v>
      </c>
      <c r="CP61" s="211">
        <f>'Reass Local'!CA66</f>
        <v>0</v>
      </c>
      <c r="CQ61" s="143">
        <f>'Reass Local'!CC66</f>
        <v>0</v>
      </c>
      <c r="CR61" s="143">
        <f>'Reass Local'!BW66</f>
        <v>0</v>
      </c>
      <c r="CX61" s="257">
        <f>SUM(CY61:DD61)</f>
        <v>0</v>
      </c>
      <c r="CY61" s="143">
        <f>'Reass Local'!CK66</f>
        <v>0</v>
      </c>
      <c r="CZ61" s="143">
        <f>'Reass Local'!CH66</f>
        <v>0</v>
      </c>
      <c r="DA61" s="143">
        <f>('Reass Local'!CJ66+'Reass Local'!CL66+'Reass Local'!CN66)</f>
        <v>0</v>
      </c>
      <c r="DB61" s="211">
        <f>'Reass Local'!CM66</f>
        <v>0</v>
      </c>
      <c r="DC61" s="143">
        <f>'Reass Local'!CO66</f>
        <v>0</v>
      </c>
      <c r="DD61" s="143">
        <f>'Reass Local'!CI66</f>
        <v>0</v>
      </c>
      <c r="DJ61" s="257">
        <f>SUM(DK61:DP61)</f>
        <v>0</v>
      </c>
      <c r="DK61" s="143">
        <f>'Reass Local'!CW66</f>
        <v>0</v>
      </c>
      <c r="DL61" s="143">
        <f>'Reass Local'!CT66</f>
        <v>0</v>
      </c>
      <c r="DM61" s="143">
        <f>('Reass Local'!CV66+'Reass Local'!CX66+'Reass Local'!CZ66)</f>
        <v>0</v>
      </c>
      <c r="DN61" s="211">
        <f>'Reass Local'!CY66</f>
        <v>0</v>
      </c>
      <c r="DO61" s="143">
        <f>'Reass Local'!DA66</f>
        <v>0</v>
      </c>
      <c r="DP61" s="143">
        <f>'Reass Local'!CU66</f>
        <v>0</v>
      </c>
      <c r="DV61" s="257">
        <f>SUM(DW61:EB61)</f>
        <v>0</v>
      </c>
      <c r="DW61" s="143">
        <f>'Reass Local'!DI66</f>
        <v>0</v>
      </c>
      <c r="DX61" s="143">
        <f>'Reass Local'!DF66</f>
        <v>0</v>
      </c>
      <c r="DY61" s="143">
        <f>('Reass Local'!DH66+'Reass Local'!DJ66+'Reass Local'!DL66)</f>
        <v>0</v>
      </c>
      <c r="DZ61" s="211">
        <f>'Reass Local'!DK66</f>
        <v>0</v>
      </c>
      <c r="EA61" s="143">
        <f>'Reass Local'!DM66</f>
        <v>0</v>
      </c>
      <c r="EB61" s="143">
        <f>'Reass Local'!DG66</f>
        <v>0</v>
      </c>
      <c r="EH61" s="257">
        <f>SUM(EI61:EN61)</f>
        <v>0</v>
      </c>
      <c r="EI61" s="143">
        <f>'Reass Local'!DU66</f>
        <v>0</v>
      </c>
      <c r="EJ61" s="143">
        <f>'Reass Local'!DR66</f>
        <v>0</v>
      </c>
      <c r="EK61" s="143">
        <f>('Reass Local'!DT66+'Reass Local'!DV66+'Reass Local'!DX66)</f>
        <v>0</v>
      </c>
      <c r="EL61" s="211">
        <f>'Reass Local'!DW66</f>
        <v>0</v>
      </c>
      <c r="EM61" s="143">
        <f>'Reass Local'!DY66</f>
        <v>0</v>
      </c>
      <c r="EN61" s="143">
        <f>'Reass Local'!DS66</f>
        <v>0</v>
      </c>
      <c r="ET61" s="257">
        <f>SUM(EU61:EZ61)</f>
        <v>0</v>
      </c>
      <c r="EU61" s="143">
        <f>'Reass Local'!EG66</f>
        <v>0</v>
      </c>
      <c r="EV61" s="143">
        <f>'Reass Local'!ED66</f>
        <v>0</v>
      </c>
      <c r="EW61" s="143">
        <f>('Reass Local'!EF66+'Reass Local'!EH66+'Reass Local'!EJ66)</f>
        <v>0</v>
      </c>
      <c r="EX61" s="211">
        <f>'Reass Local'!EI66</f>
        <v>0</v>
      </c>
      <c r="EY61" s="143">
        <f>'Reass Local'!EK66</f>
        <v>0</v>
      </c>
      <c r="EZ61" s="143">
        <f>'Reass Local'!EE66</f>
        <v>0</v>
      </c>
    </row>
    <row r="62" spans="1:158" x14ac:dyDescent="0.25">
      <c r="A62" s="256">
        <v>-163146.48199999984</v>
      </c>
      <c r="B62" s="230" t="s">
        <v>372</v>
      </c>
      <c r="C62" s="231">
        <f>SUM(C60:C61)</f>
        <v>0</v>
      </c>
      <c r="D62" s="230">
        <f>+D60+D61</f>
        <v>0</v>
      </c>
      <c r="E62" s="230">
        <f>+E60+E61</f>
        <v>0</v>
      </c>
      <c r="F62" s="230">
        <f>+F60+F61</f>
        <v>0</v>
      </c>
      <c r="G62" s="230">
        <f>+G60+G61</f>
        <v>0</v>
      </c>
      <c r="H62" s="230">
        <f>+H60+H61</f>
        <v>0</v>
      </c>
      <c r="I62" s="230">
        <f>SUM(I60:I61)</f>
        <v>0</v>
      </c>
      <c r="J62" s="234"/>
      <c r="K62" s="233"/>
      <c r="L62" s="256"/>
      <c r="M62" s="117" t="e">
        <f t="shared" si="90"/>
        <v>#DIV/0!</v>
      </c>
      <c r="AB62" s="118"/>
      <c r="AD62" s="231">
        <f>SUM(AD60:AD61)</f>
        <v>0</v>
      </c>
      <c r="AE62" s="230">
        <f>+AE60+AE61</f>
        <v>0</v>
      </c>
      <c r="AF62" s="230">
        <f>+AF60+AF61</f>
        <v>0</v>
      </c>
      <c r="AG62" s="230">
        <f>+AG60+AG61</f>
        <v>0</v>
      </c>
      <c r="AH62" s="230">
        <f>+AH60+AH61</f>
        <v>0</v>
      </c>
      <c r="AI62" s="230">
        <f>+AI60+AI61</f>
        <v>0</v>
      </c>
      <c r="AJ62" s="230">
        <f>SUM(AJ60:AJ61)</f>
        <v>0</v>
      </c>
      <c r="AK62" s="118"/>
      <c r="AM62" s="146"/>
      <c r="AN62" s="146"/>
      <c r="AO62" s="145"/>
      <c r="AP62" s="231">
        <f>SUM(AP60:AP61)</f>
        <v>0</v>
      </c>
      <c r="AQ62" s="230">
        <f>+AQ60+AQ61</f>
        <v>0</v>
      </c>
      <c r="AR62" s="230">
        <f>+AR60+AR61</f>
        <v>0</v>
      </c>
      <c r="AS62" s="230">
        <f>+AS60+AS61</f>
        <v>0</v>
      </c>
      <c r="AT62" s="230">
        <f>+AT60+AT61</f>
        <v>0</v>
      </c>
      <c r="AU62" s="230">
        <f>+AU60+AU61</f>
        <v>0</v>
      </c>
      <c r="AV62" s="230">
        <f>SUM(AV60:AV61)</f>
        <v>0</v>
      </c>
      <c r="AW62" s="118"/>
      <c r="AY62" s="146"/>
      <c r="AZ62" s="146"/>
      <c r="BA62" s="145"/>
      <c r="BB62" s="231">
        <f>SUM(BB60:BB61)</f>
        <v>0</v>
      </c>
      <c r="BC62" s="230">
        <f>+BC60+BC61</f>
        <v>0</v>
      </c>
      <c r="BD62" s="230">
        <f>+BD60+BD61</f>
        <v>0</v>
      </c>
      <c r="BE62" s="230">
        <f>+BE60+BE61</f>
        <v>0</v>
      </c>
      <c r="BF62" s="230">
        <f>+BF60+BF61</f>
        <v>0</v>
      </c>
      <c r="BG62" s="230">
        <f>+BG60+BG61</f>
        <v>0</v>
      </c>
      <c r="BH62" s="230">
        <f>SUM(BH60:BH61)</f>
        <v>0</v>
      </c>
      <c r="BI62" s="118"/>
      <c r="BN62" s="231">
        <f>SUM(BN60:BN61)</f>
        <v>0</v>
      </c>
      <c r="BO62" s="230">
        <f>+BO60+BO61</f>
        <v>0</v>
      </c>
      <c r="BP62" s="230">
        <f>+BP60+BP61</f>
        <v>0</v>
      </c>
      <c r="BQ62" s="230">
        <f>+BQ60+BQ61</f>
        <v>0</v>
      </c>
      <c r="BR62" s="230">
        <f>+BR60+BR61</f>
        <v>0</v>
      </c>
      <c r="BS62" s="230">
        <f>+BS60+BS61</f>
        <v>0</v>
      </c>
      <c r="BT62" s="230">
        <f>SUM(BT60:BT61)</f>
        <v>0</v>
      </c>
      <c r="BU62" s="118"/>
      <c r="BZ62" s="231">
        <f>SUM(BZ60:BZ61)</f>
        <v>0</v>
      </c>
      <c r="CA62" s="230">
        <f>+CA60+CA61</f>
        <v>0</v>
      </c>
      <c r="CB62" s="230">
        <f>+CB60+CB61</f>
        <v>0</v>
      </c>
      <c r="CC62" s="230">
        <f>+CC60+CC61</f>
        <v>0</v>
      </c>
      <c r="CD62" s="230">
        <f>+CD60+CD61</f>
        <v>0</v>
      </c>
      <c r="CE62" s="230">
        <f>+CE60+CE61</f>
        <v>0</v>
      </c>
      <c r="CF62" s="230">
        <f>SUM(CF60:CF61)</f>
        <v>0</v>
      </c>
      <c r="CG62" s="118"/>
      <c r="CL62" s="231">
        <f>SUM(CL60:CL61)</f>
        <v>0</v>
      </c>
      <c r="CM62" s="230">
        <f>+CM60+CM61</f>
        <v>0</v>
      </c>
      <c r="CN62" s="230">
        <f>+CN60+CN61</f>
        <v>0</v>
      </c>
      <c r="CO62" s="230">
        <f>+CO60+CO61</f>
        <v>0</v>
      </c>
      <c r="CP62" s="230">
        <f>+CP60+CP61</f>
        <v>0</v>
      </c>
      <c r="CQ62" s="230">
        <f>+CQ60+CQ61</f>
        <v>0</v>
      </c>
      <c r="CR62" s="230">
        <f>SUM(CR60:CR61)</f>
        <v>0</v>
      </c>
      <c r="CS62" s="118"/>
      <c r="CX62" s="231">
        <f>SUM(CX60:CX61)</f>
        <v>0</v>
      </c>
      <c r="CY62" s="230">
        <f>+CY60+CY61</f>
        <v>0</v>
      </c>
      <c r="CZ62" s="230">
        <f>+CZ60+CZ61</f>
        <v>0</v>
      </c>
      <c r="DA62" s="230">
        <f>+DA60+DA61</f>
        <v>0</v>
      </c>
      <c r="DB62" s="230">
        <f>+DB60+DB61</f>
        <v>0</v>
      </c>
      <c r="DC62" s="230">
        <f>+DC60+DC61</f>
        <v>0</v>
      </c>
      <c r="DD62" s="230">
        <f>SUM(DD60:DD61)</f>
        <v>0</v>
      </c>
      <c r="DE62" s="118"/>
      <c r="DJ62" s="231">
        <f>SUM(DJ60:DJ61)</f>
        <v>0</v>
      </c>
      <c r="DK62" s="230">
        <f>+DK60+DK61</f>
        <v>0</v>
      </c>
      <c r="DL62" s="230">
        <f>+DL60+DL61</f>
        <v>0</v>
      </c>
      <c r="DM62" s="230">
        <f>+DM60+DM61</f>
        <v>0</v>
      </c>
      <c r="DN62" s="230">
        <f>+DN60+DN61</f>
        <v>0</v>
      </c>
      <c r="DO62" s="230">
        <f>+DO60+DO61</f>
        <v>0</v>
      </c>
      <c r="DP62" s="230">
        <f>SUM(DP60:DP61)</f>
        <v>0</v>
      </c>
      <c r="DQ62" s="118"/>
      <c r="DV62" s="231">
        <f>SUM(DV60:DV61)</f>
        <v>0</v>
      </c>
      <c r="DW62" s="230">
        <f>+DW60+DW61</f>
        <v>0</v>
      </c>
      <c r="DX62" s="230">
        <f>+DX60+DX61</f>
        <v>0</v>
      </c>
      <c r="DY62" s="230">
        <f>+DY60+DY61</f>
        <v>0</v>
      </c>
      <c r="DZ62" s="230">
        <f>+DZ60+DZ61</f>
        <v>0</v>
      </c>
      <c r="EA62" s="230">
        <f>+EA60+EA61</f>
        <v>0</v>
      </c>
      <c r="EB62" s="230">
        <f>SUM(EB60:EB61)</f>
        <v>0</v>
      </c>
      <c r="EC62" s="118"/>
      <c r="EH62" s="231">
        <f>SUM(EH60:EH61)</f>
        <v>0</v>
      </c>
      <c r="EI62" s="230">
        <f>+EI60+EI61</f>
        <v>0</v>
      </c>
      <c r="EJ62" s="230">
        <f>+EJ60+EJ61</f>
        <v>0</v>
      </c>
      <c r="EK62" s="230">
        <f>+EK60+EK61</f>
        <v>0</v>
      </c>
      <c r="EL62" s="230">
        <f>+EL60+EL61</f>
        <v>0</v>
      </c>
      <c r="EM62" s="230">
        <f>+EM60+EM61</f>
        <v>0</v>
      </c>
      <c r="EN62" s="230">
        <f>SUM(EN60:EN61)</f>
        <v>0</v>
      </c>
      <c r="EO62" s="118"/>
      <c r="ET62" s="231">
        <f>SUM(ET60:ET61)</f>
        <v>0</v>
      </c>
      <c r="EU62" s="230">
        <f>+EU60+EU61</f>
        <v>0</v>
      </c>
      <c r="EV62" s="230">
        <f>+EV60+EV61</f>
        <v>0</v>
      </c>
      <c r="EW62" s="230">
        <f>+EW60+EW61</f>
        <v>0</v>
      </c>
      <c r="EX62" s="230">
        <f>+EX60+EX61</f>
        <v>0</v>
      </c>
      <c r="EY62" s="230">
        <f>+EY60+EY61</f>
        <v>0</v>
      </c>
      <c r="EZ62" s="230">
        <f>SUM(EZ60:EZ61)</f>
        <v>0</v>
      </c>
      <c r="FA62" s="118"/>
    </row>
    <row r="63" spans="1:158" x14ac:dyDescent="0.25">
      <c r="A63" s="246">
        <v>413423.59200000018</v>
      </c>
      <c r="B63" s="216" t="s">
        <v>371</v>
      </c>
      <c r="C63" s="217">
        <f t="shared" ref="C63:I63" si="175">+C59+C62</f>
        <v>390978030.11818254</v>
      </c>
      <c r="D63" s="216">
        <f t="shared" si="175"/>
        <v>302425672.78816342</v>
      </c>
      <c r="E63" s="216">
        <f t="shared" si="175"/>
        <v>22558205.146043718</v>
      </c>
      <c r="F63" s="216">
        <f t="shared" si="175"/>
        <v>41037854.73891551</v>
      </c>
      <c r="G63" s="216">
        <f t="shared" si="175"/>
        <v>13850600.104101801</v>
      </c>
      <c r="H63" s="216">
        <f t="shared" si="175"/>
        <v>2070543.3101001831</v>
      </c>
      <c r="I63" s="216">
        <f t="shared" si="175"/>
        <v>9035154.0308578927</v>
      </c>
      <c r="J63" s="220">
        <f>+(E63-D63)/D63</f>
        <v>-0.92540909328870102</v>
      </c>
      <c r="K63" s="219">
        <f>+E63-D63</f>
        <v>-279867467.64211971</v>
      </c>
      <c r="L63" s="246">
        <f>+E63-H63</f>
        <v>20487661.835943535</v>
      </c>
      <c r="M63" s="117">
        <f t="shared" si="90"/>
        <v>1.4791894706335644</v>
      </c>
      <c r="AD63" s="217">
        <f t="shared" ref="AD63:AJ63" si="176">+AD59+AD62</f>
        <v>781956060.23636508</v>
      </c>
      <c r="AE63" s="216">
        <f t="shared" si="176"/>
        <v>604851345.57632685</v>
      </c>
      <c r="AF63" s="216">
        <f t="shared" si="176"/>
        <v>45116410.292087436</v>
      </c>
      <c r="AG63" s="216">
        <f t="shared" si="176"/>
        <v>82075709.477831021</v>
      </c>
      <c r="AH63" s="216">
        <f t="shared" si="176"/>
        <v>27701200.208203603</v>
      </c>
      <c r="AI63" s="216">
        <f t="shared" si="176"/>
        <v>4141086.6202003662</v>
      </c>
      <c r="AJ63" s="216">
        <f t="shared" si="176"/>
        <v>18070308.061715785</v>
      </c>
      <c r="AM63" s="137"/>
      <c r="AN63" s="137"/>
      <c r="AO63" s="136"/>
      <c r="AP63" s="217">
        <f t="shared" ref="AP63:AV63" si="177">+AP59+AP62</f>
        <v>1172934090.3545475</v>
      </c>
      <c r="AQ63" s="216">
        <f t="shared" si="177"/>
        <v>907277018.36449027</v>
      </c>
      <c r="AR63" s="216">
        <f t="shared" si="177"/>
        <v>67674615.438131154</v>
      </c>
      <c r="AS63" s="216">
        <f t="shared" si="177"/>
        <v>123113564.21674654</v>
      </c>
      <c r="AT63" s="216">
        <f t="shared" si="177"/>
        <v>41551800.312305406</v>
      </c>
      <c r="AU63" s="216">
        <f t="shared" si="177"/>
        <v>6211629.9303005496</v>
      </c>
      <c r="AV63" s="216">
        <f t="shared" si="177"/>
        <v>27105462.09257368</v>
      </c>
      <c r="AY63" s="137"/>
      <c r="AZ63" s="137"/>
      <c r="BA63" s="136"/>
      <c r="BB63" s="217">
        <f t="shared" ref="BB63:BH63" si="178">+BB59+BB62</f>
        <v>1563912120.4727302</v>
      </c>
      <c r="BC63" s="216">
        <f t="shared" si="178"/>
        <v>1209702691.1526537</v>
      </c>
      <c r="BD63" s="216">
        <f t="shared" si="178"/>
        <v>90232820.584174871</v>
      </c>
      <c r="BE63" s="216">
        <f t="shared" si="178"/>
        <v>164151418.95566204</v>
      </c>
      <c r="BF63" s="216">
        <f t="shared" si="178"/>
        <v>55402400.416407205</v>
      </c>
      <c r="BG63" s="216">
        <f t="shared" si="178"/>
        <v>8282173.2404007325</v>
      </c>
      <c r="BH63" s="216">
        <f t="shared" si="178"/>
        <v>36140616.123431571</v>
      </c>
      <c r="BN63" s="217">
        <f t="shared" ref="BN63:BT63" si="179">+BN59+BN62</f>
        <v>1954890150.5909126</v>
      </c>
      <c r="BO63" s="216">
        <f t="shared" si="179"/>
        <v>1512128363.9408171</v>
      </c>
      <c r="BP63" s="216">
        <f t="shared" si="179"/>
        <v>112791025.73021859</v>
      </c>
      <c r="BQ63" s="216">
        <f t="shared" si="179"/>
        <v>205189273.69457754</v>
      </c>
      <c r="BR63" s="216">
        <f t="shared" si="179"/>
        <v>69253000.520509005</v>
      </c>
      <c r="BS63" s="216">
        <f t="shared" si="179"/>
        <v>10352716.550500916</v>
      </c>
      <c r="BT63" s="216">
        <f t="shared" si="179"/>
        <v>45175770.154289462</v>
      </c>
      <c r="BZ63" s="217">
        <f t="shared" ref="BZ63:CF63" si="180">+BZ59+BZ62</f>
        <v>2345868180.709095</v>
      </c>
      <c r="CA63" s="216">
        <f t="shared" si="180"/>
        <v>1814554036.7289805</v>
      </c>
      <c r="CB63" s="216">
        <f t="shared" si="180"/>
        <v>135349230.87626231</v>
      </c>
      <c r="CC63" s="216">
        <f t="shared" si="180"/>
        <v>246227128.43349308</v>
      </c>
      <c r="CD63" s="216">
        <f t="shared" si="180"/>
        <v>83103600.624610811</v>
      </c>
      <c r="CE63" s="216">
        <f t="shared" si="180"/>
        <v>12423259.860601099</v>
      </c>
      <c r="CF63" s="216">
        <f t="shared" si="180"/>
        <v>54210924.185147353</v>
      </c>
      <c r="CL63" s="217">
        <f t="shared" ref="CL63:CR63" si="181">+CL59+CL62</f>
        <v>2736846210.8272781</v>
      </c>
      <c r="CM63" s="216">
        <f t="shared" si="181"/>
        <v>2116979709.517144</v>
      </c>
      <c r="CN63" s="216">
        <f t="shared" si="181"/>
        <v>157907436.02230603</v>
      </c>
      <c r="CO63" s="216">
        <f t="shared" si="181"/>
        <v>287264983.17240858</v>
      </c>
      <c r="CP63" s="216">
        <f t="shared" si="181"/>
        <v>96954200.728712618</v>
      </c>
      <c r="CQ63" s="216">
        <f t="shared" si="181"/>
        <v>14493803.170701282</v>
      </c>
      <c r="CR63" s="216">
        <f t="shared" si="181"/>
        <v>63246078.216005243</v>
      </c>
      <c r="CX63" s="217">
        <f t="shared" ref="CX63:DD63" si="182">+CX59+CX62</f>
        <v>3127824240.9454603</v>
      </c>
      <c r="CY63" s="216">
        <f t="shared" si="182"/>
        <v>2419405382.3053074</v>
      </c>
      <c r="CZ63" s="216">
        <f t="shared" si="182"/>
        <v>180465641.16834974</v>
      </c>
      <c r="DA63" s="216">
        <f t="shared" si="182"/>
        <v>328302837.91132414</v>
      </c>
      <c r="DB63" s="216">
        <f t="shared" si="182"/>
        <v>110804800.83281443</v>
      </c>
      <c r="DC63" s="216">
        <f t="shared" si="182"/>
        <v>16564346.480801465</v>
      </c>
      <c r="DD63" s="216">
        <f t="shared" si="182"/>
        <v>72281232.246863142</v>
      </c>
      <c r="DJ63" s="217">
        <f t="shared" ref="DJ63:DP63" si="183">+DJ59+DJ62</f>
        <v>3518802271.0636425</v>
      </c>
      <c r="DK63" s="216">
        <f t="shared" si="183"/>
        <v>2721831055.0934706</v>
      </c>
      <c r="DL63" s="216">
        <f t="shared" si="183"/>
        <v>203023846.31439346</v>
      </c>
      <c r="DM63" s="216">
        <f t="shared" si="183"/>
        <v>369340692.65023959</v>
      </c>
      <c r="DN63" s="216">
        <f t="shared" si="183"/>
        <v>124655400.93691623</v>
      </c>
      <c r="DO63" s="216">
        <f t="shared" si="183"/>
        <v>18634889.79090165</v>
      </c>
      <c r="DP63" s="216">
        <f t="shared" si="183"/>
        <v>81316386.277721033</v>
      </c>
      <c r="DV63" s="217">
        <f t="shared" ref="DV63:EB63" si="184">+DV59+DV62</f>
        <v>3909780301.1818247</v>
      </c>
      <c r="DW63" s="216">
        <f t="shared" si="184"/>
        <v>3024256727.8816338</v>
      </c>
      <c r="DX63" s="216">
        <f t="shared" si="184"/>
        <v>225582051.46043718</v>
      </c>
      <c r="DY63" s="216">
        <f t="shared" si="184"/>
        <v>410378547.38915515</v>
      </c>
      <c r="DZ63" s="216">
        <f t="shared" si="184"/>
        <v>138506001.04101804</v>
      </c>
      <c r="EA63" s="216">
        <f t="shared" si="184"/>
        <v>20705433.101001833</v>
      </c>
      <c r="EB63" s="216">
        <f t="shared" si="184"/>
        <v>90351540.308578923</v>
      </c>
      <c r="EH63" s="217">
        <f t="shared" ref="EH63:EN63" si="185">+EH59+EH62</f>
        <v>4300758331.3000069</v>
      </c>
      <c r="EI63" s="216">
        <f t="shared" si="185"/>
        <v>3326682400.6697969</v>
      </c>
      <c r="EJ63" s="216">
        <f t="shared" si="185"/>
        <v>248140256.6064809</v>
      </c>
      <c r="EK63" s="216">
        <f t="shared" si="185"/>
        <v>451416402.12807071</v>
      </c>
      <c r="EL63" s="216">
        <f t="shared" si="185"/>
        <v>152356601.14511985</v>
      </c>
      <c r="EM63" s="216">
        <f t="shared" si="185"/>
        <v>22775976.411102016</v>
      </c>
      <c r="EN63" s="216">
        <f t="shared" si="185"/>
        <v>99386694.339436814</v>
      </c>
      <c r="ET63" s="217">
        <f t="shared" ref="ET63:EZ63" si="186">+ET59+ET62</f>
        <v>4691736361.418189</v>
      </c>
      <c r="EU63" s="216">
        <f t="shared" si="186"/>
        <v>3629108073.4579601</v>
      </c>
      <c r="EV63" s="216">
        <f t="shared" si="186"/>
        <v>270698461.75252461</v>
      </c>
      <c r="EW63" s="216">
        <f t="shared" si="186"/>
        <v>492454256.86698616</v>
      </c>
      <c r="EX63" s="216">
        <f t="shared" si="186"/>
        <v>166207201.24922165</v>
      </c>
      <c r="EY63" s="216">
        <f t="shared" si="186"/>
        <v>24846519.721202198</v>
      </c>
      <c r="EZ63" s="216">
        <f t="shared" si="186"/>
        <v>108421848.37029471</v>
      </c>
    </row>
    <row r="64" spans="1:158" x14ac:dyDescent="0.25">
      <c r="A64" s="253">
        <v>0</v>
      </c>
      <c r="B64" s="249"/>
      <c r="C64" s="250"/>
      <c r="D64" s="249"/>
      <c r="E64" s="249"/>
      <c r="F64" s="249"/>
      <c r="G64" s="249"/>
      <c r="H64" s="249"/>
      <c r="I64" s="249">
        <v>843267</v>
      </c>
      <c r="J64" s="255"/>
      <c r="K64" s="254"/>
      <c r="L64" s="253" t="e">
        <f>+(H64-#REF!)</f>
        <v>#REF!</v>
      </c>
      <c r="M64" s="117" t="e">
        <f t="shared" si="90"/>
        <v>#REF!</v>
      </c>
      <c r="AD64" s="250"/>
      <c r="AE64" s="249"/>
      <c r="AF64" s="249"/>
      <c r="AG64" s="249"/>
      <c r="AH64" s="249"/>
      <c r="AI64" s="249"/>
      <c r="AJ64" s="249">
        <v>843267</v>
      </c>
      <c r="AM64" s="252"/>
      <c r="AN64" s="252"/>
      <c r="AO64" s="251"/>
      <c r="AP64" s="250"/>
      <c r="AQ64" s="249"/>
      <c r="AR64" s="249"/>
      <c r="AS64" s="249"/>
      <c r="AT64" s="249"/>
      <c r="AU64" s="249"/>
      <c r="AV64" s="249">
        <v>843267</v>
      </c>
      <c r="AY64" s="252"/>
      <c r="AZ64" s="252"/>
      <c r="BA64" s="251"/>
      <c r="BB64" s="250"/>
      <c r="BC64" s="249"/>
      <c r="BD64" s="249"/>
      <c r="BE64" s="249"/>
      <c r="BF64" s="249"/>
      <c r="BG64" s="249"/>
      <c r="BH64" s="249">
        <v>843267</v>
      </c>
      <c r="BN64" s="250"/>
      <c r="BO64" s="249"/>
      <c r="BP64" s="249"/>
      <c r="BQ64" s="249"/>
      <c r="BR64" s="249"/>
      <c r="BS64" s="249"/>
      <c r="BT64" s="249">
        <v>843267</v>
      </c>
      <c r="BZ64" s="250"/>
      <c r="CA64" s="249"/>
      <c r="CB64" s="249"/>
      <c r="CC64" s="249"/>
      <c r="CD64" s="249"/>
      <c r="CE64" s="249"/>
      <c r="CF64" s="249">
        <v>843267</v>
      </c>
      <c r="CL64" s="250"/>
      <c r="CM64" s="249"/>
      <c r="CN64" s="249"/>
      <c r="CO64" s="249"/>
      <c r="CP64" s="249"/>
      <c r="CQ64" s="249"/>
      <c r="CR64" s="249">
        <v>843267</v>
      </c>
      <c r="CX64" s="250"/>
      <c r="CY64" s="249"/>
      <c r="CZ64" s="249"/>
      <c r="DA64" s="249"/>
      <c r="DB64" s="249"/>
      <c r="DC64" s="249"/>
      <c r="DD64" s="249">
        <v>843267</v>
      </c>
      <c r="DJ64" s="250"/>
      <c r="DK64" s="249"/>
      <c r="DL64" s="249"/>
      <c r="DM64" s="249"/>
      <c r="DN64" s="249"/>
      <c r="DO64" s="249"/>
      <c r="DP64" s="249">
        <v>843267</v>
      </c>
      <c r="DV64" s="250"/>
      <c r="DW64" s="249"/>
      <c r="DX64" s="249"/>
      <c r="DY64" s="249"/>
      <c r="DZ64" s="249"/>
      <c r="EA64" s="249"/>
      <c r="EB64" s="249">
        <v>843267</v>
      </c>
      <c r="EH64" s="250"/>
      <c r="EI64" s="249"/>
      <c r="EJ64" s="249"/>
      <c r="EK64" s="249"/>
      <c r="EL64" s="249"/>
      <c r="EM64" s="249"/>
      <c r="EN64" s="249">
        <v>843267</v>
      </c>
      <c r="ET64" s="250"/>
      <c r="EU64" s="249"/>
      <c r="EV64" s="249"/>
      <c r="EW64" s="249"/>
      <c r="EX64" s="249"/>
      <c r="EY64" s="249"/>
      <c r="EZ64" s="249">
        <v>843267</v>
      </c>
    </row>
    <row r="65" spans="1:158" x14ac:dyDescent="0.25">
      <c r="A65" s="246">
        <v>973070.58048477501</v>
      </c>
      <c r="B65" s="216" t="s">
        <v>352</v>
      </c>
      <c r="C65" s="243">
        <f>SUM(D65:I65)</f>
        <v>183202633.04867405</v>
      </c>
      <c r="D65" s="242">
        <f>+'Reass Local'!E18</f>
        <v>78224860.827338174</v>
      </c>
      <c r="E65" s="242">
        <f>+'Reass Local'!B18</f>
        <v>13567592.627976177</v>
      </c>
      <c r="F65" s="242">
        <f>+'Reass Local'!F18+'Reass Local'!H18+'Reass Local'!D18</f>
        <v>76897469.235143989</v>
      </c>
      <c r="G65" s="242">
        <f>+'Reass Local'!G18</f>
        <v>10220726.760794045</v>
      </c>
      <c r="H65" s="242">
        <f>+'Reass Local'!I18</f>
        <v>1142725.6750631826</v>
      </c>
      <c r="I65" s="242">
        <f>+'Reass Local'!C18</f>
        <v>3149257.9223584579</v>
      </c>
      <c r="J65" s="248">
        <f>+(E65-D65)/D65</f>
        <v>-0.82655651305122491</v>
      </c>
      <c r="K65" s="247">
        <f>+E65-D65</f>
        <v>-64657268.199361995</v>
      </c>
      <c r="L65" s="246">
        <f>+E65-H65</f>
        <v>12424866.952912994</v>
      </c>
      <c r="M65" s="117">
        <f t="shared" si="90"/>
        <v>1.2156539592246871</v>
      </c>
      <c r="AD65" s="243">
        <f>SUM(AE65:AJ65)</f>
        <v>401879368.51724565</v>
      </c>
      <c r="AE65" s="242">
        <f>+'Reass Local'!Q18</f>
        <v>203529088.154217</v>
      </c>
      <c r="AF65" s="242">
        <f>+'Reass Local'!N18</f>
        <v>10650869.464438887</v>
      </c>
      <c r="AG65" s="242">
        <f>+'Reass Local'!R18+'Reass Local'!P18+'Reass Local'!T18</f>
        <v>111109512.51562056</v>
      </c>
      <c r="AH65" s="242">
        <f>+'Reass Local'!S18</f>
        <v>22652710.066190384</v>
      </c>
      <c r="AI65" s="242">
        <f>+'Reass Local'!U18</f>
        <v>45953977.403968811</v>
      </c>
      <c r="AJ65" s="242">
        <f>+'Reass Local'!O18</f>
        <v>7983210.9128100201</v>
      </c>
      <c r="AM65" s="245"/>
      <c r="AN65" s="245"/>
      <c r="AO65" s="244"/>
      <c r="AP65" s="243">
        <f>SUM(AQ65:AV65)</f>
        <v>317123960.58105868</v>
      </c>
      <c r="AQ65" s="242">
        <f>+'Reass Local'!AD18</f>
        <v>47543202.12232437</v>
      </c>
      <c r="AR65" s="242">
        <f>+'Reass Local'!Z18</f>
        <v>15172369.452126032</v>
      </c>
      <c r="AS65" s="242">
        <f>+'Reass Local'!AD18+'Reass Local'!AB18+'Reass Local'!AF18</f>
        <v>176149613.81497967</v>
      </c>
      <c r="AT65" s="242">
        <f>+'Reass Local'!AE18</f>
        <v>23629167.686059695</v>
      </c>
      <c r="AU65" s="242">
        <f>+'Reass Local'!AG18</f>
        <v>54479683.802711084</v>
      </c>
      <c r="AV65" s="242">
        <f>+'Reass Local'!AB18</f>
        <v>149923.70285782509</v>
      </c>
      <c r="AY65" s="245"/>
      <c r="AZ65" s="245"/>
      <c r="BA65" s="244"/>
      <c r="BB65" s="243">
        <f>SUM(BC65:BH65)</f>
        <v>1141018645.8628166</v>
      </c>
      <c r="BC65" s="242">
        <f>+'Reass Local'!AO18</f>
        <v>705499045.12584043</v>
      </c>
      <c r="BD65" s="242">
        <f>+'Reass Local'!AL18</f>
        <v>18748687.418810695</v>
      </c>
      <c r="BE65" s="242">
        <f>+'Reass Local'!AN18+'Reass Local'!AP18+'Reass Local'!AR18</f>
        <v>193862047.34755558</v>
      </c>
      <c r="BF65" s="242">
        <f>+'Reass Local'!AQ18</f>
        <v>152158598.3670004</v>
      </c>
      <c r="BG65" s="242">
        <f>+'Reass Local'!AS18</f>
        <v>57749520.896479592</v>
      </c>
      <c r="BH65" s="242">
        <f>+'Reass Local'!AM18</f>
        <v>13000746.707130032</v>
      </c>
      <c r="BN65" s="243">
        <f>SUM(BO65:BT65)</f>
        <v>1088935666.1288936</v>
      </c>
      <c r="BO65" s="242">
        <f>+'Reass Local'!BA18</f>
        <v>631370541.5263288</v>
      </c>
      <c r="BP65" s="242">
        <f>+'Reass Local'!AX18</f>
        <v>20136663.899933811</v>
      </c>
      <c r="BQ65" s="242">
        <f>+'Reass Local'!AZ18+'Reass Local'!BB18+'Reass Local'!BD18</f>
        <v>202966453.08185691</v>
      </c>
      <c r="BR65" s="242">
        <f>+'Reass Local'!BC18</f>
        <v>155596478.06130549</v>
      </c>
      <c r="BS65" s="242">
        <f>+'Reass Local'!BE18</f>
        <v>63381106.243578158</v>
      </c>
      <c r="BT65" s="242">
        <f>+'Reass Local'!AY18</f>
        <v>15484423.315890197</v>
      </c>
      <c r="BZ65" s="243">
        <f>SUM(CA65:CF65)</f>
        <v>1177011321.2146761</v>
      </c>
      <c r="CA65" s="242">
        <f>+'Reass Local'!BM18</f>
        <v>653623743.38878298</v>
      </c>
      <c r="CB65" s="242">
        <f>+'Reass Local'!BJ18</f>
        <v>23347772.947033118</v>
      </c>
      <c r="CC65" s="242">
        <f>+'Reass Local'!BL18+'Reass Local'!BN18+'Reass Local'!BP18</f>
        <v>219765570.21120483</v>
      </c>
      <c r="CD65" s="242">
        <f>+'Reass Local'!BO18</f>
        <v>159956184.2227419</v>
      </c>
      <c r="CE65" s="242">
        <f>+'Reass Local'!BQ18</f>
        <v>99043600.652411178</v>
      </c>
      <c r="CF65" s="242">
        <f>+'Reass Local'!BK18</f>
        <v>21274449.792502135</v>
      </c>
      <c r="CL65" s="243">
        <f>SUM(CM65:CR65)</f>
        <v>1291005146.2781787</v>
      </c>
      <c r="CM65" s="242">
        <f>+'Reass Local'!BY18</f>
        <v>740957666.44116163</v>
      </c>
      <c r="CN65" s="242">
        <f>+'Reass Local'!BV18</f>
        <v>25938821.319633838</v>
      </c>
      <c r="CO65" s="242">
        <f>+'Reass Local'!BX18+'Reass Local'!BZ18+'Reass Local'!CB18</f>
        <v>221913101.75902784</v>
      </c>
      <c r="CP65" s="242">
        <f>+'Reass Local'!CA18</f>
        <v>182456044.15945607</v>
      </c>
      <c r="CQ65" s="242">
        <f>+'Reass Local'!CC18</f>
        <v>98645147.928089082</v>
      </c>
      <c r="CR65" s="242">
        <f>+'Reass Local'!BW18</f>
        <v>21094364.670810144</v>
      </c>
      <c r="CX65" s="243">
        <f>SUM(CY65:DD65)</f>
        <v>1455252678.7626517</v>
      </c>
      <c r="CY65" s="242">
        <f>+'Reass Local'!CK18</f>
        <v>801361623.72098589</v>
      </c>
      <c r="CZ65" s="242">
        <f>+'Reass Local'!CH18</f>
        <v>29264765.857458994</v>
      </c>
      <c r="DA65" s="242">
        <f>+'Reass Local'!CJ18+'Reass Local'!CL18+'Reass Local'!CN18</f>
        <v>267638666.21779561</v>
      </c>
      <c r="DB65" s="242">
        <f>+'Reass Local'!CM18</f>
        <v>223351260.25566638</v>
      </c>
      <c r="DC65" s="242">
        <f>+'Reass Local'!CO18</f>
        <v>110756822.46455415</v>
      </c>
      <c r="DD65" s="242">
        <f>+'Reass Local'!CI18</f>
        <v>22879540.246191118</v>
      </c>
      <c r="DJ65" s="243">
        <f>SUM(DK65:DP65)</f>
        <v>1619500211.2471256</v>
      </c>
      <c r="DK65" s="242">
        <f>+'Reass Local'!CW18</f>
        <v>861765581.00081015</v>
      </c>
      <c r="DL65" s="242">
        <f>+'Reass Local'!CT18</f>
        <v>32590710.395284146</v>
      </c>
      <c r="DM65" s="242">
        <f>+'Reass Local'!CV18+'Reass Local'!CX18+'Reass Local'!CZ18</f>
        <v>313364230.67656338</v>
      </c>
      <c r="DN65" s="242">
        <f>+'Reass Local'!CY18</f>
        <v>264246476.35187668</v>
      </c>
      <c r="DO65" s="242">
        <f>+'Reass Local'!DA18</f>
        <v>122868497.00101922</v>
      </c>
      <c r="DP65" s="242">
        <f>+'Reass Local'!CU18</f>
        <v>24664715.821572088</v>
      </c>
      <c r="DV65" s="243">
        <f>SUM(DW65:EB65)</f>
        <v>1783747743.7315993</v>
      </c>
      <c r="DW65" s="242">
        <f>+'Reass Local'!DI18</f>
        <v>922169538.2806344</v>
      </c>
      <c r="DX65" s="242">
        <f>+'Reass Local'!DF18</f>
        <v>35916654.933109298</v>
      </c>
      <c r="DY65" s="242">
        <f>+'Reass Local'!DH18+'Reass Local'!DJ18+'Reass Local'!DL18</f>
        <v>359089795.13533115</v>
      </c>
      <c r="DZ65" s="242">
        <f>+'Reass Local'!DK18</f>
        <v>305141692.44808698</v>
      </c>
      <c r="EA65" s="242">
        <f>+'Reass Local'!DM18</f>
        <v>134980171.53748429</v>
      </c>
      <c r="EB65" s="242">
        <f>+'Reass Local'!DG18</f>
        <v>26449891.396953061</v>
      </c>
      <c r="EH65" s="243">
        <f>SUM(EI65:EN65)</f>
        <v>1947995276.2160728</v>
      </c>
      <c r="EI65" s="242">
        <f>+'Reass Local'!DU18</f>
        <v>982573495.56045866</v>
      </c>
      <c r="EJ65" s="242">
        <f>+'Reass Local'!DR18</f>
        <v>39242599.470934451</v>
      </c>
      <c r="EK65" s="242">
        <f>+'Reass Local'!DT18+'Reass Local'!DV18+'Reass Local'!DX18</f>
        <v>404815359.59409893</v>
      </c>
      <c r="EL65" s="242">
        <f>+'Reass Local'!DW18</f>
        <v>346036908.54429728</v>
      </c>
      <c r="EM65" s="242">
        <f>+'Reass Local'!DY18</f>
        <v>147091846.07394937</v>
      </c>
      <c r="EN65" s="242">
        <f>+'Reass Local'!DS18</f>
        <v>28235066.972334031</v>
      </c>
      <c r="ET65" s="243">
        <f>SUM(EU65:EZ65)</f>
        <v>2112242808.700546</v>
      </c>
      <c r="EU65" s="242">
        <f>+'Reass Local'!EG18</f>
        <v>1042977452.8402829</v>
      </c>
      <c r="EV65" s="242">
        <f>+'Reass Local'!ED18</f>
        <v>42568544.008759603</v>
      </c>
      <c r="EW65" s="242">
        <f>+'Reass Local'!EF18+'Reass Local'!EH18+'Reass Local'!EJ18</f>
        <v>450540924.0528667</v>
      </c>
      <c r="EX65" s="242">
        <f>+'Reass Local'!EI18</f>
        <v>386932124.64050758</v>
      </c>
      <c r="EY65" s="242">
        <f>+'Reass Local'!EK18</f>
        <v>159203520.61041442</v>
      </c>
      <c r="EZ65" s="242">
        <f>+'Reass Local'!EE18</f>
        <v>30020242.547715005</v>
      </c>
    </row>
    <row r="66" spans="1:158" x14ac:dyDescent="0.25">
      <c r="A66" s="147">
        <v>0</v>
      </c>
      <c r="B66" s="143"/>
      <c r="C66" s="238">
        <f t="shared" ref="C66:I66" si="187">C65/C53</f>
        <v>-0.1727420625015138</v>
      </c>
      <c r="D66" s="238">
        <f t="shared" si="187"/>
        <v>-0.15</v>
      </c>
      <c r="E66" s="238">
        <f t="shared" si="187"/>
        <v>-0.17</v>
      </c>
      <c r="F66" s="238">
        <f t="shared" si="187"/>
        <v>-0.19431527888314251</v>
      </c>
      <c r="G66" s="238">
        <f t="shared" si="187"/>
        <v>-0.28000000000000003</v>
      </c>
      <c r="H66" s="238">
        <f t="shared" si="187"/>
        <v>-0.19</v>
      </c>
      <c r="I66" s="238">
        <f t="shared" si="187"/>
        <v>-0.15</v>
      </c>
      <c r="J66" s="149"/>
      <c r="K66" s="148"/>
      <c r="L66" s="147" t="e">
        <f>+(H66-#REF!)</f>
        <v>#REF!</v>
      </c>
      <c r="M66" s="117" t="e">
        <f t="shared" si="90"/>
        <v>#REF!</v>
      </c>
      <c r="AD66" s="238"/>
      <c r="AE66" s="199"/>
      <c r="AF66" s="199"/>
      <c r="AG66" s="199"/>
      <c r="AH66" s="199"/>
      <c r="AI66" s="199"/>
      <c r="AJ66" s="199"/>
      <c r="AM66" s="240"/>
      <c r="AN66" s="240"/>
      <c r="AO66" s="239"/>
      <c r="AP66" s="238"/>
      <c r="AQ66" s="199"/>
      <c r="AR66" s="199"/>
      <c r="AS66" s="199"/>
      <c r="AT66" s="199"/>
      <c r="AU66" s="199"/>
      <c r="AV66" s="199"/>
      <c r="AY66" s="240"/>
      <c r="AZ66" s="240"/>
      <c r="BA66" s="239"/>
      <c r="BB66" s="238"/>
      <c r="BC66" s="199"/>
      <c r="BD66" s="199"/>
      <c r="BE66" s="199"/>
      <c r="BF66" s="199"/>
      <c r="BG66" s="199"/>
      <c r="BH66" s="199"/>
      <c r="BN66" s="238"/>
      <c r="BO66" s="199"/>
      <c r="BP66" s="199"/>
      <c r="BQ66" s="199"/>
      <c r="BR66" s="199"/>
      <c r="BS66" s="199"/>
      <c r="BT66" s="199"/>
      <c r="BZ66" s="238"/>
      <c r="CA66" s="199"/>
      <c r="CB66" s="199"/>
      <c r="CC66" s="199"/>
      <c r="CD66" s="199"/>
      <c r="CE66" s="199"/>
      <c r="CF66" s="199"/>
      <c r="CL66" s="238"/>
      <c r="CM66" s="199"/>
      <c r="CN66" s="199"/>
      <c r="CO66" s="199"/>
      <c r="CP66" s="199"/>
      <c r="CQ66" s="199"/>
      <c r="CR66" s="199"/>
      <c r="CX66" s="238"/>
      <c r="CY66" s="199"/>
      <c r="CZ66" s="199"/>
      <c r="DA66" s="199"/>
      <c r="DB66" s="199"/>
      <c r="DC66" s="199"/>
      <c r="DD66" s="199"/>
      <c r="DJ66" s="238"/>
      <c r="DK66" s="199"/>
      <c r="DL66" s="199"/>
      <c r="DM66" s="199"/>
      <c r="DN66" s="199"/>
      <c r="DO66" s="199"/>
      <c r="DP66" s="199"/>
      <c r="DV66" s="238"/>
      <c r="DW66" s="199"/>
      <c r="DX66" s="199"/>
      <c r="DY66" s="199"/>
      <c r="DZ66" s="199"/>
      <c r="EA66" s="199"/>
      <c r="EB66" s="199"/>
      <c r="EH66" s="238"/>
      <c r="EI66" s="199"/>
      <c r="EJ66" s="199"/>
      <c r="EK66" s="199"/>
      <c r="EL66" s="199"/>
      <c r="EM66" s="199"/>
      <c r="EN66" s="199"/>
      <c r="ET66" s="238"/>
      <c r="EU66" s="199"/>
      <c r="EV66" s="199"/>
      <c r="EW66" s="199"/>
      <c r="EX66" s="199"/>
      <c r="EY66" s="199"/>
      <c r="EZ66" s="199"/>
    </row>
    <row r="67" spans="1:158" x14ac:dyDescent="0.25">
      <c r="A67" s="157">
        <v>-4303065.5462147258</v>
      </c>
      <c r="B67" s="141" t="s">
        <v>370</v>
      </c>
      <c r="C67" s="152">
        <f t="shared" ref="C67:I67" si="188">+C55+C63+C65</f>
        <v>-514644676.57691878</v>
      </c>
      <c r="D67" s="141">
        <f t="shared" si="188"/>
        <v>-148244236.68972409</v>
      </c>
      <c r="E67" s="141">
        <f t="shared" si="188"/>
        <v>-69220967.279457271</v>
      </c>
      <c r="F67" s="141">
        <f t="shared" si="188"/>
        <v>-267536751.94485155</v>
      </c>
      <c r="G67" s="141">
        <f t="shared" si="188"/>
        <v>-16141946.25713378</v>
      </c>
      <c r="H67" s="141">
        <f t="shared" si="188"/>
        <v>-4690133.5432454413</v>
      </c>
      <c r="I67" s="141">
        <f t="shared" si="188"/>
        <v>-8810640.8625067025</v>
      </c>
      <c r="J67" s="140">
        <f>+(E67-D67)/D67</f>
        <v>-0.53306132619282132</v>
      </c>
      <c r="K67" s="139">
        <f>+E67-D67</f>
        <v>79023269.410266817</v>
      </c>
      <c r="L67" s="157">
        <f>+E67-H67</f>
        <v>-64530833.736211829</v>
      </c>
      <c r="M67" s="117">
        <f t="shared" si="90"/>
        <v>3.997710852722796</v>
      </c>
      <c r="AD67" s="152">
        <f t="shared" ref="AD67:AJ67" si="189">+AD55+AD63+AD65</f>
        <v>-1172983740.3872252</v>
      </c>
      <c r="AE67" s="141">
        <f t="shared" si="189"/>
        <v>-459797336.92713952</v>
      </c>
      <c r="AF67" s="141">
        <f t="shared" si="189"/>
        <v>-12997594.410246266</v>
      </c>
      <c r="AG67" s="141">
        <f t="shared" si="189"/>
        <v>-202590176.76689199</v>
      </c>
      <c r="AH67" s="141">
        <f t="shared" si="189"/>
        <v>-286690332.89202815</v>
      </c>
      <c r="AI67" s="141">
        <f t="shared" si="189"/>
        <v>-183740412.28004479</v>
      </c>
      <c r="AJ67" s="141">
        <f t="shared" si="189"/>
        <v>-27167887.110874332</v>
      </c>
      <c r="AM67" s="137"/>
      <c r="AN67" s="137"/>
      <c r="AO67" s="136"/>
      <c r="AP67" s="152">
        <f t="shared" ref="AP67:AV67" si="190">+AP55+AP63+AP65</f>
        <v>-1277408302.0378907</v>
      </c>
      <c r="AQ67" s="141">
        <f t="shared" si="190"/>
        <v>-479532164.5097326</v>
      </c>
      <c r="AR67" s="141">
        <f t="shared" si="190"/>
        <v>-31939643.834689699</v>
      </c>
      <c r="AS67" s="141">
        <f t="shared" si="190"/>
        <v>-472260180.21065366</v>
      </c>
      <c r="AT67" s="141">
        <f t="shared" si="190"/>
        <v>-22919594.142470408</v>
      </c>
      <c r="AU67" s="141">
        <f t="shared" si="190"/>
        <v>-227932921.0461756</v>
      </c>
      <c r="AV67" s="141">
        <f t="shared" si="190"/>
        <v>-42823798.294168673</v>
      </c>
      <c r="AY67" s="137"/>
      <c r="AZ67" s="137"/>
      <c r="BA67" s="136"/>
      <c r="BB67" s="152">
        <f t="shared" ref="BB67:BH67" si="191">+BB55+BB63+BB65</f>
        <v>-3766247592.8031664</v>
      </c>
      <c r="BC67" s="141">
        <f t="shared" si="191"/>
        <v>-2666100812.6990604</v>
      </c>
      <c r="BD67" s="141">
        <f t="shared" si="191"/>
        <v>-4758758.5547465086</v>
      </c>
      <c r="BE67" s="141">
        <f t="shared" si="191"/>
        <v>-493885884.8311817</v>
      </c>
      <c r="BF67" s="141">
        <f t="shared" si="191"/>
        <v>-333166874.13190383</v>
      </c>
      <c r="BG67" s="141">
        <f t="shared" si="191"/>
        <v>-230804980.70263678</v>
      </c>
      <c r="BH67" s="141">
        <f t="shared" si="191"/>
        <v>-37530281.883638613</v>
      </c>
      <c r="BN67" s="152">
        <f t="shared" ref="BN67:BT67" si="192">+BN55+BN63+BN65</f>
        <v>-3030634995.9197769</v>
      </c>
      <c r="BO67" s="141">
        <f t="shared" si="192"/>
        <v>-1942606467.0446675</v>
      </c>
      <c r="BP67" s="141">
        <f t="shared" si="192"/>
        <v>13328287.034688111</v>
      </c>
      <c r="BQ67" s="141">
        <f t="shared" si="192"/>
        <v>-479155596.97412878</v>
      </c>
      <c r="BR67" s="141">
        <f t="shared" si="192"/>
        <v>-327941530.06822264</v>
      </c>
      <c r="BS67" s="141">
        <f t="shared" si="192"/>
        <v>-251690393.5650259</v>
      </c>
      <c r="BT67" s="141">
        <f t="shared" si="192"/>
        <v>-42569295.302421659</v>
      </c>
      <c r="BZ67" s="152">
        <f t="shared" ref="BZ67:CF67" si="193">+BZ55+BZ63+BZ65</f>
        <v>-3059436824.6981993</v>
      </c>
      <c r="CA67" s="141">
        <f t="shared" si="193"/>
        <v>-1781297628.294816</v>
      </c>
      <c r="CB67" s="141">
        <f t="shared" si="193"/>
        <v>20208724.480188172</v>
      </c>
      <c r="CC67" s="141">
        <f t="shared" si="193"/>
        <v>-505458593.95098275</v>
      </c>
      <c r="CD67" s="141">
        <f t="shared" si="193"/>
        <v>-326115904.94225353</v>
      </c>
      <c r="CE67" s="141">
        <f t="shared" si="193"/>
        <v>-400429130.68463701</v>
      </c>
      <c r="CF67" s="141">
        <f t="shared" si="193"/>
        <v>-66344291.305698097</v>
      </c>
      <c r="CL67" s="152">
        <f t="shared" ref="CL67:CR67" si="194">+CL55+CL63+CL65</f>
        <v>-3201255535.2561069</v>
      </c>
      <c r="CM67" s="141">
        <f t="shared" si="194"/>
        <v>-1950754611.773581</v>
      </c>
      <c r="CN67" s="141">
        <f t="shared" si="194"/>
        <v>36356146.029578984</v>
      </c>
      <c r="CO67" s="141">
        <f t="shared" si="194"/>
        <v>-468231407.89320564</v>
      </c>
      <c r="CP67" s="141">
        <f t="shared" si="194"/>
        <v>-368057622.0030846</v>
      </c>
      <c r="CQ67" s="141">
        <f t="shared" si="194"/>
        <v>-394279384.69722897</v>
      </c>
      <c r="CR67" s="141">
        <f t="shared" si="194"/>
        <v>-56288654.918585584</v>
      </c>
      <c r="CX67" s="152">
        <f t="shared" ref="CX67:DD67" si="195">+CX55+CX63+CX65</f>
        <v>-3481517935.6069813</v>
      </c>
      <c r="CY67" s="141">
        <f t="shared" si="195"/>
        <v>-2007795059.8544927</v>
      </c>
      <c r="CZ67" s="141">
        <f t="shared" si="195"/>
        <v>46774227.827668324</v>
      </c>
      <c r="DA67" s="141">
        <f t="shared" si="195"/>
        <v>-560120169.79340494</v>
      </c>
      <c r="DB67" s="141">
        <f t="shared" si="195"/>
        <v>-458117038.67945886</v>
      </c>
      <c r="DC67" s="141">
        <f t="shared" si="195"/>
        <v>-444890399.29240566</v>
      </c>
      <c r="DD67" s="141">
        <f t="shared" si="195"/>
        <v>-57369495.814886525</v>
      </c>
      <c r="DJ67" s="152">
        <f t="shared" ref="DJ67:DP67" si="196">+DJ55+DJ63+DJ65</f>
        <v>-3767950913.6247463</v>
      </c>
      <c r="DK67" s="141">
        <f t="shared" si="196"/>
        <v>-2069126150.9384322</v>
      </c>
      <c r="DL67" s="141">
        <f t="shared" si="196"/>
        <v>57231185.466603398</v>
      </c>
      <c r="DM67" s="141">
        <f t="shared" si="196"/>
        <v>-653143270.13601589</v>
      </c>
      <c r="DN67" s="141">
        <f t="shared" si="196"/>
        <v>-548365118.22396803</v>
      </c>
      <c r="DO67" s="141">
        <f t="shared" si="196"/>
        <v>-496097223.08174682</v>
      </c>
      <c r="DP67" s="141">
        <f t="shared" si="196"/>
        <v>-58450336.711187474</v>
      </c>
      <c r="DV67" s="152">
        <f t="shared" ref="DV67:EB67" si="197">+DV55+DV63+DV65</f>
        <v>-4060554469.3094077</v>
      </c>
      <c r="DW67" s="141">
        <f t="shared" si="197"/>
        <v>-2134747885.0254006</v>
      </c>
      <c r="DX67" s="141">
        <f t="shared" si="197"/>
        <v>67727018.946384206</v>
      </c>
      <c r="DY67" s="141">
        <f t="shared" si="197"/>
        <v>-747300708.92103791</v>
      </c>
      <c r="DZ67" s="141">
        <f t="shared" si="197"/>
        <v>-638801860.6366117</v>
      </c>
      <c r="EA67" s="141">
        <f t="shared" si="197"/>
        <v>-547899856.0652523</v>
      </c>
      <c r="EB67" s="141">
        <f t="shared" si="197"/>
        <v>-59531177.607488424</v>
      </c>
      <c r="EH67" s="152">
        <f t="shared" ref="EH67:EN67" si="198">+EH55+EH63+EH65</f>
        <v>-4359328602.6609583</v>
      </c>
      <c r="EI67" s="141">
        <f t="shared" si="198"/>
        <v>-2204660262.115396</v>
      </c>
      <c r="EJ67" s="141">
        <f t="shared" si="198"/>
        <v>78261728.267010719</v>
      </c>
      <c r="EK67" s="141">
        <f t="shared" si="198"/>
        <v>-842592486.148471</v>
      </c>
      <c r="EL67" s="141">
        <f t="shared" si="198"/>
        <v>-729427265.91739035</v>
      </c>
      <c r="EM67" s="141">
        <f t="shared" si="198"/>
        <v>-600298298.24292219</v>
      </c>
      <c r="EN67" s="141">
        <f t="shared" si="198"/>
        <v>-60612018.50378938</v>
      </c>
      <c r="ET67" s="152">
        <f t="shared" ref="ET67:EZ67" si="199">+ET55+ET63+ET65</f>
        <v>-4664273313.6794043</v>
      </c>
      <c r="EU67" s="141">
        <f t="shared" si="199"/>
        <v>-2278863282.2084203</v>
      </c>
      <c r="EV67" s="141">
        <f t="shared" si="199"/>
        <v>88835313.428482994</v>
      </c>
      <c r="EW67" s="141">
        <f t="shared" si="199"/>
        <v>-939018601.81831527</v>
      </c>
      <c r="EX67" s="141">
        <f t="shared" si="199"/>
        <v>-820241334.06630361</v>
      </c>
      <c r="EY67" s="141">
        <f t="shared" si="199"/>
        <v>-653292549.61475635</v>
      </c>
      <c r="EZ67" s="141">
        <f t="shared" si="199"/>
        <v>-61692859.400090322</v>
      </c>
    </row>
    <row r="68" spans="1:158" x14ac:dyDescent="0.25">
      <c r="A68" s="147">
        <v>0</v>
      </c>
      <c r="B68" s="143" t="s">
        <v>222</v>
      </c>
      <c r="C68" s="144"/>
      <c r="D68" s="143"/>
      <c r="E68" s="143"/>
      <c r="F68" s="143"/>
      <c r="G68" s="143"/>
      <c r="H68" s="143"/>
      <c r="I68" s="143"/>
      <c r="J68" s="149"/>
      <c r="K68" s="148"/>
      <c r="L68" s="147" t="e">
        <f>+(H68-#REF!)</f>
        <v>#REF!</v>
      </c>
      <c r="M68" s="117" t="e">
        <f t="shared" si="90"/>
        <v>#REF!</v>
      </c>
      <c r="AD68" s="144"/>
      <c r="AE68" s="143"/>
      <c r="AF68" s="143"/>
      <c r="AG68" s="143"/>
      <c r="AH68" s="143"/>
      <c r="AI68" s="143"/>
      <c r="AJ68" s="143"/>
      <c r="AM68" s="146"/>
      <c r="AN68" s="146"/>
      <c r="AO68" s="145"/>
      <c r="AP68" s="144"/>
      <c r="AQ68" s="143"/>
      <c r="AR68" s="143"/>
      <c r="AS68" s="143"/>
      <c r="AT68" s="143"/>
      <c r="AU68" s="143"/>
      <c r="AV68" s="143"/>
      <c r="AY68" s="146"/>
      <c r="AZ68" s="146"/>
      <c r="BA68" s="145"/>
      <c r="BB68" s="144"/>
      <c r="BC68" s="143"/>
      <c r="BD68" s="143"/>
      <c r="BE68" s="143"/>
      <c r="BF68" s="143"/>
      <c r="BG68" s="143"/>
      <c r="BH68" s="143"/>
      <c r="BN68" s="144"/>
      <c r="BO68" s="143"/>
      <c r="BP68" s="143"/>
      <c r="BQ68" s="143"/>
      <c r="BR68" s="143"/>
      <c r="BS68" s="143"/>
      <c r="BT68" s="143"/>
      <c r="BZ68" s="144"/>
      <c r="CA68" s="143"/>
      <c r="CB68" s="143"/>
      <c r="CC68" s="143"/>
      <c r="CD68" s="143"/>
      <c r="CE68" s="143"/>
      <c r="CF68" s="143"/>
      <c r="CL68" s="144"/>
      <c r="CM68" s="143"/>
      <c r="CN68" s="143"/>
      <c r="CO68" s="143"/>
      <c r="CP68" s="143"/>
      <c r="CQ68" s="143"/>
      <c r="CR68" s="143"/>
      <c r="CX68" s="144"/>
      <c r="CY68" s="143"/>
      <c r="CZ68" s="143"/>
      <c r="DA68" s="143"/>
      <c r="DB68" s="143"/>
      <c r="DC68" s="143"/>
      <c r="DD68" s="143"/>
      <c r="DJ68" s="144"/>
      <c r="DK68" s="143"/>
      <c r="DL68" s="143"/>
      <c r="DM68" s="143"/>
      <c r="DN68" s="143"/>
      <c r="DO68" s="143"/>
      <c r="DP68" s="143"/>
      <c r="DV68" s="144"/>
      <c r="DW68" s="143"/>
      <c r="DX68" s="143"/>
      <c r="DY68" s="143"/>
      <c r="DZ68" s="143"/>
      <c r="EA68" s="143"/>
      <c r="EB68" s="143"/>
      <c r="EH68" s="144"/>
      <c r="EI68" s="143"/>
      <c r="EJ68" s="143"/>
      <c r="EK68" s="143"/>
      <c r="EL68" s="143"/>
      <c r="EM68" s="143"/>
      <c r="EN68" s="143"/>
      <c r="ET68" s="144"/>
      <c r="EU68" s="143"/>
      <c r="EV68" s="143"/>
      <c r="EW68" s="143"/>
      <c r="EX68" s="143"/>
      <c r="EY68" s="143"/>
      <c r="EZ68" s="143"/>
    </row>
    <row r="69" spans="1:158" x14ac:dyDescent="0.25">
      <c r="A69" s="147" t="s">
        <v>222</v>
      </c>
      <c r="B69" s="143" t="s">
        <v>369</v>
      </c>
      <c r="C69" s="144" t="s">
        <v>222</v>
      </c>
      <c r="D69" s="143"/>
      <c r="E69" s="143" t="s">
        <v>222</v>
      </c>
      <c r="F69" s="143"/>
      <c r="G69" s="143"/>
      <c r="H69" s="143" t="s">
        <v>222</v>
      </c>
      <c r="I69" s="143" t="s">
        <v>222</v>
      </c>
      <c r="J69" s="149"/>
      <c r="K69" s="148"/>
      <c r="L69" s="147" t="e">
        <f>+(H69-#REF!)</f>
        <v>#VALUE!</v>
      </c>
      <c r="M69" s="117" t="e">
        <f t="shared" si="90"/>
        <v>#VALUE!</v>
      </c>
      <c r="AD69" s="144" t="s">
        <v>222</v>
      </c>
      <c r="AE69" s="143"/>
      <c r="AF69" s="143" t="s">
        <v>222</v>
      </c>
      <c r="AG69" s="143"/>
      <c r="AH69" s="143"/>
      <c r="AI69" s="143" t="s">
        <v>222</v>
      </c>
      <c r="AJ69" s="143" t="s">
        <v>222</v>
      </c>
      <c r="AM69" s="146"/>
      <c r="AN69" s="146"/>
      <c r="AO69" s="145"/>
      <c r="AP69" s="144" t="s">
        <v>222</v>
      </c>
      <c r="AQ69" s="143"/>
      <c r="AR69" s="143" t="s">
        <v>222</v>
      </c>
      <c r="AS69" s="143"/>
      <c r="AT69" s="143"/>
      <c r="AU69" s="143" t="s">
        <v>222</v>
      </c>
      <c r="AV69" s="143" t="s">
        <v>222</v>
      </c>
      <c r="AY69" s="146"/>
      <c r="AZ69" s="146"/>
      <c r="BA69" s="145"/>
      <c r="BB69" s="144" t="s">
        <v>222</v>
      </c>
      <c r="BC69" s="143"/>
      <c r="BD69" s="143" t="s">
        <v>222</v>
      </c>
      <c r="BE69" s="143"/>
      <c r="BF69" s="143"/>
      <c r="BG69" s="143" t="s">
        <v>222</v>
      </c>
      <c r="BH69" s="143" t="s">
        <v>222</v>
      </c>
      <c r="BN69" s="144" t="s">
        <v>222</v>
      </c>
      <c r="BO69" s="143"/>
      <c r="BP69" s="143" t="s">
        <v>222</v>
      </c>
      <c r="BQ69" s="143"/>
      <c r="BR69" s="143"/>
      <c r="BS69" s="143" t="s">
        <v>222</v>
      </c>
      <c r="BT69" s="143" t="s">
        <v>222</v>
      </c>
      <c r="BZ69" s="144" t="s">
        <v>222</v>
      </c>
      <c r="CA69" s="143"/>
      <c r="CB69" s="143" t="s">
        <v>222</v>
      </c>
      <c r="CC69" s="143"/>
      <c r="CD69" s="143"/>
      <c r="CE69" s="143" t="s">
        <v>222</v>
      </c>
      <c r="CF69" s="143" t="s">
        <v>222</v>
      </c>
      <c r="CL69" s="144" t="s">
        <v>222</v>
      </c>
      <c r="CM69" s="143"/>
      <c r="CN69" s="143" t="s">
        <v>222</v>
      </c>
      <c r="CO69" s="143"/>
      <c r="CP69" s="143"/>
      <c r="CQ69" s="143" t="s">
        <v>222</v>
      </c>
      <c r="CR69" s="143" t="s">
        <v>222</v>
      </c>
      <c r="CX69" s="144" t="s">
        <v>222</v>
      </c>
      <c r="CY69" s="143"/>
      <c r="CZ69" s="143" t="s">
        <v>222</v>
      </c>
      <c r="DA69" s="143"/>
      <c r="DB69" s="143"/>
      <c r="DC69" s="143" t="s">
        <v>222</v>
      </c>
      <c r="DD69" s="143" t="s">
        <v>222</v>
      </c>
      <c r="DJ69" s="144" t="s">
        <v>222</v>
      </c>
      <c r="DK69" s="143"/>
      <c r="DL69" s="143" t="s">
        <v>222</v>
      </c>
      <c r="DM69" s="143"/>
      <c r="DN69" s="143"/>
      <c r="DO69" s="143" t="s">
        <v>222</v>
      </c>
      <c r="DP69" s="143" t="s">
        <v>222</v>
      </c>
      <c r="DV69" s="144" t="s">
        <v>222</v>
      </c>
      <c r="DW69" s="143"/>
      <c r="DX69" s="143" t="s">
        <v>222</v>
      </c>
      <c r="DY69" s="143"/>
      <c r="DZ69" s="143"/>
      <c r="EA69" s="143" t="s">
        <v>222</v>
      </c>
      <c r="EB69" s="143" t="s">
        <v>222</v>
      </c>
      <c r="EH69" s="144" t="s">
        <v>222</v>
      </c>
      <c r="EI69" s="143"/>
      <c r="EJ69" s="143" t="s">
        <v>222</v>
      </c>
      <c r="EK69" s="143"/>
      <c r="EL69" s="143"/>
      <c r="EM69" s="143" t="s">
        <v>222</v>
      </c>
      <c r="EN69" s="143" t="s">
        <v>222</v>
      </c>
      <c r="ET69" s="144" t="s">
        <v>222</v>
      </c>
      <c r="EU69" s="143"/>
      <c r="EV69" s="143" t="s">
        <v>222</v>
      </c>
      <c r="EW69" s="143"/>
      <c r="EX69" s="143"/>
      <c r="EY69" s="143" t="s">
        <v>222</v>
      </c>
      <c r="EZ69" s="143" t="s">
        <v>222</v>
      </c>
    </row>
    <row r="70" spans="1:158" x14ac:dyDescent="0.25">
      <c r="A70" s="200">
        <v>0.56466702930914914</v>
      </c>
      <c r="B70" s="199" t="s">
        <v>368</v>
      </c>
      <c r="C70" s="238">
        <f t="shared" ref="C70:I70" si="200">-C53/C5</f>
        <v>0.18521070870855935</v>
      </c>
      <c r="D70" s="199">
        <f t="shared" si="200"/>
        <v>0.58593820930149076</v>
      </c>
      <c r="E70" s="199">
        <f t="shared" si="200"/>
        <v>3.8617081683224516E-2</v>
      </c>
      <c r="F70" s="199">
        <f t="shared" si="200"/>
        <v>0.4690719473454234</v>
      </c>
      <c r="G70" s="199">
        <f t="shared" si="200"/>
        <v>1.3038865173617407</v>
      </c>
      <c r="H70" s="199">
        <f t="shared" si="200"/>
        <v>0.29996580000314688</v>
      </c>
      <c r="I70" s="199">
        <f t="shared" si="200"/>
        <v>1.1180654309723512E-2</v>
      </c>
      <c r="J70" s="197"/>
      <c r="K70" s="196"/>
      <c r="L70" s="241" t="e">
        <f>+(H70-#REF!)</f>
        <v>#REF!</v>
      </c>
      <c r="M70" s="117" t="e">
        <f t="shared" ref="M70:M89" si="201">+L70/G70</f>
        <v>#REF!</v>
      </c>
      <c r="AD70" s="238">
        <f t="shared" ref="AD70:AJ70" si="202">-AD53/AD5</f>
        <v>0.24486971382238754</v>
      </c>
      <c r="AE70" s="199">
        <f t="shared" si="202"/>
        <v>0.49024804040871017</v>
      </c>
      <c r="AF70" s="199">
        <f t="shared" si="202"/>
        <v>2.4580090999415653E-2</v>
      </c>
      <c r="AG70" s="199">
        <f t="shared" si="202"/>
        <v>0.33150239190077341</v>
      </c>
      <c r="AH70" s="199">
        <f t="shared" si="202"/>
        <v>2.3417030689110736</v>
      </c>
      <c r="AI70" s="199">
        <f t="shared" si="202"/>
        <v>0.19619276828248147</v>
      </c>
      <c r="AJ70" s="199">
        <f t="shared" si="202"/>
        <v>2.4240752594974917E-2</v>
      </c>
      <c r="AM70" s="240"/>
      <c r="AN70" s="240"/>
      <c r="AO70" s="239"/>
      <c r="AP70" s="238">
        <f t="shared" ref="AP70:AV70" si="203">-AP53/AP5</f>
        <v>0.20878030931349181</v>
      </c>
      <c r="AQ70" s="199">
        <f t="shared" si="203"/>
        <v>0.31877017250858586</v>
      </c>
      <c r="AR70" s="199">
        <f t="shared" si="203"/>
        <v>2.942222942674462E-2</v>
      </c>
      <c r="AS70" s="199">
        <f t="shared" si="203"/>
        <v>0.47505237650223231</v>
      </c>
      <c r="AT70" s="199">
        <f t="shared" si="203"/>
        <v>0.49962503896133126</v>
      </c>
      <c r="AU70" s="199">
        <f t="shared" si="203"/>
        <v>0.21224560778695362</v>
      </c>
      <c r="AV70" s="199">
        <f t="shared" si="203"/>
        <v>2.7533096536946119E-2</v>
      </c>
      <c r="AY70" s="240"/>
      <c r="AZ70" s="240"/>
      <c r="BA70" s="239"/>
      <c r="BB70" s="238">
        <f t="shared" ref="BB70:BH70" si="204">-BB53/BB5</f>
        <v>0.41463089678983989</v>
      </c>
      <c r="BC70" s="199">
        <f t="shared" si="204"/>
        <v>0.76649621961748138</v>
      </c>
      <c r="BD70" s="199">
        <f t="shared" si="204"/>
        <v>3.3829156864380448E-2</v>
      </c>
      <c r="BE70" s="199">
        <f t="shared" si="204"/>
        <v>0.44686317378822571</v>
      </c>
      <c r="BF70" s="199">
        <f t="shared" si="204"/>
        <v>1.0981391470245569</v>
      </c>
      <c r="BG70" s="199">
        <f t="shared" si="204"/>
        <v>0.22225509118117068</v>
      </c>
      <c r="BH70" s="199">
        <f t="shared" si="204"/>
        <v>3.1461010676471932E-2</v>
      </c>
      <c r="BN70" s="238">
        <f t="shared" ref="BN70:BT70" si="205">-BN53/BN5</f>
        <v>0.33079107723879081</v>
      </c>
      <c r="BO70" s="199">
        <f t="shared" si="205"/>
        <v>0.64535565500340086</v>
      </c>
      <c r="BP70" s="199">
        <f t="shared" si="205"/>
        <v>2.7058545845704593E-2</v>
      </c>
      <c r="BQ70" s="199">
        <f t="shared" si="205"/>
        <v>0.39283664828462839</v>
      </c>
      <c r="BR70" s="199">
        <f t="shared" si="205"/>
        <v>0.95000242282048353</v>
      </c>
      <c r="BS70" s="199">
        <f t="shared" si="205"/>
        <v>0.18033158872764549</v>
      </c>
      <c r="BT70" s="199">
        <f t="shared" si="205"/>
        <v>3.245190357133531E-2</v>
      </c>
      <c r="BZ70" s="238">
        <f t="shared" ref="BZ70:CF70" si="206">-BZ53/BZ5</f>
        <v>0.32698858319379154</v>
      </c>
      <c r="CA70" s="199">
        <f t="shared" si="206"/>
        <v>0.58013962880164982</v>
      </c>
      <c r="CB70" s="199">
        <f t="shared" si="206"/>
        <v>2.9066314014804497E-2</v>
      </c>
      <c r="CC70" s="199">
        <f t="shared" si="206"/>
        <v>0.41046256886588711</v>
      </c>
      <c r="CD70" s="199">
        <f t="shared" si="206"/>
        <v>0.92075719152182212</v>
      </c>
      <c r="CE70" s="199">
        <f t="shared" si="206"/>
        <v>0.26488875210526375</v>
      </c>
      <c r="CF70" s="199">
        <f t="shared" si="206"/>
        <v>4.281541560908244E-2</v>
      </c>
      <c r="CL70" s="238">
        <f t="shared" ref="CL70:CR70" si="207">-CL53/CL5</f>
        <v>0.3450228401657634</v>
      </c>
      <c r="CM70" s="199">
        <f t="shared" si="207"/>
        <v>0.64778050034525048</v>
      </c>
      <c r="CN70" s="199">
        <f t="shared" si="207"/>
        <v>3.0257981764378997E-2</v>
      </c>
      <c r="CO70" s="199">
        <f t="shared" si="207"/>
        <v>0.39399134319328982</v>
      </c>
      <c r="CP70" s="199">
        <f t="shared" si="207"/>
        <v>1.0002896362962042</v>
      </c>
      <c r="CQ70" s="199">
        <f t="shared" si="207"/>
        <v>0.24812281796038538</v>
      </c>
      <c r="CR70" s="199">
        <f t="shared" si="207"/>
        <v>4.0095644203067445E-2</v>
      </c>
      <c r="CX70" s="238">
        <f t="shared" ref="CX70:DD70" si="208">-CX53/CX5</f>
        <v>0.34423513683066242</v>
      </c>
      <c r="CY70" s="199">
        <f t="shared" si="208"/>
        <v>0.68920703345582079</v>
      </c>
      <c r="CZ70" s="199">
        <f t="shared" si="208"/>
        <v>2.9514533665934158E-2</v>
      </c>
      <c r="DA70" s="199">
        <f t="shared" si="208"/>
        <v>0.43627148588818099</v>
      </c>
      <c r="DB70" s="199">
        <f t="shared" si="208"/>
        <v>0.46182244063519351</v>
      </c>
      <c r="DC70" s="199">
        <f t="shared" si="208"/>
        <v>0.26546106486824766</v>
      </c>
      <c r="DD70" s="199">
        <f t="shared" si="208"/>
        <v>4.1359632034997464E-2</v>
      </c>
      <c r="DJ70" s="238">
        <f t="shared" ref="DJ70:DP70" si="209">-DJ53/DJ5</f>
        <v>0.35570411858223272</v>
      </c>
      <c r="DK70" s="199">
        <f t="shared" si="209"/>
        <v>0.69881770510540719</v>
      </c>
      <c r="DL70" s="199">
        <f t="shared" si="209"/>
        <v>3.0986923276649762E-2</v>
      </c>
      <c r="DM70" s="199">
        <f t="shared" si="209"/>
        <v>0.4922673690517485</v>
      </c>
      <c r="DN70" s="199">
        <f t="shared" si="209"/>
        <v>0.45868076624172183</v>
      </c>
      <c r="DO70" s="199">
        <f t="shared" si="209"/>
        <v>0.27418574833381215</v>
      </c>
      <c r="DP70" s="199">
        <f t="shared" si="209"/>
        <v>4.2610639005964332E-2</v>
      </c>
      <c r="DV70" s="238">
        <f t="shared" ref="DV70:EB70" si="210">-DV53/DV5</f>
        <v>0.36777208238505155</v>
      </c>
      <c r="DW70" s="199">
        <f t="shared" si="210"/>
        <v>0.71734090306142473</v>
      </c>
      <c r="DX70" s="199">
        <f t="shared" si="210"/>
        <v>3.1918682710358762E-2</v>
      </c>
      <c r="DY70" s="199">
        <f t="shared" si="210"/>
        <v>0.5284489206578733</v>
      </c>
      <c r="DZ70" s="199">
        <f t="shared" si="210"/>
        <v>0.52046741142901964</v>
      </c>
      <c r="EA70" s="199">
        <f t="shared" si="210"/>
        <v>0.28139606570306058</v>
      </c>
      <c r="EB70" s="199">
        <f t="shared" si="210"/>
        <v>4.2702741135655455E-2</v>
      </c>
      <c r="EH70" s="238">
        <f t="shared" ref="EH70:EN70" si="211">-EH53/EH5</f>
        <v>0.37793397125048611</v>
      </c>
      <c r="EI70" s="199">
        <f t="shared" si="211"/>
        <v>0.75196525584196505</v>
      </c>
      <c r="EJ70" s="199">
        <f t="shared" si="211"/>
        <v>3.2790059577476778E-2</v>
      </c>
      <c r="EK70" s="199">
        <f t="shared" si="211"/>
        <v>0.51989412647171873</v>
      </c>
      <c r="EL70" s="199">
        <f t="shared" si="211"/>
        <v>0.56885287402189266</v>
      </c>
      <c r="EM70" s="199">
        <f t="shared" si="211"/>
        <v>0.28095302898705515</v>
      </c>
      <c r="EN70" s="199">
        <f t="shared" si="211"/>
        <v>4.3546249609203933E-2</v>
      </c>
      <c r="ET70" s="238">
        <f t="shared" ref="ET70:EZ70" si="212">-ET53/ET5</f>
        <v>0.39433325335619773</v>
      </c>
      <c r="EU70" s="199">
        <f t="shared" si="212"/>
        <v>0.77850189455704755</v>
      </c>
      <c r="EV70" s="199">
        <f t="shared" si="212"/>
        <v>3.3975078642544135E-2</v>
      </c>
      <c r="EW70" s="199">
        <f t="shared" si="212"/>
        <v>0.55028675485292</v>
      </c>
      <c r="EX70" s="199">
        <f t="shared" si="212"/>
        <v>0.62232116696692763</v>
      </c>
      <c r="EY70" s="199">
        <f t="shared" si="212"/>
        <v>0.29334841541802981</v>
      </c>
      <c r="EZ70" s="199">
        <f t="shared" si="212"/>
        <v>4.5576293210526947E-2</v>
      </c>
    </row>
    <row r="71" spans="1:158" x14ac:dyDescent="0.25">
      <c r="A71" s="200">
        <v>0.15585561004109932</v>
      </c>
      <c r="B71" s="199" t="s">
        <v>367</v>
      </c>
      <c r="C71" s="238">
        <f t="shared" ref="C71:I71" si="213">+ABS(C63/C15)</f>
        <v>0.34650948624768352</v>
      </c>
      <c r="D71" s="199">
        <f t="shared" si="213"/>
        <v>0.7197957235417054</v>
      </c>
      <c r="E71" s="199">
        <f t="shared" si="213"/>
        <v>7.9113825305022423E-2</v>
      </c>
      <c r="F71" s="199">
        <f t="shared" si="213"/>
        <v>0.71246077718987555</v>
      </c>
      <c r="G71" s="199">
        <f t="shared" si="213"/>
        <v>0.36714300021750623</v>
      </c>
      <c r="H71" s="199">
        <f t="shared" si="213"/>
        <v>2.6321296318875601E-2</v>
      </c>
      <c r="I71" s="199">
        <f t="shared" si="213"/>
        <v>3.6278153564082871E-2</v>
      </c>
      <c r="J71" s="197"/>
      <c r="K71" s="196"/>
      <c r="L71" s="241" t="e">
        <f>+(H71-#REF!)</f>
        <v>#REF!</v>
      </c>
      <c r="M71" s="117" t="e">
        <f t="shared" si="201"/>
        <v>#REF!</v>
      </c>
      <c r="AD71" s="238">
        <f t="shared" ref="AD71:AJ71" si="214">+ABS(AD63/AD15)</f>
        <v>0.34650948624768413</v>
      </c>
      <c r="AE71" s="199">
        <f t="shared" si="214"/>
        <v>0.71979572354170962</v>
      </c>
      <c r="AF71" s="199">
        <f t="shared" si="214"/>
        <v>7.9113825305022437E-2</v>
      </c>
      <c r="AG71" s="199">
        <f t="shared" si="214"/>
        <v>0.71246077718987555</v>
      </c>
      <c r="AH71" s="199">
        <f t="shared" si="214"/>
        <v>0.36714300021750634</v>
      </c>
      <c r="AI71" s="199">
        <f t="shared" si="214"/>
        <v>2.6321296318875594E-2</v>
      </c>
      <c r="AJ71" s="199">
        <f t="shared" si="214"/>
        <v>3.6278153564082857E-2</v>
      </c>
      <c r="AM71" s="240"/>
      <c r="AN71" s="240"/>
      <c r="AO71" s="239"/>
      <c r="AP71" s="238">
        <f t="shared" ref="AP71:AV71" si="215">+ABS(AP63/AP15)</f>
        <v>0.34650948624768441</v>
      </c>
      <c r="AQ71" s="199">
        <f t="shared" si="215"/>
        <v>0.71979572354171095</v>
      </c>
      <c r="AR71" s="199">
        <f t="shared" si="215"/>
        <v>7.911382530502245E-2</v>
      </c>
      <c r="AS71" s="199">
        <f t="shared" si="215"/>
        <v>0.71246077718987555</v>
      </c>
      <c r="AT71" s="199">
        <f t="shared" si="215"/>
        <v>0.36714300021750629</v>
      </c>
      <c r="AU71" s="199">
        <f t="shared" si="215"/>
        <v>2.6321296318875604E-2</v>
      </c>
      <c r="AV71" s="199">
        <f t="shared" si="215"/>
        <v>3.6278153564082864E-2</v>
      </c>
      <c r="AY71" s="240"/>
      <c r="AZ71" s="240"/>
      <c r="BA71" s="239"/>
      <c r="BB71" s="238">
        <f t="shared" ref="BB71:BH71" si="216">+ABS(BB63/BB15)</f>
        <v>0.34650948624768452</v>
      </c>
      <c r="BC71" s="199">
        <f t="shared" si="216"/>
        <v>0.71979572354171173</v>
      </c>
      <c r="BD71" s="199">
        <f t="shared" si="216"/>
        <v>7.9113825305022423E-2</v>
      </c>
      <c r="BE71" s="199">
        <f t="shared" si="216"/>
        <v>0.71246077718987555</v>
      </c>
      <c r="BF71" s="199">
        <f t="shared" si="216"/>
        <v>0.3671430002175064</v>
      </c>
      <c r="BG71" s="199">
        <f t="shared" si="216"/>
        <v>2.6321296318875601E-2</v>
      </c>
      <c r="BH71" s="199">
        <f t="shared" si="216"/>
        <v>3.6278153564082864E-2</v>
      </c>
      <c r="BN71" s="238">
        <f t="shared" ref="BN71:BT71" si="217">+ABS(BN63/BN15)</f>
        <v>0.34650948624768457</v>
      </c>
      <c r="BO71" s="199">
        <f t="shared" si="217"/>
        <v>0.71979572354171217</v>
      </c>
      <c r="BP71" s="199">
        <f t="shared" si="217"/>
        <v>7.911382530502245E-2</v>
      </c>
      <c r="BQ71" s="199">
        <f t="shared" si="217"/>
        <v>0.71246077718987566</v>
      </c>
      <c r="BR71" s="199">
        <f t="shared" si="217"/>
        <v>0.36714300021750634</v>
      </c>
      <c r="BS71" s="199">
        <f t="shared" si="217"/>
        <v>2.6321296318875604E-2</v>
      </c>
      <c r="BT71" s="199">
        <f t="shared" si="217"/>
        <v>3.6278153564082864E-2</v>
      </c>
      <c r="BZ71" s="238">
        <f t="shared" ref="BZ71:CF71" si="218">+ABS(BZ63/BZ15)</f>
        <v>0.34650948624768452</v>
      </c>
      <c r="CA71" s="199">
        <f t="shared" si="218"/>
        <v>0.71979572354171251</v>
      </c>
      <c r="CB71" s="199">
        <f t="shared" si="218"/>
        <v>7.9113825305022437E-2</v>
      </c>
      <c r="CC71" s="199">
        <f t="shared" si="218"/>
        <v>0.71246077718987566</v>
      </c>
      <c r="CD71" s="199">
        <f t="shared" si="218"/>
        <v>0.3671430002175064</v>
      </c>
      <c r="CE71" s="199">
        <f t="shared" si="218"/>
        <v>2.6321296318875601E-2</v>
      </c>
      <c r="CF71" s="199">
        <f t="shared" si="218"/>
        <v>3.6278153564082864E-2</v>
      </c>
      <c r="CL71" s="238">
        <f t="shared" ref="CL71:CR71" si="219">+ABS(CL63/CL15)</f>
        <v>0.34650948624768474</v>
      </c>
      <c r="CM71" s="199">
        <f t="shared" si="219"/>
        <v>0.71979572354171262</v>
      </c>
      <c r="CN71" s="199">
        <f t="shared" si="219"/>
        <v>7.911382530502245E-2</v>
      </c>
      <c r="CO71" s="199">
        <f t="shared" si="219"/>
        <v>0.71246077718987555</v>
      </c>
      <c r="CP71" s="199">
        <f t="shared" si="219"/>
        <v>0.3671430002175064</v>
      </c>
      <c r="CQ71" s="199">
        <f t="shared" si="219"/>
        <v>2.6321296318875601E-2</v>
      </c>
      <c r="CR71" s="199">
        <f t="shared" si="219"/>
        <v>3.6278153564082864E-2</v>
      </c>
      <c r="CX71" s="238">
        <f t="shared" ref="CX71:DD71" si="220">+ABS(CX63/CX15)</f>
        <v>0.34650948624768468</v>
      </c>
      <c r="CY71" s="199">
        <f t="shared" si="220"/>
        <v>0.71979572354171273</v>
      </c>
      <c r="CZ71" s="199">
        <f t="shared" si="220"/>
        <v>7.9113825305022437E-2</v>
      </c>
      <c r="DA71" s="199">
        <f t="shared" si="220"/>
        <v>0.71246077718987566</v>
      </c>
      <c r="DB71" s="199">
        <f t="shared" si="220"/>
        <v>0.3671430002175064</v>
      </c>
      <c r="DC71" s="199">
        <f t="shared" si="220"/>
        <v>2.6321296318875601E-2</v>
      </c>
      <c r="DD71" s="199">
        <f t="shared" si="220"/>
        <v>3.6278153564082871E-2</v>
      </c>
      <c r="DJ71" s="238">
        <f t="shared" ref="DJ71:DP71" si="221">+ABS(DJ63/DJ15)</f>
        <v>0.34650948624768474</v>
      </c>
      <c r="DK71" s="199">
        <f t="shared" si="221"/>
        <v>0.71979572354171284</v>
      </c>
      <c r="DL71" s="199">
        <f t="shared" si="221"/>
        <v>7.9113825305022437E-2</v>
      </c>
      <c r="DM71" s="199">
        <f t="shared" si="221"/>
        <v>0.71246077718987555</v>
      </c>
      <c r="DN71" s="199">
        <f t="shared" si="221"/>
        <v>0.36714300021750634</v>
      </c>
      <c r="DO71" s="199">
        <f t="shared" si="221"/>
        <v>2.6321296318875601E-2</v>
      </c>
      <c r="DP71" s="199">
        <f t="shared" si="221"/>
        <v>3.6278153564082871E-2</v>
      </c>
      <c r="DV71" s="238">
        <f t="shared" ref="DV71:EB71" si="222">+ABS(DV63/DV15)</f>
        <v>0.34650948624768468</v>
      </c>
      <c r="DW71" s="199">
        <f t="shared" si="222"/>
        <v>0.71979572354171284</v>
      </c>
      <c r="DX71" s="199">
        <f t="shared" si="222"/>
        <v>7.9113825305022437E-2</v>
      </c>
      <c r="DY71" s="199">
        <f t="shared" si="222"/>
        <v>0.71246077718987555</v>
      </c>
      <c r="DZ71" s="199">
        <f t="shared" si="222"/>
        <v>0.36714300021750634</v>
      </c>
      <c r="EA71" s="199">
        <f t="shared" si="222"/>
        <v>2.6321296318875597E-2</v>
      </c>
      <c r="EB71" s="199">
        <f t="shared" si="222"/>
        <v>3.6278153564082871E-2</v>
      </c>
      <c r="EH71" s="238">
        <f t="shared" ref="EH71:EN71" si="223">+ABS(EH63/EH15)</f>
        <v>0.34650948624768468</v>
      </c>
      <c r="EI71" s="199">
        <f t="shared" si="223"/>
        <v>0.71979572354171284</v>
      </c>
      <c r="EJ71" s="199">
        <f t="shared" si="223"/>
        <v>7.9113825305022423E-2</v>
      </c>
      <c r="EK71" s="199">
        <f t="shared" si="223"/>
        <v>0.71246077718987566</v>
      </c>
      <c r="EL71" s="199">
        <f t="shared" si="223"/>
        <v>0.36714300021750634</v>
      </c>
      <c r="EM71" s="199">
        <f t="shared" si="223"/>
        <v>2.6321296318875594E-2</v>
      </c>
      <c r="EN71" s="199">
        <f t="shared" si="223"/>
        <v>3.6278153564082871E-2</v>
      </c>
      <c r="ET71" s="238">
        <f t="shared" ref="ET71:EZ71" si="224">+ABS(ET63/ET15)</f>
        <v>0.34650948624768463</v>
      </c>
      <c r="EU71" s="199">
        <f t="shared" si="224"/>
        <v>0.71979572354171284</v>
      </c>
      <c r="EV71" s="199">
        <f t="shared" si="224"/>
        <v>7.9113825305022423E-2</v>
      </c>
      <c r="EW71" s="199">
        <f t="shared" si="224"/>
        <v>0.71246077718987555</v>
      </c>
      <c r="EX71" s="199">
        <f t="shared" si="224"/>
        <v>0.36714300021750634</v>
      </c>
      <c r="EY71" s="199">
        <f t="shared" si="224"/>
        <v>2.6321296318875597E-2</v>
      </c>
      <c r="EZ71" s="199">
        <f t="shared" si="224"/>
        <v>3.6278153564082871E-2</v>
      </c>
    </row>
    <row r="72" spans="1:158" x14ac:dyDescent="0.25">
      <c r="A72" s="181">
        <v>0</v>
      </c>
      <c r="B72" s="143" t="s">
        <v>222</v>
      </c>
      <c r="C72" s="178"/>
      <c r="D72" s="143"/>
      <c r="E72" s="143"/>
      <c r="F72" s="143"/>
      <c r="G72" s="143"/>
      <c r="H72" s="143"/>
      <c r="I72" s="143"/>
      <c r="J72" s="149"/>
      <c r="K72" s="148"/>
      <c r="L72" s="181" t="e">
        <f>+(H72-#REF!)</f>
        <v>#REF!</v>
      </c>
      <c r="M72" s="117" t="e">
        <f t="shared" si="201"/>
        <v>#REF!</v>
      </c>
      <c r="AC72" s="118"/>
      <c r="AD72" s="178"/>
      <c r="AE72" s="143"/>
      <c r="AF72" s="143"/>
      <c r="AG72" s="143"/>
      <c r="AH72" s="143"/>
      <c r="AI72" s="143"/>
      <c r="AJ72" s="143"/>
      <c r="AL72" s="118"/>
      <c r="AM72" s="146"/>
      <c r="AN72" s="146"/>
      <c r="AO72" s="145"/>
      <c r="AP72" s="178"/>
      <c r="AQ72" s="143"/>
      <c r="AR72" s="143"/>
      <c r="AS72" s="143"/>
      <c r="AT72" s="143"/>
      <c r="AU72" s="143"/>
      <c r="AV72" s="143"/>
      <c r="AX72" s="118"/>
      <c r="AY72" s="146"/>
      <c r="AZ72" s="146"/>
      <c r="BA72" s="145"/>
      <c r="BB72" s="178"/>
      <c r="BC72" s="143"/>
      <c r="BD72" s="143"/>
      <c r="BE72" s="143"/>
      <c r="BF72" s="143"/>
      <c r="BG72" s="143"/>
      <c r="BH72" s="143"/>
      <c r="BJ72" s="118"/>
      <c r="BN72" s="178"/>
      <c r="BO72" s="143"/>
      <c r="BP72" s="143"/>
      <c r="BQ72" s="143"/>
      <c r="BR72" s="143"/>
      <c r="BS72" s="143"/>
      <c r="BT72" s="143"/>
      <c r="BV72" s="118"/>
      <c r="BZ72" s="178"/>
      <c r="CA72" s="143"/>
      <c r="CB72" s="143"/>
      <c r="CC72" s="143"/>
      <c r="CD72" s="143"/>
      <c r="CE72" s="143"/>
      <c r="CF72" s="143"/>
      <c r="CH72" s="118"/>
      <c r="CL72" s="178"/>
      <c r="CM72" s="143"/>
      <c r="CN72" s="143"/>
      <c r="CO72" s="143"/>
      <c r="CP72" s="143"/>
      <c r="CQ72" s="143"/>
      <c r="CR72" s="143"/>
      <c r="CT72" s="118"/>
      <c r="CX72" s="178"/>
      <c r="CY72" s="143"/>
      <c r="CZ72" s="143"/>
      <c r="DA72" s="143"/>
      <c r="DB72" s="143"/>
      <c r="DC72" s="143"/>
      <c r="DD72" s="143"/>
      <c r="DF72" s="118"/>
      <c r="DJ72" s="178"/>
      <c r="DK72" s="143"/>
      <c r="DL72" s="143"/>
      <c r="DM72" s="143"/>
      <c r="DN72" s="143"/>
      <c r="DO72" s="143"/>
      <c r="DP72" s="143"/>
      <c r="DR72" s="118"/>
      <c r="DV72" s="178"/>
      <c r="DW72" s="143"/>
      <c r="DX72" s="143"/>
      <c r="DY72" s="143"/>
      <c r="DZ72" s="143"/>
      <c r="EA72" s="143"/>
      <c r="EB72" s="143"/>
      <c r="ED72" s="118"/>
      <c r="EH72" s="178"/>
      <c r="EI72" s="143"/>
      <c r="EJ72" s="143"/>
      <c r="EK72" s="143"/>
      <c r="EL72" s="143"/>
      <c r="EM72" s="143"/>
      <c r="EN72" s="143"/>
      <c r="EP72" s="118"/>
      <c r="ET72" s="178"/>
      <c r="EU72" s="143"/>
      <c r="EV72" s="143"/>
      <c r="EW72" s="143"/>
      <c r="EX72" s="143"/>
      <c r="EY72" s="143"/>
      <c r="EZ72" s="143"/>
      <c r="FB72" s="118"/>
    </row>
    <row r="73" spans="1:158" x14ac:dyDescent="0.25">
      <c r="A73" s="215">
        <v>0</v>
      </c>
      <c r="B73" s="237" t="s">
        <v>366</v>
      </c>
      <c r="C73" s="144" t="s">
        <v>222</v>
      </c>
      <c r="D73" s="143"/>
      <c r="E73" s="143" t="s">
        <v>222</v>
      </c>
      <c r="F73" s="143"/>
      <c r="G73" s="143" t="s">
        <v>222</v>
      </c>
      <c r="H73" s="143" t="s">
        <v>222</v>
      </c>
      <c r="I73" s="143" t="s">
        <v>222</v>
      </c>
      <c r="J73" s="149"/>
      <c r="K73" s="148"/>
      <c r="L73" s="213" t="e">
        <f>+(H73-#REF!)</f>
        <v>#VALUE!</v>
      </c>
      <c r="M73" s="117" t="e">
        <f t="shared" si="201"/>
        <v>#VALUE!</v>
      </c>
      <c r="P73" s="116">
        <v>2020</v>
      </c>
      <c r="Q73" s="116">
        <v>2021</v>
      </c>
      <c r="R73" s="116">
        <v>2022</v>
      </c>
      <c r="S73" s="116">
        <v>2023</v>
      </c>
      <c r="AD73" s="144" t="s">
        <v>222</v>
      </c>
      <c r="AE73" s="143"/>
      <c r="AF73" s="143" t="s">
        <v>222</v>
      </c>
      <c r="AG73" s="143"/>
      <c r="AH73" s="143" t="s">
        <v>222</v>
      </c>
      <c r="AI73" s="143" t="s">
        <v>222</v>
      </c>
      <c r="AJ73" s="143" t="s">
        <v>222</v>
      </c>
      <c r="AM73" s="146"/>
      <c r="AN73" s="146"/>
      <c r="AO73" s="145"/>
      <c r="AP73" s="144" t="s">
        <v>222</v>
      </c>
      <c r="AQ73" s="143"/>
      <c r="AR73" s="143" t="s">
        <v>222</v>
      </c>
      <c r="AS73" s="143"/>
      <c r="AT73" s="143" t="s">
        <v>222</v>
      </c>
      <c r="AU73" s="143" t="s">
        <v>222</v>
      </c>
      <c r="AV73" s="143" t="s">
        <v>222</v>
      </c>
      <c r="AY73" s="146"/>
      <c r="AZ73" s="146"/>
      <c r="BA73" s="145"/>
      <c r="BB73" s="144" t="s">
        <v>222</v>
      </c>
      <c r="BC73" s="143"/>
      <c r="BD73" s="143" t="s">
        <v>222</v>
      </c>
      <c r="BE73" s="143"/>
      <c r="BF73" s="143" t="s">
        <v>222</v>
      </c>
      <c r="BG73" s="143" t="s">
        <v>222</v>
      </c>
      <c r="BH73" s="143" t="s">
        <v>222</v>
      </c>
      <c r="BN73" s="144" t="s">
        <v>222</v>
      </c>
      <c r="BO73" s="143"/>
      <c r="BP73" s="143" t="s">
        <v>222</v>
      </c>
      <c r="BQ73" s="143"/>
      <c r="BR73" s="143" t="s">
        <v>222</v>
      </c>
      <c r="BS73" s="143" t="s">
        <v>222</v>
      </c>
      <c r="BT73" s="143" t="s">
        <v>222</v>
      </c>
      <c r="BZ73" s="144" t="s">
        <v>222</v>
      </c>
      <c r="CA73" s="143"/>
      <c r="CB73" s="143" t="s">
        <v>222</v>
      </c>
      <c r="CC73" s="143"/>
      <c r="CD73" s="143" t="s">
        <v>222</v>
      </c>
      <c r="CE73" s="143" t="s">
        <v>222</v>
      </c>
      <c r="CF73" s="143" t="s">
        <v>222</v>
      </c>
      <c r="CL73" s="144" t="s">
        <v>222</v>
      </c>
      <c r="CM73" s="143"/>
      <c r="CN73" s="143" t="s">
        <v>222</v>
      </c>
      <c r="CO73" s="143"/>
      <c r="CP73" s="143" t="s">
        <v>222</v>
      </c>
      <c r="CQ73" s="143" t="s">
        <v>222</v>
      </c>
      <c r="CR73" s="143" t="s">
        <v>222</v>
      </c>
      <c r="CX73" s="144" t="s">
        <v>222</v>
      </c>
      <c r="CY73" s="143"/>
      <c r="CZ73" s="143" t="s">
        <v>222</v>
      </c>
      <c r="DA73" s="143"/>
      <c r="DB73" s="143" t="s">
        <v>222</v>
      </c>
      <c r="DC73" s="143" t="s">
        <v>222</v>
      </c>
      <c r="DD73" s="143" t="s">
        <v>222</v>
      </c>
      <c r="DJ73" s="144" t="s">
        <v>222</v>
      </c>
      <c r="DK73" s="143"/>
      <c r="DL73" s="143" t="s">
        <v>222</v>
      </c>
      <c r="DM73" s="143"/>
      <c r="DN73" s="143" t="s">
        <v>222</v>
      </c>
      <c r="DO73" s="143" t="s">
        <v>222</v>
      </c>
      <c r="DP73" s="143" t="s">
        <v>222</v>
      </c>
      <c r="DV73" s="144" t="s">
        <v>222</v>
      </c>
      <c r="DW73" s="143"/>
      <c r="DX73" s="143" t="s">
        <v>222</v>
      </c>
      <c r="DY73" s="143"/>
      <c r="DZ73" s="143" t="s">
        <v>222</v>
      </c>
      <c r="EA73" s="143" t="s">
        <v>222</v>
      </c>
      <c r="EB73" s="143" t="s">
        <v>222</v>
      </c>
      <c r="EH73" s="144" t="s">
        <v>222</v>
      </c>
      <c r="EI73" s="143"/>
      <c r="EJ73" s="143" t="s">
        <v>222</v>
      </c>
      <c r="EK73" s="143"/>
      <c r="EL73" s="143" t="s">
        <v>222</v>
      </c>
      <c r="EM73" s="143" t="s">
        <v>222</v>
      </c>
      <c r="EN73" s="143" t="s">
        <v>222</v>
      </c>
      <c r="ET73" s="144" t="s">
        <v>222</v>
      </c>
      <c r="EU73" s="143"/>
      <c r="EV73" s="143" t="s">
        <v>222</v>
      </c>
      <c r="EW73" s="143"/>
      <c r="EX73" s="143" t="s">
        <v>222</v>
      </c>
      <c r="EY73" s="143" t="s">
        <v>222</v>
      </c>
      <c r="EZ73" s="143" t="s">
        <v>222</v>
      </c>
    </row>
    <row r="74" spans="1:158" x14ac:dyDescent="0.25">
      <c r="A74" s="215">
        <v>4358626.8903004983</v>
      </c>
      <c r="B74" s="143" t="s">
        <v>365</v>
      </c>
      <c r="C74" s="144">
        <f t="shared" ref="C74:I75" si="225">+C5+C53</f>
        <v>4665657229.3574667</v>
      </c>
      <c r="D74" s="143">
        <f t="shared" si="225"/>
        <v>368524933.59805548</v>
      </c>
      <c r="E74" s="143">
        <f t="shared" si="225"/>
        <v>1986876277.4636779</v>
      </c>
      <c r="F74" s="143">
        <f t="shared" si="225"/>
        <v>447920880.94459647</v>
      </c>
      <c r="G74" s="143">
        <f t="shared" si="225"/>
        <v>-8507371.2290330008</v>
      </c>
      <c r="H74" s="143">
        <f t="shared" si="225"/>
        <v>14035758.914241258</v>
      </c>
      <c r="I74" s="143">
        <f t="shared" si="225"/>
        <v>1856806749.6659284</v>
      </c>
      <c r="J74" s="149">
        <f>+(E74-D74)/D74</f>
        <v>4.391429714307292</v>
      </c>
      <c r="K74" s="148">
        <f>+E74-D74</f>
        <v>1618351343.8656225</v>
      </c>
      <c r="L74" s="213">
        <f>+E74-H74</f>
        <v>1972840518.5494366</v>
      </c>
      <c r="M74" s="117">
        <f t="shared" si="201"/>
        <v>-231.89778198660804</v>
      </c>
      <c r="O74" s="116" t="s">
        <v>364</v>
      </c>
      <c r="T74" s="236">
        <f>+C74*1000</f>
        <v>4665657229357.4668</v>
      </c>
      <c r="AD74" s="144">
        <f t="shared" ref="AD74:AJ75" si="226">+AD5+AD53</f>
        <v>7722972553.8413944</v>
      </c>
      <c r="AE74" s="143">
        <f t="shared" si="226"/>
        <v>1410841628.0317571</v>
      </c>
      <c r="AF74" s="143">
        <f t="shared" si="226"/>
        <v>2486246987.4566045</v>
      </c>
      <c r="AG74" s="143">
        <f t="shared" si="226"/>
        <v>891779250.10966408</v>
      </c>
      <c r="AH74" s="143">
        <f t="shared" si="226"/>
        <v>-199127902.49748567</v>
      </c>
      <c r="AI74" s="143">
        <f t="shared" si="226"/>
        <v>990919601.72530127</v>
      </c>
      <c r="AJ74" s="143">
        <f t="shared" si="226"/>
        <v>2142312989.015554</v>
      </c>
      <c r="AM74" s="146"/>
      <c r="AN74" s="146"/>
      <c r="AO74" s="145"/>
      <c r="AP74" s="144">
        <f t="shared" ref="AP74:AV75" si="227">+AP5+AP53</f>
        <v>10600360216.949078</v>
      </c>
      <c r="AQ74" s="143">
        <f t="shared" si="227"/>
        <v>3163121394.0870061</v>
      </c>
      <c r="AR74" s="143">
        <f t="shared" si="227"/>
        <v>2944145375.0077181</v>
      </c>
      <c r="AS74" s="143">
        <f t="shared" si="227"/>
        <v>869161250.68244076</v>
      </c>
      <c r="AT74" s="143">
        <f t="shared" si="227"/>
        <v>84516551.258319676</v>
      </c>
      <c r="AU74" s="143">
        <f t="shared" si="227"/>
        <v>1064224122.9629478</v>
      </c>
      <c r="AV74" s="143">
        <f t="shared" si="227"/>
        <v>2475191522.950645</v>
      </c>
      <c r="AY74" s="146"/>
      <c r="AZ74" s="146"/>
      <c r="BA74" s="145"/>
      <c r="BB74" s="144">
        <f t="shared" ref="BB74:BH75" si="228">+BB5+BB53</f>
        <v>9343447668.8722115</v>
      </c>
      <c r="BC74" s="143">
        <f t="shared" si="228"/>
        <v>1432811537.9821215</v>
      </c>
      <c r="BD74" s="143">
        <f t="shared" si="228"/>
        <v>3149812488.6310806</v>
      </c>
      <c r="BE74" s="143">
        <f t="shared" si="228"/>
        <v>1077564927.6557143</v>
      </c>
      <c r="BF74" s="143">
        <f t="shared" si="228"/>
        <v>-48564997.746578276</v>
      </c>
      <c r="BG74" s="143">
        <f t="shared" si="228"/>
        <v>1063604689.1995009</v>
      </c>
      <c r="BH74" s="143">
        <f t="shared" si="228"/>
        <v>2668219023.150373</v>
      </c>
      <c r="BN74" s="144">
        <f t="shared" ref="BN74:BT75" si="229">+BN5+BN53</f>
        <v>12595785794.262733</v>
      </c>
      <c r="BO74" s="143">
        <f t="shared" si="229"/>
        <v>2313060407.4799967</v>
      </c>
      <c r="BP74" s="143">
        <f t="shared" si="229"/>
        <v>4259129590.0151887</v>
      </c>
      <c r="BQ74" s="143">
        <f t="shared" si="229"/>
        <v>1400323578.6582277</v>
      </c>
      <c r="BR74" s="143">
        <f t="shared" si="229"/>
        <v>29245966.46829927</v>
      </c>
      <c r="BS74" s="143">
        <f t="shared" si="229"/>
        <v>1516256248.4829359</v>
      </c>
      <c r="BT74" s="143">
        <f t="shared" si="229"/>
        <v>3077770003.1580873</v>
      </c>
      <c r="BZ74" s="144">
        <f t="shared" ref="BZ74:CF75" si="230">+BZ5+BZ53</f>
        <v>13830376982.046198</v>
      </c>
      <c r="CA74" s="143">
        <f t="shared" si="230"/>
        <v>3153616749.0131083</v>
      </c>
      <c r="CB74" s="143">
        <f t="shared" si="230"/>
        <v>4587712011.0812616</v>
      </c>
      <c r="CC74" s="143">
        <f t="shared" si="230"/>
        <v>1422482256.4390192</v>
      </c>
      <c r="CD74" s="143">
        <f t="shared" si="230"/>
        <v>49165192.470996499</v>
      </c>
      <c r="CE74" s="143">
        <f t="shared" si="230"/>
        <v>1446646331.2760782</v>
      </c>
      <c r="CF74" s="143">
        <f t="shared" si="230"/>
        <v>3170754441.7657318</v>
      </c>
      <c r="CL74" s="144">
        <f t="shared" ref="CL74:CR75" si="231">+CL5+CL53</f>
        <v>14049385786.548578</v>
      </c>
      <c r="CM74" s="143">
        <f t="shared" si="231"/>
        <v>2685886535.1268549</v>
      </c>
      <c r="CN74" s="143">
        <f t="shared" si="231"/>
        <v>4890098116.342742</v>
      </c>
      <c r="CO74" s="143">
        <f t="shared" si="231"/>
        <v>1533611271.7759333</v>
      </c>
      <c r="CP74" s="143">
        <f t="shared" si="231"/>
        <v>-188680.68283450603</v>
      </c>
      <c r="CQ74" s="143">
        <f t="shared" si="231"/>
        <v>1573266617.5849075</v>
      </c>
      <c r="CR74" s="143">
        <f t="shared" si="231"/>
        <v>3366711926.4009738</v>
      </c>
      <c r="CX74" s="144">
        <f t="shared" ref="CX74:DD75" si="232">+CX5+CX53</f>
        <v>15669087816.727091</v>
      </c>
      <c r="CY74" s="143">
        <f t="shared" si="232"/>
        <v>2409121828.6236525</v>
      </c>
      <c r="CZ74" s="143">
        <f t="shared" si="232"/>
        <v>5660427635.1751423</v>
      </c>
      <c r="DA74" s="143">
        <f t="shared" si="232"/>
        <v>1521612129.3421371</v>
      </c>
      <c r="DB74" s="143">
        <f t="shared" si="232"/>
        <v>929567494.44440746</v>
      </c>
      <c r="DC74" s="143">
        <f t="shared" si="232"/>
        <v>1612987031.13448</v>
      </c>
      <c r="DD74" s="143">
        <f t="shared" si="232"/>
        <v>3535371698.0072713</v>
      </c>
      <c r="DJ74" s="144">
        <f t="shared" ref="DJ74:DP75" si="233">+DJ5+DJ53</f>
        <v>16392053817.482676</v>
      </c>
      <c r="DK74" s="143">
        <f t="shared" si="233"/>
        <v>2476072881.8669214</v>
      </c>
      <c r="DL74" s="143">
        <f t="shared" si="233"/>
        <v>5995095238.5304937</v>
      </c>
      <c r="DM74" s="143">
        <f t="shared" si="233"/>
        <v>1400764267.0092118</v>
      </c>
      <c r="DN74" s="143">
        <f t="shared" si="233"/>
        <v>1113766375.7656171</v>
      </c>
      <c r="DO74" s="143">
        <f t="shared" si="233"/>
        <v>1711857299.6989393</v>
      </c>
      <c r="DP74" s="143">
        <f t="shared" si="233"/>
        <v>3694497754.6114879</v>
      </c>
      <c r="DV74" s="144">
        <f t="shared" ref="DV74:EB75" si="234">+DV5+DV53</f>
        <v>16974549039.935158</v>
      </c>
      <c r="DW74" s="143">
        <f t="shared" si="234"/>
        <v>2422461508.4426346</v>
      </c>
      <c r="DX74" s="143">
        <f t="shared" si="234"/>
        <v>6407872179.4009781</v>
      </c>
      <c r="DY74" s="143">
        <f t="shared" si="234"/>
        <v>1372952608.9783995</v>
      </c>
      <c r="DZ74" s="143">
        <f t="shared" si="234"/>
        <v>1004079509.2983501</v>
      </c>
      <c r="EA74" s="143">
        <f t="shared" si="234"/>
        <v>1814211619.9432254</v>
      </c>
      <c r="EB74" s="143">
        <f t="shared" si="234"/>
        <v>3952971613.8715706</v>
      </c>
      <c r="EH74" s="144">
        <f t="shared" ref="EH74:EN75" si="235">+EH5+EH53</f>
        <v>17609696424.018677</v>
      </c>
      <c r="EI74" s="143">
        <f t="shared" si="235"/>
        <v>2160670444.9389582</v>
      </c>
      <c r="EJ74" s="143">
        <f t="shared" si="235"/>
        <v>6809063619.2789068</v>
      </c>
      <c r="EK74" s="143">
        <f t="shared" si="235"/>
        <v>1587563628.403188</v>
      </c>
      <c r="EL74" s="143">
        <f t="shared" si="235"/>
        <v>936677160.89250374</v>
      </c>
      <c r="EM74" s="143">
        <f t="shared" si="235"/>
        <v>1981337868.7965055</v>
      </c>
      <c r="EN74" s="143">
        <f t="shared" si="235"/>
        <v>4134383701.7086153</v>
      </c>
      <c r="ET74" s="144">
        <f t="shared" ref="ET74:EZ75" si="236">+ET5+ET53</f>
        <v>17698757637.399323</v>
      </c>
      <c r="EU74" s="143">
        <f t="shared" si="236"/>
        <v>1978308436.0617476</v>
      </c>
      <c r="EV74" s="143">
        <f t="shared" si="236"/>
        <v>7119799020.4068584</v>
      </c>
      <c r="EW74" s="143">
        <f t="shared" si="236"/>
        <v>1552457612.449872</v>
      </c>
      <c r="EX74" s="143">
        <f t="shared" si="236"/>
        <v>838657875.05482459</v>
      </c>
      <c r="EY74" s="143">
        <f t="shared" si="236"/>
        <v>2018462368.6453638</v>
      </c>
      <c r="EZ74" s="143">
        <f t="shared" si="236"/>
        <v>4191072324.7806578</v>
      </c>
    </row>
    <row r="75" spans="1:158" x14ac:dyDescent="0.25">
      <c r="A75" s="215">
        <v>84590.861000000034</v>
      </c>
      <c r="B75" s="143" t="s">
        <v>363</v>
      </c>
      <c r="C75" s="144">
        <f t="shared" si="225"/>
        <v>-2861684975.0239553</v>
      </c>
      <c r="D75" s="143">
        <f t="shared" si="225"/>
        <v>-465370720.48497266</v>
      </c>
      <c r="E75" s="143">
        <f t="shared" si="225"/>
        <v>-635149795.49589622</v>
      </c>
      <c r="F75" s="143">
        <f t="shared" si="225"/>
        <v>-831087998.64458048</v>
      </c>
      <c r="G75" s="143">
        <f t="shared" si="225"/>
        <v>38833332.837814495</v>
      </c>
      <c r="H75" s="143">
        <f t="shared" si="225"/>
        <v>8795531.4366011769</v>
      </c>
      <c r="I75" s="143">
        <f t="shared" si="225"/>
        <v>-977705324.67292178</v>
      </c>
      <c r="J75" s="149"/>
      <c r="K75" s="148"/>
      <c r="L75" s="213"/>
      <c r="M75" s="117">
        <f t="shared" si="201"/>
        <v>0</v>
      </c>
      <c r="O75" s="116" t="s">
        <v>362</v>
      </c>
      <c r="AD75" s="144">
        <f t="shared" si="226"/>
        <v>-3837865577.9790692</v>
      </c>
      <c r="AE75" s="143">
        <f t="shared" si="226"/>
        <v>-663491255.57391727</v>
      </c>
      <c r="AF75" s="143">
        <f t="shared" si="226"/>
        <v>-1273812041.9248223</v>
      </c>
      <c r="AG75" s="143">
        <f t="shared" si="226"/>
        <v>-417136221.30827701</v>
      </c>
      <c r="AH75" s="143">
        <f t="shared" si="226"/>
        <v>50660235.298955336</v>
      </c>
      <c r="AI75" s="143">
        <f t="shared" si="226"/>
        <v>-619964650.02396071</v>
      </c>
      <c r="AJ75" s="143">
        <f t="shared" si="226"/>
        <v>-914121644.44704711</v>
      </c>
      <c r="AM75" s="146"/>
      <c r="AN75" s="146"/>
      <c r="AO75" s="145"/>
      <c r="AP75" s="144">
        <f t="shared" si="227"/>
        <v>-3177478678.3161783</v>
      </c>
      <c r="AQ75" s="143">
        <f t="shared" si="227"/>
        <v>-1135189409.7942209</v>
      </c>
      <c r="AR75" s="143">
        <f t="shared" si="227"/>
        <v>-854509651.19371402</v>
      </c>
      <c r="AS75" s="143">
        <f t="shared" si="227"/>
        <v>-167056318.80371088</v>
      </c>
      <c r="AT75" s="143">
        <f t="shared" si="227"/>
        <v>-1814017.534166425</v>
      </c>
      <c r="AU75" s="143">
        <f t="shared" si="227"/>
        <v>-199902851.68656603</v>
      </c>
      <c r="AV75" s="143">
        <f t="shared" si="227"/>
        <v>-819006429.30380046</v>
      </c>
      <c r="AY75" s="146"/>
      <c r="AZ75" s="146"/>
      <c r="BA75" s="145"/>
      <c r="BB75" s="144">
        <f t="shared" si="228"/>
        <v>-2629593054.6796427</v>
      </c>
      <c r="BC75" s="143">
        <f t="shared" si="228"/>
        <v>-576659632.4861064</v>
      </c>
      <c r="BD75" s="143">
        <f t="shared" si="228"/>
        <v>-905161658.24251723</v>
      </c>
      <c r="BE75" s="143">
        <f t="shared" si="228"/>
        <v>-254423551.50259241</v>
      </c>
      <c r="BF75" s="143">
        <f t="shared" si="228"/>
        <v>-22129417.590591554</v>
      </c>
      <c r="BG75" s="143">
        <f t="shared" si="228"/>
        <v>-181861732.69630772</v>
      </c>
      <c r="BH75" s="143">
        <f t="shared" si="228"/>
        <v>-689357062.16152728</v>
      </c>
      <c r="BN75" s="144">
        <f t="shared" si="229"/>
        <v>-3377621346.5520673</v>
      </c>
      <c r="BO75" s="143">
        <f t="shared" si="229"/>
        <v>-754342124.84564579</v>
      </c>
      <c r="BP75" s="143">
        <f t="shared" si="229"/>
        <v>-1236887930.0534115</v>
      </c>
      <c r="BQ75" s="143">
        <f t="shared" si="229"/>
        <v>-378821976.99959385</v>
      </c>
      <c r="BR75" s="143">
        <f t="shared" si="229"/>
        <v>-32175808.131202843</v>
      </c>
      <c r="BS75" s="143">
        <f t="shared" si="229"/>
        <v>-315515493.61171484</v>
      </c>
      <c r="BT75" s="143">
        <f t="shared" si="229"/>
        <v>-659878012.9104985</v>
      </c>
      <c r="BZ75" s="144">
        <f t="shared" si="230"/>
        <v>-3287792208.1891136</v>
      </c>
      <c r="CA75" s="143">
        <f t="shared" si="230"/>
        <v>-727550788.33156919</v>
      </c>
      <c r="CB75" s="143">
        <f t="shared" si="230"/>
        <v>-1055157331.3626218</v>
      </c>
      <c r="CC75" s="143">
        <f t="shared" si="230"/>
        <v>-421237966.02577651</v>
      </c>
      <c r="CD75" s="143">
        <f t="shared" si="230"/>
        <v>-29480280.861546356</v>
      </c>
      <c r="CE75" s="143">
        <f t="shared" si="230"/>
        <v>-575775790.41806066</v>
      </c>
      <c r="CF75" s="143">
        <f t="shared" si="230"/>
        <v>-478590051.18953884</v>
      </c>
      <c r="CL75" s="144">
        <f t="shared" si="231"/>
        <v>-3438817398.6024446</v>
      </c>
      <c r="CM75" s="143">
        <f t="shared" si="231"/>
        <v>-668920544.11594152</v>
      </c>
      <c r="CN75" s="143">
        <f t="shared" si="231"/>
        <v>-847724094.39950657</v>
      </c>
      <c r="CO75" s="143">
        <f t="shared" si="231"/>
        <v>-416236668.88868135</v>
      </c>
      <c r="CP75" s="143">
        <f t="shared" si="231"/>
        <v>-28181825.675792105</v>
      </c>
      <c r="CQ75" s="143">
        <f t="shared" si="231"/>
        <v>-1190307611.3653681</v>
      </c>
      <c r="CR75" s="143">
        <f t="shared" si="231"/>
        <v>-287446654.15715456</v>
      </c>
      <c r="CX75" s="144">
        <f t="shared" si="232"/>
        <v>-2694425136.0317941</v>
      </c>
      <c r="CY75" s="143">
        <f t="shared" si="232"/>
        <v>-538099915.81064844</v>
      </c>
      <c r="CZ75" s="143">
        <f t="shared" si="232"/>
        <v>-923570690.76362276</v>
      </c>
      <c r="DA75" s="143">
        <f t="shared" si="232"/>
        <v>-360170402.97153664</v>
      </c>
      <c r="DB75" s="143">
        <f t="shared" si="232"/>
        <v>-183317264.24296653</v>
      </c>
      <c r="DC75" s="143">
        <f t="shared" si="232"/>
        <v>-435243306.4550947</v>
      </c>
      <c r="DD75" s="143">
        <f t="shared" si="232"/>
        <v>-254023555.78792477</v>
      </c>
      <c r="DJ75" s="144">
        <f t="shared" si="233"/>
        <v>-2208560885.0719781</v>
      </c>
      <c r="DK75" s="143">
        <f t="shared" si="233"/>
        <v>-429653056.1292938</v>
      </c>
      <c r="DL75" s="143">
        <f t="shared" si="233"/>
        <v>-754578580.14782405</v>
      </c>
      <c r="DM75" s="143">
        <f t="shared" si="233"/>
        <v>-275321902.57350934</v>
      </c>
      <c r="DN75" s="143">
        <f t="shared" si="233"/>
        <v>-183593993.76764345</v>
      </c>
      <c r="DO75" s="143">
        <f t="shared" si="233"/>
        <v>-355024408.33483928</v>
      </c>
      <c r="DP75" s="143">
        <f t="shared" si="233"/>
        <v>-210388944.11886847</v>
      </c>
      <c r="DV75" s="144">
        <f t="shared" si="234"/>
        <v>-1643099871.0204196</v>
      </c>
      <c r="DW75" s="143">
        <f t="shared" si="234"/>
        <v>-300219750.50551486</v>
      </c>
      <c r="DX75" s="143">
        <f t="shared" si="234"/>
        <v>-574737614.80541086</v>
      </c>
      <c r="DY75" s="143">
        <f t="shared" si="234"/>
        <v>-194392240.1200645</v>
      </c>
      <c r="DZ75" s="143">
        <f t="shared" si="234"/>
        <v>-135040259.47899228</v>
      </c>
      <c r="EA75" s="143">
        <f t="shared" si="234"/>
        <v>-259353961.0622299</v>
      </c>
      <c r="EB75" s="143">
        <f t="shared" si="234"/>
        <v>-179356045.04820693</v>
      </c>
      <c r="EH75" s="144">
        <f t="shared" si="235"/>
        <v>-980158246.9578681</v>
      </c>
      <c r="EI75" s="143">
        <f t="shared" si="235"/>
        <v>-155058007.71403256</v>
      </c>
      <c r="EJ75" s="143">
        <f t="shared" si="235"/>
        <v>-347469085.19165802</v>
      </c>
      <c r="EK75" s="143">
        <f t="shared" si="235"/>
        <v>-114271260.592884</v>
      </c>
      <c r="EL75" s="143">
        <f t="shared" si="235"/>
        <v>-88450547.409224033</v>
      </c>
      <c r="EM75" s="143">
        <f t="shared" si="235"/>
        <v>-152626344.64011511</v>
      </c>
      <c r="EN75" s="143">
        <f t="shared" si="235"/>
        <v>-122283001.40995443</v>
      </c>
      <c r="ET75" s="144">
        <f t="shared" si="236"/>
        <v>-164781710.77666774</v>
      </c>
      <c r="EU75" s="143">
        <f t="shared" si="236"/>
        <v>-8711976.7955451086</v>
      </c>
      <c r="EV75" s="143">
        <f t="shared" si="236"/>
        <v>-55371017.117489204</v>
      </c>
      <c r="EW75" s="143">
        <f t="shared" si="236"/>
        <v>-11246392.337556217</v>
      </c>
      <c r="EX75" s="143">
        <f t="shared" si="236"/>
        <v>-35981853.310960382</v>
      </c>
      <c r="EY75" s="143">
        <f t="shared" si="236"/>
        <v>-19002291.232291222</v>
      </c>
      <c r="EZ75" s="143">
        <f t="shared" si="236"/>
        <v>-34468179.982825637</v>
      </c>
    </row>
    <row r="76" spans="1:158" x14ac:dyDescent="0.25">
      <c r="A76" s="221">
        <v>4443217.7513004988</v>
      </c>
      <c r="B76" s="216" t="s">
        <v>361</v>
      </c>
      <c r="C76" s="217">
        <f t="shared" ref="C76:I76" si="237">SUM(C74:C75)</f>
        <v>1803972254.3335114</v>
      </c>
      <c r="D76" s="216">
        <f t="shared" si="237"/>
        <v>-96845786.886917174</v>
      </c>
      <c r="E76" s="216">
        <f t="shared" si="237"/>
        <v>1351726481.9677815</v>
      </c>
      <c r="F76" s="216">
        <f t="shared" si="237"/>
        <v>-383167117.69998401</v>
      </c>
      <c r="G76" s="216">
        <f t="shared" si="237"/>
        <v>30325961.608781494</v>
      </c>
      <c r="H76" s="216">
        <f t="shared" si="237"/>
        <v>22831290.350842435</v>
      </c>
      <c r="I76" s="216">
        <f t="shared" si="237"/>
        <v>879101424.99300659</v>
      </c>
      <c r="J76" s="220">
        <f>+(E76-D76)/D76</f>
        <v>-14.957514574651933</v>
      </c>
      <c r="K76" s="219">
        <f>+E76-D76</f>
        <v>1448572268.8546987</v>
      </c>
      <c r="L76" s="218">
        <f>+E76-H76</f>
        <v>1328895191.6169391</v>
      </c>
      <c r="M76" s="117">
        <f t="shared" si="201"/>
        <v>43.820380991055885</v>
      </c>
      <c r="O76" s="116" t="s">
        <v>360</v>
      </c>
      <c r="AD76" s="217">
        <f t="shared" ref="AD76:AJ76" si="238">SUM(AD74:AD75)</f>
        <v>3885106975.8623252</v>
      </c>
      <c r="AE76" s="216">
        <f t="shared" si="238"/>
        <v>747350372.45783985</v>
      </c>
      <c r="AF76" s="216">
        <f t="shared" si="238"/>
        <v>1212434945.5317822</v>
      </c>
      <c r="AG76" s="216">
        <f t="shared" si="238"/>
        <v>474643028.80138707</v>
      </c>
      <c r="AH76" s="216">
        <f t="shared" si="238"/>
        <v>-148467667.19853032</v>
      </c>
      <c r="AI76" s="216">
        <f t="shared" si="238"/>
        <v>370954951.70134056</v>
      </c>
      <c r="AJ76" s="216">
        <f t="shared" si="238"/>
        <v>1228191344.5685067</v>
      </c>
      <c r="AM76" s="137"/>
      <c r="AN76" s="137"/>
      <c r="AO76" s="136"/>
      <c r="AP76" s="217">
        <f t="shared" ref="AP76:AV76" si="239">SUM(AP74:AP75)</f>
        <v>7422881538.6328993</v>
      </c>
      <c r="AQ76" s="216">
        <f t="shared" si="239"/>
        <v>2027931984.2927852</v>
      </c>
      <c r="AR76" s="216">
        <f t="shared" si="239"/>
        <v>2089635723.8140039</v>
      </c>
      <c r="AS76" s="216">
        <f t="shared" si="239"/>
        <v>702104931.87872982</v>
      </c>
      <c r="AT76" s="216">
        <f t="shared" si="239"/>
        <v>82702533.72415325</v>
      </c>
      <c r="AU76" s="216">
        <f t="shared" si="239"/>
        <v>864321271.27638185</v>
      </c>
      <c r="AV76" s="216">
        <f t="shared" si="239"/>
        <v>1656185093.6468444</v>
      </c>
      <c r="AY76" s="137"/>
      <c r="AZ76" s="137"/>
      <c r="BA76" s="136"/>
      <c r="BB76" s="217">
        <f t="shared" ref="BB76:BH76" si="240">SUM(BB74:BB75)</f>
        <v>6713854614.1925688</v>
      </c>
      <c r="BC76" s="216">
        <f t="shared" si="240"/>
        <v>856151905.49601507</v>
      </c>
      <c r="BD76" s="216">
        <f t="shared" si="240"/>
        <v>2244650830.3885632</v>
      </c>
      <c r="BE76" s="216">
        <f t="shared" si="240"/>
        <v>823141376.15312183</v>
      </c>
      <c r="BF76" s="216">
        <f t="shared" si="240"/>
        <v>-70694415.337169826</v>
      </c>
      <c r="BG76" s="216">
        <f t="shared" si="240"/>
        <v>881742956.50319314</v>
      </c>
      <c r="BH76" s="216">
        <f t="shared" si="240"/>
        <v>1978861960.9888458</v>
      </c>
      <c r="BN76" s="217">
        <f t="shared" ref="BN76:BT76" si="241">SUM(BN74:BN75)</f>
        <v>9218164447.7106667</v>
      </c>
      <c r="BO76" s="216">
        <f t="shared" si="241"/>
        <v>1558718282.6343508</v>
      </c>
      <c r="BP76" s="216">
        <f t="shared" si="241"/>
        <v>3022241659.9617772</v>
      </c>
      <c r="BQ76" s="216">
        <f t="shared" si="241"/>
        <v>1021501601.6586338</v>
      </c>
      <c r="BR76" s="216">
        <f t="shared" si="241"/>
        <v>-2929841.6629035734</v>
      </c>
      <c r="BS76" s="216">
        <f t="shared" si="241"/>
        <v>1200740754.8712211</v>
      </c>
      <c r="BT76" s="216">
        <f t="shared" si="241"/>
        <v>2417891990.2475886</v>
      </c>
      <c r="BZ76" s="217">
        <f t="shared" ref="BZ76:CF76" si="242">SUM(BZ74:BZ75)</f>
        <v>10542584773.857084</v>
      </c>
      <c r="CA76" s="216">
        <f t="shared" si="242"/>
        <v>2426065960.6815391</v>
      </c>
      <c r="CB76" s="216">
        <f t="shared" si="242"/>
        <v>3532554679.7186399</v>
      </c>
      <c r="CC76" s="216">
        <f t="shared" si="242"/>
        <v>1001244290.4132427</v>
      </c>
      <c r="CD76" s="216">
        <f t="shared" si="242"/>
        <v>19684911.609450143</v>
      </c>
      <c r="CE76" s="216">
        <f t="shared" si="242"/>
        <v>870870540.85801756</v>
      </c>
      <c r="CF76" s="216">
        <f t="shared" si="242"/>
        <v>2692164390.5761929</v>
      </c>
      <c r="CL76" s="217">
        <f t="shared" ref="CL76:CR76" si="243">SUM(CL74:CL75)</f>
        <v>10610568387.946133</v>
      </c>
      <c r="CM76" s="216">
        <f t="shared" si="243"/>
        <v>2016965991.0109134</v>
      </c>
      <c r="CN76" s="216">
        <f t="shared" si="243"/>
        <v>4042374021.9432354</v>
      </c>
      <c r="CO76" s="216">
        <f t="shared" si="243"/>
        <v>1117374602.8872519</v>
      </c>
      <c r="CP76" s="216">
        <f t="shared" si="243"/>
        <v>-28370506.358626612</v>
      </c>
      <c r="CQ76" s="216">
        <f t="shared" si="243"/>
        <v>382959006.2195394</v>
      </c>
      <c r="CR76" s="216">
        <f t="shared" si="243"/>
        <v>3079265272.2438192</v>
      </c>
      <c r="CX76" s="217">
        <f t="shared" ref="CX76:DD76" si="244">SUM(CX74:CX75)</f>
        <v>12974662680.695297</v>
      </c>
      <c r="CY76" s="216">
        <f t="shared" si="244"/>
        <v>1871021912.813004</v>
      </c>
      <c r="CZ76" s="216">
        <f t="shared" si="244"/>
        <v>4736856944.41152</v>
      </c>
      <c r="DA76" s="216">
        <f t="shared" si="244"/>
        <v>1161441726.3706005</v>
      </c>
      <c r="DB76" s="216">
        <f t="shared" si="244"/>
        <v>746250230.20144093</v>
      </c>
      <c r="DC76" s="216">
        <f t="shared" si="244"/>
        <v>1177743724.6793852</v>
      </c>
      <c r="DD76" s="216">
        <f t="shared" si="244"/>
        <v>3281348142.2193465</v>
      </c>
      <c r="DJ76" s="217">
        <f t="shared" ref="DJ76:DP76" si="245">SUM(DJ74:DJ75)</f>
        <v>14183492932.410698</v>
      </c>
      <c r="DK76" s="216">
        <f t="shared" si="245"/>
        <v>2046419825.7376275</v>
      </c>
      <c r="DL76" s="216">
        <f t="shared" si="245"/>
        <v>5240516658.3826694</v>
      </c>
      <c r="DM76" s="216">
        <f t="shared" si="245"/>
        <v>1125442364.4357023</v>
      </c>
      <c r="DN76" s="216">
        <f t="shared" si="245"/>
        <v>930172381.99797368</v>
      </c>
      <c r="DO76" s="216">
        <f t="shared" si="245"/>
        <v>1356832891.3641</v>
      </c>
      <c r="DP76" s="216">
        <f t="shared" si="245"/>
        <v>3484108810.4926195</v>
      </c>
      <c r="DV76" s="217">
        <f t="shared" ref="DV76:EB76" si="246">SUM(DV74:DV75)</f>
        <v>15331449168.914738</v>
      </c>
      <c r="DW76" s="216">
        <f t="shared" si="246"/>
        <v>2122241757.9371197</v>
      </c>
      <c r="DX76" s="216">
        <f t="shared" si="246"/>
        <v>5833134564.5955677</v>
      </c>
      <c r="DY76" s="216">
        <f t="shared" si="246"/>
        <v>1178560368.858335</v>
      </c>
      <c r="DZ76" s="216">
        <f t="shared" si="246"/>
        <v>869039249.81935787</v>
      </c>
      <c r="EA76" s="216">
        <f t="shared" si="246"/>
        <v>1554857658.8809955</v>
      </c>
      <c r="EB76" s="216">
        <f t="shared" si="246"/>
        <v>3773615568.8233638</v>
      </c>
      <c r="EH76" s="217">
        <f t="shared" ref="EH76:EN76" si="247">SUM(EH74:EH75)</f>
        <v>16629538177.060808</v>
      </c>
      <c r="EI76" s="216">
        <f t="shared" si="247"/>
        <v>2005612437.2249255</v>
      </c>
      <c r="EJ76" s="216">
        <f t="shared" si="247"/>
        <v>6461594534.0872488</v>
      </c>
      <c r="EK76" s="216">
        <f t="shared" si="247"/>
        <v>1473292367.8103039</v>
      </c>
      <c r="EL76" s="216">
        <f t="shared" si="247"/>
        <v>848226613.48327971</v>
      </c>
      <c r="EM76" s="216">
        <f t="shared" si="247"/>
        <v>1828711524.1563904</v>
      </c>
      <c r="EN76" s="216">
        <f t="shared" si="247"/>
        <v>4012100700.2986608</v>
      </c>
      <c r="ET76" s="217">
        <f t="shared" ref="ET76:EZ76" si="248">SUM(ET74:ET75)</f>
        <v>17533975926.622654</v>
      </c>
      <c r="EU76" s="216">
        <f t="shared" si="248"/>
        <v>1969596459.2662024</v>
      </c>
      <c r="EV76" s="216">
        <f t="shared" si="248"/>
        <v>7064428003.2893696</v>
      </c>
      <c r="EW76" s="216">
        <f t="shared" si="248"/>
        <v>1541211220.1123159</v>
      </c>
      <c r="EX76" s="216">
        <f t="shared" si="248"/>
        <v>802676021.74386418</v>
      </c>
      <c r="EY76" s="216">
        <f t="shared" si="248"/>
        <v>1999460077.4130726</v>
      </c>
      <c r="EZ76" s="216">
        <f t="shared" si="248"/>
        <v>4156604144.797832</v>
      </c>
    </row>
    <row r="77" spans="1:158" x14ac:dyDescent="0.25">
      <c r="A77" s="215">
        <v>0</v>
      </c>
      <c r="B77" s="214"/>
      <c r="C77" s="144"/>
      <c r="D77" s="206"/>
      <c r="E77" s="206"/>
      <c r="F77" s="206"/>
      <c r="G77" s="206"/>
      <c r="H77" s="206"/>
      <c r="I77" s="206"/>
      <c r="J77" s="149"/>
      <c r="K77" s="148">
        <f>+E77-D77</f>
        <v>0</v>
      </c>
      <c r="L77" s="213" t="e">
        <f>+(H77-#REF!)</f>
        <v>#REF!</v>
      </c>
      <c r="M77" s="117" t="e">
        <f t="shared" si="201"/>
        <v>#REF!</v>
      </c>
      <c r="AD77" s="144"/>
      <c r="AE77" s="206"/>
      <c r="AF77" s="206"/>
      <c r="AG77" s="206"/>
      <c r="AH77" s="206"/>
      <c r="AI77" s="206"/>
      <c r="AJ77" s="206"/>
      <c r="AM77" s="146"/>
      <c r="AN77" s="209"/>
      <c r="AO77" s="208"/>
      <c r="AP77" s="144"/>
      <c r="AQ77" s="206"/>
      <c r="AR77" s="206"/>
      <c r="AS77" s="206"/>
      <c r="AT77" s="206"/>
      <c r="AU77" s="206"/>
      <c r="AV77" s="206"/>
      <c r="AY77" s="146"/>
      <c r="AZ77" s="209"/>
      <c r="BA77" s="208"/>
      <c r="BB77" s="144"/>
      <c r="BC77" s="206"/>
      <c r="BD77" s="206"/>
      <c r="BE77" s="206"/>
      <c r="BF77" s="206"/>
      <c r="BG77" s="206"/>
      <c r="BH77" s="206"/>
      <c r="BN77" s="144"/>
      <c r="BO77" s="206"/>
      <c r="BP77" s="206"/>
      <c r="BQ77" s="206"/>
      <c r="BR77" s="206"/>
      <c r="BS77" s="206"/>
      <c r="BT77" s="206"/>
      <c r="BZ77" s="144"/>
      <c r="CA77" s="206"/>
      <c r="CB77" s="206"/>
      <c r="CC77" s="206"/>
      <c r="CD77" s="206"/>
      <c r="CE77" s="206"/>
      <c r="CF77" s="206"/>
      <c r="CL77" s="144"/>
      <c r="CM77" s="206"/>
      <c r="CN77" s="206"/>
      <c r="CO77" s="206"/>
      <c r="CP77" s="206"/>
      <c r="CQ77" s="206"/>
      <c r="CR77" s="206"/>
      <c r="CX77" s="144"/>
      <c r="CY77" s="206"/>
      <c r="CZ77" s="206"/>
      <c r="DA77" s="206"/>
      <c r="DB77" s="206"/>
      <c r="DC77" s="206"/>
      <c r="DD77" s="206"/>
      <c r="DJ77" s="144"/>
      <c r="DK77" s="206"/>
      <c r="DL77" s="206"/>
      <c r="DM77" s="206"/>
      <c r="DN77" s="206"/>
      <c r="DO77" s="206"/>
      <c r="DP77" s="206"/>
      <c r="DV77" s="144"/>
      <c r="DW77" s="206"/>
      <c r="DX77" s="206"/>
      <c r="DY77" s="206"/>
      <c r="DZ77" s="206"/>
      <c r="EA77" s="206"/>
      <c r="EB77" s="206"/>
      <c r="EH77" s="144"/>
      <c r="EI77" s="206"/>
      <c r="EJ77" s="206"/>
      <c r="EK77" s="206"/>
      <c r="EL77" s="206"/>
      <c r="EM77" s="206"/>
      <c r="EN77" s="206"/>
      <c r="ET77" s="144"/>
      <c r="EU77" s="206"/>
      <c r="EV77" s="206"/>
      <c r="EW77" s="206"/>
      <c r="EX77" s="206"/>
      <c r="EY77" s="206"/>
      <c r="EZ77" s="206"/>
    </row>
    <row r="78" spans="1:158" x14ac:dyDescent="0.25">
      <c r="A78" s="215">
        <v>-1138940.3570000001</v>
      </c>
      <c r="B78" s="143" t="s">
        <v>359</v>
      </c>
      <c r="C78" s="144">
        <f t="shared" ref="C78:I79" si="249">+C9+C57</f>
        <v>-737354802.41706145</v>
      </c>
      <c r="D78" s="143">
        <f t="shared" si="249"/>
        <v>-117729189.06638485</v>
      </c>
      <c r="E78" s="143">
        <f t="shared" si="249"/>
        <v>-262577863.79096973</v>
      </c>
      <c r="F78" s="143">
        <f t="shared" si="249"/>
        <v>-16562305.231685437</v>
      </c>
      <c r="G78" s="143">
        <f t="shared" si="249"/>
        <v>-23874755.12777324</v>
      </c>
      <c r="H78" s="143">
        <f t="shared" si="249"/>
        <v>-76593641.197231606</v>
      </c>
      <c r="I78" s="143">
        <f t="shared" si="249"/>
        <v>-240017048.00301671</v>
      </c>
      <c r="J78" s="149"/>
      <c r="K78" s="148"/>
      <c r="L78" s="213"/>
      <c r="M78" s="117">
        <f t="shared" si="201"/>
        <v>0</v>
      </c>
      <c r="AD78" s="144">
        <f t="shared" ref="AD78:AJ79" si="250">+AD9+AD57</f>
        <v>-1474709604.8341229</v>
      </c>
      <c r="AE78" s="143">
        <f t="shared" si="250"/>
        <v>-235458378.1327697</v>
      </c>
      <c r="AF78" s="143">
        <f t="shared" si="250"/>
        <v>-525155727.58193946</v>
      </c>
      <c r="AG78" s="143">
        <f t="shared" si="250"/>
        <v>-33124610.463370875</v>
      </c>
      <c r="AH78" s="143">
        <f t="shared" si="250"/>
        <v>-47749510.25554648</v>
      </c>
      <c r="AI78" s="143">
        <f t="shared" si="250"/>
        <v>-153187282.39446321</v>
      </c>
      <c r="AJ78" s="143">
        <f t="shared" si="250"/>
        <v>-480034096.00603342</v>
      </c>
      <c r="AM78" s="146"/>
      <c r="AN78" s="146"/>
      <c r="AO78" s="145"/>
      <c r="AP78" s="144">
        <f t="shared" ref="AP78:AV79" si="251">+AP9+AP57</f>
        <v>-2212064407.2511854</v>
      </c>
      <c r="AQ78" s="143">
        <f t="shared" si="251"/>
        <v>-353187567.19915462</v>
      </c>
      <c r="AR78" s="143">
        <f t="shared" si="251"/>
        <v>-787733591.37290931</v>
      </c>
      <c r="AS78" s="143">
        <f t="shared" si="251"/>
        <v>-49686915.695056319</v>
      </c>
      <c r="AT78" s="143">
        <f t="shared" si="251"/>
        <v>-71624265.383319721</v>
      </c>
      <c r="AU78" s="143">
        <f t="shared" si="251"/>
        <v>-229780923.5916948</v>
      </c>
      <c r="AV78" s="143">
        <f t="shared" si="251"/>
        <v>-720051144.00905013</v>
      </c>
      <c r="AY78" s="146"/>
      <c r="AZ78" s="146"/>
      <c r="BA78" s="145"/>
      <c r="BB78" s="144">
        <f t="shared" ref="BB78:BH79" si="252">+BB9+BB57</f>
        <v>-2949419209.6682458</v>
      </c>
      <c r="BC78" s="143">
        <f t="shared" si="252"/>
        <v>-470916756.26553941</v>
      </c>
      <c r="BD78" s="143">
        <f t="shared" si="252"/>
        <v>-1050311455.1638789</v>
      </c>
      <c r="BE78" s="143">
        <f t="shared" si="252"/>
        <v>-66249220.926741749</v>
      </c>
      <c r="BF78" s="143">
        <f t="shared" si="252"/>
        <v>-95499020.511092961</v>
      </c>
      <c r="BG78" s="143">
        <f t="shared" si="252"/>
        <v>-306374564.78892642</v>
      </c>
      <c r="BH78" s="143">
        <f t="shared" si="252"/>
        <v>-960068192.01206684</v>
      </c>
      <c r="BN78" s="144">
        <f t="shared" ref="BN78:BT79" si="253">+BN9+BN57</f>
        <v>-3686774012.0853071</v>
      </c>
      <c r="BO78" s="143">
        <f t="shared" si="253"/>
        <v>-588645945.3319242</v>
      </c>
      <c r="BP78" s="143">
        <f t="shared" si="253"/>
        <v>-1312889318.9548485</v>
      </c>
      <c r="BQ78" s="143">
        <f t="shared" si="253"/>
        <v>-82811526.158427209</v>
      </c>
      <c r="BR78" s="143">
        <f t="shared" si="253"/>
        <v>-119373775.63886619</v>
      </c>
      <c r="BS78" s="143">
        <f t="shared" si="253"/>
        <v>-382968205.98615801</v>
      </c>
      <c r="BT78" s="143">
        <f t="shared" si="253"/>
        <v>-1200085240.0150836</v>
      </c>
      <c r="BZ78" s="144">
        <f t="shared" ref="BZ78:CF79" si="254">+BZ9+BZ57</f>
        <v>-4424128814.5023708</v>
      </c>
      <c r="CA78" s="143">
        <f t="shared" si="254"/>
        <v>-706375134.39830923</v>
      </c>
      <c r="CB78" s="143">
        <f t="shared" si="254"/>
        <v>-1575467182.7458181</v>
      </c>
      <c r="CC78" s="143">
        <f t="shared" si="254"/>
        <v>-99373831.390112638</v>
      </c>
      <c r="CD78" s="143">
        <f t="shared" si="254"/>
        <v>-143248530.76663941</v>
      </c>
      <c r="CE78" s="143">
        <f t="shared" si="254"/>
        <v>-459561847.1833896</v>
      </c>
      <c r="CF78" s="143">
        <f t="shared" si="254"/>
        <v>-1440102288.0181003</v>
      </c>
      <c r="CL78" s="144">
        <f t="shared" ref="CL78:CR79" si="255">+CL9+CL57</f>
        <v>-5161483616.9194298</v>
      </c>
      <c r="CM78" s="143">
        <f t="shared" si="255"/>
        <v>-824104323.46469426</v>
      </c>
      <c r="CN78" s="143">
        <f t="shared" si="255"/>
        <v>-1838045046.536788</v>
      </c>
      <c r="CO78" s="143">
        <f t="shared" si="255"/>
        <v>-115936136.6217981</v>
      </c>
      <c r="CP78" s="143">
        <f t="shared" si="255"/>
        <v>-167123285.89441264</v>
      </c>
      <c r="CQ78" s="143">
        <f t="shared" si="255"/>
        <v>-536155488.38062119</v>
      </c>
      <c r="CR78" s="143">
        <f t="shared" si="255"/>
        <v>-1680119336.0211167</v>
      </c>
      <c r="CX78" s="144">
        <f t="shared" ref="CX78:DD79" si="256">+CX9+CX57</f>
        <v>-5898838419.3364935</v>
      </c>
      <c r="CY78" s="143">
        <f t="shared" si="256"/>
        <v>-941833512.53107929</v>
      </c>
      <c r="CZ78" s="143">
        <f t="shared" si="256"/>
        <v>-2100622910.3277578</v>
      </c>
      <c r="DA78" s="143">
        <f t="shared" si="256"/>
        <v>-132498441.85348344</v>
      </c>
      <c r="DB78" s="143">
        <f t="shared" si="256"/>
        <v>-190998041.02218589</v>
      </c>
      <c r="DC78" s="143">
        <f t="shared" si="256"/>
        <v>-612749129.57785285</v>
      </c>
      <c r="DD78" s="143">
        <f t="shared" si="256"/>
        <v>-1920136384.0241334</v>
      </c>
      <c r="DJ78" s="144">
        <f t="shared" ref="DJ78:DP79" si="257">+DJ9+DJ57</f>
        <v>-6636193221.7535534</v>
      </c>
      <c r="DK78" s="143">
        <f t="shared" si="257"/>
        <v>-1059562701.5974646</v>
      </c>
      <c r="DL78" s="143">
        <f t="shared" si="257"/>
        <v>-2363200774.1187277</v>
      </c>
      <c r="DM78" s="143">
        <f t="shared" si="257"/>
        <v>-149060747.08516902</v>
      </c>
      <c r="DN78" s="143">
        <f t="shared" si="257"/>
        <v>-214872796.14995915</v>
      </c>
      <c r="DO78" s="143">
        <f t="shared" si="257"/>
        <v>-689342770.7750845</v>
      </c>
      <c r="DP78" s="143">
        <f t="shared" si="257"/>
        <v>-2160153432.0271502</v>
      </c>
      <c r="DV78" s="144">
        <f t="shared" ref="DV78:EB79" si="258">+DV9+DV57</f>
        <v>-7373548024.1706171</v>
      </c>
      <c r="DW78" s="143">
        <f t="shared" si="258"/>
        <v>-1177291890.6638498</v>
      </c>
      <c r="DX78" s="143">
        <f t="shared" si="258"/>
        <v>-2625778637.9096975</v>
      </c>
      <c r="DY78" s="143">
        <f t="shared" si="258"/>
        <v>-165623052.31685436</v>
      </c>
      <c r="DZ78" s="143">
        <f t="shared" si="258"/>
        <v>-238747551.2777324</v>
      </c>
      <c r="EA78" s="143">
        <f t="shared" si="258"/>
        <v>-765936411.97231615</v>
      </c>
      <c r="EB78" s="143">
        <f t="shared" si="258"/>
        <v>-2400170480.0301666</v>
      </c>
      <c r="EH78" s="144">
        <f t="shared" ref="EH78:EN79" si="259">+EH9+EH57</f>
        <v>-8110902826.5876789</v>
      </c>
      <c r="EI78" s="143">
        <f t="shared" si="259"/>
        <v>-1295021079.7302351</v>
      </c>
      <c r="EJ78" s="143">
        <f t="shared" si="259"/>
        <v>-2888356501.7006674</v>
      </c>
      <c r="EK78" s="143">
        <f t="shared" si="259"/>
        <v>-182185357.54853976</v>
      </c>
      <c r="EL78" s="143">
        <f t="shared" si="259"/>
        <v>-262622306.40550566</v>
      </c>
      <c r="EM78" s="143">
        <f t="shared" si="259"/>
        <v>-842530053.1695478</v>
      </c>
      <c r="EN78" s="143">
        <f t="shared" si="259"/>
        <v>-2640187528.0331831</v>
      </c>
      <c r="ET78" s="144">
        <f t="shared" ref="ET78:EZ79" si="260">+ET9+ET57</f>
        <v>-8848257629.0047417</v>
      </c>
      <c r="EU78" s="143">
        <f t="shared" si="260"/>
        <v>-1412750268.7966204</v>
      </c>
      <c r="EV78" s="143">
        <f t="shared" si="260"/>
        <v>-3150934365.4916372</v>
      </c>
      <c r="EW78" s="143">
        <f t="shared" si="260"/>
        <v>-198747662.78022528</v>
      </c>
      <c r="EX78" s="143">
        <f t="shared" si="260"/>
        <v>-286497061.53327894</v>
      </c>
      <c r="EY78" s="143">
        <f t="shared" si="260"/>
        <v>-919123694.36677945</v>
      </c>
      <c r="EZ78" s="143">
        <f t="shared" si="260"/>
        <v>-2880204576.0362</v>
      </c>
    </row>
    <row r="79" spans="1:158" x14ac:dyDescent="0.25">
      <c r="A79" s="215">
        <v>-1264689.2880785728</v>
      </c>
      <c r="B79" s="143" t="s">
        <v>358</v>
      </c>
      <c r="C79" s="144">
        <f t="shared" si="249"/>
        <v>-2320093018.2450957</v>
      </c>
      <c r="D79" s="143">
        <f t="shared" si="249"/>
        <v>-178816337.58604822</v>
      </c>
      <c r="E79" s="143">
        <f t="shared" si="249"/>
        <v>-617970992.43639481</v>
      </c>
      <c r="F79" s="143">
        <f t="shared" si="249"/>
        <v>-32250331.662499994</v>
      </c>
      <c r="G79" s="143">
        <f t="shared" si="249"/>
        <v>-39880964.554610357</v>
      </c>
      <c r="H79" s="143">
        <f t="shared" si="249"/>
        <v>-141138868.03179249</v>
      </c>
      <c r="I79" s="143">
        <f t="shared" si="249"/>
        <v>-1310035523.9737499</v>
      </c>
      <c r="J79" s="149"/>
      <c r="K79" s="148"/>
      <c r="L79" s="213"/>
      <c r="M79" s="117">
        <f t="shared" si="201"/>
        <v>0</v>
      </c>
      <c r="AD79" s="144">
        <f t="shared" si="250"/>
        <v>-2320093018.2450957</v>
      </c>
      <c r="AE79" s="143">
        <f t="shared" si="250"/>
        <v>-178816337.58604822</v>
      </c>
      <c r="AF79" s="143">
        <f t="shared" si="250"/>
        <v>-617970992.43639481</v>
      </c>
      <c r="AG79" s="143">
        <f t="shared" si="250"/>
        <v>-32250331.662499994</v>
      </c>
      <c r="AH79" s="143">
        <f t="shared" si="250"/>
        <v>-39880964.554610357</v>
      </c>
      <c r="AI79" s="143">
        <f t="shared" si="250"/>
        <v>-141138868.03179249</v>
      </c>
      <c r="AJ79" s="143">
        <f t="shared" si="250"/>
        <v>-1310035523.9737499</v>
      </c>
      <c r="AM79" s="146"/>
      <c r="AN79" s="146"/>
      <c r="AO79" s="145"/>
      <c r="AP79" s="144">
        <f t="shared" si="251"/>
        <v>-2320093018.2450957</v>
      </c>
      <c r="AQ79" s="143">
        <f t="shared" si="251"/>
        <v>-178816337.58604822</v>
      </c>
      <c r="AR79" s="143">
        <f t="shared" si="251"/>
        <v>-617970992.43639481</v>
      </c>
      <c r="AS79" s="143">
        <f t="shared" si="251"/>
        <v>-32250331.662499994</v>
      </c>
      <c r="AT79" s="143">
        <f t="shared" si="251"/>
        <v>-39880964.554610357</v>
      </c>
      <c r="AU79" s="143">
        <f t="shared" si="251"/>
        <v>-141138868.03179249</v>
      </c>
      <c r="AV79" s="143">
        <f t="shared" si="251"/>
        <v>-1310035523.9737499</v>
      </c>
      <c r="AY79" s="146"/>
      <c r="AZ79" s="146"/>
      <c r="BA79" s="145"/>
      <c r="BB79" s="144">
        <f t="shared" si="252"/>
        <v>-2320093018.2450957</v>
      </c>
      <c r="BC79" s="143">
        <f t="shared" si="252"/>
        <v>-178816337.58604822</v>
      </c>
      <c r="BD79" s="143">
        <f t="shared" si="252"/>
        <v>-617970992.43639481</v>
      </c>
      <c r="BE79" s="143">
        <f t="shared" si="252"/>
        <v>-32250331.662499994</v>
      </c>
      <c r="BF79" s="143">
        <f t="shared" si="252"/>
        <v>-39880964.554610357</v>
      </c>
      <c r="BG79" s="143">
        <f t="shared" si="252"/>
        <v>-141138868.03179249</v>
      </c>
      <c r="BH79" s="143">
        <f t="shared" si="252"/>
        <v>-1310035523.9737499</v>
      </c>
      <c r="BN79" s="144">
        <f t="shared" si="253"/>
        <v>-2320093018.2450957</v>
      </c>
      <c r="BO79" s="143">
        <f t="shared" si="253"/>
        <v>-178816337.58604822</v>
      </c>
      <c r="BP79" s="143">
        <f t="shared" si="253"/>
        <v>-617970992.43639481</v>
      </c>
      <c r="BQ79" s="143">
        <f t="shared" si="253"/>
        <v>-32250331.662499994</v>
      </c>
      <c r="BR79" s="143">
        <f t="shared" si="253"/>
        <v>-39880964.554610357</v>
      </c>
      <c r="BS79" s="143">
        <f t="shared" si="253"/>
        <v>-141138868.03179249</v>
      </c>
      <c r="BT79" s="143">
        <f t="shared" si="253"/>
        <v>-1310035523.9737499</v>
      </c>
      <c r="BZ79" s="144">
        <f t="shared" si="254"/>
        <v>-2320093018.2450957</v>
      </c>
      <c r="CA79" s="143">
        <f t="shared" si="254"/>
        <v>-178816337.58604822</v>
      </c>
      <c r="CB79" s="143">
        <f t="shared" si="254"/>
        <v>-617970992.43639481</v>
      </c>
      <c r="CC79" s="143">
        <f t="shared" si="254"/>
        <v>-32250331.662499994</v>
      </c>
      <c r="CD79" s="143">
        <f t="shared" si="254"/>
        <v>-39880964.554610357</v>
      </c>
      <c r="CE79" s="143">
        <f t="shared" si="254"/>
        <v>-141138868.03179249</v>
      </c>
      <c r="CF79" s="143">
        <f t="shared" si="254"/>
        <v>-1310035523.9737499</v>
      </c>
      <c r="CL79" s="144">
        <f t="shared" si="255"/>
        <v>-2320093018.2450957</v>
      </c>
      <c r="CM79" s="143">
        <f t="shared" si="255"/>
        <v>-178816337.58604822</v>
      </c>
      <c r="CN79" s="143">
        <f t="shared" si="255"/>
        <v>-617970992.43639481</v>
      </c>
      <c r="CO79" s="143">
        <f t="shared" si="255"/>
        <v>-32250331.662499994</v>
      </c>
      <c r="CP79" s="143">
        <f t="shared" si="255"/>
        <v>-39880964.554610357</v>
      </c>
      <c r="CQ79" s="143">
        <f t="shared" si="255"/>
        <v>-141138868.03179249</v>
      </c>
      <c r="CR79" s="143">
        <f t="shared" si="255"/>
        <v>-1310035523.9737499</v>
      </c>
      <c r="CX79" s="144">
        <f t="shared" si="256"/>
        <v>-2320093018.2450957</v>
      </c>
      <c r="CY79" s="143">
        <f t="shared" si="256"/>
        <v>-178816337.58604822</v>
      </c>
      <c r="CZ79" s="143">
        <f t="shared" si="256"/>
        <v>-617970992.43639481</v>
      </c>
      <c r="DA79" s="143">
        <f t="shared" si="256"/>
        <v>-32250331.662499994</v>
      </c>
      <c r="DB79" s="143">
        <f t="shared" si="256"/>
        <v>-39880964.554610357</v>
      </c>
      <c r="DC79" s="143">
        <f t="shared" si="256"/>
        <v>-141138868.03179249</v>
      </c>
      <c r="DD79" s="143">
        <f t="shared" si="256"/>
        <v>-1310035523.9737499</v>
      </c>
      <c r="DJ79" s="144">
        <f t="shared" si="257"/>
        <v>-2320093018.2450957</v>
      </c>
      <c r="DK79" s="143">
        <f t="shared" si="257"/>
        <v>-178816337.58604822</v>
      </c>
      <c r="DL79" s="143">
        <f t="shared" si="257"/>
        <v>-617970992.43639481</v>
      </c>
      <c r="DM79" s="143">
        <f t="shared" si="257"/>
        <v>-32250331.662499994</v>
      </c>
      <c r="DN79" s="143">
        <f t="shared" si="257"/>
        <v>-39880964.554610357</v>
      </c>
      <c r="DO79" s="143">
        <f t="shared" si="257"/>
        <v>-141138868.03179249</v>
      </c>
      <c r="DP79" s="143">
        <f t="shared" si="257"/>
        <v>-1310035523.9737499</v>
      </c>
      <c r="DV79" s="144">
        <f t="shared" si="258"/>
        <v>-2320093018.2450957</v>
      </c>
      <c r="DW79" s="143">
        <f t="shared" si="258"/>
        <v>-178816337.58604822</v>
      </c>
      <c r="DX79" s="143">
        <f t="shared" si="258"/>
        <v>-617970992.43639481</v>
      </c>
      <c r="DY79" s="143">
        <f t="shared" si="258"/>
        <v>-32250331.662499994</v>
      </c>
      <c r="DZ79" s="143">
        <f t="shared" si="258"/>
        <v>-39880964.554610357</v>
      </c>
      <c r="EA79" s="143">
        <f t="shared" si="258"/>
        <v>-141138868.03179249</v>
      </c>
      <c r="EB79" s="143">
        <f t="shared" si="258"/>
        <v>-1310035523.9737499</v>
      </c>
      <c r="EH79" s="144">
        <f t="shared" si="259"/>
        <v>-2320093018.2450957</v>
      </c>
      <c r="EI79" s="143">
        <f t="shared" si="259"/>
        <v>-178816337.58604822</v>
      </c>
      <c r="EJ79" s="143">
        <f t="shared" si="259"/>
        <v>-617970992.43639481</v>
      </c>
      <c r="EK79" s="143">
        <f t="shared" si="259"/>
        <v>-32250331.662499994</v>
      </c>
      <c r="EL79" s="143">
        <f t="shared" si="259"/>
        <v>-39880964.554610357</v>
      </c>
      <c r="EM79" s="143">
        <f t="shared" si="259"/>
        <v>-141138868.03179249</v>
      </c>
      <c r="EN79" s="143">
        <f t="shared" si="259"/>
        <v>-1310035523.9737499</v>
      </c>
      <c r="ET79" s="144">
        <f t="shared" si="260"/>
        <v>-2320093018.2450957</v>
      </c>
      <c r="EU79" s="143">
        <f t="shared" si="260"/>
        <v>-178816337.58604822</v>
      </c>
      <c r="EV79" s="143">
        <f t="shared" si="260"/>
        <v>-617970992.43639481</v>
      </c>
      <c r="EW79" s="143">
        <f t="shared" si="260"/>
        <v>-32250331.662499994</v>
      </c>
      <c r="EX79" s="143">
        <f t="shared" si="260"/>
        <v>-39880964.554610357</v>
      </c>
      <c r="EY79" s="143">
        <f t="shared" si="260"/>
        <v>-141138868.03179249</v>
      </c>
      <c r="EZ79" s="143">
        <f t="shared" si="260"/>
        <v>-1310035523.9737499</v>
      </c>
    </row>
    <row r="80" spans="1:158" x14ac:dyDescent="0.25">
      <c r="A80" s="235">
        <v>-2403629.6450785729</v>
      </c>
      <c r="B80" s="230" t="s">
        <v>357</v>
      </c>
      <c r="C80" s="231">
        <f t="shared" ref="C80:I80" si="261">SUM(C78:C79)</f>
        <v>-3057447820.6621571</v>
      </c>
      <c r="D80" s="230">
        <f t="shared" si="261"/>
        <v>-296545526.65243304</v>
      </c>
      <c r="E80" s="230">
        <f t="shared" si="261"/>
        <v>-880548856.22736454</v>
      </c>
      <c r="F80" s="230">
        <f t="shared" si="261"/>
        <v>-48812636.894185431</v>
      </c>
      <c r="G80" s="230">
        <f t="shared" si="261"/>
        <v>-63755719.682383597</v>
      </c>
      <c r="H80" s="230">
        <f t="shared" si="261"/>
        <v>-217732509.22902411</v>
      </c>
      <c r="I80" s="230">
        <f t="shared" si="261"/>
        <v>-1550052571.9767666</v>
      </c>
      <c r="J80" s="234"/>
      <c r="K80" s="233"/>
      <c r="L80" s="232"/>
      <c r="M80" s="117">
        <f t="shared" si="201"/>
        <v>0</v>
      </c>
      <c r="AB80" s="118"/>
      <c r="AD80" s="231">
        <f t="shared" ref="AD80:AJ80" si="262">SUM(AD78:AD79)</f>
        <v>-3794802623.0792189</v>
      </c>
      <c r="AE80" s="230">
        <f t="shared" si="262"/>
        <v>-414274715.71881795</v>
      </c>
      <c r="AF80" s="230">
        <f t="shared" si="262"/>
        <v>-1143126720.0183344</v>
      </c>
      <c r="AG80" s="230">
        <f t="shared" si="262"/>
        <v>-65374942.125870869</v>
      </c>
      <c r="AH80" s="230">
        <f t="shared" si="262"/>
        <v>-87630474.810156837</v>
      </c>
      <c r="AI80" s="230">
        <f t="shared" si="262"/>
        <v>-294326150.4262557</v>
      </c>
      <c r="AJ80" s="230">
        <f t="shared" si="262"/>
        <v>-1790069619.9797833</v>
      </c>
      <c r="AK80" s="118"/>
      <c r="AM80" s="146"/>
      <c r="AN80" s="146"/>
      <c r="AO80" s="145"/>
      <c r="AP80" s="231">
        <f t="shared" ref="AP80:AV80" si="263">SUM(AP78:AP79)</f>
        <v>-4532157425.4962807</v>
      </c>
      <c r="AQ80" s="230">
        <f t="shared" si="263"/>
        <v>-532003904.78520286</v>
      </c>
      <c r="AR80" s="230">
        <f t="shared" si="263"/>
        <v>-1405704583.8093042</v>
      </c>
      <c r="AS80" s="230">
        <f t="shared" si="263"/>
        <v>-81937247.357556313</v>
      </c>
      <c r="AT80" s="230">
        <f t="shared" si="263"/>
        <v>-111505229.93793008</v>
      </c>
      <c r="AU80" s="230">
        <f t="shared" si="263"/>
        <v>-370919791.62348729</v>
      </c>
      <c r="AV80" s="230">
        <f t="shared" si="263"/>
        <v>-2030086667.9828</v>
      </c>
      <c r="AW80" s="118"/>
      <c r="AY80" s="146"/>
      <c r="AZ80" s="146"/>
      <c r="BA80" s="145"/>
      <c r="BB80" s="231">
        <f t="shared" ref="BB80:BH80" si="264">SUM(BB78:BB79)</f>
        <v>-5269512227.9133415</v>
      </c>
      <c r="BC80" s="230">
        <f t="shared" si="264"/>
        <v>-649733093.85158765</v>
      </c>
      <c r="BD80" s="230">
        <f t="shared" si="264"/>
        <v>-1668282447.6002736</v>
      </c>
      <c r="BE80" s="230">
        <f t="shared" si="264"/>
        <v>-98499552.589241743</v>
      </c>
      <c r="BF80" s="230">
        <f t="shared" si="264"/>
        <v>-135379985.06570333</v>
      </c>
      <c r="BG80" s="230">
        <f t="shared" si="264"/>
        <v>-447513432.82071888</v>
      </c>
      <c r="BH80" s="230">
        <f t="shared" si="264"/>
        <v>-2270103715.985817</v>
      </c>
      <c r="BI80" s="118"/>
      <c r="BN80" s="231">
        <f t="shared" ref="BN80:BT80" si="265">SUM(BN78:BN79)</f>
        <v>-6006867030.3304024</v>
      </c>
      <c r="BO80" s="230">
        <f t="shared" si="265"/>
        <v>-767462282.91797245</v>
      </c>
      <c r="BP80" s="230">
        <f t="shared" si="265"/>
        <v>-1930860311.3912435</v>
      </c>
      <c r="BQ80" s="230">
        <f t="shared" si="265"/>
        <v>-115061857.8209272</v>
      </c>
      <c r="BR80" s="230">
        <f t="shared" si="265"/>
        <v>-159254740.19347656</v>
      </c>
      <c r="BS80" s="230">
        <f t="shared" si="265"/>
        <v>-524107074.01795053</v>
      </c>
      <c r="BT80" s="230">
        <f t="shared" si="265"/>
        <v>-2510120763.9888334</v>
      </c>
      <c r="BU80" s="118"/>
      <c r="BZ80" s="231">
        <f t="shared" ref="BZ80:CF80" si="266">SUM(BZ78:BZ79)</f>
        <v>-6744221832.747467</v>
      </c>
      <c r="CA80" s="230">
        <f t="shared" si="266"/>
        <v>-885191471.98435748</v>
      </c>
      <c r="CB80" s="230">
        <f t="shared" si="266"/>
        <v>-2193438175.1822128</v>
      </c>
      <c r="CC80" s="230">
        <f t="shared" si="266"/>
        <v>-131624163.05261263</v>
      </c>
      <c r="CD80" s="230">
        <f t="shared" si="266"/>
        <v>-183129495.32124978</v>
      </c>
      <c r="CE80" s="230">
        <f t="shared" si="266"/>
        <v>-600700715.21518207</v>
      </c>
      <c r="CF80" s="230">
        <f t="shared" si="266"/>
        <v>-2750137811.9918499</v>
      </c>
      <c r="CG80" s="118"/>
      <c r="CL80" s="231">
        <f t="shared" ref="CL80:CR80" si="267">SUM(CL78:CL79)</f>
        <v>-7481576635.164526</v>
      </c>
      <c r="CM80" s="230">
        <f t="shared" si="267"/>
        <v>-1002920661.0507425</v>
      </c>
      <c r="CN80" s="230">
        <f t="shared" si="267"/>
        <v>-2456016038.9731827</v>
      </c>
      <c r="CO80" s="230">
        <f t="shared" si="267"/>
        <v>-148186468.28429809</v>
      </c>
      <c r="CP80" s="230">
        <f t="shared" si="267"/>
        <v>-207004250.44902301</v>
      </c>
      <c r="CQ80" s="230">
        <f t="shared" si="267"/>
        <v>-677294356.41241372</v>
      </c>
      <c r="CR80" s="230">
        <f t="shared" si="267"/>
        <v>-2990154859.9948664</v>
      </c>
      <c r="CS80" s="118"/>
      <c r="CX80" s="231">
        <f t="shared" ref="CX80:DD80" si="268">SUM(CX78:CX79)</f>
        <v>-8218931437.5815887</v>
      </c>
      <c r="CY80" s="230">
        <f t="shared" si="268"/>
        <v>-1120649850.1171274</v>
      </c>
      <c r="CZ80" s="230">
        <f t="shared" si="268"/>
        <v>-2718593902.7641525</v>
      </c>
      <c r="DA80" s="230">
        <f t="shared" si="268"/>
        <v>-164748773.51598343</v>
      </c>
      <c r="DB80" s="230">
        <f t="shared" si="268"/>
        <v>-230879005.57679623</v>
      </c>
      <c r="DC80" s="230">
        <f t="shared" si="268"/>
        <v>-753887997.60964537</v>
      </c>
      <c r="DD80" s="230">
        <f t="shared" si="268"/>
        <v>-3230171907.9978833</v>
      </c>
      <c r="DE80" s="118"/>
      <c r="DJ80" s="231">
        <f t="shared" ref="DJ80:DP80" si="269">SUM(DJ78:DJ79)</f>
        <v>-8956286239.9986496</v>
      </c>
      <c r="DK80" s="230">
        <f t="shared" si="269"/>
        <v>-1238379039.1835127</v>
      </c>
      <c r="DL80" s="230">
        <f t="shared" si="269"/>
        <v>-2981171766.5551224</v>
      </c>
      <c r="DM80" s="230">
        <f t="shared" si="269"/>
        <v>-181311078.74766901</v>
      </c>
      <c r="DN80" s="230">
        <f t="shared" si="269"/>
        <v>-254753760.70456952</v>
      </c>
      <c r="DO80" s="230">
        <f t="shared" si="269"/>
        <v>-830481638.80687702</v>
      </c>
      <c r="DP80" s="230">
        <f t="shared" si="269"/>
        <v>-3470188956.0009003</v>
      </c>
      <c r="DQ80" s="118"/>
      <c r="DV80" s="231">
        <f t="shared" ref="DV80:EB80" si="270">SUM(DV78:DV79)</f>
        <v>-9693641042.4157124</v>
      </c>
      <c r="DW80" s="230">
        <f t="shared" si="270"/>
        <v>-1356108228.249898</v>
      </c>
      <c r="DX80" s="230">
        <f t="shared" si="270"/>
        <v>-3243749630.3460922</v>
      </c>
      <c r="DY80" s="230">
        <f t="shared" si="270"/>
        <v>-197873383.97935435</v>
      </c>
      <c r="DZ80" s="230">
        <f t="shared" si="270"/>
        <v>-278628515.83234274</v>
      </c>
      <c r="EA80" s="230">
        <f t="shared" si="270"/>
        <v>-907075280.00410867</v>
      </c>
      <c r="EB80" s="230">
        <f t="shared" si="270"/>
        <v>-3710206004.0039167</v>
      </c>
      <c r="EC80" s="118"/>
      <c r="EH80" s="231">
        <f t="shared" ref="EH80:EN80" si="271">SUM(EH78:EH79)</f>
        <v>-10430995844.832775</v>
      </c>
      <c r="EI80" s="230">
        <f t="shared" si="271"/>
        <v>-1473837417.3162832</v>
      </c>
      <c r="EJ80" s="230">
        <f t="shared" si="271"/>
        <v>-3506327494.1370621</v>
      </c>
      <c r="EK80" s="230">
        <f t="shared" si="271"/>
        <v>-214435689.21103975</v>
      </c>
      <c r="EL80" s="230">
        <f t="shared" si="271"/>
        <v>-302503270.96011603</v>
      </c>
      <c r="EM80" s="230">
        <f t="shared" si="271"/>
        <v>-983668921.20134032</v>
      </c>
      <c r="EN80" s="230">
        <f t="shared" si="271"/>
        <v>-3950223052.0069332</v>
      </c>
      <c r="EO80" s="118"/>
      <c r="ET80" s="231">
        <f t="shared" ref="ET80:EZ80" si="272">SUM(ET78:ET79)</f>
        <v>-11168350647.249838</v>
      </c>
      <c r="EU80" s="230">
        <f t="shared" si="272"/>
        <v>-1591566606.3826685</v>
      </c>
      <c r="EV80" s="230">
        <f t="shared" si="272"/>
        <v>-3768905357.9280319</v>
      </c>
      <c r="EW80" s="230">
        <f t="shared" si="272"/>
        <v>-230997994.44272527</v>
      </c>
      <c r="EX80" s="230">
        <f t="shared" si="272"/>
        <v>-326378026.08788931</v>
      </c>
      <c r="EY80" s="230">
        <f t="shared" si="272"/>
        <v>-1060262562.398572</v>
      </c>
      <c r="EZ80" s="230">
        <f t="shared" si="272"/>
        <v>-4190240100.0099497</v>
      </c>
      <c r="FA80" s="118"/>
    </row>
    <row r="81" spans="1:158" x14ac:dyDescent="0.25">
      <c r="A81" s="215">
        <v>-594810.14299999992</v>
      </c>
      <c r="B81" s="143" t="s">
        <v>356</v>
      </c>
      <c r="C81" s="144">
        <f t="shared" ref="C81:I82" si="273">+C12+C60</f>
        <v>0</v>
      </c>
      <c r="D81" s="143">
        <f t="shared" si="273"/>
        <v>0</v>
      </c>
      <c r="E81" s="143">
        <f t="shared" si="273"/>
        <v>0</v>
      </c>
      <c r="F81" s="143">
        <f t="shared" si="273"/>
        <v>0</v>
      </c>
      <c r="G81" s="143">
        <f t="shared" si="273"/>
        <v>0</v>
      </c>
      <c r="H81" s="143">
        <f t="shared" si="273"/>
        <v>0</v>
      </c>
      <c r="I81" s="143">
        <f t="shared" si="273"/>
        <v>0</v>
      </c>
      <c r="J81" s="149"/>
      <c r="K81" s="148"/>
      <c r="L81" s="213"/>
      <c r="M81" s="117" t="e">
        <f t="shared" si="201"/>
        <v>#DIV/0!</v>
      </c>
      <c r="AD81" s="144">
        <f t="shared" ref="AD81:AJ82" si="274">+AD12+AD60</f>
        <v>0</v>
      </c>
      <c r="AE81" s="143">
        <f t="shared" si="274"/>
        <v>0</v>
      </c>
      <c r="AF81" s="143">
        <f t="shared" si="274"/>
        <v>0</v>
      </c>
      <c r="AG81" s="143">
        <f t="shared" si="274"/>
        <v>0</v>
      </c>
      <c r="AH81" s="143">
        <f t="shared" si="274"/>
        <v>0</v>
      </c>
      <c r="AI81" s="143">
        <f t="shared" si="274"/>
        <v>0</v>
      </c>
      <c r="AJ81" s="143">
        <f t="shared" si="274"/>
        <v>0</v>
      </c>
      <c r="AM81" s="146"/>
      <c r="AN81" s="146"/>
      <c r="AO81" s="145"/>
      <c r="AP81" s="144">
        <f t="shared" ref="AP81:AV82" si="275">+AP12+AP60</f>
        <v>0</v>
      </c>
      <c r="AQ81" s="143">
        <f t="shared" si="275"/>
        <v>0</v>
      </c>
      <c r="AR81" s="143">
        <f t="shared" si="275"/>
        <v>0</v>
      </c>
      <c r="AS81" s="143">
        <f t="shared" si="275"/>
        <v>0</v>
      </c>
      <c r="AT81" s="143">
        <f t="shared" si="275"/>
        <v>0</v>
      </c>
      <c r="AU81" s="143">
        <f t="shared" si="275"/>
        <v>0</v>
      </c>
      <c r="AV81" s="143">
        <f t="shared" si="275"/>
        <v>0</v>
      </c>
      <c r="AY81" s="146"/>
      <c r="AZ81" s="146"/>
      <c r="BA81" s="145"/>
      <c r="BB81" s="144">
        <f t="shared" ref="BB81:BH82" si="276">+BB12+BB60</f>
        <v>0</v>
      </c>
      <c r="BC81" s="143">
        <f t="shared" si="276"/>
        <v>0</v>
      </c>
      <c r="BD81" s="143">
        <f t="shared" si="276"/>
        <v>0</v>
      </c>
      <c r="BE81" s="143">
        <f t="shared" si="276"/>
        <v>0</v>
      </c>
      <c r="BF81" s="143">
        <f t="shared" si="276"/>
        <v>0</v>
      </c>
      <c r="BG81" s="143">
        <f t="shared" si="276"/>
        <v>0</v>
      </c>
      <c r="BH81" s="143">
        <f t="shared" si="276"/>
        <v>0</v>
      </c>
      <c r="BN81" s="144">
        <f t="shared" ref="BN81:BT82" si="277">+BN12+BN60</f>
        <v>0</v>
      </c>
      <c r="BO81" s="143">
        <f t="shared" si="277"/>
        <v>0</v>
      </c>
      <c r="BP81" s="143">
        <f t="shared" si="277"/>
        <v>0</v>
      </c>
      <c r="BQ81" s="143">
        <f t="shared" si="277"/>
        <v>0</v>
      </c>
      <c r="BR81" s="143">
        <f t="shared" si="277"/>
        <v>0</v>
      </c>
      <c r="BS81" s="143">
        <f t="shared" si="277"/>
        <v>0</v>
      </c>
      <c r="BT81" s="143">
        <f t="shared" si="277"/>
        <v>0</v>
      </c>
      <c r="BZ81" s="144">
        <f t="shared" ref="BZ81:CF82" si="278">+BZ12+BZ60</f>
        <v>0</v>
      </c>
      <c r="CA81" s="143">
        <f t="shared" si="278"/>
        <v>0</v>
      </c>
      <c r="CB81" s="143">
        <f t="shared" si="278"/>
        <v>0</v>
      </c>
      <c r="CC81" s="143">
        <f t="shared" si="278"/>
        <v>0</v>
      </c>
      <c r="CD81" s="143">
        <f t="shared" si="278"/>
        <v>0</v>
      </c>
      <c r="CE81" s="143">
        <f t="shared" si="278"/>
        <v>0</v>
      </c>
      <c r="CF81" s="143">
        <f t="shared" si="278"/>
        <v>0</v>
      </c>
      <c r="CL81" s="144">
        <f t="shared" ref="CL81:CR82" si="279">+CL12+CL60</f>
        <v>0</v>
      </c>
      <c r="CM81" s="143">
        <f t="shared" si="279"/>
        <v>0</v>
      </c>
      <c r="CN81" s="143">
        <f t="shared" si="279"/>
        <v>0</v>
      </c>
      <c r="CO81" s="143">
        <f t="shared" si="279"/>
        <v>0</v>
      </c>
      <c r="CP81" s="143">
        <f t="shared" si="279"/>
        <v>0</v>
      </c>
      <c r="CQ81" s="143">
        <f t="shared" si="279"/>
        <v>0</v>
      </c>
      <c r="CR81" s="143">
        <f t="shared" si="279"/>
        <v>0</v>
      </c>
      <c r="CX81" s="144">
        <f t="shared" ref="CX81:DD82" si="280">+CX12+CX60</f>
        <v>0</v>
      </c>
      <c r="CY81" s="143">
        <f t="shared" si="280"/>
        <v>0</v>
      </c>
      <c r="CZ81" s="143">
        <f t="shared" si="280"/>
        <v>0</v>
      </c>
      <c r="DA81" s="143">
        <f t="shared" si="280"/>
        <v>0</v>
      </c>
      <c r="DB81" s="143">
        <f t="shared" si="280"/>
        <v>0</v>
      </c>
      <c r="DC81" s="143">
        <f t="shared" si="280"/>
        <v>0</v>
      </c>
      <c r="DD81" s="143">
        <f t="shared" si="280"/>
        <v>0</v>
      </c>
      <c r="DJ81" s="144">
        <f t="shared" ref="DJ81:DP82" si="281">+DJ12+DJ60</f>
        <v>0</v>
      </c>
      <c r="DK81" s="143">
        <f t="shared" si="281"/>
        <v>0</v>
      </c>
      <c r="DL81" s="143">
        <f t="shared" si="281"/>
        <v>0</v>
      </c>
      <c r="DM81" s="143">
        <f t="shared" si="281"/>
        <v>0</v>
      </c>
      <c r="DN81" s="143">
        <f t="shared" si="281"/>
        <v>0</v>
      </c>
      <c r="DO81" s="143">
        <f t="shared" si="281"/>
        <v>0</v>
      </c>
      <c r="DP81" s="143">
        <f t="shared" si="281"/>
        <v>0</v>
      </c>
      <c r="DV81" s="144">
        <f t="shared" ref="DV81:EB82" si="282">+DV12+DV60</f>
        <v>0</v>
      </c>
      <c r="DW81" s="143">
        <f t="shared" si="282"/>
        <v>0</v>
      </c>
      <c r="DX81" s="143">
        <f t="shared" si="282"/>
        <v>0</v>
      </c>
      <c r="DY81" s="143">
        <f t="shared" si="282"/>
        <v>0</v>
      </c>
      <c r="DZ81" s="143">
        <f t="shared" si="282"/>
        <v>0</v>
      </c>
      <c r="EA81" s="143">
        <f t="shared" si="282"/>
        <v>0</v>
      </c>
      <c r="EB81" s="143">
        <f t="shared" si="282"/>
        <v>0</v>
      </c>
      <c r="EH81" s="144">
        <f t="shared" ref="EH81:EN82" si="283">+EH12+EH60</f>
        <v>0</v>
      </c>
      <c r="EI81" s="143">
        <f t="shared" si="283"/>
        <v>0</v>
      </c>
      <c r="EJ81" s="143">
        <f t="shared" si="283"/>
        <v>0</v>
      </c>
      <c r="EK81" s="143">
        <f t="shared" si="283"/>
        <v>0</v>
      </c>
      <c r="EL81" s="143">
        <f t="shared" si="283"/>
        <v>0</v>
      </c>
      <c r="EM81" s="143">
        <f t="shared" si="283"/>
        <v>0</v>
      </c>
      <c r="EN81" s="143">
        <f t="shared" si="283"/>
        <v>0</v>
      </c>
      <c r="ET81" s="144">
        <f t="shared" ref="ET81:EZ82" si="284">+ET12+ET60</f>
        <v>0</v>
      </c>
      <c r="EU81" s="143">
        <f t="shared" si="284"/>
        <v>0</v>
      </c>
      <c r="EV81" s="143">
        <f t="shared" si="284"/>
        <v>0</v>
      </c>
      <c r="EW81" s="143">
        <f t="shared" si="284"/>
        <v>0</v>
      </c>
      <c r="EX81" s="143">
        <f t="shared" si="284"/>
        <v>0</v>
      </c>
      <c r="EY81" s="143">
        <f t="shared" si="284"/>
        <v>0</v>
      </c>
      <c r="EZ81" s="143">
        <f t="shared" si="284"/>
        <v>0</v>
      </c>
    </row>
    <row r="82" spans="1:158" x14ac:dyDescent="0.25">
      <c r="A82" s="215">
        <v>759256.95871857298</v>
      </c>
      <c r="B82" s="143" t="s">
        <v>355</v>
      </c>
      <c r="C82" s="144">
        <f t="shared" si="273"/>
        <v>2320093018.245091</v>
      </c>
      <c r="D82" s="143">
        <f t="shared" si="273"/>
        <v>178816337.58604324</v>
      </c>
      <c r="E82" s="143">
        <f t="shared" si="273"/>
        <v>617970992.43639481</v>
      </c>
      <c r="F82" s="143">
        <f t="shared" si="273"/>
        <v>32250331.662499994</v>
      </c>
      <c r="G82" s="143">
        <f t="shared" si="273"/>
        <v>39880964.554610357</v>
      </c>
      <c r="H82" s="143">
        <f t="shared" si="273"/>
        <v>141138868.03179249</v>
      </c>
      <c r="I82" s="143">
        <f t="shared" si="273"/>
        <v>1310035523.9737499</v>
      </c>
      <c r="J82" s="149"/>
      <c r="K82" s="148"/>
      <c r="L82" s="213"/>
      <c r="M82" s="117">
        <f t="shared" si="201"/>
        <v>0</v>
      </c>
      <c r="AD82" s="144">
        <f t="shared" si="274"/>
        <v>2320093018.245091</v>
      </c>
      <c r="AE82" s="143">
        <f t="shared" si="274"/>
        <v>178816337.58604324</v>
      </c>
      <c r="AF82" s="143">
        <f t="shared" si="274"/>
        <v>617970992.43639481</v>
      </c>
      <c r="AG82" s="143">
        <f t="shared" si="274"/>
        <v>32250331.662499994</v>
      </c>
      <c r="AH82" s="143">
        <f t="shared" si="274"/>
        <v>39880964.554610357</v>
      </c>
      <c r="AI82" s="143">
        <f t="shared" si="274"/>
        <v>141138868.03179249</v>
      </c>
      <c r="AJ82" s="143">
        <f t="shared" si="274"/>
        <v>1310035523.9737499</v>
      </c>
      <c r="AM82" s="146"/>
      <c r="AN82" s="146"/>
      <c r="AO82" s="145"/>
      <c r="AP82" s="144">
        <f t="shared" si="275"/>
        <v>2320093018.245091</v>
      </c>
      <c r="AQ82" s="143">
        <f t="shared" si="275"/>
        <v>178816337.58604321</v>
      </c>
      <c r="AR82" s="143">
        <f t="shared" si="275"/>
        <v>617970992.43639481</v>
      </c>
      <c r="AS82" s="143">
        <f t="shared" si="275"/>
        <v>32250331.662499994</v>
      </c>
      <c r="AT82" s="143">
        <f t="shared" si="275"/>
        <v>39880964.554610357</v>
      </c>
      <c r="AU82" s="143">
        <f t="shared" si="275"/>
        <v>141138868.03179249</v>
      </c>
      <c r="AV82" s="143">
        <f t="shared" si="275"/>
        <v>1310035523.9737499</v>
      </c>
      <c r="AY82" s="146"/>
      <c r="AZ82" s="146"/>
      <c r="BA82" s="145"/>
      <c r="BB82" s="144">
        <f t="shared" si="276"/>
        <v>2320093018.245091</v>
      </c>
      <c r="BC82" s="143">
        <f t="shared" si="276"/>
        <v>178816337.58604321</v>
      </c>
      <c r="BD82" s="143">
        <f t="shared" si="276"/>
        <v>617970992.43639481</v>
      </c>
      <c r="BE82" s="143">
        <f t="shared" si="276"/>
        <v>32250331.662499994</v>
      </c>
      <c r="BF82" s="143">
        <f t="shared" si="276"/>
        <v>39880964.554610357</v>
      </c>
      <c r="BG82" s="143">
        <f t="shared" si="276"/>
        <v>141138868.03179249</v>
      </c>
      <c r="BH82" s="143">
        <f t="shared" si="276"/>
        <v>1310035523.9737499</v>
      </c>
      <c r="BN82" s="144">
        <f t="shared" si="277"/>
        <v>2320093018.245091</v>
      </c>
      <c r="BO82" s="143">
        <f t="shared" si="277"/>
        <v>178816337.58604321</v>
      </c>
      <c r="BP82" s="143">
        <f t="shared" si="277"/>
        <v>617970992.43639481</v>
      </c>
      <c r="BQ82" s="143">
        <f t="shared" si="277"/>
        <v>32250331.662499994</v>
      </c>
      <c r="BR82" s="143">
        <f t="shared" si="277"/>
        <v>39880964.554610357</v>
      </c>
      <c r="BS82" s="143">
        <f t="shared" si="277"/>
        <v>141138868.03179249</v>
      </c>
      <c r="BT82" s="143">
        <f t="shared" si="277"/>
        <v>1310035523.9737499</v>
      </c>
      <c r="BZ82" s="144">
        <f t="shared" si="278"/>
        <v>2320093018.245091</v>
      </c>
      <c r="CA82" s="143">
        <f t="shared" si="278"/>
        <v>178816337.58604321</v>
      </c>
      <c r="CB82" s="143">
        <f t="shared" si="278"/>
        <v>617970992.43639481</v>
      </c>
      <c r="CC82" s="143">
        <f t="shared" si="278"/>
        <v>32250331.662499994</v>
      </c>
      <c r="CD82" s="143">
        <f t="shared" si="278"/>
        <v>39880964.554610357</v>
      </c>
      <c r="CE82" s="143">
        <f t="shared" si="278"/>
        <v>141138868.03179249</v>
      </c>
      <c r="CF82" s="143">
        <f t="shared" si="278"/>
        <v>1310035523.9737499</v>
      </c>
      <c r="CL82" s="144">
        <f t="shared" si="279"/>
        <v>2320093018.245091</v>
      </c>
      <c r="CM82" s="143">
        <f t="shared" si="279"/>
        <v>178816337.58604321</v>
      </c>
      <c r="CN82" s="143">
        <f t="shared" si="279"/>
        <v>617970992.43639481</v>
      </c>
      <c r="CO82" s="143">
        <f t="shared" si="279"/>
        <v>32250331.662499994</v>
      </c>
      <c r="CP82" s="143">
        <f t="shared" si="279"/>
        <v>39880964.554610357</v>
      </c>
      <c r="CQ82" s="143">
        <f t="shared" si="279"/>
        <v>141138868.03179249</v>
      </c>
      <c r="CR82" s="143">
        <f t="shared" si="279"/>
        <v>1310035523.9737499</v>
      </c>
      <c r="CX82" s="144">
        <f t="shared" si="280"/>
        <v>2320093018.245091</v>
      </c>
      <c r="CY82" s="143">
        <f t="shared" si="280"/>
        <v>178816337.58604321</v>
      </c>
      <c r="CZ82" s="143">
        <f t="shared" si="280"/>
        <v>617970992.43639481</v>
      </c>
      <c r="DA82" s="143">
        <f t="shared" si="280"/>
        <v>32250331.662499994</v>
      </c>
      <c r="DB82" s="143">
        <f t="shared" si="280"/>
        <v>39880964.554610357</v>
      </c>
      <c r="DC82" s="143">
        <f t="shared" si="280"/>
        <v>141138868.03179249</v>
      </c>
      <c r="DD82" s="143">
        <f t="shared" si="280"/>
        <v>1310035523.9737499</v>
      </c>
      <c r="DJ82" s="144">
        <f t="shared" si="281"/>
        <v>2320093018.245091</v>
      </c>
      <c r="DK82" s="143">
        <f t="shared" si="281"/>
        <v>178816337.58604321</v>
      </c>
      <c r="DL82" s="143">
        <f t="shared" si="281"/>
        <v>617970992.43639481</v>
      </c>
      <c r="DM82" s="143">
        <f t="shared" si="281"/>
        <v>32250331.662499994</v>
      </c>
      <c r="DN82" s="143">
        <f t="shared" si="281"/>
        <v>39880964.554610357</v>
      </c>
      <c r="DO82" s="143">
        <f t="shared" si="281"/>
        <v>141138868.03179249</v>
      </c>
      <c r="DP82" s="143">
        <f t="shared" si="281"/>
        <v>1310035523.9737499</v>
      </c>
      <c r="DV82" s="144">
        <f t="shared" si="282"/>
        <v>2320093018.245091</v>
      </c>
      <c r="DW82" s="143">
        <f t="shared" si="282"/>
        <v>178816337.58604321</v>
      </c>
      <c r="DX82" s="143">
        <f t="shared" si="282"/>
        <v>617970992.43639481</v>
      </c>
      <c r="DY82" s="143">
        <f t="shared" si="282"/>
        <v>32250331.662499994</v>
      </c>
      <c r="DZ82" s="143">
        <f t="shared" si="282"/>
        <v>39880964.554610357</v>
      </c>
      <c r="EA82" s="143">
        <f t="shared" si="282"/>
        <v>141138868.03179249</v>
      </c>
      <c r="EB82" s="143">
        <f t="shared" si="282"/>
        <v>1310035523.9737499</v>
      </c>
      <c r="EH82" s="144">
        <f t="shared" si="283"/>
        <v>2320093018.245091</v>
      </c>
      <c r="EI82" s="143">
        <f t="shared" si="283"/>
        <v>178816337.58604321</v>
      </c>
      <c r="EJ82" s="143">
        <f t="shared" si="283"/>
        <v>617970992.43639481</v>
      </c>
      <c r="EK82" s="143">
        <f t="shared" si="283"/>
        <v>32250331.662499994</v>
      </c>
      <c r="EL82" s="143">
        <f t="shared" si="283"/>
        <v>39880964.554610357</v>
      </c>
      <c r="EM82" s="143">
        <f t="shared" si="283"/>
        <v>141138868.03179249</v>
      </c>
      <c r="EN82" s="143">
        <f t="shared" si="283"/>
        <v>1310035523.9737499</v>
      </c>
      <c r="ET82" s="144">
        <f t="shared" si="284"/>
        <v>2320093018.245091</v>
      </c>
      <c r="EU82" s="143">
        <f t="shared" si="284"/>
        <v>178816337.58604321</v>
      </c>
      <c r="EV82" s="143">
        <f t="shared" si="284"/>
        <v>617970992.43639481</v>
      </c>
      <c r="EW82" s="143">
        <f t="shared" si="284"/>
        <v>32250331.662499994</v>
      </c>
      <c r="EX82" s="143">
        <f t="shared" si="284"/>
        <v>39880964.554610357</v>
      </c>
      <c r="EY82" s="143">
        <f t="shared" si="284"/>
        <v>141138868.03179249</v>
      </c>
      <c r="EZ82" s="143">
        <f t="shared" si="284"/>
        <v>1310035523.9737499</v>
      </c>
    </row>
    <row r="83" spans="1:158" x14ac:dyDescent="0.25">
      <c r="A83" s="235">
        <v>164446.81571857305</v>
      </c>
      <c r="B83" s="230" t="s">
        <v>354</v>
      </c>
      <c r="C83" s="231">
        <f t="shared" ref="C83:I83" si="285">SUM(C81:C82)</f>
        <v>2320093018.245091</v>
      </c>
      <c r="D83" s="230">
        <f t="shared" si="285"/>
        <v>178816337.58604324</v>
      </c>
      <c r="E83" s="230">
        <f t="shared" si="285"/>
        <v>617970992.43639481</v>
      </c>
      <c r="F83" s="230">
        <f t="shared" si="285"/>
        <v>32250331.662499994</v>
      </c>
      <c r="G83" s="230">
        <f t="shared" si="285"/>
        <v>39880964.554610357</v>
      </c>
      <c r="H83" s="230">
        <f t="shared" si="285"/>
        <v>141138868.03179249</v>
      </c>
      <c r="I83" s="230">
        <f t="shared" si="285"/>
        <v>1310035523.9737499</v>
      </c>
      <c r="J83" s="234"/>
      <c r="K83" s="233"/>
      <c r="L83" s="232"/>
      <c r="M83" s="117">
        <f t="shared" si="201"/>
        <v>0</v>
      </c>
      <c r="R83" s="116">
        <f>13.5-11.79</f>
        <v>1.7100000000000009</v>
      </c>
      <c r="AB83" s="118"/>
      <c r="AC83" s="118"/>
      <c r="AD83" s="231">
        <f t="shared" ref="AD83:AJ83" si="286">SUM(AD81:AD82)</f>
        <v>2320093018.245091</v>
      </c>
      <c r="AE83" s="230">
        <f t="shared" si="286"/>
        <v>178816337.58604324</v>
      </c>
      <c r="AF83" s="230">
        <f t="shared" si="286"/>
        <v>617970992.43639481</v>
      </c>
      <c r="AG83" s="230">
        <f t="shared" si="286"/>
        <v>32250331.662499994</v>
      </c>
      <c r="AH83" s="230">
        <f t="shared" si="286"/>
        <v>39880964.554610357</v>
      </c>
      <c r="AI83" s="230">
        <f t="shared" si="286"/>
        <v>141138868.03179249</v>
      </c>
      <c r="AJ83" s="230">
        <f t="shared" si="286"/>
        <v>1310035523.9737499</v>
      </c>
      <c r="AL83" s="118"/>
      <c r="AM83" s="146"/>
      <c r="AN83" s="146"/>
      <c r="AO83" s="145"/>
      <c r="AP83" s="231">
        <f t="shared" ref="AP83:AV83" si="287">SUM(AP81:AP82)</f>
        <v>2320093018.245091</v>
      </c>
      <c r="AQ83" s="230">
        <f t="shared" si="287"/>
        <v>178816337.58604321</v>
      </c>
      <c r="AR83" s="230">
        <f t="shared" si="287"/>
        <v>617970992.43639481</v>
      </c>
      <c r="AS83" s="230">
        <f t="shared" si="287"/>
        <v>32250331.662499994</v>
      </c>
      <c r="AT83" s="230">
        <f t="shared" si="287"/>
        <v>39880964.554610357</v>
      </c>
      <c r="AU83" s="230">
        <f t="shared" si="287"/>
        <v>141138868.03179249</v>
      </c>
      <c r="AV83" s="230">
        <f t="shared" si="287"/>
        <v>1310035523.9737499</v>
      </c>
      <c r="AX83" s="118"/>
      <c r="AY83" s="146"/>
      <c r="AZ83" s="146"/>
      <c r="BA83" s="145"/>
      <c r="BB83" s="231">
        <f t="shared" ref="BB83:BH83" si="288">SUM(BB81:BB82)</f>
        <v>2320093018.245091</v>
      </c>
      <c r="BC83" s="230">
        <f t="shared" si="288"/>
        <v>178816337.58604321</v>
      </c>
      <c r="BD83" s="230">
        <f t="shared" si="288"/>
        <v>617970992.43639481</v>
      </c>
      <c r="BE83" s="230">
        <f t="shared" si="288"/>
        <v>32250331.662499994</v>
      </c>
      <c r="BF83" s="230">
        <f t="shared" si="288"/>
        <v>39880964.554610357</v>
      </c>
      <c r="BG83" s="230">
        <f t="shared" si="288"/>
        <v>141138868.03179249</v>
      </c>
      <c r="BH83" s="230">
        <f t="shared" si="288"/>
        <v>1310035523.9737499</v>
      </c>
      <c r="BJ83" s="118"/>
      <c r="BN83" s="231">
        <f t="shared" ref="BN83:BT83" si="289">SUM(BN81:BN82)</f>
        <v>2320093018.245091</v>
      </c>
      <c r="BO83" s="230">
        <f t="shared" si="289"/>
        <v>178816337.58604321</v>
      </c>
      <c r="BP83" s="230">
        <f t="shared" si="289"/>
        <v>617970992.43639481</v>
      </c>
      <c r="BQ83" s="230">
        <f t="shared" si="289"/>
        <v>32250331.662499994</v>
      </c>
      <c r="BR83" s="230">
        <f t="shared" si="289"/>
        <v>39880964.554610357</v>
      </c>
      <c r="BS83" s="230">
        <f t="shared" si="289"/>
        <v>141138868.03179249</v>
      </c>
      <c r="BT83" s="230">
        <f t="shared" si="289"/>
        <v>1310035523.9737499</v>
      </c>
      <c r="BV83" s="118"/>
      <c r="BZ83" s="231">
        <f t="shared" ref="BZ83:CF83" si="290">SUM(BZ81:BZ82)</f>
        <v>2320093018.245091</v>
      </c>
      <c r="CA83" s="230">
        <f t="shared" si="290"/>
        <v>178816337.58604321</v>
      </c>
      <c r="CB83" s="230">
        <f t="shared" si="290"/>
        <v>617970992.43639481</v>
      </c>
      <c r="CC83" s="230">
        <f t="shared" si="290"/>
        <v>32250331.662499994</v>
      </c>
      <c r="CD83" s="230">
        <f t="shared" si="290"/>
        <v>39880964.554610357</v>
      </c>
      <c r="CE83" s="230">
        <f t="shared" si="290"/>
        <v>141138868.03179249</v>
      </c>
      <c r="CF83" s="230">
        <f t="shared" si="290"/>
        <v>1310035523.9737499</v>
      </c>
      <c r="CH83" s="118"/>
      <c r="CL83" s="231">
        <f t="shared" ref="CL83:CR83" si="291">SUM(CL81:CL82)</f>
        <v>2320093018.245091</v>
      </c>
      <c r="CM83" s="230">
        <f t="shared" si="291"/>
        <v>178816337.58604321</v>
      </c>
      <c r="CN83" s="230">
        <f t="shared" si="291"/>
        <v>617970992.43639481</v>
      </c>
      <c r="CO83" s="230">
        <f t="shared" si="291"/>
        <v>32250331.662499994</v>
      </c>
      <c r="CP83" s="230">
        <f t="shared" si="291"/>
        <v>39880964.554610357</v>
      </c>
      <c r="CQ83" s="230">
        <f t="shared" si="291"/>
        <v>141138868.03179249</v>
      </c>
      <c r="CR83" s="230">
        <f t="shared" si="291"/>
        <v>1310035523.9737499</v>
      </c>
      <c r="CT83" s="118"/>
      <c r="CX83" s="231">
        <f t="shared" ref="CX83:DD83" si="292">SUM(CX81:CX82)</f>
        <v>2320093018.245091</v>
      </c>
      <c r="CY83" s="230">
        <f t="shared" si="292"/>
        <v>178816337.58604321</v>
      </c>
      <c r="CZ83" s="230">
        <f t="shared" si="292"/>
        <v>617970992.43639481</v>
      </c>
      <c r="DA83" s="230">
        <f t="shared" si="292"/>
        <v>32250331.662499994</v>
      </c>
      <c r="DB83" s="230">
        <f t="shared" si="292"/>
        <v>39880964.554610357</v>
      </c>
      <c r="DC83" s="230">
        <f t="shared" si="292"/>
        <v>141138868.03179249</v>
      </c>
      <c r="DD83" s="230">
        <f t="shared" si="292"/>
        <v>1310035523.9737499</v>
      </c>
      <c r="DF83" s="118"/>
      <c r="DJ83" s="231">
        <f t="shared" ref="DJ83:DP83" si="293">SUM(DJ81:DJ82)</f>
        <v>2320093018.245091</v>
      </c>
      <c r="DK83" s="230">
        <f t="shared" si="293"/>
        <v>178816337.58604321</v>
      </c>
      <c r="DL83" s="230">
        <f t="shared" si="293"/>
        <v>617970992.43639481</v>
      </c>
      <c r="DM83" s="230">
        <f t="shared" si="293"/>
        <v>32250331.662499994</v>
      </c>
      <c r="DN83" s="230">
        <f t="shared" si="293"/>
        <v>39880964.554610357</v>
      </c>
      <c r="DO83" s="230">
        <f t="shared" si="293"/>
        <v>141138868.03179249</v>
      </c>
      <c r="DP83" s="230">
        <f t="shared" si="293"/>
        <v>1310035523.9737499</v>
      </c>
      <c r="DR83" s="118"/>
      <c r="DV83" s="231">
        <f t="shared" ref="DV83:EB83" si="294">SUM(DV81:DV82)</f>
        <v>2320093018.245091</v>
      </c>
      <c r="DW83" s="230">
        <f t="shared" si="294"/>
        <v>178816337.58604321</v>
      </c>
      <c r="DX83" s="230">
        <f t="shared" si="294"/>
        <v>617970992.43639481</v>
      </c>
      <c r="DY83" s="230">
        <f t="shared" si="294"/>
        <v>32250331.662499994</v>
      </c>
      <c r="DZ83" s="230">
        <f t="shared" si="294"/>
        <v>39880964.554610357</v>
      </c>
      <c r="EA83" s="230">
        <f t="shared" si="294"/>
        <v>141138868.03179249</v>
      </c>
      <c r="EB83" s="230">
        <f t="shared" si="294"/>
        <v>1310035523.9737499</v>
      </c>
      <c r="ED83" s="118"/>
      <c r="EH83" s="231">
        <f t="shared" ref="EH83:EN83" si="295">SUM(EH81:EH82)</f>
        <v>2320093018.245091</v>
      </c>
      <c r="EI83" s="230">
        <f t="shared" si="295"/>
        <v>178816337.58604321</v>
      </c>
      <c r="EJ83" s="230">
        <f t="shared" si="295"/>
        <v>617970992.43639481</v>
      </c>
      <c r="EK83" s="230">
        <f t="shared" si="295"/>
        <v>32250331.662499994</v>
      </c>
      <c r="EL83" s="230">
        <f t="shared" si="295"/>
        <v>39880964.554610357</v>
      </c>
      <c r="EM83" s="230">
        <f t="shared" si="295"/>
        <v>141138868.03179249</v>
      </c>
      <c r="EN83" s="230">
        <f t="shared" si="295"/>
        <v>1310035523.9737499</v>
      </c>
      <c r="EP83" s="118"/>
      <c r="ET83" s="231">
        <f t="shared" ref="ET83:EZ83" si="296">SUM(ET81:ET82)</f>
        <v>2320093018.245091</v>
      </c>
      <c r="EU83" s="230">
        <f t="shared" si="296"/>
        <v>178816337.58604321</v>
      </c>
      <c r="EV83" s="230">
        <f t="shared" si="296"/>
        <v>617970992.43639481</v>
      </c>
      <c r="EW83" s="230">
        <f t="shared" si="296"/>
        <v>32250331.662499994</v>
      </c>
      <c r="EX83" s="230">
        <f t="shared" si="296"/>
        <v>39880964.554610357</v>
      </c>
      <c r="EY83" s="230">
        <f t="shared" si="296"/>
        <v>141138868.03179249</v>
      </c>
      <c r="EZ83" s="230">
        <f t="shared" si="296"/>
        <v>1310035523.9737499</v>
      </c>
      <c r="FB83" s="118"/>
    </row>
    <row r="84" spans="1:158" x14ac:dyDescent="0.25">
      <c r="A84" s="229">
        <v>-2239182.8293599999</v>
      </c>
      <c r="B84" s="222" t="s">
        <v>353</v>
      </c>
      <c r="C84" s="223">
        <f t="shared" ref="C84:H84" si="297">+C80+C83</f>
        <v>-737354802.4170661</v>
      </c>
      <c r="D84" s="222">
        <f t="shared" si="297"/>
        <v>-117729189.0663898</v>
      </c>
      <c r="E84" s="222">
        <f t="shared" si="297"/>
        <v>-262577863.79096973</v>
      </c>
      <c r="F84" s="222">
        <f t="shared" si="297"/>
        <v>-16562305.231685437</v>
      </c>
      <c r="G84" s="222">
        <f t="shared" si="297"/>
        <v>-23874755.12777324</v>
      </c>
      <c r="H84" s="222">
        <f t="shared" si="297"/>
        <v>-76593641.197231621</v>
      </c>
      <c r="I84" s="222">
        <f>+I15+I63</f>
        <v>-240017048.00301662</v>
      </c>
      <c r="J84" s="228">
        <f>+(E84-D84)/D84</f>
        <v>1.2303548157704283</v>
      </c>
      <c r="K84" s="227">
        <f>+E84-D84</f>
        <v>-144848674.72457993</v>
      </c>
      <c r="L84" s="226">
        <f>+E84-H84</f>
        <v>-185984222.59373811</v>
      </c>
      <c r="M84" s="117">
        <f t="shared" si="201"/>
        <v>7.7899949799855621</v>
      </c>
      <c r="AD84" s="223">
        <f t="shared" ref="AD84:AI84" si="298">+AD80+AD83</f>
        <v>-1474709604.8341279</v>
      </c>
      <c r="AE84" s="222">
        <f t="shared" si="298"/>
        <v>-235458378.13277471</v>
      </c>
      <c r="AF84" s="222">
        <f t="shared" si="298"/>
        <v>-525155727.58193958</v>
      </c>
      <c r="AG84" s="222">
        <f t="shared" si="298"/>
        <v>-33124610.463370875</v>
      </c>
      <c r="AH84" s="222">
        <f t="shared" si="298"/>
        <v>-47749510.25554648</v>
      </c>
      <c r="AI84" s="222">
        <f t="shared" si="298"/>
        <v>-153187282.39446321</v>
      </c>
      <c r="AJ84" s="222">
        <f>+AJ15+AJ63</f>
        <v>-480034096.00603348</v>
      </c>
      <c r="AM84" s="225"/>
      <c r="AN84" s="225"/>
      <c r="AO84" s="224"/>
      <c r="AP84" s="223">
        <f t="shared" ref="AP84:AU84" si="299">+AP80+AP83</f>
        <v>-2212064407.2511897</v>
      </c>
      <c r="AQ84" s="222">
        <f t="shared" si="299"/>
        <v>-353187567.19915962</v>
      </c>
      <c r="AR84" s="222">
        <f t="shared" si="299"/>
        <v>-787733591.37290943</v>
      </c>
      <c r="AS84" s="222">
        <f t="shared" si="299"/>
        <v>-49686915.695056319</v>
      </c>
      <c r="AT84" s="222">
        <f t="shared" si="299"/>
        <v>-71624265.383319721</v>
      </c>
      <c r="AU84" s="222">
        <f t="shared" si="299"/>
        <v>-229780923.5916948</v>
      </c>
      <c r="AV84" s="222">
        <f>+AV15+AV63</f>
        <v>-720051144.00905013</v>
      </c>
      <c r="AY84" s="225"/>
      <c r="AZ84" s="225"/>
      <c r="BA84" s="224"/>
      <c r="BB84" s="223">
        <f t="shared" ref="BB84:BG84" si="300">+BB80+BB83</f>
        <v>-2949419209.6682506</v>
      </c>
      <c r="BC84" s="222">
        <f t="shared" si="300"/>
        <v>-470916756.26554441</v>
      </c>
      <c r="BD84" s="222">
        <f t="shared" si="300"/>
        <v>-1050311455.1638788</v>
      </c>
      <c r="BE84" s="222">
        <f t="shared" si="300"/>
        <v>-66249220.926741749</v>
      </c>
      <c r="BF84" s="222">
        <f t="shared" si="300"/>
        <v>-95499020.511092976</v>
      </c>
      <c r="BG84" s="222">
        <f t="shared" si="300"/>
        <v>-306374564.78892636</v>
      </c>
      <c r="BH84" s="222">
        <f>+BH15+BH63</f>
        <v>-960068192.01206672</v>
      </c>
      <c r="BN84" s="223">
        <f t="shared" ref="BN84:BS84" si="301">+BN80+BN83</f>
        <v>-3686774012.0853114</v>
      </c>
      <c r="BO84" s="222">
        <f t="shared" si="301"/>
        <v>-588645945.33192921</v>
      </c>
      <c r="BP84" s="222">
        <f t="shared" si="301"/>
        <v>-1312889318.9548488</v>
      </c>
      <c r="BQ84" s="222">
        <f t="shared" si="301"/>
        <v>-82811526.158427209</v>
      </c>
      <c r="BR84" s="222">
        <f t="shared" si="301"/>
        <v>-119373775.6388662</v>
      </c>
      <c r="BS84" s="222">
        <f t="shared" si="301"/>
        <v>-382968205.98615801</v>
      </c>
      <c r="BT84" s="222">
        <f>+BT15+BT63</f>
        <v>-1200085240.0150833</v>
      </c>
      <c r="BZ84" s="223">
        <f t="shared" ref="BZ84:CE84" si="302">+BZ80+BZ83</f>
        <v>-4424128814.5023766</v>
      </c>
      <c r="CA84" s="222">
        <f t="shared" si="302"/>
        <v>-706375134.39831424</v>
      </c>
      <c r="CB84" s="222">
        <f t="shared" si="302"/>
        <v>-1575467182.7458181</v>
      </c>
      <c r="CC84" s="222">
        <f t="shared" si="302"/>
        <v>-99373831.390112638</v>
      </c>
      <c r="CD84" s="222">
        <f t="shared" si="302"/>
        <v>-143248530.76663941</v>
      </c>
      <c r="CE84" s="222">
        <f t="shared" si="302"/>
        <v>-459561847.18338954</v>
      </c>
      <c r="CF84" s="222">
        <f>+CF15+CF63</f>
        <v>-1440102288.0181</v>
      </c>
      <c r="CL84" s="223">
        <f t="shared" ref="CL84:CQ84" si="303">+CL80+CL83</f>
        <v>-5161483616.9194355</v>
      </c>
      <c r="CM84" s="222">
        <f t="shared" si="303"/>
        <v>-824104323.46469927</v>
      </c>
      <c r="CN84" s="222">
        <f t="shared" si="303"/>
        <v>-1838045046.536788</v>
      </c>
      <c r="CO84" s="222">
        <f t="shared" si="303"/>
        <v>-115936136.6217981</v>
      </c>
      <c r="CP84" s="222">
        <f t="shared" si="303"/>
        <v>-167123285.89441264</v>
      </c>
      <c r="CQ84" s="222">
        <f t="shared" si="303"/>
        <v>-536155488.38062119</v>
      </c>
      <c r="CR84" s="222">
        <f>+CR15+CR63</f>
        <v>-1680119336.0211165</v>
      </c>
      <c r="CX84" s="223">
        <f t="shared" ref="CX84:DC84" si="304">+CX80+CX83</f>
        <v>-5898838419.3364983</v>
      </c>
      <c r="CY84" s="222">
        <f t="shared" si="304"/>
        <v>-941833512.53108418</v>
      </c>
      <c r="CZ84" s="222">
        <f t="shared" si="304"/>
        <v>-2100622910.3277578</v>
      </c>
      <c r="DA84" s="222">
        <f t="shared" si="304"/>
        <v>-132498441.85348344</v>
      </c>
      <c r="DB84" s="222">
        <f t="shared" si="304"/>
        <v>-190998041.02218586</v>
      </c>
      <c r="DC84" s="222">
        <f t="shared" si="304"/>
        <v>-612749129.57785285</v>
      </c>
      <c r="DD84" s="222">
        <f>+DD15+DD63</f>
        <v>-1920136384.0241332</v>
      </c>
      <c r="DJ84" s="223">
        <f t="shared" ref="DJ84:DO84" si="305">+DJ80+DJ83</f>
        <v>-6636193221.7535591</v>
      </c>
      <c r="DK84" s="222">
        <f t="shared" si="305"/>
        <v>-1059562701.5974694</v>
      </c>
      <c r="DL84" s="222">
        <f t="shared" si="305"/>
        <v>-2363200774.1187277</v>
      </c>
      <c r="DM84" s="222">
        <f t="shared" si="305"/>
        <v>-149060747.08516902</v>
      </c>
      <c r="DN84" s="222">
        <f t="shared" si="305"/>
        <v>-214872796.14995915</v>
      </c>
      <c r="DO84" s="222">
        <f t="shared" si="305"/>
        <v>-689342770.7750845</v>
      </c>
      <c r="DP84" s="222">
        <f>+DP15+DP63</f>
        <v>-2160153432.0271497</v>
      </c>
      <c r="DV84" s="223">
        <f t="shared" ref="DV84:EA84" si="306">+DV80+DV83</f>
        <v>-7373548024.1706219</v>
      </c>
      <c r="DW84" s="222">
        <f t="shared" si="306"/>
        <v>-1177291890.6638548</v>
      </c>
      <c r="DX84" s="222">
        <f t="shared" si="306"/>
        <v>-2625778637.9096975</v>
      </c>
      <c r="DY84" s="222">
        <f t="shared" si="306"/>
        <v>-165623052.31685436</v>
      </c>
      <c r="DZ84" s="222">
        <f t="shared" si="306"/>
        <v>-238747551.27773237</v>
      </c>
      <c r="EA84" s="222">
        <f t="shared" si="306"/>
        <v>-765936411.97231615</v>
      </c>
      <c r="EB84" s="222">
        <f>+EB15+EB63</f>
        <v>-2400170480.0301661</v>
      </c>
      <c r="EH84" s="223">
        <f t="shared" ref="EH84:EM84" si="307">+EH80+EH83</f>
        <v>-8110902826.5876846</v>
      </c>
      <c r="EI84" s="222">
        <f t="shared" si="307"/>
        <v>-1295021079.7302401</v>
      </c>
      <c r="EJ84" s="222">
        <f t="shared" si="307"/>
        <v>-2888356501.7006674</v>
      </c>
      <c r="EK84" s="222">
        <f t="shared" si="307"/>
        <v>-182185357.54853976</v>
      </c>
      <c r="EL84" s="222">
        <f t="shared" si="307"/>
        <v>-262622306.40550566</v>
      </c>
      <c r="EM84" s="222">
        <f t="shared" si="307"/>
        <v>-842530053.1695478</v>
      </c>
      <c r="EN84" s="222">
        <f>+EN15+EN63</f>
        <v>-2640187528.0331826</v>
      </c>
      <c r="ET84" s="223">
        <f t="shared" ref="ET84:EY84" si="308">+ET80+ET83</f>
        <v>-8848257629.0047474</v>
      </c>
      <c r="EU84" s="222">
        <f t="shared" si="308"/>
        <v>-1412750268.7966254</v>
      </c>
      <c r="EV84" s="222">
        <f t="shared" si="308"/>
        <v>-3150934365.4916372</v>
      </c>
      <c r="EW84" s="222">
        <f t="shared" si="308"/>
        <v>-198747662.78022528</v>
      </c>
      <c r="EX84" s="222">
        <f t="shared" si="308"/>
        <v>-286497061.53327894</v>
      </c>
      <c r="EY84" s="222">
        <f t="shared" si="308"/>
        <v>-919123694.36677945</v>
      </c>
      <c r="EZ84" s="222">
        <f>+EZ15+EZ63</f>
        <v>-2880204576.0361996</v>
      </c>
    </row>
    <row r="85" spans="1:158" x14ac:dyDescent="0.25">
      <c r="A85" s="215">
        <v>0</v>
      </c>
      <c r="B85" s="143"/>
      <c r="C85" s="144"/>
      <c r="D85" s="143"/>
      <c r="E85" s="143"/>
      <c r="F85" s="143"/>
      <c r="G85" s="143"/>
      <c r="H85" s="143"/>
      <c r="I85" s="143"/>
      <c r="J85" s="149"/>
      <c r="K85" s="148">
        <f>+E85-D85</f>
        <v>0</v>
      </c>
      <c r="L85" s="213" t="e">
        <f>+(H85-#REF!)</f>
        <v>#REF!</v>
      </c>
      <c r="M85" s="117" t="e">
        <f t="shared" si="201"/>
        <v>#REF!</v>
      </c>
      <c r="AD85" s="144"/>
      <c r="AE85" s="143"/>
      <c r="AF85" s="143"/>
      <c r="AG85" s="143"/>
      <c r="AH85" s="143"/>
      <c r="AI85" s="143"/>
      <c r="AJ85" s="143"/>
      <c r="AM85" s="146"/>
      <c r="AN85" s="146"/>
      <c r="AO85" s="145"/>
      <c r="AP85" s="144"/>
      <c r="AQ85" s="143"/>
      <c r="AR85" s="143"/>
      <c r="AS85" s="143"/>
      <c r="AT85" s="143"/>
      <c r="AU85" s="143"/>
      <c r="AV85" s="143"/>
      <c r="AY85" s="146"/>
      <c r="AZ85" s="146"/>
      <c r="BA85" s="145"/>
      <c r="BB85" s="144"/>
      <c r="BC85" s="143"/>
      <c r="BD85" s="143"/>
      <c r="BE85" s="143"/>
      <c r="BF85" s="143"/>
      <c r="BG85" s="143"/>
      <c r="BH85" s="143"/>
      <c r="BN85" s="144"/>
      <c r="BO85" s="143"/>
      <c r="BP85" s="143"/>
      <c r="BQ85" s="143"/>
      <c r="BR85" s="143"/>
      <c r="BS85" s="143"/>
      <c r="BT85" s="143"/>
      <c r="BZ85" s="144"/>
      <c r="CA85" s="143"/>
      <c r="CB85" s="143"/>
      <c r="CC85" s="143"/>
      <c r="CD85" s="143"/>
      <c r="CE85" s="143"/>
      <c r="CF85" s="143"/>
      <c r="CL85" s="144"/>
      <c r="CM85" s="143"/>
      <c r="CN85" s="143"/>
      <c r="CO85" s="143"/>
      <c r="CP85" s="143"/>
      <c r="CQ85" s="143"/>
      <c r="CR85" s="143"/>
      <c r="CX85" s="144"/>
      <c r="CY85" s="143"/>
      <c r="CZ85" s="143"/>
      <c r="DA85" s="143"/>
      <c r="DB85" s="143"/>
      <c r="DC85" s="143"/>
      <c r="DD85" s="143"/>
      <c r="DJ85" s="144"/>
      <c r="DK85" s="143"/>
      <c r="DL85" s="143"/>
      <c r="DM85" s="143"/>
      <c r="DN85" s="143"/>
      <c r="DO85" s="143"/>
      <c r="DP85" s="143"/>
      <c r="DV85" s="144"/>
      <c r="DW85" s="143"/>
      <c r="DX85" s="143"/>
      <c r="DY85" s="143"/>
      <c r="DZ85" s="143"/>
      <c r="EA85" s="143"/>
      <c r="EB85" s="143"/>
      <c r="EH85" s="144"/>
      <c r="EI85" s="143"/>
      <c r="EJ85" s="143"/>
      <c r="EK85" s="143"/>
      <c r="EL85" s="143"/>
      <c r="EM85" s="143"/>
      <c r="EN85" s="143"/>
      <c r="ET85" s="144"/>
      <c r="EU85" s="143"/>
      <c r="EV85" s="143"/>
      <c r="EW85" s="143"/>
      <c r="EX85" s="143"/>
      <c r="EY85" s="143"/>
      <c r="EZ85" s="143"/>
    </row>
    <row r="86" spans="1:158" x14ac:dyDescent="0.25">
      <c r="A86" s="221">
        <v>-249254.77651522506</v>
      </c>
      <c r="B86" s="216" t="s">
        <v>352</v>
      </c>
      <c r="C86" s="217">
        <f t="shared" ref="C86:I86" si="309">+C19+C65</f>
        <v>-613516377.83561873</v>
      </c>
      <c r="D86" s="216">
        <f t="shared" si="309"/>
        <v>-53423829.950760558</v>
      </c>
      <c r="E86" s="216">
        <f t="shared" si="309"/>
        <v>-275768397.79291916</v>
      </c>
      <c r="F86" s="222">
        <f t="shared" si="309"/>
        <v>-26634418.436450377</v>
      </c>
      <c r="G86" s="222">
        <f t="shared" si="309"/>
        <v>4742244.2034380101</v>
      </c>
      <c r="H86" s="222">
        <f t="shared" si="309"/>
        <v>-2688981.4338538833</v>
      </c>
      <c r="I86" s="216">
        <f t="shared" si="309"/>
        <v>-259742994.42507276</v>
      </c>
      <c r="J86" s="220">
        <f>+(E86-D86)/D86</f>
        <v>4.1618986891633973</v>
      </c>
      <c r="K86" s="219">
        <f>+E86-D86</f>
        <v>-222344567.84215862</v>
      </c>
      <c r="L86" s="218">
        <f>+E86-H86</f>
        <v>-273079416.35906529</v>
      </c>
      <c r="M86" s="117">
        <f t="shared" si="201"/>
        <v>-57.584427255156839</v>
      </c>
      <c r="AD86" s="217">
        <f t="shared" ref="AD86:AJ86" si="310">+AD19+AD65</f>
        <v>-1185529893.5849304</v>
      </c>
      <c r="AE86" s="216">
        <f t="shared" si="310"/>
        <v>-322334332.83382505</v>
      </c>
      <c r="AF86" s="216">
        <f t="shared" si="310"/>
        <v>-295217029.82878107</v>
      </c>
      <c r="AG86" s="222">
        <f t="shared" si="310"/>
        <v>-130394463.80014133</v>
      </c>
      <c r="AH86" s="222">
        <f t="shared" si="310"/>
        <v>-6390996.2834812813</v>
      </c>
      <c r="AI86" s="222">
        <f t="shared" si="310"/>
        <v>-153756810.38838762</v>
      </c>
      <c r="AJ86" s="216">
        <f t="shared" si="310"/>
        <v>-277436260.45031399</v>
      </c>
      <c r="AM86" s="137"/>
      <c r="AN86" s="137"/>
      <c r="AO86" s="136"/>
      <c r="AP86" s="217">
        <f t="shared" ref="AP86:AV86" si="311">+AP19+AP65</f>
        <v>-1804227154.8476713</v>
      </c>
      <c r="AQ86" s="216">
        <f t="shared" si="311"/>
        <v>-639267459.46738064</v>
      </c>
      <c r="AR86" s="216">
        <f t="shared" si="311"/>
        <v>-439836821.60973114</v>
      </c>
      <c r="AS86" s="222">
        <f t="shared" si="311"/>
        <v>-155812638.79312646</v>
      </c>
      <c r="AT86" s="222">
        <f t="shared" si="311"/>
        <v>-9424718.6206108853</v>
      </c>
      <c r="AU86" s="222">
        <f t="shared" si="311"/>
        <v>-203697541.07404548</v>
      </c>
      <c r="AV86" s="216">
        <f t="shared" si="311"/>
        <v>-356187975.28277647</v>
      </c>
      <c r="AY86" s="137"/>
      <c r="AZ86" s="137"/>
      <c r="BA86" s="136"/>
      <c r="BB86" s="217">
        <f t="shared" ref="BB86:BH86" si="312">+BB19+BB65</f>
        <v>-1390257040.2789495</v>
      </c>
      <c r="BC86" s="216">
        <f t="shared" si="312"/>
        <v>-202133328.19683611</v>
      </c>
      <c r="BD86" s="216">
        <f t="shared" si="312"/>
        <v>-470266145.36303723</v>
      </c>
      <c r="BE86" s="222">
        <f t="shared" si="312"/>
        <v>-196893421.42236817</v>
      </c>
      <c r="BF86" s="222">
        <f t="shared" si="312"/>
        <v>55318008.740313202</v>
      </c>
      <c r="BG86" s="222">
        <f t="shared" si="312"/>
        <v>-203598207.24311066</v>
      </c>
      <c r="BH86" s="216">
        <f t="shared" si="312"/>
        <v>-372683946.79391026</v>
      </c>
      <c r="BN86" s="217">
        <f t="shared" ref="BN86:BT86" si="313">+BN19+BN65</f>
        <v>-1741714806.49103</v>
      </c>
      <c r="BO86" s="216">
        <f t="shared" si="313"/>
        <v>-333366068.58484781</v>
      </c>
      <c r="BP86" s="216">
        <f t="shared" si="313"/>
        <v>-592724613.67860878</v>
      </c>
      <c r="BQ86" s="222">
        <f t="shared" si="313"/>
        <v>-136758955.15597546</v>
      </c>
      <c r="BR86" s="222">
        <f t="shared" si="313"/>
        <v>41126038.799043432</v>
      </c>
      <c r="BS86" s="222">
        <f t="shared" si="313"/>
        <v>-290135702.3162353</v>
      </c>
      <c r="BT86" s="216">
        <f t="shared" si="313"/>
        <v>-429855505.55440623</v>
      </c>
      <c r="BZ86" s="217">
        <f t="shared" ref="BZ86:CF86" si="314">+BZ19+BZ65</f>
        <v>-1912010528.9660451</v>
      </c>
      <c r="CA86" s="216">
        <f t="shared" si="314"/>
        <v>-457388518.06958151</v>
      </c>
      <c r="CB86" s="216">
        <f t="shared" si="314"/>
        <v>-638159486.32542956</v>
      </c>
      <c r="CC86" s="222">
        <f t="shared" si="314"/>
        <v>-135475368.02754921</v>
      </c>
      <c r="CD86" s="222">
        <f t="shared" si="314"/>
        <v>38540661.028027087</v>
      </c>
      <c r="CE86" s="222">
        <f t="shared" si="314"/>
        <v>-277040492.37714255</v>
      </c>
      <c r="CF86" s="216">
        <f t="shared" si="314"/>
        <v>-442487325.19436908</v>
      </c>
      <c r="CL86" s="217">
        <f t="shared" ref="CL86:CR86" si="315">+CL19+CL65</f>
        <v>-1934639541.7350521</v>
      </c>
      <c r="CM86" s="216">
        <f t="shared" si="315"/>
        <v>-386990363.57590818</v>
      </c>
      <c r="CN86" s="216">
        <f t="shared" si="315"/>
        <v>-680036297.23157799</v>
      </c>
      <c r="CO86" s="222">
        <f t="shared" si="315"/>
        <v>-151416840.8425234</v>
      </c>
      <c r="CP86" s="222">
        <f t="shared" si="315"/>
        <v>54973481.46841374</v>
      </c>
      <c r="CQ86" s="222">
        <f t="shared" si="315"/>
        <v>-301236142.83537382</v>
      </c>
      <c r="CR86" s="216">
        <f t="shared" si="315"/>
        <v>-469933378.71808231</v>
      </c>
      <c r="CX86" s="217">
        <f t="shared" ref="CX86:DD86" si="316">+CX19+CX65</f>
        <v>-2215002850.1571236</v>
      </c>
      <c r="CY86" s="216">
        <f t="shared" si="316"/>
        <v>-245935635.58740366</v>
      </c>
      <c r="CZ86" s="216">
        <f t="shared" si="316"/>
        <v>-1034110832.4718616</v>
      </c>
      <c r="DA86" s="222">
        <f t="shared" si="316"/>
        <v>-123424686.76318192</v>
      </c>
      <c r="DB86" s="222">
        <f t="shared" si="316"/>
        <v>3540853.2794191241</v>
      </c>
      <c r="DC86" s="222">
        <f t="shared" si="316"/>
        <v>-300292423.19970101</v>
      </c>
      <c r="DD86" s="216">
        <f t="shared" si="316"/>
        <v>-514780125.4143939</v>
      </c>
      <c r="DJ86" s="217">
        <f t="shared" ref="DJ86:DP86" si="317">+DJ19+DJ65</f>
        <v>-2285031914.8199768</v>
      </c>
      <c r="DK86" s="216">
        <f t="shared" si="317"/>
        <v>-248984546.61512637</v>
      </c>
      <c r="DL86" s="216">
        <f t="shared" si="317"/>
        <v>-1095367298.8882391</v>
      </c>
      <c r="DM86" s="222">
        <f t="shared" si="317"/>
        <v>-86538504.162521064</v>
      </c>
      <c r="DN86" s="222">
        <f t="shared" si="317"/>
        <v>2407948.451364547</v>
      </c>
      <c r="DO86" s="222">
        <f t="shared" si="317"/>
        <v>-318620484.01460022</v>
      </c>
      <c r="DP86" s="216">
        <f t="shared" si="317"/>
        <v>-537929029.59085417</v>
      </c>
      <c r="DV86" s="217">
        <f t="shared" ref="DV86:EB86" si="318">+DV19+DV65</f>
        <v>-2344431191.2124205</v>
      </c>
      <c r="DW86" s="216">
        <f t="shared" si="318"/>
        <v>-235744459.75433159</v>
      </c>
      <c r="DX86" s="216">
        <f t="shared" si="318"/>
        <v>-1170864403.0138061</v>
      </c>
      <c r="DY86" s="222">
        <f t="shared" si="318"/>
        <v>-63334778.472538173</v>
      </c>
      <c r="DZ86" s="222">
        <f t="shared" si="318"/>
        <v>38675028.934129477</v>
      </c>
      <c r="EA86" s="222">
        <f t="shared" si="318"/>
        <v>-337600717.19037879</v>
      </c>
      <c r="EB86" s="216">
        <f t="shared" si="318"/>
        <v>-575561861.71549594</v>
      </c>
      <c r="EH86" s="217">
        <f t="shared" ref="EH86:EN86" si="319">+EH19+EH65</f>
        <v>-2414840220.82479</v>
      </c>
      <c r="EI86" s="216">
        <f t="shared" si="319"/>
        <v>-194377545.77279544</v>
      </c>
      <c r="EJ86" s="216">
        <f t="shared" si="319"/>
        <v>-1244249276.6741936</v>
      </c>
      <c r="EK86" s="222">
        <f t="shared" si="319"/>
        <v>-75109046.288316011</v>
      </c>
      <c r="EL86" s="222">
        <f t="shared" si="319"/>
        <v>69560969.411730051</v>
      </c>
      <c r="EM86" s="222">
        <f t="shared" si="319"/>
        <v>-368705472.46903789</v>
      </c>
      <c r="EN86" s="216">
        <f t="shared" si="319"/>
        <v>-601959849.03217757</v>
      </c>
      <c r="ET86" s="217">
        <f t="shared" ref="ET86:EZ86" si="320">+ET19+ET65</f>
        <v>-2390818543.6106071</v>
      </c>
      <c r="EU86" s="216">
        <f t="shared" si="320"/>
        <v>-163429751.88154697</v>
      </c>
      <c r="EV86" s="216">
        <f t="shared" si="320"/>
        <v>-1299849122.1014304</v>
      </c>
      <c r="EW86" s="222">
        <f t="shared" si="320"/>
        <v>-50244280.546168089</v>
      </c>
      <c r="EX86" s="222">
        <f t="shared" si="320"/>
        <v>104927804.96545357</v>
      </c>
      <c r="EY86" s="222">
        <f t="shared" si="320"/>
        <v>-374138492.82274759</v>
      </c>
      <c r="EZ86" s="216">
        <f t="shared" si="320"/>
        <v>-608084701.22416806</v>
      </c>
    </row>
    <row r="87" spans="1:158" x14ac:dyDescent="0.25">
      <c r="A87" s="215">
        <v>0</v>
      </c>
      <c r="B87" s="143"/>
      <c r="C87" s="144"/>
      <c r="D87" s="143"/>
      <c r="E87" s="143"/>
      <c r="F87" s="143"/>
      <c r="G87" s="143"/>
      <c r="H87" s="143"/>
      <c r="I87" s="143"/>
      <c r="J87" s="149"/>
      <c r="K87" s="148">
        <f>+E87-D87</f>
        <v>0</v>
      </c>
      <c r="L87" s="213" t="e">
        <f>+(H87-#REF!)</f>
        <v>#REF!</v>
      </c>
      <c r="M87" s="117" t="e">
        <f t="shared" si="201"/>
        <v>#REF!</v>
      </c>
      <c r="AD87" s="144"/>
      <c r="AE87" s="143"/>
      <c r="AF87" s="143"/>
      <c r="AG87" s="143"/>
      <c r="AH87" s="143"/>
      <c r="AI87" s="143"/>
      <c r="AJ87" s="143"/>
      <c r="AM87" s="146"/>
      <c r="AN87" s="146"/>
      <c r="AO87" s="145"/>
      <c r="AP87" s="144"/>
      <c r="AQ87" s="143"/>
      <c r="AR87" s="143"/>
      <c r="AS87" s="143"/>
      <c r="AT87" s="143"/>
      <c r="AU87" s="143"/>
      <c r="AV87" s="143"/>
      <c r="AY87" s="146"/>
      <c r="AZ87" s="146"/>
      <c r="BA87" s="145"/>
      <c r="BB87" s="144"/>
      <c r="BC87" s="143"/>
      <c r="BD87" s="143"/>
      <c r="BE87" s="143"/>
      <c r="BF87" s="143"/>
      <c r="BG87" s="143"/>
      <c r="BH87" s="143"/>
      <c r="BN87" s="144"/>
      <c r="BO87" s="143"/>
      <c r="BP87" s="143"/>
      <c r="BQ87" s="143"/>
      <c r="BR87" s="143"/>
      <c r="BS87" s="143"/>
      <c r="BT87" s="143"/>
      <c r="BZ87" s="144"/>
      <c r="CA87" s="143"/>
      <c r="CB87" s="143"/>
      <c r="CC87" s="143"/>
      <c r="CD87" s="143"/>
      <c r="CE87" s="143"/>
      <c r="CF87" s="143"/>
      <c r="CL87" s="144"/>
      <c r="CM87" s="143"/>
      <c r="CN87" s="143"/>
      <c r="CO87" s="143"/>
      <c r="CP87" s="143"/>
      <c r="CQ87" s="143"/>
      <c r="CR87" s="143"/>
      <c r="CX87" s="144"/>
      <c r="CY87" s="143"/>
      <c r="CZ87" s="143"/>
      <c r="DA87" s="143"/>
      <c r="DB87" s="143"/>
      <c r="DC87" s="143"/>
      <c r="DD87" s="143"/>
      <c r="DJ87" s="144"/>
      <c r="DK87" s="143"/>
      <c r="DL87" s="143"/>
      <c r="DM87" s="143"/>
      <c r="DN87" s="143"/>
      <c r="DO87" s="143"/>
      <c r="DP87" s="143"/>
      <c r="DV87" s="144"/>
      <c r="DW87" s="143"/>
      <c r="DX87" s="143"/>
      <c r="DY87" s="143"/>
      <c r="DZ87" s="143"/>
      <c r="EA87" s="143"/>
      <c r="EB87" s="143"/>
      <c r="EH87" s="144"/>
      <c r="EI87" s="143"/>
      <c r="EJ87" s="143"/>
      <c r="EK87" s="143"/>
      <c r="EL87" s="143"/>
      <c r="EM87" s="143"/>
      <c r="EN87" s="143"/>
      <c r="ET87" s="144"/>
      <c r="EU87" s="143"/>
      <c r="EV87" s="143"/>
      <c r="EW87" s="143"/>
      <c r="EX87" s="143"/>
      <c r="EY87" s="143"/>
      <c r="EZ87" s="143"/>
    </row>
    <row r="88" spans="1:158" ht="14.45" hidden="1" customHeight="1" x14ac:dyDescent="0.25">
      <c r="A88" s="215">
        <v>-743187.62100000004</v>
      </c>
      <c r="B88" s="143" t="s">
        <v>351</v>
      </c>
      <c r="C88" s="144">
        <f t="shared" ref="C88:I97" si="321">+C21</f>
        <v>-169982196.10013911</v>
      </c>
      <c r="D88" s="143">
        <f t="shared" si="321"/>
        <v>-25657575.3958591</v>
      </c>
      <c r="E88" s="143">
        <f t="shared" si="321"/>
        <v>-58336910.561002903</v>
      </c>
      <c r="F88" s="143">
        <f t="shared" si="321"/>
        <v>-8224115.8941622097</v>
      </c>
      <c r="G88" s="143">
        <f t="shared" si="321"/>
        <v>-13537825.6570937</v>
      </c>
      <c r="H88" s="143">
        <f t="shared" si="321"/>
        <v>-6429938.9553491902</v>
      </c>
      <c r="I88" s="143">
        <f t="shared" si="321"/>
        <v>-57795829.636671998</v>
      </c>
      <c r="J88" s="149"/>
      <c r="K88" s="148"/>
      <c r="L88" s="213" t="e">
        <f>+(H88-#REF!)</f>
        <v>#REF!</v>
      </c>
      <c r="M88" s="117" t="e">
        <f t="shared" si="201"/>
        <v>#REF!</v>
      </c>
      <c r="N88" s="118">
        <f>+F88-D88</f>
        <v>17433459.501696892</v>
      </c>
      <c r="O88" s="118">
        <f>+F88-E88</f>
        <v>50112794.666840695</v>
      </c>
      <c r="AD88" s="144">
        <f t="shared" ref="AD88:AJ97" si="322">+AD21</f>
        <v>-338964392.20027757</v>
      </c>
      <c r="AE88" s="143">
        <f t="shared" si="322"/>
        <v>-67328184.8306171</v>
      </c>
      <c r="AF88" s="143">
        <f t="shared" si="322"/>
        <v>-163368409.98029599</v>
      </c>
      <c r="AG88" s="143">
        <f t="shared" si="322"/>
        <v>-13228952.8261037</v>
      </c>
      <c r="AH88" s="143">
        <f t="shared" si="322"/>
        <v>-37911727.428162999</v>
      </c>
      <c r="AI88" s="143">
        <f t="shared" si="322"/>
        <v>-32332744.127697501</v>
      </c>
      <c r="AJ88" s="143">
        <f t="shared" si="322"/>
        <v>-24794373.0074003</v>
      </c>
      <c r="AM88" s="146"/>
      <c r="AN88" s="146"/>
      <c r="AO88" s="145"/>
      <c r="AP88" s="144">
        <f t="shared" ref="AP88:AV97" si="323">+AP21</f>
        <v>-510446588.30041724</v>
      </c>
      <c r="AQ88" s="143">
        <f t="shared" si="323"/>
        <v>-97568906.882070094</v>
      </c>
      <c r="AR88" s="143">
        <f t="shared" si="323"/>
        <v>-236745981.21039701</v>
      </c>
      <c r="AS88" s="143">
        <f t="shared" si="323"/>
        <v>-19170789.6133634</v>
      </c>
      <c r="AT88" s="143">
        <f t="shared" si="323"/>
        <v>-54939930.617210902</v>
      </c>
      <c r="AU88" s="143">
        <f t="shared" si="323"/>
        <v>-46855124.773875497</v>
      </c>
      <c r="AV88" s="143">
        <f t="shared" si="323"/>
        <v>-55165855.203500398</v>
      </c>
      <c r="AY88" s="146"/>
      <c r="AZ88" s="146"/>
      <c r="BA88" s="145"/>
      <c r="BB88" s="144">
        <f t="shared" ref="BB88:BH97" si="324">+BB21</f>
        <v>-680328784.40055633</v>
      </c>
      <c r="BC88" s="143">
        <f t="shared" si="324"/>
        <v>-133939092.89764901</v>
      </c>
      <c r="BD88" s="143">
        <f t="shared" si="324"/>
        <v>-324996384.44049698</v>
      </c>
      <c r="BE88" s="143">
        <f t="shared" si="324"/>
        <v>-26316971.7997263</v>
      </c>
      <c r="BF88" s="143">
        <f t="shared" si="324"/>
        <v>-75419564.550653398</v>
      </c>
      <c r="BG88" s="143">
        <f t="shared" si="324"/>
        <v>-64321033.312430099</v>
      </c>
      <c r="BH88" s="143">
        <f t="shared" si="324"/>
        <v>-55335737.399600498</v>
      </c>
      <c r="BN88" s="144">
        <f t="shared" ref="BN88:BT97" si="325">+BN21</f>
        <v>-866776343.50019491</v>
      </c>
      <c r="BO88" s="143">
        <f t="shared" si="325"/>
        <v>-173855767.87757</v>
      </c>
      <c r="BP88" s="143">
        <f t="shared" si="325"/>
        <v>-421852162.44157702</v>
      </c>
      <c r="BQ88" s="143">
        <f t="shared" si="325"/>
        <v>-34159984.523339197</v>
      </c>
      <c r="BR88" s="143">
        <f t="shared" si="325"/>
        <v>-97896185.678706795</v>
      </c>
      <c r="BS88" s="143">
        <f t="shared" si="325"/>
        <v>-83490058.020301804</v>
      </c>
      <c r="BT88" s="143">
        <f t="shared" si="325"/>
        <v>-55522184.958700202</v>
      </c>
      <c r="BZ88" s="144">
        <f t="shared" ref="BZ88:CF97" si="326">+BZ21</f>
        <v>-1048758539.6003327</v>
      </c>
      <c r="CA88" s="143">
        <f t="shared" si="326"/>
        <v>-199958154.525435</v>
      </c>
      <c r="CB88" s="143">
        <f t="shared" si="326"/>
        <v>-485188273.67167699</v>
      </c>
      <c r="CC88" s="143">
        <f t="shared" si="326"/>
        <v>-39288702.0505092</v>
      </c>
      <c r="CD88" s="143">
        <f t="shared" si="326"/>
        <v>-112594139.742194</v>
      </c>
      <c r="CE88" s="143">
        <f t="shared" si="326"/>
        <v>-96025102.4557174</v>
      </c>
      <c r="CF88" s="143">
        <f t="shared" si="326"/>
        <v>-115704167.1548</v>
      </c>
      <c r="CL88" s="144">
        <f t="shared" ref="CL88:CR97" si="327">+CL21</f>
        <v>-1231240735.7004716</v>
      </c>
      <c r="CM88" s="143">
        <f t="shared" si="327"/>
        <v>-251884178.41545299</v>
      </c>
      <c r="CN88" s="143">
        <f t="shared" si="327"/>
        <v>-611184124.90177703</v>
      </c>
      <c r="CO88" s="143">
        <f t="shared" si="327"/>
        <v>-49491367.133733101</v>
      </c>
      <c r="CP88" s="143">
        <f t="shared" si="327"/>
        <v>-141833087.28101799</v>
      </c>
      <c r="CQ88" s="143">
        <f t="shared" si="327"/>
        <v>-120961328.61759</v>
      </c>
      <c r="CR88" s="143">
        <f t="shared" si="327"/>
        <v>-55886649.350900501</v>
      </c>
      <c r="CX88" s="144">
        <f t="shared" ref="CX88:DD97" si="328">+CX21</f>
        <v>-1413722931.8006127</v>
      </c>
      <c r="CY88" s="143">
        <f t="shared" si="328"/>
        <v>-290951906.34134603</v>
      </c>
      <c r="CZ88" s="143">
        <f t="shared" si="328"/>
        <v>-705979976.13187802</v>
      </c>
      <c r="DA88" s="143">
        <f t="shared" si="328"/>
        <v>-57167574.817853801</v>
      </c>
      <c r="DB88" s="143">
        <f t="shared" si="328"/>
        <v>-163831676.07544699</v>
      </c>
      <c r="DC88" s="143">
        <f t="shared" si="328"/>
        <v>-139722666.88708699</v>
      </c>
      <c r="DD88" s="143">
        <f t="shared" si="328"/>
        <v>-56069131.547000602</v>
      </c>
      <c r="DJ88" s="144">
        <f t="shared" ref="DJ88:DP97" si="329">+DJ21</f>
        <v>-1596205127.9007504</v>
      </c>
      <c r="DK88" s="143">
        <f t="shared" si="329"/>
        <v>-330019634.26723802</v>
      </c>
      <c r="DL88" s="143">
        <f t="shared" si="329"/>
        <v>-800775827.36197805</v>
      </c>
      <c r="DM88" s="143">
        <f t="shared" si="329"/>
        <v>-64843782.501974598</v>
      </c>
      <c r="DN88" s="143">
        <f t="shared" si="329"/>
        <v>-185830264.869876</v>
      </c>
      <c r="DO88" s="143">
        <f t="shared" si="329"/>
        <v>-158484005.15658301</v>
      </c>
      <c r="DP88" s="143">
        <f t="shared" si="329"/>
        <v>-56251613.743100703</v>
      </c>
      <c r="DV88" s="144">
        <f t="shared" ref="DV88:EB97" si="330">+DV21</f>
        <v>-1778187324.0008895</v>
      </c>
      <c r="DW88" s="143">
        <f t="shared" si="330"/>
        <v>-368980316.87922901</v>
      </c>
      <c r="DX88" s="143">
        <f t="shared" si="330"/>
        <v>-895311938.59207797</v>
      </c>
      <c r="DY88" s="143">
        <f t="shared" si="330"/>
        <v>-72498957.428247795</v>
      </c>
      <c r="DZ88" s="143">
        <f t="shared" si="330"/>
        <v>-207768577.67775801</v>
      </c>
      <c r="EA88" s="143">
        <f t="shared" si="330"/>
        <v>-177193937.48437601</v>
      </c>
      <c r="EB88" s="143">
        <f t="shared" si="330"/>
        <v>-56433595.9392009</v>
      </c>
      <c r="EH88" s="144">
        <f t="shared" ref="EH88:EN97" si="331">+EH21</f>
        <v>-1960169520.101028</v>
      </c>
      <c r="EI88" s="143">
        <f t="shared" si="331"/>
        <v>-395082703.52709502</v>
      </c>
      <c r="EJ88" s="143">
        <f t="shared" si="331"/>
        <v>-958648049.82217801</v>
      </c>
      <c r="EK88" s="143">
        <f t="shared" si="331"/>
        <v>-77627674.955417797</v>
      </c>
      <c r="EL88" s="143">
        <f t="shared" si="331"/>
        <v>-222466531.741245</v>
      </c>
      <c r="EM88" s="143">
        <f t="shared" si="331"/>
        <v>-189728981.91979101</v>
      </c>
      <c r="EN88" s="143">
        <f t="shared" si="331"/>
        <v>-116615578.13530099</v>
      </c>
      <c r="ET88" s="144">
        <f t="shared" ref="ET88:EZ97" si="332">+ET21</f>
        <v>-2141651716.201169</v>
      </c>
      <c r="EU88" s="143">
        <f t="shared" si="332"/>
        <v>-423221094.18841302</v>
      </c>
      <c r="EV88" s="143">
        <f t="shared" si="332"/>
        <v>-1026924421.0522799</v>
      </c>
      <c r="EW88" s="143">
        <f t="shared" si="332"/>
        <v>-83156435.957924202</v>
      </c>
      <c r="EX88" s="143">
        <f t="shared" si="332"/>
        <v>-238310936.275585</v>
      </c>
      <c r="EY88" s="143">
        <f t="shared" si="332"/>
        <v>-203241768.39556599</v>
      </c>
      <c r="EZ88" s="143">
        <f t="shared" si="332"/>
        <v>-166797060.33140099</v>
      </c>
    </row>
    <row r="89" spans="1:158" ht="14.45" hidden="1" customHeight="1" x14ac:dyDescent="0.25">
      <c r="A89" s="215">
        <v>-531385.57400000002</v>
      </c>
      <c r="B89" s="143" t="s">
        <v>350</v>
      </c>
      <c r="C89" s="144">
        <f t="shared" si="321"/>
        <v>-181174517.09596103</v>
      </c>
      <c r="D89" s="143">
        <f t="shared" si="321"/>
        <v>-29311130.417108599</v>
      </c>
      <c r="E89" s="143">
        <f t="shared" si="321"/>
        <v>-66643896.284164101</v>
      </c>
      <c r="F89" s="143">
        <f t="shared" si="321"/>
        <v>-9395203.1639789604</v>
      </c>
      <c r="G89" s="143">
        <f t="shared" si="321"/>
        <v>-15465567.8596659</v>
      </c>
      <c r="H89" s="143">
        <f t="shared" si="321"/>
        <v>-7345541.2830903903</v>
      </c>
      <c r="I89" s="143">
        <f t="shared" si="321"/>
        <v>-53013178.087953098</v>
      </c>
      <c r="J89" s="149"/>
      <c r="K89" s="148"/>
      <c r="L89" s="213" t="e">
        <f>+(H89-#REF!)</f>
        <v>#REF!</v>
      </c>
      <c r="M89" s="117" t="e">
        <f t="shared" si="201"/>
        <v>#REF!</v>
      </c>
      <c r="N89" s="118">
        <f>+F89-D89</f>
        <v>19915927.253129639</v>
      </c>
      <c r="O89" s="118">
        <f>+F89-E89</f>
        <v>57248693.120185137</v>
      </c>
      <c r="AD89" s="144">
        <f t="shared" si="322"/>
        <v>-362349034.19192237</v>
      </c>
      <c r="AE89" s="143">
        <f t="shared" si="322"/>
        <v>-63066592.283215597</v>
      </c>
      <c r="AF89" s="143">
        <f t="shared" si="322"/>
        <v>-153027872.80103999</v>
      </c>
      <c r="AG89" s="143">
        <f t="shared" si="322"/>
        <v>-12391615.432923101</v>
      </c>
      <c r="AH89" s="143">
        <f t="shared" si="322"/>
        <v>-35512073.6208691</v>
      </c>
      <c r="AI89" s="143">
        <f t="shared" si="322"/>
        <v>-30286216.633182701</v>
      </c>
      <c r="AJ89" s="143">
        <f t="shared" si="322"/>
        <v>-68064663.420691907</v>
      </c>
      <c r="AM89" s="146"/>
      <c r="AN89" s="146"/>
      <c r="AO89" s="145"/>
      <c r="AP89" s="144">
        <f t="shared" si="323"/>
        <v>-543523551.28788316</v>
      </c>
      <c r="AQ89" s="143">
        <f t="shared" si="323"/>
        <v>-105283023.008973</v>
      </c>
      <c r="AR89" s="143">
        <f t="shared" si="323"/>
        <v>-255463890.94205001</v>
      </c>
      <c r="AS89" s="143">
        <f t="shared" si="323"/>
        <v>-20686494.790840302</v>
      </c>
      <c r="AT89" s="143">
        <f t="shared" si="323"/>
        <v>-59283660.790363498</v>
      </c>
      <c r="AU89" s="143">
        <f t="shared" si="323"/>
        <v>-50559643.817868501</v>
      </c>
      <c r="AV89" s="143">
        <f t="shared" si="323"/>
        <v>-52246837.937787898</v>
      </c>
      <c r="AY89" s="146"/>
      <c r="AZ89" s="146"/>
      <c r="BA89" s="145"/>
      <c r="BB89" s="144">
        <f t="shared" si="324"/>
        <v>-724698068.3838439</v>
      </c>
      <c r="BC89" s="143">
        <f t="shared" si="324"/>
        <v>-133184312.83787</v>
      </c>
      <c r="BD89" s="143">
        <f t="shared" si="324"/>
        <v>-323164949.08305901</v>
      </c>
      <c r="BE89" s="143">
        <f t="shared" si="324"/>
        <v>-26168669.126336001</v>
      </c>
      <c r="BF89" s="143">
        <f t="shared" si="324"/>
        <v>-74994556.569723397</v>
      </c>
      <c r="BG89" s="143">
        <f t="shared" si="324"/>
        <v>-63958568.311971501</v>
      </c>
      <c r="BH89" s="143">
        <f t="shared" si="324"/>
        <v>-103227012.45488399</v>
      </c>
      <c r="BN89" s="144">
        <f t="shared" si="325"/>
        <v>-905872585.47980523</v>
      </c>
      <c r="BO89" s="143">
        <f t="shared" si="325"/>
        <v>-174115128.27214801</v>
      </c>
      <c r="BP89" s="143">
        <f t="shared" si="325"/>
        <v>-422481487.224069</v>
      </c>
      <c r="BQ89" s="143">
        <f t="shared" si="325"/>
        <v>-34210944.851966299</v>
      </c>
      <c r="BR89" s="143">
        <f t="shared" si="325"/>
        <v>-98042228.537424102</v>
      </c>
      <c r="BS89" s="143">
        <f t="shared" si="325"/>
        <v>-83614609.622217998</v>
      </c>
      <c r="BT89" s="143">
        <f t="shared" si="325"/>
        <v>-93408186.971979797</v>
      </c>
      <c r="BZ89" s="144">
        <f t="shared" si="326"/>
        <v>-1087047102.5757663</v>
      </c>
      <c r="CA89" s="143">
        <f t="shared" si="326"/>
        <v>-217188993.03378001</v>
      </c>
      <c r="CB89" s="143">
        <f t="shared" si="326"/>
        <v>-526998025.36507899</v>
      </c>
      <c r="CC89" s="143">
        <f t="shared" si="326"/>
        <v>-42674296.810780399</v>
      </c>
      <c r="CD89" s="143">
        <f t="shared" si="326"/>
        <v>-122296626.962524</v>
      </c>
      <c r="CE89" s="143">
        <f t="shared" si="326"/>
        <v>-104299798.914527</v>
      </c>
      <c r="CF89" s="143">
        <f t="shared" si="326"/>
        <v>-73589361.489075795</v>
      </c>
      <c r="CL89" s="144">
        <f t="shared" si="327"/>
        <v>-1268221619.6717279</v>
      </c>
      <c r="CM89" s="143">
        <f t="shared" si="327"/>
        <v>-236689315.19451499</v>
      </c>
      <c r="CN89" s="143">
        <f t="shared" si="327"/>
        <v>-574314563.50608897</v>
      </c>
      <c r="CO89" s="143">
        <f t="shared" si="327"/>
        <v>-46505810.204572</v>
      </c>
      <c r="CP89" s="143">
        <f t="shared" si="327"/>
        <v>-133277034.356234</v>
      </c>
      <c r="CQ89" s="143">
        <f t="shared" si="327"/>
        <v>-113664360.404146</v>
      </c>
      <c r="CR89" s="143">
        <f t="shared" si="327"/>
        <v>-163770536.006172</v>
      </c>
      <c r="CX89" s="144">
        <f t="shared" si="328"/>
        <v>-1449396136.7676892</v>
      </c>
      <c r="CY89" s="143">
        <f t="shared" si="328"/>
        <v>-264761834.66466799</v>
      </c>
      <c r="CZ89" s="143">
        <f t="shared" si="328"/>
        <v>-642431101.64709902</v>
      </c>
      <c r="DA89" s="143">
        <f t="shared" si="328"/>
        <v>-52021628.531099103</v>
      </c>
      <c r="DB89" s="143">
        <f t="shared" si="328"/>
        <v>-149084347.57954001</v>
      </c>
      <c r="DC89" s="143">
        <f t="shared" si="328"/>
        <v>-127145513.822015</v>
      </c>
      <c r="DD89" s="143">
        <f t="shared" si="328"/>
        <v>-213951710.52326801</v>
      </c>
      <c r="DJ89" s="144">
        <f t="shared" si="329"/>
        <v>-1630570653.8636489</v>
      </c>
      <c r="DK89" s="143">
        <f t="shared" si="329"/>
        <v>-297120452.78952801</v>
      </c>
      <c r="DL89" s="143">
        <f t="shared" si="329"/>
        <v>-720947639.78810799</v>
      </c>
      <c r="DM89" s="143">
        <f t="shared" si="329"/>
        <v>-58379599.323993899</v>
      </c>
      <c r="DN89" s="143">
        <f t="shared" si="329"/>
        <v>-167305113.71764401</v>
      </c>
      <c r="DO89" s="143">
        <f t="shared" si="329"/>
        <v>-142684963.20401099</v>
      </c>
      <c r="DP89" s="143">
        <f t="shared" si="329"/>
        <v>-244132885.040364</v>
      </c>
      <c r="DV89" s="144">
        <f t="shared" si="330"/>
        <v>-1811745170.9596107</v>
      </c>
      <c r="DW89" s="143">
        <f t="shared" si="330"/>
        <v>-331622120.24174303</v>
      </c>
      <c r="DX89" s="143">
        <f t="shared" si="330"/>
        <v>-804664177.92911899</v>
      </c>
      <c r="DY89" s="143">
        <f t="shared" si="330"/>
        <v>-65158646.3500726</v>
      </c>
      <c r="DZ89" s="143">
        <f t="shared" si="330"/>
        <v>-186732606.31314701</v>
      </c>
      <c r="EA89" s="143">
        <f t="shared" si="330"/>
        <v>-159253560.56806901</v>
      </c>
      <c r="EB89" s="143">
        <f t="shared" si="330"/>
        <v>-264314059.55746001</v>
      </c>
      <c r="EH89" s="144">
        <f t="shared" si="331"/>
        <v>-1992919688.055573</v>
      </c>
      <c r="EI89" s="143">
        <f t="shared" si="331"/>
        <v>-370409886.34866703</v>
      </c>
      <c r="EJ89" s="143">
        <f t="shared" si="331"/>
        <v>-898780716.07012796</v>
      </c>
      <c r="EK89" s="143">
        <f t="shared" si="331"/>
        <v>-72779845.842519</v>
      </c>
      <c r="EL89" s="143">
        <f t="shared" si="331"/>
        <v>-208573551.82345</v>
      </c>
      <c r="EM89" s="143">
        <f t="shared" si="331"/>
        <v>-177880453.89625299</v>
      </c>
      <c r="EN89" s="143">
        <f t="shared" si="331"/>
        <v>-264495234.07455599</v>
      </c>
      <c r="ET89" s="144">
        <f t="shared" si="332"/>
        <v>-2174094205.1515336</v>
      </c>
      <c r="EU89" s="143">
        <f t="shared" si="332"/>
        <v>-409197652.45559102</v>
      </c>
      <c r="EV89" s="143">
        <f t="shared" si="332"/>
        <v>-992897254.21113801</v>
      </c>
      <c r="EW89" s="143">
        <f t="shared" si="332"/>
        <v>-80401045.334965393</v>
      </c>
      <c r="EX89" s="143">
        <f t="shared" si="332"/>
        <v>-230414497.33375099</v>
      </c>
      <c r="EY89" s="143">
        <f t="shared" si="332"/>
        <v>-196507347.22443601</v>
      </c>
      <c r="EZ89" s="143">
        <f t="shared" si="332"/>
        <v>-264676408.59165201</v>
      </c>
    </row>
    <row r="90" spans="1:158" ht="14.45" hidden="1" customHeight="1" x14ac:dyDescent="0.25">
      <c r="A90" s="215"/>
      <c r="B90" s="143" t="s">
        <v>349</v>
      </c>
      <c r="C90" s="144">
        <f t="shared" si="321"/>
        <v>-54200775.166666642</v>
      </c>
      <c r="D90" s="143">
        <f t="shared" si="321"/>
        <v>-12383588.654061699</v>
      </c>
      <c r="E90" s="143">
        <f t="shared" si="321"/>
        <v>-28156218.68358</v>
      </c>
      <c r="F90" s="143">
        <f t="shared" si="321"/>
        <v>-3969356.6794730299</v>
      </c>
      <c r="G90" s="143">
        <f t="shared" si="321"/>
        <v>-6534010.3895751797</v>
      </c>
      <c r="H90" s="143">
        <f t="shared" si="321"/>
        <v>-3103399.9848100599</v>
      </c>
      <c r="I90" s="143">
        <f t="shared" si="321"/>
        <v>-54200.775166666674</v>
      </c>
      <c r="J90" s="149"/>
      <c r="K90" s="148"/>
      <c r="L90" s="213"/>
      <c r="N90" s="118"/>
      <c r="O90" s="118"/>
      <c r="AD90" s="144">
        <f t="shared" si="322"/>
        <v>-108401550.33333331</v>
      </c>
      <c r="AE90" s="143">
        <f t="shared" si="322"/>
        <v>-19266365.609174099</v>
      </c>
      <c r="AF90" s="143">
        <f t="shared" si="322"/>
        <v>-46748854.489220001</v>
      </c>
      <c r="AG90" s="143">
        <f t="shared" si="322"/>
        <v>-3785544.52961173</v>
      </c>
      <c r="AH90" s="143">
        <f t="shared" si="322"/>
        <v>-10848669.147162</v>
      </c>
      <c r="AI90" s="143">
        <f t="shared" si="322"/>
        <v>-9252209.4733321797</v>
      </c>
      <c r="AJ90" s="143">
        <f t="shared" si="322"/>
        <v>-18499907.084833302</v>
      </c>
      <c r="AM90" s="146"/>
      <c r="AN90" s="146"/>
      <c r="AO90" s="145"/>
      <c r="AP90" s="144">
        <f t="shared" si="323"/>
        <v>-162602325.50000009</v>
      </c>
      <c r="AQ90" s="143">
        <f t="shared" si="323"/>
        <v>-33227383.547155201</v>
      </c>
      <c r="AR90" s="143">
        <f t="shared" si="323"/>
        <v>-80624553.172800004</v>
      </c>
      <c r="AS90" s="143">
        <f t="shared" si="323"/>
        <v>-6528669.83694888</v>
      </c>
      <c r="AT90" s="143">
        <f t="shared" si="323"/>
        <v>-18709957.967230499</v>
      </c>
      <c r="AU90" s="143">
        <f t="shared" si="323"/>
        <v>-15956653.115865501</v>
      </c>
      <c r="AV90" s="143">
        <f t="shared" si="323"/>
        <v>-7555107.8600000003</v>
      </c>
      <c r="AY90" s="146"/>
      <c r="AZ90" s="146"/>
      <c r="BA90" s="145"/>
      <c r="BB90" s="144">
        <f t="shared" si="324"/>
        <v>-216803100.6666666</v>
      </c>
      <c r="BC90" s="143">
        <f t="shared" si="324"/>
        <v>-44617170.902176604</v>
      </c>
      <c r="BD90" s="143">
        <f t="shared" si="324"/>
        <v>-108261291.85638</v>
      </c>
      <c r="BE90" s="143">
        <f t="shared" si="324"/>
        <v>-8766587.8797120396</v>
      </c>
      <c r="BF90" s="143">
        <f t="shared" si="324"/>
        <v>-25123416.383711498</v>
      </c>
      <c r="BG90" s="143">
        <f t="shared" si="324"/>
        <v>-21426325.009519801</v>
      </c>
      <c r="BH90" s="143">
        <f t="shared" si="324"/>
        <v>-8608308.6351666693</v>
      </c>
      <c r="BN90" s="144">
        <f t="shared" si="325"/>
        <v>-271003875.83333343</v>
      </c>
      <c r="BO90" s="143">
        <f t="shared" si="325"/>
        <v>-56221048.885000803</v>
      </c>
      <c r="BP90" s="143">
        <f t="shared" si="325"/>
        <v>-136417510.53996</v>
      </c>
      <c r="BQ90" s="143">
        <f t="shared" si="325"/>
        <v>-11046571.438170301</v>
      </c>
      <c r="BR90" s="143">
        <f t="shared" si="325"/>
        <v>-31657426.7732867</v>
      </c>
      <c r="BS90" s="143">
        <f t="shared" si="325"/>
        <v>-26998808.786582299</v>
      </c>
      <c r="BT90" s="143">
        <f t="shared" si="325"/>
        <v>-8662509.4103333298</v>
      </c>
      <c r="BZ90" s="144">
        <f t="shared" si="326"/>
        <v>-325204651.00000006</v>
      </c>
      <c r="CA90" s="143">
        <f t="shared" si="326"/>
        <v>-67824926.867824897</v>
      </c>
      <c r="CB90" s="143">
        <f t="shared" si="326"/>
        <v>-164573729.22354001</v>
      </c>
      <c r="CC90" s="143">
        <f t="shared" si="326"/>
        <v>-13326554.996628501</v>
      </c>
      <c r="CD90" s="143">
        <f t="shared" si="326"/>
        <v>-38191437.162861899</v>
      </c>
      <c r="CE90" s="143">
        <f t="shared" si="326"/>
        <v>-32571292.5636447</v>
      </c>
      <c r="CF90" s="143">
        <f t="shared" si="326"/>
        <v>-8716710.1854999997</v>
      </c>
      <c r="CL90" s="144">
        <f t="shared" si="327"/>
        <v>-379405426.16666669</v>
      </c>
      <c r="CM90" s="143">
        <f t="shared" si="327"/>
        <v>-66570508.8865235</v>
      </c>
      <c r="CN90" s="143">
        <f t="shared" si="327"/>
        <v>-161529947.90711999</v>
      </c>
      <c r="CO90" s="143">
        <f t="shared" si="327"/>
        <v>-13080081.155983601</v>
      </c>
      <c r="CP90" s="143">
        <f t="shared" si="327"/>
        <v>-37485088.8080424</v>
      </c>
      <c r="CQ90" s="143">
        <f t="shared" si="327"/>
        <v>-31968888.448330499</v>
      </c>
      <c r="CR90" s="143">
        <f t="shared" si="327"/>
        <v>-68770910.960666701</v>
      </c>
      <c r="CX90" s="144">
        <f t="shared" si="328"/>
        <v>-433606201.33333325</v>
      </c>
      <c r="CY90" s="143">
        <f t="shared" si="328"/>
        <v>-78174386.869347706</v>
      </c>
      <c r="CZ90" s="143">
        <f t="shared" si="328"/>
        <v>-189686166.5907</v>
      </c>
      <c r="DA90" s="143">
        <f t="shared" si="328"/>
        <v>-15360064.7144418</v>
      </c>
      <c r="DB90" s="143">
        <f t="shared" si="328"/>
        <v>-44019099.197617598</v>
      </c>
      <c r="DC90" s="143">
        <f t="shared" si="328"/>
        <v>-37541372.2253929</v>
      </c>
      <c r="DD90" s="143">
        <f t="shared" si="328"/>
        <v>-68825111.735833302</v>
      </c>
      <c r="DJ90" s="144">
        <f t="shared" si="329"/>
        <v>-487806976.50000006</v>
      </c>
      <c r="DK90" s="143">
        <f t="shared" si="329"/>
        <v>-94064363.506880298</v>
      </c>
      <c r="DL90" s="143">
        <f t="shared" si="329"/>
        <v>-228242385.27428001</v>
      </c>
      <c r="DM90" s="143">
        <f t="shared" si="329"/>
        <v>-18482200.7392678</v>
      </c>
      <c r="DN90" s="143">
        <f t="shared" si="329"/>
        <v>-52966562.501990996</v>
      </c>
      <c r="DO90" s="143">
        <f t="shared" si="329"/>
        <v>-45172151.966581002</v>
      </c>
      <c r="DP90" s="143">
        <f t="shared" si="329"/>
        <v>-48879312.511</v>
      </c>
      <c r="DV90" s="144">
        <f t="shared" si="330"/>
        <v>-542007751.66666675</v>
      </c>
      <c r="DW90" s="143">
        <f t="shared" si="330"/>
        <v>-101382142.834996</v>
      </c>
      <c r="DX90" s="143">
        <f t="shared" si="330"/>
        <v>-245998603.95785999</v>
      </c>
      <c r="DY90" s="143">
        <f t="shared" si="330"/>
        <v>-19920031.831358299</v>
      </c>
      <c r="DZ90" s="143">
        <f t="shared" si="330"/>
        <v>-57087119.976768002</v>
      </c>
      <c r="EA90" s="143">
        <f t="shared" si="330"/>
        <v>-48686339.7795178</v>
      </c>
      <c r="EB90" s="143">
        <f t="shared" si="330"/>
        <v>-68933513.286166698</v>
      </c>
      <c r="EH90" s="144">
        <f t="shared" si="331"/>
        <v>-596208526.83333325</v>
      </c>
      <c r="EI90" s="143">
        <f t="shared" si="331"/>
        <v>-112986020.81782</v>
      </c>
      <c r="EJ90" s="143">
        <f t="shared" si="331"/>
        <v>-274154822.64143997</v>
      </c>
      <c r="EK90" s="143">
        <f t="shared" si="331"/>
        <v>-22200015.3898165</v>
      </c>
      <c r="EL90" s="143">
        <f t="shared" si="331"/>
        <v>-63621130.3663432</v>
      </c>
      <c r="EM90" s="143">
        <f t="shared" si="331"/>
        <v>-54258823.556580298</v>
      </c>
      <c r="EN90" s="143">
        <f t="shared" si="331"/>
        <v>-68987714.061333299</v>
      </c>
      <c r="ET90" s="144">
        <f t="shared" si="332"/>
        <v>-650409301.99999976</v>
      </c>
      <c r="EU90" s="143">
        <f t="shared" si="332"/>
        <v>-124589898.800644</v>
      </c>
      <c r="EV90" s="143">
        <f t="shared" si="332"/>
        <v>-302311041.32502002</v>
      </c>
      <c r="EW90" s="143">
        <f t="shared" si="332"/>
        <v>-24479998.948274702</v>
      </c>
      <c r="EX90" s="143">
        <f t="shared" si="332"/>
        <v>-70155140.755918294</v>
      </c>
      <c r="EY90" s="143">
        <f t="shared" si="332"/>
        <v>-59831307.333642699</v>
      </c>
      <c r="EZ90" s="143">
        <f t="shared" si="332"/>
        <v>-69041914.836500004</v>
      </c>
    </row>
    <row r="91" spans="1:158" ht="14.45" hidden="1" customHeight="1" x14ac:dyDescent="0.25">
      <c r="A91" s="215"/>
      <c r="B91" s="143" t="s">
        <v>348</v>
      </c>
      <c r="C91" s="144">
        <f t="shared" si="321"/>
        <v>-2835792.0516666714</v>
      </c>
      <c r="D91" s="143">
        <f t="shared" si="321"/>
        <v>-648994.71345275885</v>
      </c>
      <c r="E91" s="143">
        <f t="shared" si="321"/>
        <v>-1475601.1029540901</v>
      </c>
      <c r="F91" s="143">
        <f t="shared" si="321"/>
        <v>-208024.6342760624</v>
      </c>
      <c r="G91" s="143">
        <f t="shared" si="321"/>
        <v>-342432.09451961401</v>
      </c>
      <c r="H91" s="143">
        <f t="shared" si="321"/>
        <v>-162641.88355533651</v>
      </c>
      <c r="I91" s="143">
        <f t="shared" si="321"/>
        <v>1902.377091190476</v>
      </c>
      <c r="J91" s="149"/>
      <c r="K91" s="148"/>
      <c r="L91" s="213"/>
      <c r="N91" s="118"/>
      <c r="O91" s="118"/>
      <c r="AD91" s="144">
        <f t="shared" si="322"/>
        <v>-5671584.1033333298</v>
      </c>
      <c r="AE91" s="143">
        <f t="shared" si="322"/>
        <v>170710.0665475844</v>
      </c>
      <c r="AF91" s="143">
        <f t="shared" si="322"/>
        <v>414219.27844440017</v>
      </c>
      <c r="AG91" s="143">
        <f t="shared" si="322"/>
        <v>33541.902592212122</v>
      </c>
      <c r="AH91" s="143">
        <f t="shared" si="322"/>
        <v>96124.87739685073</v>
      </c>
      <c r="AI91" s="143">
        <f t="shared" si="322"/>
        <v>81979.410488952955</v>
      </c>
      <c r="AJ91" s="143">
        <f t="shared" si="322"/>
        <v>-6468159.6388033303</v>
      </c>
      <c r="AM91" s="146"/>
      <c r="AN91" s="146"/>
      <c r="AO91" s="145"/>
      <c r="AP91" s="144">
        <f t="shared" si="323"/>
        <v>-8507376.1550000012</v>
      </c>
      <c r="AQ91" s="143">
        <f t="shared" si="323"/>
        <v>-436406.43411161221</v>
      </c>
      <c r="AR91" s="143">
        <f t="shared" si="323"/>
        <v>-1058917.9765554001</v>
      </c>
      <c r="AS91" s="143">
        <f t="shared" si="323"/>
        <v>-85747.152465119041</v>
      </c>
      <c r="AT91" s="143">
        <f t="shared" si="323"/>
        <v>-245735.44971633161</v>
      </c>
      <c r="AU91" s="143">
        <f t="shared" si="323"/>
        <v>-209573.71129653699</v>
      </c>
      <c r="AV91" s="143">
        <f t="shared" si="323"/>
        <v>-6470995.4308550004</v>
      </c>
      <c r="AY91" s="146"/>
      <c r="AZ91" s="146"/>
      <c r="BA91" s="145"/>
      <c r="BB91" s="144">
        <f t="shared" si="324"/>
        <v>-11343168.206666671</v>
      </c>
      <c r="BC91" s="143">
        <f t="shared" si="324"/>
        <v>-1043522.93477081</v>
      </c>
      <c r="BD91" s="143">
        <f t="shared" si="324"/>
        <v>-2532055.2315552002</v>
      </c>
      <c r="BE91" s="143">
        <f t="shared" si="324"/>
        <v>-205036.20752245019</v>
      </c>
      <c r="BF91" s="143">
        <f t="shared" si="324"/>
        <v>-587595.77682951384</v>
      </c>
      <c r="BG91" s="143">
        <f t="shared" si="324"/>
        <v>-501126.8330820268</v>
      </c>
      <c r="BH91" s="143">
        <f t="shared" si="324"/>
        <v>-6473831.2229066696</v>
      </c>
      <c r="BN91" s="144">
        <f t="shared" si="325"/>
        <v>-14178960.258333325</v>
      </c>
      <c r="BO91" s="143">
        <f t="shared" si="325"/>
        <v>-1650639.4354300001</v>
      </c>
      <c r="BP91" s="143">
        <f t="shared" si="325"/>
        <v>-4005192.4865549998</v>
      </c>
      <c r="BQ91" s="143">
        <f t="shared" si="325"/>
        <v>-324325.26257978118</v>
      </c>
      <c r="BR91" s="143">
        <f t="shared" si="325"/>
        <v>-929456.10394269589</v>
      </c>
      <c r="BS91" s="143">
        <f t="shared" si="325"/>
        <v>-792679.95486751641</v>
      </c>
      <c r="BT91" s="143">
        <f t="shared" si="325"/>
        <v>-6476667.0149583304</v>
      </c>
      <c r="BZ91" s="144">
        <f t="shared" si="326"/>
        <v>-17014752.310000002</v>
      </c>
      <c r="CA91" s="143">
        <f t="shared" si="326"/>
        <v>-2257755.9360892</v>
      </c>
      <c r="CB91" s="143">
        <f t="shared" si="326"/>
        <v>-5478329.7415548004</v>
      </c>
      <c r="CC91" s="143">
        <f t="shared" si="326"/>
        <v>-443614.31763711252</v>
      </c>
      <c r="CD91" s="143">
        <f t="shared" si="326"/>
        <v>-1271316.4310558799</v>
      </c>
      <c r="CE91" s="143">
        <f t="shared" si="326"/>
        <v>-1084233.07665301</v>
      </c>
      <c r="CF91" s="143">
        <f t="shared" si="326"/>
        <v>-6479502.8070099996</v>
      </c>
      <c r="CL91" s="144">
        <f t="shared" si="327"/>
        <v>-19850544.361666672</v>
      </c>
      <c r="CM91" s="143">
        <f t="shared" si="327"/>
        <v>-2864872.4367483999</v>
      </c>
      <c r="CN91" s="143">
        <f t="shared" si="327"/>
        <v>-6951466.9965546001</v>
      </c>
      <c r="CO91" s="143">
        <f t="shared" si="327"/>
        <v>-562903.37269444356</v>
      </c>
      <c r="CP91" s="143">
        <f t="shared" si="327"/>
        <v>-1613176.7581690601</v>
      </c>
      <c r="CQ91" s="143">
        <f t="shared" si="327"/>
        <v>-1375786.1984385001</v>
      </c>
      <c r="CR91" s="143">
        <f t="shared" si="327"/>
        <v>-6482338.5990616698</v>
      </c>
      <c r="CX91" s="144">
        <f t="shared" si="328"/>
        <v>-22686336.413333323</v>
      </c>
      <c r="CY91" s="143">
        <f t="shared" si="328"/>
        <v>-3471988.93740759</v>
      </c>
      <c r="CZ91" s="143">
        <f t="shared" si="328"/>
        <v>-8424604.2515543997</v>
      </c>
      <c r="DA91" s="143">
        <f t="shared" si="328"/>
        <v>-682192.42775177467</v>
      </c>
      <c r="DB91" s="143">
        <f t="shared" si="328"/>
        <v>-1955037.0852822401</v>
      </c>
      <c r="DC91" s="143">
        <f t="shared" si="328"/>
        <v>-1667339.3202239899</v>
      </c>
      <c r="DD91" s="143">
        <f t="shared" si="328"/>
        <v>-6485174.3911133297</v>
      </c>
      <c r="DJ91" s="144">
        <f t="shared" si="329"/>
        <v>-25522128.465000004</v>
      </c>
      <c r="DK91" s="143">
        <f t="shared" si="329"/>
        <v>-4079105.4380667899</v>
      </c>
      <c r="DL91" s="143">
        <f t="shared" si="329"/>
        <v>-9897741.5065541994</v>
      </c>
      <c r="DM91" s="143">
        <f t="shared" si="329"/>
        <v>-801481.48280910589</v>
      </c>
      <c r="DN91" s="143">
        <f t="shared" si="329"/>
        <v>-2296897.4123954298</v>
      </c>
      <c r="DO91" s="143">
        <f t="shared" si="329"/>
        <v>-1958892.44200948</v>
      </c>
      <c r="DP91" s="143">
        <f t="shared" si="329"/>
        <v>-6488010.1831649998</v>
      </c>
      <c r="DV91" s="144">
        <f t="shared" si="330"/>
        <v>-28357920.516666681</v>
      </c>
      <c r="DW91" s="143">
        <f t="shared" si="330"/>
        <v>-4686221.9387259902</v>
      </c>
      <c r="DX91" s="143">
        <f t="shared" si="330"/>
        <v>-11370878.761554001</v>
      </c>
      <c r="DY91" s="143">
        <f t="shared" si="330"/>
        <v>-920770.53786643676</v>
      </c>
      <c r="DZ91" s="143">
        <f t="shared" si="330"/>
        <v>-2638757.7395086102</v>
      </c>
      <c r="EA91" s="143">
        <f t="shared" si="330"/>
        <v>-2250445.56379497</v>
      </c>
      <c r="EB91" s="143">
        <f t="shared" si="330"/>
        <v>-6490845.97521667</v>
      </c>
      <c r="EH91" s="144">
        <f t="shared" si="331"/>
        <v>-31193712.568333331</v>
      </c>
      <c r="EI91" s="143">
        <f t="shared" si="331"/>
        <v>-5293338.4393851804</v>
      </c>
      <c r="EJ91" s="143">
        <f t="shared" si="331"/>
        <v>-12844016.016553801</v>
      </c>
      <c r="EK91" s="143">
        <f t="shared" si="331"/>
        <v>-1040059.59292377</v>
      </c>
      <c r="EL91" s="143">
        <f t="shared" si="331"/>
        <v>-2980618.0666217902</v>
      </c>
      <c r="EM91" s="143">
        <f t="shared" si="331"/>
        <v>-2541998.6855804599</v>
      </c>
      <c r="EN91" s="143">
        <f t="shared" si="331"/>
        <v>-6493681.7672683299</v>
      </c>
      <c r="ET91" s="144">
        <f t="shared" si="332"/>
        <v>-34029504.619999997</v>
      </c>
      <c r="EU91" s="143">
        <f t="shared" si="332"/>
        <v>-5900454.9400443798</v>
      </c>
      <c r="EV91" s="143">
        <f t="shared" si="332"/>
        <v>-14317153.2715536</v>
      </c>
      <c r="EW91" s="143">
        <f t="shared" si="332"/>
        <v>-1159348.6479811</v>
      </c>
      <c r="EX91" s="143">
        <f t="shared" si="332"/>
        <v>-3322478.3937349701</v>
      </c>
      <c r="EY91" s="143">
        <f t="shared" si="332"/>
        <v>-2833551.8073659502</v>
      </c>
      <c r="EZ91" s="143">
        <f t="shared" si="332"/>
        <v>-6496517.55932</v>
      </c>
    </row>
    <row r="92" spans="1:158" ht="14.45" hidden="1" customHeight="1" x14ac:dyDescent="0.25">
      <c r="A92" s="215"/>
      <c r="B92" s="143" t="s">
        <v>347</v>
      </c>
      <c r="C92" s="144">
        <f t="shared" si="321"/>
        <v>-24791252.651238855</v>
      </c>
      <c r="D92" s="143">
        <f t="shared" si="321"/>
        <v>-5665017.2803897504</v>
      </c>
      <c r="E92" s="143">
        <f t="shared" si="321"/>
        <v>-12880391.124797</v>
      </c>
      <c r="F92" s="143">
        <f t="shared" si="321"/>
        <v>-1815828.5784040201</v>
      </c>
      <c r="G92" s="143">
        <f t="shared" si="321"/>
        <v>-2989059.3753732899</v>
      </c>
      <c r="H92" s="143">
        <f t="shared" si="321"/>
        <v>-1419686.5733378399</v>
      </c>
      <c r="I92" s="143">
        <f t="shared" si="321"/>
        <v>-21269.71893695309</v>
      </c>
      <c r="J92" s="149"/>
      <c r="K92" s="148"/>
      <c r="L92" s="213"/>
      <c r="N92" s="118"/>
      <c r="O92" s="118"/>
      <c r="AD92" s="144">
        <f t="shared" si="322"/>
        <v>-49582505.30247765</v>
      </c>
      <c r="AE92" s="143">
        <f t="shared" si="322"/>
        <v>-9631794.8895126004</v>
      </c>
      <c r="AF92" s="143">
        <f t="shared" si="322"/>
        <v>-23371059.539399099</v>
      </c>
      <c r="AG92" s="143">
        <f t="shared" si="322"/>
        <v>-1892499.5608395799</v>
      </c>
      <c r="AH92" s="143">
        <f t="shared" si="322"/>
        <v>-5423553.0545466496</v>
      </c>
      <c r="AI92" s="143">
        <f t="shared" si="322"/>
        <v>-4625438.2237772401</v>
      </c>
      <c r="AJ92" s="143">
        <f t="shared" si="322"/>
        <v>-4638160.0344024803</v>
      </c>
      <c r="AM92" s="146"/>
      <c r="AN92" s="146"/>
      <c r="AO92" s="145"/>
      <c r="AP92" s="144">
        <f t="shared" si="323"/>
        <v>-74373757.953716367</v>
      </c>
      <c r="AQ92" s="143">
        <f t="shared" si="323"/>
        <v>-14939369.7336314</v>
      </c>
      <c r="AR92" s="143">
        <f t="shared" si="323"/>
        <v>-36249619.466664597</v>
      </c>
      <c r="AS92" s="143">
        <f t="shared" si="323"/>
        <v>-2935356.3883406399</v>
      </c>
      <c r="AT92" s="143">
        <f t="shared" si="323"/>
        <v>-8412187.4771295693</v>
      </c>
      <c r="AU92" s="143">
        <f t="shared" si="323"/>
        <v>-7174273.60089646</v>
      </c>
      <c r="AV92" s="143">
        <f t="shared" si="323"/>
        <v>-4662951.2870537098</v>
      </c>
      <c r="AY92" s="146"/>
      <c r="AZ92" s="146"/>
      <c r="BA92" s="145"/>
      <c r="BB92" s="144">
        <f t="shared" si="324"/>
        <v>-99165010.604955226</v>
      </c>
      <c r="BC92" s="143">
        <f t="shared" si="324"/>
        <v>-11674747.2683332</v>
      </c>
      <c r="BD92" s="143">
        <f t="shared" si="324"/>
        <v>-28328179.3939301</v>
      </c>
      <c r="BE92" s="143">
        <f t="shared" si="324"/>
        <v>-2293908.28310628</v>
      </c>
      <c r="BF92" s="143">
        <f t="shared" si="324"/>
        <v>-6573916.0701160803</v>
      </c>
      <c r="BG92" s="143">
        <f t="shared" si="324"/>
        <v>-5606517.0497645503</v>
      </c>
      <c r="BH92" s="143">
        <f t="shared" si="324"/>
        <v>-44687742.539705001</v>
      </c>
      <c r="BN92" s="144">
        <f t="shared" si="325"/>
        <v>-123956263.25619406</v>
      </c>
      <c r="BO92" s="143">
        <f t="shared" si="325"/>
        <v>-19125371.439806301</v>
      </c>
      <c r="BP92" s="143">
        <f t="shared" si="325"/>
        <v>-46406739.321195699</v>
      </c>
      <c r="BQ92" s="143">
        <f t="shared" si="325"/>
        <v>-3757841.3437911998</v>
      </c>
      <c r="BR92" s="143">
        <f t="shared" si="325"/>
        <v>-10769276.950098099</v>
      </c>
      <c r="BS92" s="143">
        <f t="shared" si="325"/>
        <v>-9184500.4089465402</v>
      </c>
      <c r="BT92" s="143">
        <f t="shared" si="325"/>
        <v>-34712533.792356201</v>
      </c>
      <c r="BZ92" s="144">
        <f t="shared" si="326"/>
        <v>-148747515.90743276</v>
      </c>
      <c r="CA92" s="143">
        <f t="shared" si="326"/>
        <v>-28719044.938633699</v>
      </c>
      <c r="CB92" s="143">
        <f t="shared" si="326"/>
        <v>-69685299.248461202</v>
      </c>
      <c r="CC92" s="143">
        <f t="shared" si="326"/>
        <v>-5642850.6376599697</v>
      </c>
      <c r="CD92" s="143">
        <f t="shared" si="326"/>
        <v>-16171364.287479199</v>
      </c>
      <c r="CE92" s="143">
        <f t="shared" si="326"/>
        <v>-13791631.750191299</v>
      </c>
      <c r="CF92" s="143">
        <f t="shared" si="326"/>
        <v>-14737325.0450074</v>
      </c>
      <c r="CL92" s="144">
        <f t="shared" si="327"/>
        <v>-173538768.55867156</v>
      </c>
      <c r="CM92" s="143">
        <f t="shared" si="327"/>
        <v>-27597471.800689701</v>
      </c>
      <c r="CN92" s="143">
        <f t="shared" si="327"/>
        <v>-66963859.175726697</v>
      </c>
      <c r="CO92" s="143">
        <f t="shared" si="327"/>
        <v>-5422478.7656094702</v>
      </c>
      <c r="CP92" s="143">
        <f t="shared" si="327"/>
        <v>-15539819.337864799</v>
      </c>
      <c r="CQ92" s="143">
        <f t="shared" si="327"/>
        <v>-13253023.181122201</v>
      </c>
      <c r="CR92" s="143">
        <f t="shared" si="327"/>
        <v>-44762116.297658697</v>
      </c>
      <c r="CX92" s="144">
        <f t="shared" si="328"/>
        <v>-198330021.20991063</v>
      </c>
      <c r="CY92" s="143">
        <f t="shared" si="328"/>
        <v>-32905046.644808602</v>
      </c>
      <c r="CZ92" s="143">
        <f t="shared" si="328"/>
        <v>-79842419.102992296</v>
      </c>
      <c r="DA92" s="143">
        <f t="shared" si="328"/>
        <v>-6465335.5931105297</v>
      </c>
      <c r="DB92" s="143">
        <f t="shared" si="328"/>
        <v>-18528453.7604478</v>
      </c>
      <c r="DC92" s="143">
        <f t="shared" si="328"/>
        <v>-15801858.558241401</v>
      </c>
      <c r="DD92" s="143">
        <f t="shared" si="328"/>
        <v>-44786907.550310001</v>
      </c>
      <c r="DJ92" s="144">
        <f t="shared" si="329"/>
        <v>-223121273.86114922</v>
      </c>
      <c r="DK92" s="143">
        <f t="shared" si="329"/>
        <v>-38212621.488927402</v>
      </c>
      <c r="DL92" s="143">
        <f t="shared" si="329"/>
        <v>-92720979.030257806</v>
      </c>
      <c r="DM92" s="143">
        <f t="shared" si="329"/>
        <v>-7508192.4206115901</v>
      </c>
      <c r="DN92" s="143">
        <f t="shared" si="329"/>
        <v>-21517088.183030698</v>
      </c>
      <c r="DO92" s="143">
        <f t="shared" si="329"/>
        <v>-18350693.935360599</v>
      </c>
      <c r="DP92" s="143">
        <f t="shared" si="329"/>
        <v>-44811698.802961104</v>
      </c>
      <c r="DV92" s="144">
        <f t="shared" si="330"/>
        <v>-247912526.51238763</v>
      </c>
      <c r="DW92" s="143">
        <f t="shared" si="330"/>
        <v>-43520196.333046198</v>
      </c>
      <c r="DX92" s="143">
        <f t="shared" si="330"/>
        <v>-105599538.957523</v>
      </c>
      <c r="DY92" s="143">
        <f t="shared" si="330"/>
        <v>-8551049.2481126599</v>
      </c>
      <c r="DZ92" s="143">
        <f t="shared" si="330"/>
        <v>-24505722.6056136</v>
      </c>
      <c r="EA92" s="143">
        <f t="shared" si="330"/>
        <v>-20899529.312479801</v>
      </c>
      <c r="EB92" s="143">
        <f t="shared" si="330"/>
        <v>-44836490.0556124</v>
      </c>
      <c r="EH92" s="144">
        <f t="shared" si="331"/>
        <v>-272703779.16362691</v>
      </c>
      <c r="EI92" s="143">
        <f t="shared" si="331"/>
        <v>-48827771.177165098</v>
      </c>
      <c r="EJ92" s="143">
        <f t="shared" si="331"/>
        <v>-118478098.884789</v>
      </c>
      <c r="EK92" s="143">
        <f t="shared" si="331"/>
        <v>-9593906.0756137203</v>
      </c>
      <c r="EL92" s="143">
        <f t="shared" si="331"/>
        <v>-27494357.028196499</v>
      </c>
      <c r="EM92" s="143">
        <f t="shared" si="331"/>
        <v>-23448364.689599</v>
      </c>
      <c r="EN92" s="143">
        <f t="shared" si="331"/>
        <v>-44861281.3082636</v>
      </c>
      <c r="ET92" s="144">
        <f t="shared" si="332"/>
        <v>-297495031.81486517</v>
      </c>
      <c r="EU92" s="143">
        <f t="shared" si="332"/>
        <v>-54135346.021283902</v>
      </c>
      <c r="EV92" s="143">
        <f t="shared" si="332"/>
        <v>-131356658.81205399</v>
      </c>
      <c r="EW92" s="143">
        <f t="shared" si="332"/>
        <v>-10636762.903114799</v>
      </c>
      <c r="EX92" s="143">
        <f t="shared" si="332"/>
        <v>-30482991.450779401</v>
      </c>
      <c r="EY92" s="143">
        <f t="shared" si="332"/>
        <v>-25997200.066718198</v>
      </c>
      <c r="EZ92" s="143">
        <f t="shared" si="332"/>
        <v>-44886072.560914896</v>
      </c>
    </row>
    <row r="93" spans="1:158" ht="14.45" hidden="1" customHeight="1" x14ac:dyDescent="0.25">
      <c r="A93" s="215"/>
      <c r="B93" s="143" t="s">
        <v>346</v>
      </c>
      <c r="C93" s="144">
        <f t="shared" si="321"/>
        <v>-5694690.0083333356</v>
      </c>
      <c r="D93" s="143">
        <f t="shared" si="321"/>
        <v>-1263666.86821954</v>
      </c>
      <c r="E93" s="143">
        <f t="shared" si="321"/>
        <v>-2873163.9655289999</v>
      </c>
      <c r="F93" s="143">
        <f t="shared" si="321"/>
        <v>-405047.73407107498</v>
      </c>
      <c r="G93" s="143">
        <f t="shared" si="321"/>
        <v>-666754.4180095325</v>
      </c>
      <c r="H93" s="143">
        <f t="shared" si="321"/>
        <v>-316682.3324958554</v>
      </c>
      <c r="I93" s="143">
        <f t="shared" si="321"/>
        <v>-169374.6900083333</v>
      </c>
      <c r="J93" s="149"/>
      <c r="K93" s="148"/>
      <c r="L93" s="213"/>
      <c r="N93" s="118"/>
      <c r="O93" s="118"/>
      <c r="AD93" s="144">
        <f t="shared" si="322"/>
        <v>-11389380.016666699</v>
      </c>
      <c r="AE93" s="143">
        <f t="shared" si="322"/>
        <v>146682.26320161001</v>
      </c>
      <c r="AF93" s="143">
        <f t="shared" si="322"/>
        <v>355917.03789200052</v>
      </c>
      <c r="AG93" s="143">
        <f t="shared" si="322"/>
        <v>28820.808777215279</v>
      </c>
      <c r="AH93" s="143">
        <f t="shared" si="322"/>
        <v>82595.097358345403</v>
      </c>
      <c r="AI93" s="143">
        <f t="shared" si="322"/>
        <v>70440.634870829686</v>
      </c>
      <c r="AJ93" s="143">
        <f t="shared" si="322"/>
        <v>-12073835.858766699</v>
      </c>
      <c r="AM93" s="146"/>
      <c r="AN93" s="146"/>
      <c r="AO93" s="145"/>
      <c r="AP93" s="144">
        <f t="shared" si="323"/>
        <v>-17084070.024999999</v>
      </c>
      <c r="AQ93" s="143">
        <f t="shared" si="323"/>
        <v>-1072497.4958241801</v>
      </c>
      <c r="AR93" s="143">
        <f t="shared" si="323"/>
        <v>-2602360.5276370002</v>
      </c>
      <c r="AS93" s="143">
        <f t="shared" si="323"/>
        <v>-210729.2631468733</v>
      </c>
      <c r="AT93" s="143">
        <f t="shared" si="323"/>
        <v>-603911.01930589566</v>
      </c>
      <c r="AU93" s="143">
        <f t="shared" si="323"/>
        <v>-515041.1703110481</v>
      </c>
      <c r="AV93" s="143">
        <f t="shared" si="323"/>
        <v>-12079530.548775</v>
      </c>
      <c r="AY93" s="146"/>
      <c r="AZ93" s="146"/>
      <c r="BA93" s="145"/>
      <c r="BB93" s="144">
        <f t="shared" si="324"/>
        <v>-22778760.033333302</v>
      </c>
      <c r="BC93" s="143">
        <f t="shared" si="324"/>
        <v>-2291677.2548499699</v>
      </c>
      <c r="BD93" s="143">
        <f t="shared" si="324"/>
        <v>-5560638.0931660002</v>
      </c>
      <c r="BE93" s="143">
        <f t="shared" si="324"/>
        <v>-450279.3350709618</v>
      </c>
      <c r="BF93" s="143">
        <f t="shared" si="324"/>
        <v>-1290417.1359701401</v>
      </c>
      <c r="BG93" s="143">
        <f t="shared" si="324"/>
        <v>-1100522.97549293</v>
      </c>
      <c r="BH93" s="143">
        <f t="shared" si="324"/>
        <v>-12085225.2387833</v>
      </c>
      <c r="BN93" s="144">
        <f t="shared" si="325"/>
        <v>-28473450.041666701</v>
      </c>
      <c r="BO93" s="143">
        <f t="shared" si="325"/>
        <v>-3510857.0138757699</v>
      </c>
      <c r="BP93" s="143">
        <f t="shared" si="325"/>
        <v>-8518915.6586949993</v>
      </c>
      <c r="BQ93" s="143">
        <f t="shared" si="325"/>
        <v>-689829.40699505026</v>
      </c>
      <c r="BR93" s="143">
        <f t="shared" si="325"/>
        <v>-1976923.25263438</v>
      </c>
      <c r="BS93" s="143">
        <f t="shared" si="325"/>
        <v>-1686004.7806748</v>
      </c>
      <c r="BT93" s="143">
        <f t="shared" si="325"/>
        <v>-12090919.9287917</v>
      </c>
      <c r="BZ93" s="144">
        <f t="shared" si="326"/>
        <v>-34168140.049999997</v>
      </c>
      <c r="CA93" s="143">
        <f t="shared" si="326"/>
        <v>-4730036.7729015602</v>
      </c>
      <c r="CB93" s="143">
        <f t="shared" si="326"/>
        <v>-11477193.224223999</v>
      </c>
      <c r="CC93" s="143">
        <f t="shared" si="326"/>
        <v>-929379.4789191389</v>
      </c>
      <c r="CD93" s="143">
        <f t="shared" si="326"/>
        <v>-2663429.3692986201</v>
      </c>
      <c r="CE93" s="143">
        <f t="shared" si="326"/>
        <v>-2271486.5858566798</v>
      </c>
      <c r="CF93" s="143">
        <f t="shared" si="326"/>
        <v>-12096614.618799999</v>
      </c>
      <c r="CL93" s="144">
        <f t="shared" si="327"/>
        <v>-39862830.0583333</v>
      </c>
      <c r="CM93" s="143">
        <f t="shared" si="327"/>
        <v>-5949216.53192735</v>
      </c>
      <c r="CN93" s="143">
        <f t="shared" si="327"/>
        <v>-14435470.789752999</v>
      </c>
      <c r="CO93" s="143">
        <f t="shared" si="327"/>
        <v>-1168929.55084323</v>
      </c>
      <c r="CP93" s="143">
        <f t="shared" si="327"/>
        <v>-3349935.4859628598</v>
      </c>
      <c r="CQ93" s="143">
        <f t="shared" si="327"/>
        <v>-2856968.3910385598</v>
      </c>
      <c r="CR93" s="143">
        <f t="shared" si="327"/>
        <v>-12102309.308808301</v>
      </c>
      <c r="CX93" s="144">
        <f t="shared" si="328"/>
        <v>-45557520.0666667</v>
      </c>
      <c r="CY93" s="143">
        <f t="shared" si="328"/>
        <v>-7168396.2909531398</v>
      </c>
      <c r="CZ93" s="143">
        <f t="shared" si="328"/>
        <v>-17393748.355282001</v>
      </c>
      <c r="DA93" s="143">
        <f t="shared" si="328"/>
        <v>-1408479.6227673199</v>
      </c>
      <c r="DB93" s="143">
        <f t="shared" si="328"/>
        <v>-4036441.6026271</v>
      </c>
      <c r="DC93" s="143">
        <f t="shared" si="328"/>
        <v>-3442450.1962204399</v>
      </c>
      <c r="DD93" s="143">
        <f t="shared" si="328"/>
        <v>-12108003.998816701</v>
      </c>
      <c r="DJ93" s="144">
        <f t="shared" si="329"/>
        <v>-51252210.074999988</v>
      </c>
      <c r="DK93" s="143">
        <f t="shared" si="329"/>
        <v>-8387576.0499789398</v>
      </c>
      <c r="DL93" s="143">
        <f t="shared" si="329"/>
        <v>-20352025.920811001</v>
      </c>
      <c r="DM93" s="143">
        <f t="shared" si="329"/>
        <v>-1648029.6946914</v>
      </c>
      <c r="DN93" s="143">
        <f t="shared" si="329"/>
        <v>-4722947.7192913396</v>
      </c>
      <c r="DO93" s="143">
        <f t="shared" si="329"/>
        <v>-4027932.0014023101</v>
      </c>
      <c r="DP93" s="143">
        <f t="shared" si="329"/>
        <v>-12113698.688825</v>
      </c>
      <c r="DV93" s="144">
        <f t="shared" si="330"/>
        <v>-56946900.083333291</v>
      </c>
      <c r="DW93" s="143">
        <f t="shared" si="330"/>
        <v>-9606755.8090047296</v>
      </c>
      <c r="DX93" s="143">
        <f t="shared" si="330"/>
        <v>-23310303.486340001</v>
      </c>
      <c r="DY93" s="143">
        <f t="shared" si="330"/>
        <v>-1887579.76661549</v>
      </c>
      <c r="DZ93" s="143">
        <f t="shared" si="330"/>
        <v>-5409453.8359555798</v>
      </c>
      <c r="EA93" s="143">
        <f t="shared" si="330"/>
        <v>-4613413.8065841896</v>
      </c>
      <c r="EB93" s="143">
        <f t="shared" si="330"/>
        <v>-12119393.3788333</v>
      </c>
      <c r="EH93" s="144">
        <f t="shared" si="331"/>
        <v>-62641590.091666669</v>
      </c>
      <c r="EI93" s="143">
        <f t="shared" si="331"/>
        <v>-10825935.568030501</v>
      </c>
      <c r="EJ93" s="143">
        <f t="shared" si="331"/>
        <v>-26268581.051869001</v>
      </c>
      <c r="EK93" s="143">
        <f t="shared" si="331"/>
        <v>-2127129.8385395799</v>
      </c>
      <c r="EL93" s="143">
        <f t="shared" si="331"/>
        <v>-6095959.9526198199</v>
      </c>
      <c r="EM93" s="143">
        <f t="shared" si="331"/>
        <v>-5198895.6117660701</v>
      </c>
      <c r="EN93" s="143">
        <f t="shared" si="331"/>
        <v>-12125088.0688417</v>
      </c>
      <c r="ET93" s="144">
        <f t="shared" si="332"/>
        <v>-68336280.099999994</v>
      </c>
      <c r="EU93" s="143">
        <f t="shared" si="332"/>
        <v>-12045115.3270563</v>
      </c>
      <c r="EV93" s="143">
        <f t="shared" si="332"/>
        <v>-29226858.617398001</v>
      </c>
      <c r="EW93" s="143">
        <f t="shared" si="332"/>
        <v>-2366679.9104636698</v>
      </c>
      <c r="EX93" s="143">
        <f t="shared" si="332"/>
        <v>-6782466.0692840703</v>
      </c>
      <c r="EY93" s="143">
        <f t="shared" si="332"/>
        <v>-5784377.4169479497</v>
      </c>
      <c r="EZ93" s="143">
        <f t="shared" si="332"/>
        <v>-12130782.758850001</v>
      </c>
    </row>
    <row r="94" spans="1:158" ht="14.45" hidden="1" customHeight="1" x14ac:dyDescent="0.25">
      <c r="A94" s="215"/>
      <c r="B94" s="143" t="s">
        <v>345</v>
      </c>
      <c r="C94" s="144">
        <f t="shared" si="321"/>
        <v>-84161257.384722173</v>
      </c>
      <c r="D94" s="143">
        <f t="shared" si="321"/>
        <v>-8202688.8555408502</v>
      </c>
      <c r="E94" s="143">
        <f t="shared" si="321"/>
        <v>-18650223.910192601</v>
      </c>
      <c r="F94" s="143">
        <f t="shared" si="321"/>
        <v>-2629237.67156144</v>
      </c>
      <c r="G94" s="143">
        <f t="shared" si="321"/>
        <v>-4328022.81323977</v>
      </c>
      <c r="H94" s="143">
        <f t="shared" si="321"/>
        <v>-2055641.96137422</v>
      </c>
      <c r="I94" s="143">
        <f t="shared" si="321"/>
        <v>-48295442.172813296</v>
      </c>
      <c r="J94" s="149"/>
      <c r="K94" s="148"/>
      <c r="L94" s="213"/>
      <c r="N94" s="118"/>
      <c r="O94" s="118"/>
      <c r="AD94" s="144">
        <f t="shared" si="322"/>
        <v>-168322514.76944441</v>
      </c>
      <c r="AE94" s="143">
        <f t="shared" si="322"/>
        <v>-34306261.592624597</v>
      </c>
      <c r="AF94" s="143">
        <f t="shared" si="322"/>
        <v>-83242395.779048994</v>
      </c>
      <c r="AG94" s="143">
        <f t="shared" si="322"/>
        <v>-6740652.77996956</v>
      </c>
      <c r="AH94" s="143">
        <f t="shared" si="322"/>
        <v>-19317461.800743401</v>
      </c>
      <c r="AI94" s="143">
        <f t="shared" si="322"/>
        <v>-16474758.3919384</v>
      </c>
      <c r="AJ94" s="143">
        <f t="shared" si="322"/>
        <v>-8240984.4251194503</v>
      </c>
      <c r="AM94" s="146"/>
      <c r="AN94" s="146"/>
      <c r="AO94" s="145"/>
      <c r="AP94" s="144">
        <f t="shared" si="323"/>
        <v>-252483772.15416616</v>
      </c>
      <c r="AQ94" s="143">
        <f t="shared" si="323"/>
        <v>-53395922.6864608</v>
      </c>
      <c r="AR94" s="143">
        <f t="shared" si="323"/>
        <v>-129562485.765264</v>
      </c>
      <c r="AS94" s="143">
        <f t="shared" si="323"/>
        <v>-10491477.589995099</v>
      </c>
      <c r="AT94" s="143">
        <f t="shared" si="323"/>
        <v>-30066630.665257599</v>
      </c>
      <c r="AU94" s="143">
        <f t="shared" si="323"/>
        <v>-25642109.764684498</v>
      </c>
      <c r="AV94" s="143">
        <f t="shared" si="323"/>
        <v>-3325145.6825041701</v>
      </c>
      <c r="AY94" s="146"/>
      <c r="AZ94" s="146"/>
      <c r="BA94" s="145"/>
      <c r="BB94" s="144">
        <f t="shared" si="324"/>
        <v>-336645029.53888887</v>
      </c>
      <c r="BC94" s="143">
        <f t="shared" si="324"/>
        <v>-69313870.775812596</v>
      </c>
      <c r="BD94" s="143">
        <f t="shared" si="324"/>
        <v>-168186575.75148001</v>
      </c>
      <c r="BE94" s="143">
        <f t="shared" si="324"/>
        <v>-13619109.574908599</v>
      </c>
      <c r="BF94" s="143">
        <f t="shared" si="324"/>
        <v>-39029844.372821003</v>
      </c>
      <c r="BG94" s="143">
        <f t="shared" si="324"/>
        <v>-33286322.123977799</v>
      </c>
      <c r="BH94" s="143">
        <f t="shared" si="324"/>
        <v>-13209306.9398889</v>
      </c>
      <c r="BN94" s="144">
        <f t="shared" si="325"/>
        <v>-420806286.92361158</v>
      </c>
      <c r="BO94" s="143">
        <f t="shared" si="325"/>
        <v>-87332007.205971599</v>
      </c>
      <c r="BP94" s="143">
        <f t="shared" si="325"/>
        <v>-211906665.73769599</v>
      </c>
      <c r="BQ94" s="143">
        <f t="shared" si="325"/>
        <v>-17159396.268342201</v>
      </c>
      <c r="BR94" s="143">
        <f t="shared" si="325"/>
        <v>-49175650.008635603</v>
      </c>
      <c r="BS94" s="143">
        <f t="shared" si="325"/>
        <v>-41939099.505692601</v>
      </c>
      <c r="BT94" s="143">
        <f t="shared" si="325"/>
        <v>-13293468.197273601</v>
      </c>
      <c r="BZ94" s="144">
        <f t="shared" si="326"/>
        <v>-504967544.30833364</v>
      </c>
      <c r="CA94" s="143">
        <f t="shared" si="326"/>
        <v>-105350143.636131</v>
      </c>
      <c r="CB94" s="143">
        <f t="shared" si="326"/>
        <v>-255626755.72391099</v>
      </c>
      <c r="CC94" s="143">
        <f t="shared" si="326"/>
        <v>-20699682.961775798</v>
      </c>
      <c r="CD94" s="143">
        <f t="shared" si="326"/>
        <v>-59321455.644450203</v>
      </c>
      <c r="CE94" s="143">
        <f t="shared" si="326"/>
        <v>-50591876.8874074</v>
      </c>
      <c r="CF94" s="143">
        <f t="shared" si="326"/>
        <v>-13377629.4546583</v>
      </c>
      <c r="CL94" s="144">
        <f t="shared" si="327"/>
        <v>-589128801.69305634</v>
      </c>
      <c r="CM94" s="143">
        <f t="shared" si="327"/>
        <v>-123368280.06629001</v>
      </c>
      <c r="CN94" s="143">
        <f t="shared" si="327"/>
        <v>-299346845.710127</v>
      </c>
      <c r="CO94" s="143">
        <f t="shared" si="327"/>
        <v>-24239969.6552094</v>
      </c>
      <c r="CP94" s="143">
        <f t="shared" si="327"/>
        <v>-69467261.280264795</v>
      </c>
      <c r="CQ94" s="143">
        <f t="shared" si="327"/>
        <v>-59244654.269122101</v>
      </c>
      <c r="CR94" s="143">
        <f t="shared" si="327"/>
        <v>-13461790.712043099</v>
      </c>
      <c r="CX94" s="144">
        <f t="shared" si="328"/>
        <v>-673290059.0777775</v>
      </c>
      <c r="CY94" s="143">
        <f t="shared" si="328"/>
        <v>-130671169.859677</v>
      </c>
      <c r="CZ94" s="143">
        <f t="shared" si="328"/>
        <v>-317066935.69634199</v>
      </c>
      <c r="DA94" s="143">
        <f t="shared" si="328"/>
        <v>-25674875.182723802</v>
      </c>
      <c r="DB94" s="143">
        <f t="shared" si="328"/>
        <v>-73579434.629083902</v>
      </c>
      <c r="DC94" s="143">
        <f t="shared" si="328"/>
        <v>-62751691.740523003</v>
      </c>
      <c r="DD94" s="143">
        <f t="shared" si="328"/>
        <v>-63545951.969427802</v>
      </c>
      <c r="DJ94" s="144">
        <f t="shared" si="329"/>
        <v>-757451316.46250093</v>
      </c>
      <c r="DK94" s="143">
        <f t="shared" si="329"/>
        <v>-137974059.653065</v>
      </c>
      <c r="DL94" s="143">
        <f t="shared" si="329"/>
        <v>-334787025.682558</v>
      </c>
      <c r="DM94" s="143">
        <f t="shared" si="329"/>
        <v>-27109780.710238099</v>
      </c>
      <c r="DN94" s="143">
        <f t="shared" si="329"/>
        <v>-77691607.977902904</v>
      </c>
      <c r="DO94" s="143">
        <f t="shared" si="329"/>
        <v>-66258729.211923897</v>
      </c>
      <c r="DP94" s="143">
        <f t="shared" si="329"/>
        <v>-113630113.226813</v>
      </c>
      <c r="DV94" s="144">
        <f t="shared" si="330"/>
        <v>-841612573.84722197</v>
      </c>
      <c r="DW94" s="143">
        <f t="shared" si="330"/>
        <v>-155992196.083224</v>
      </c>
      <c r="DX94" s="143">
        <f t="shared" si="330"/>
        <v>-378507115.668773</v>
      </c>
      <c r="DY94" s="143">
        <f t="shared" si="330"/>
        <v>-30650067.403671801</v>
      </c>
      <c r="DZ94" s="143">
        <f t="shared" si="330"/>
        <v>-87837413.613717496</v>
      </c>
      <c r="EA94" s="143">
        <f t="shared" si="330"/>
        <v>-74911506.593638703</v>
      </c>
      <c r="EB94" s="143">
        <f t="shared" si="330"/>
        <v>-113714274.48419701</v>
      </c>
      <c r="EH94" s="144">
        <f t="shared" si="331"/>
        <v>-925773831.23194492</v>
      </c>
      <c r="EI94" s="143">
        <f t="shared" si="331"/>
        <v>-174010332.513383</v>
      </c>
      <c r="EJ94" s="143">
        <f t="shared" si="331"/>
        <v>-422227205.654989</v>
      </c>
      <c r="EK94" s="143">
        <f t="shared" si="331"/>
        <v>-34190354.097105399</v>
      </c>
      <c r="EL94" s="143">
        <f t="shared" si="331"/>
        <v>-97983219.249532104</v>
      </c>
      <c r="EM94" s="143">
        <f t="shared" si="331"/>
        <v>-83564283.975353405</v>
      </c>
      <c r="EN94" s="143">
        <f t="shared" si="331"/>
        <v>-113798435.74158201</v>
      </c>
      <c r="ET94" s="144">
        <f t="shared" si="332"/>
        <v>-1009935088.6166673</v>
      </c>
      <c r="EU94" s="143">
        <f t="shared" si="332"/>
        <v>-192028468.943542</v>
      </c>
      <c r="EV94" s="143">
        <f t="shared" si="332"/>
        <v>-465947295.641204</v>
      </c>
      <c r="EW94" s="143">
        <f t="shared" si="332"/>
        <v>-37730640.790538996</v>
      </c>
      <c r="EX94" s="143">
        <f t="shared" si="332"/>
        <v>-108129024.88534699</v>
      </c>
      <c r="EY94" s="143">
        <f t="shared" si="332"/>
        <v>-92217061.357068196</v>
      </c>
      <c r="EZ94" s="143">
        <f t="shared" si="332"/>
        <v>-113882596.99896701</v>
      </c>
    </row>
    <row r="95" spans="1:158" ht="14.45" hidden="1" customHeight="1" x14ac:dyDescent="0.25">
      <c r="A95" s="215"/>
      <c r="B95" s="143" t="s">
        <v>344</v>
      </c>
      <c r="C95" s="144">
        <f t="shared" si="321"/>
        <v>-5865749.8333333358</v>
      </c>
      <c r="D95" s="143">
        <f t="shared" si="321"/>
        <v>-318947.71965918748</v>
      </c>
      <c r="E95" s="143">
        <f t="shared" si="321"/>
        <v>-725182.49711142841</v>
      </c>
      <c r="F95" s="143">
        <f t="shared" si="321"/>
        <v>-102233.4717987132</v>
      </c>
      <c r="G95" s="143">
        <f t="shared" si="321"/>
        <v>-168287.86648213639</v>
      </c>
      <c r="H95" s="143">
        <f t="shared" si="321"/>
        <v>-79930.170162820097</v>
      </c>
      <c r="I95" s="143">
        <f t="shared" si="321"/>
        <v>-4471168.10811905</v>
      </c>
      <c r="J95" s="149"/>
      <c r="K95" s="148"/>
      <c r="L95" s="213"/>
      <c r="N95" s="118"/>
      <c r="O95" s="118"/>
      <c r="AD95" s="144">
        <f t="shared" si="322"/>
        <v>-11731499.666666701</v>
      </c>
      <c r="AE95" s="143">
        <f t="shared" si="322"/>
        <v>-25952.49620511676</v>
      </c>
      <c r="AF95" s="143">
        <f t="shared" si="322"/>
        <v>-62972.409708000421</v>
      </c>
      <c r="AG95" s="143">
        <f t="shared" si="322"/>
        <v>-5099.266360452948</v>
      </c>
      <c r="AH95" s="143">
        <f t="shared" si="322"/>
        <v>-14613.552477080821</v>
      </c>
      <c r="AI95" s="143">
        <f t="shared" si="322"/>
        <v>-12463.06314934986</v>
      </c>
      <c r="AJ95" s="143">
        <f t="shared" si="322"/>
        <v>-11610398.878766701</v>
      </c>
      <c r="AM95" s="146"/>
      <c r="AN95" s="146"/>
      <c r="AO95" s="145"/>
      <c r="AP95" s="144">
        <f t="shared" si="323"/>
        <v>-17597249.5</v>
      </c>
      <c r="AQ95" s="143">
        <f t="shared" si="323"/>
        <v>-1281754.5605569801</v>
      </c>
      <c r="AR95" s="143">
        <f t="shared" si="323"/>
        <v>-3110112.133128</v>
      </c>
      <c r="AS95" s="143">
        <f t="shared" si="323"/>
        <v>-251845.05803787441</v>
      </c>
      <c r="AT95" s="143">
        <f t="shared" si="323"/>
        <v>-721741.26856221526</v>
      </c>
      <c r="AU95" s="143">
        <f t="shared" si="323"/>
        <v>-615531.85111493268</v>
      </c>
      <c r="AV95" s="143">
        <f t="shared" si="323"/>
        <v>-11616264.628599999</v>
      </c>
      <c r="AY95" s="146"/>
      <c r="AZ95" s="146"/>
      <c r="BA95" s="145"/>
      <c r="BB95" s="144">
        <f t="shared" si="324"/>
        <v>-23462999.333333306</v>
      </c>
      <c r="BC95" s="143">
        <f t="shared" si="324"/>
        <v>-2537556.6249088398</v>
      </c>
      <c r="BD95" s="143">
        <f t="shared" si="324"/>
        <v>-6157251.8565480001</v>
      </c>
      <c r="BE95" s="143">
        <f t="shared" si="324"/>
        <v>-498590.849715296</v>
      </c>
      <c r="BF95" s="143">
        <f t="shared" si="324"/>
        <v>-1428868.9846473499</v>
      </c>
      <c r="BG95" s="143">
        <f t="shared" si="324"/>
        <v>-1218600.63908052</v>
      </c>
      <c r="BH95" s="143">
        <f t="shared" si="324"/>
        <v>-11622130.3784333</v>
      </c>
      <c r="BN95" s="144">
        <f t="shared" si="325"/>
        <v>-29328749.166666698</v>
      </c>
      <c r="BO95" s="143">
        <f t="shared" si="325"/>
        <v>-3793358.6892606998</v>
      </c>
      <c r="BP95" s="143">
        <f t="shared" si="325"/>
        <v>-9204391.5799679998</v>
      </c>
      <c r="BQ95" s="143">
        <f t="shared" si="325"/>
        <v>-745336.64139271772</v>
      </c>
      <c r="BR95" s="143">
        <f t="shared" si="325"/>
        <v>-2135996.7007324798</v>
      </c>
      <c r="BS95" s="143">
        <f t="shared" si="325"/>
        <v>-1821669.4270460999</v>
      </c>
      <c r="BT95" s="143">
        <f t="shared" si="325"/>
        <v>-11627996.1282667</v>
      </c>
      <c r="BZ95" s="144">
        <f t="shared" si="326"/>
        <v>-35194499</v>
      </c>
      <c r="CA95" s="143">
        <f t="shared" si="326"/>
        <v>-5049160.7536125602</v>
      </c>
      <c r="CB95" s="143">
        <f t="shared" si="326"/>
        <v>-12251531.303388</v>
      </c>
      <c r="CC95" s="143">
        <f t="shared" si="326"/>
        <v>-992082.43307013926</v>
      </c>
      <c r="CD95" s="143">
        <f t="shared" si="326"/>
        <v>-2843124.4168176199</v>
      </c>
      <c r="CE95" s="143">
        <f t="shared" si="326"/>
        <v>-2424738.21501168</v>
      </c>
      <c r="CF95" s="143">
        <f t="shared" si="326"/>
        <v>-11633861.8781</v>
      </c>
      <c r="CL95" s="144">
        <f t="shared" si="327"/>
        <v>-41060248.833333299</v>
      </c>
      <c r="CM95" s="143">
        <f t="shared" si="327"/>
        <v>-6304962.8179644197</v>
      </c>
      <c r="CN95" s="143">
        <f t="shared" si="327"/>
        <v>-15298671.026807999</v>
      </c>
      <c r="CO95" s="143">
        <f t="shared" si="327"/>
        <v>-1238828.22474756</v>
      </c>
      <c r="CP95" s="143">
        <f t="shared" si="327"/>
        <v>-3550252.1329027498</v>
      </c>
      <c r="CQ95" s="143">
        <f t="shared" si="327"/>
        <v>-3027807.0029772702</v>
      </c>
      <c r="CR95" s="143">
        <f t="shared" si="327"/>
        <v>-11639727.627933299</v>
      </c>
      <c r="CX95" s="144">
        <f t="shared" si="328"/>
        <v>-46925998.666666694</v>
      </c>
      <c r="CY95" s="143">
        <f t="shared" si="328"/>
        <v>-7560764.8823162802</v>
      </c>
      <c r="CZ95" s="143">
        <f t="shared" si="328"/>
        <v>-18345810.750227999</v>
      </c>
      <c r="DA95" s="143">
        <f t="shared" si="328"/>
        <v>-1485574.01642498</v>
      </c>
      <c r="DB95" s="143">
        <f t="shared" si="328"/>
        <v>-4257379.8489878904</v>
      </c>
      <c r="DC95" s="143">
        <f t="shared" si="328"/>
        <v>-3630875.7909428501</v>
      </c>
      <c r="DD95" s="143">
        <f t="shared" si="328"/>
        <v>-11645593.3777667</v>
      </c>
      <c r="DJ95" s="144">
        <f t="shared" si="329"/>
        <v>-52791748.5</v>
      </c>
      <c r="DK95" s="143">
        <f t="shared" si="329"/>
        <v>-8816566.9466681499</v>
      </c>
      <c r="DL95" s="143">
        <f t="shared" si="329"/>
        <v>-21392950.473648001</v>
      </c>
      <c r="DM95" s="143">
        <f t="shared" si="329"/>
        <v>-1732319.8081024</v>
      </c>
      <c r="DN95" s="143">
        <f t="shared" si="329"/>
        <v>-4964507.5650730198</v>
      </c>
      <c r="DO95" s="143">
        <f t="shared" si="329"/>
        <v>-4233944.5789084304</v>
      </c>
      <c r="DP95" s="143">
        <f t="shared" si="329"/>
        <v>-11651459.127599999</v>
      </c>
      <c r="DV95" s="144">
        <f t="shared" si="330"/>
        <v>-58657498.333333306</v>
      </c>
      <c r="DW95" s="143">
        <f t="shared" si="330"/>
        <v>-10072369.011019999</v>
      </c>
      <c r="DX95" s="143">
        <f t="shared" si="330"/>
        <v>-24440090.197067998</v>
      </c>
      <c r="DY95" s="143">
        <f t="shared" si="330"/>
        <v>-1979065.5997798301</v>
      </c>
      <c r="DZ95" s="143">
        <f t="shared" si="330"/>
        <v>-5671635.2811581604</v>
      </c>
      <c r="EA95" s="143">
        <f t="shared" si="330"/>
        <v>-4837013.3668740196</v>
      </c>
      <c r="EB95" s="143">
        <f t="shared" si="330"/>
        <v>-11657324.8774333</v>
      </c>
      <c r="EH95" s="144">
        <f t="shared" si="331"/>
        <v>-64523248.166666746</v>
      </c>
      <c r="EI95" s="143">
        <f t="shared" si="331"/>
        <v>-11328171.075371901</v>
      </c>
      <c r="EJ95" s="143">
        <f t="shared" si="331"/>
        <v>-27487229.920488</v>
      </c>
      <c r="EK95" s="143">
        <f t="shared" si="331"/>
        <v>-2225811.3914572499</v>
      </c>
      <c r="EL95" s="143">
        <f t="shared" si="331"/>
        <v>-6378762.9972433001</v>
      </c>
      <c r="EM95" s="143">
        <f t="shared" si="331"/>
        <v>-5440082.1548396004</v>
      </c>
      <c r="EN95" s="143">
        <f t="shared" si="331"/>
        <v>-11663190.627266699</v>
      </c>
      <c r="ET95" s="144">
        <f t="shared" si="332"/>
        <v>-70388997.99999997</v>
      </c>
      <c r="EU95" s="143">
        <f t="shared" si="332"/>
        <v>-12583973.1397237</v>
      </c>
      <c r="EV95" s="143">
        <f t="shared" si="332"/>
        <v>-30534369.643908001</v>
      </c>
      <c r="EW95" s="143">
        <f t="shared" si="332"/>
        <v>-2472557.1831346699</v>
      </c>
      <c r="EX95" s="143">
        <f t="shared" si="332"/>
        <v>-7085890.7133284304</v>
      </c>
      <c r="EY95" s="143">
        <f t="shared" si="332"/>
        <v>-6043150.9428051803</v>
      </c>
      <c r="EZ95" s="143">
        <f t="shared" si="332"/>
        <v>-11669056.3771</v>
      </c>
    </row>
    <row r="96" spans="1:158" ht="14.45" hidden="1" customHeight="1" x14ac:dyDescent="0.25">
      <c r="A96" s="215"/>
      <c r="B96" s="143" t="s">
        <v>343</v>
      </c>
      <c r="C96" s="144">
        <f t="shared" si="321"/>
        <v>-3625000.0000000014</v>
      </c>
      <c r="D96" s="143">
        <f t="shared" si="321"/>
        <v>-828226.32578475354</v>
      </c>
      <c r="E96" s="143">
        <f t="shared" si="321"/>
        <v>-1883115</v>
      </c>
      <c r="F96" s="143">
        <f t="shared" si="321"/>
        <v>-265474.39439461881</v>
      </c>
      <c r="G96" s="143">
        <f t="shared" si="321"/>
        <v>-437000.90246636781</v>
      </c>
      <c r="H96" s="143">
        <f t="shared" si="321"/>
        <v>-207558.37735426091</v>
      </c>
      <c r="I96" s="143">
        <f t="shared" si="321"/>
        <v>-3625</v>
      </c>
      <c r="J96" s="149"/>
      <c r="K96" s="148"/>
      <c r="L96" s="213"/>
      <c r="N96" s="118"/>
      <c r="O96" s="118"/>
      <c r="AD96" s="144">
        <f t="shared" si="322"/>
        <v>-7250000</v>
      </c>
      <c r="AE96" s="143">
        <f t="shared" si="322"/>
        <v>-153610.0254484305</v>
      </c>
      <c r="AF96" s="143">
        <f t="shared" si="322"/>
        <v>-372726.9</v>
      </c>
      <c r="AG96" s="143">
        <f t="shared" si="322"/>
        <v>-30182.007511210759</v>
      </c>
      <c r="AH96" s="143">
        <f t="shared" si="322"/>
        <v>-86496.040695067277</v>
      </c>
      <c r="AI96" s="143">
        <f t="shared" si="322"/>
        <v>-73767.526345291481</v>
      </c>
      <c r="AJ96" s="143">
        <f t="shared" si="322"/>
        <v>-6533217.5</v>
      </c>
      <c r="AM96" s="146"/>
      <c r="AN96" s="146"/>
      <c r="AO96" s="145"/>
      <c r="AP96" s="144">
        <f t="shared" si="323"/>
        <v>-10875000</v>
      </c>
      <c r="AQ96" s="143">
        <f t="shared" si="323"/>
        <v>-929688.55123318383</v>
      </c>
      <c r="AR96" s="143">
        <f t="shared" si="323"/>
        <v>-2255841.9</v>
      </c>
      <c r="AS96" s="143">
        <f t="shared" si="323"/>
        <v>-182669.50190582959</v>
      </c>
      <c r="AT96" s="143">
        <f t="shared" si="323"/>
        <v>-523496.94316143502</v>
      </c>
      <c r="AU96" s="143">
        <f t="shared" si="323"/>
        <v>-446460.60369955149</v>
      </c>
      <c r="AV96" s="143">
        <f t="shared" si="323"/>
        <v>-6536842.5</v>
      </c>
      <c r="AY96" s="146"/>
      <c r="AZ96" s="146"/>
      <c r="BA96" s="145"/>
      <c r="BB96" s="144">
        <f t="shared" si="324"/>
        <v>-14500000.000000004</v>
      </c>
      <c r="BC96" s="143">
        <f t="shared" si="324"/>
        <v>-1705767.0770179401</v>
      </c>
      <c r="BD96" s="143">
        <f t="shared" si="324"/>
        <v>-4138956.9</v>
      </c>
      <c r="BE96" s="143">
        <f t="shared" si="324"/>
        <v>-335156.99630044837</v>
      </c>
      <c r="BF96" s="143">
        <f t="shared" si="324"/>
        <v>-960497.84562780266</v>
      </c>
      <c r="BG96" s="143">
        <f t="shared" si="324"/>
        <v>-819153.68105381157</v>
      </c>
      <c r="BH96" s="143">
        <f t="shared" si="324"/>
        <v>-6540467.5</v>
      </c>
      <c r="BN96" s="144">
        <f t="shared" si="325"/>
        <v>-18124999.999999996</v>
      </c>
      <c r="BO96" s="143">
        <f t="shared" si="325"/>
        <v>-2481845.6028026901</v>
      </c>
      <c r="BP96" s="143">
        <f t="shared" si="325"/>
        <v>-6022071.9000000004</v>
      </c>
      <c r="BQ96" s="143">
        <f t="shared" si="325"/>
        <v>-487644.49069506727</v>
      </c>
      <c r="BR96" s="143">
        <f t="shared" si="325"/>
        <v>-1397498.7480941699</v>
      </c>
      <c r="BS96" s="143">
        <f t="shared" si="325"/>
        <v>-1191846.7584080701</v>
      </c>
      <c r="BT96" s="143">
        <f t="shared" si="325"/>
        <v>-6544092.5</v>
      </c>
      <c r="BZ96" s="144">
        <f t="shared" si="326"/>
        <v>-21749999.999999993</v>
      </c>
      <c r="CA96" s="143">
        <f t="shared" si="326"/>
        <v>-3257924.1285874401</v>
      </c>
      <c r="CB96" s="143">
        <f t="shared" si="326"/>
        <v>-7905186.9000000004</v>
      </c>
      <c r="CC96" s="143">
        <f t="shared" si="326"/>
        <v>-640131.98508968612</v>
      </c>
      <c r="CD96" s="143">
        <f t="shared" si="326"/>
        <v>-1834499.6505605399</v>
      </c>
      <c r="CE96" s="143">
        <f t="shared" si="326"/>
        <v>-1564539.8357623301</v>
      </c>
      <c r="CF96" s="143">
        <f t="shared" si="326"/>
        <v>-6547717.5</v>
      </c>
      <c r="CL96" s="144">
        <f t="shared" si="327"/>
        <v>-25375000.000000004</v>
      </c>
      <c r="CM96" s="143">
        <f t="shared" si="327"/>
        <v>-4034002.6543721999</v>
      </c>
      <c r="CN96" s="143">
        <f t="shared" si="327"/>
        <v>-9788301.9000000004</v>
      </c>
      <c r="CO96" s="143">
        <f t="shared" si="327"/>
        <v>-792619.47948430502</v>
      </c>
      <c r="CP96" s="143">
        <f t="shared" si="327"/>
        <v>-2271500.5530269099</v>
      </c>
      <c r="CQ96" s="143">
        <f t="shared" si="327"/>
        <v>-1937232.9131165899</v>
      </c>
      <c r="CR96" s="143">
        <f t="shared" si="327"/>
        <v>-6551342.5</v>
      </c>
      <c r="CX96" s="144">
        <f t="shared" si="328"/>
        <v>-28999999.999999993</v>
      </c>
      <c r="CY96" s="143">
        <f t="shared" si="328"/>
        <v>-4810081.1801569499</v>
      </c>
      <c r="CZ96" s="143">
        <f t="shared" si="328"/>
        <v>-11671416.9</v>
      </c>
      <c r="DA96" s="143">
        <f t="shared" si="328"/>
        <v>-945106.97387892357</v>
      </c>
      <c r="DB96" s="143">
        <f t="shared" si="328"/>
        <v>-2708501.45549327</v>
      </c>
      <c r="DC96" s="143">
        <f t="shared" si="328"/>
        <v>-2309925.9904708499</v>
      </c>
      <c r="DD96" s="143">
        <f t="shared" si="328"/>
        <v>-6554967.5</v>
      </c>
      <c r="DJ96" s="144">
        <f t="shared" si="329"/>
        <v>-32624999.999999989</v>
      </c>
      <c r="DK96" s="143">
        <f t="shared" si="329"/>
        <v>-5586159.7059417004</v>
      </c>
      <c r="DL96" s="143">
        <f t="shared" si="329"/>
        <v>-13554531.9</v>
      </c>
      <c r="DM96" s="143">
        <f t="shared" si="329"/>
        <v>-1097594.46827354</v>
      </c>
      <c r="DN96" s="143">
        <f t="shared" si="329"/>
        <v>-3145502.3579596402</v>
      </c>
      <c r="DO96" s="143">
        <f t="shared" si="329"/>
        <v>-2682619.0678251102</v>
      </c>
      <c r="DP96" s="143">
        <f t="shared" si="329"/>
        <v>-6558592.5</v>
      </c>
      <c r="DV96" s="144">
        <f t="shared" si="330"/>
        <v>-36250000</v>
      </c>
      <c r="DW96" s="143">
        <f t="shared" si="330"/>
        <v>-6362238.2317264602</v>
      </c>
      <c r="DX96" s="143">
        <f t="shared" si="330"/>
        <v>-15437646.9</v>
      </c>
      <c r="DY96" s="143">
        <f t="shared" si="330"/>
        <v>-1250081.96266816</v>
      </c>
      <c r="DZ96" s="143">
        <f t="shared" si="330"/>
        <v>-3582503.26042601</v>
      </c>
      <c r="EA96" s="143">
        <f t="shared" si="330"/>
        <v>-3055312.14517937</v>
      </c>
      <c r="EB96" s="143">
        <f t="shared" si="330"/>
        <v>-6562217.5</v>
      </c>
      <c r="EH96" s="144">
        <f t="shared" si="331"/>
        <v>-39875000</v>
      </c>
      <c r="EI96" s="143">
        <f t="shared" si="331"/>
        <v>-7138316.7575112097</v>
      </c>
      <c r="EJ96" s="143">
        <f t="shared" si="331"/>
        <v>-17320761.899999999</v>
      </c>
      <c r="EK96" s="143">
        <f t="shared" si="331"/>
        <v>-1402569.4570627799</v>
      </c>
      <c r="EL96" s="143">
        <f t="shared" si="331"/>
        <v>-4019504.1628923798</v>
      </c>
      <c r="EM96" s="143">
        <f t="shared" si="331"/>
        <v>-3428005.2225336302</v>
      </c>
      <c r="EN96" s="143">
        <f t="shared" si="331"/>
        <v>-6565842.5</v>
      </c>
      <c r="ET96" s="144">
        <f t="shared" si="332"/>
        <v>-43499999.999999985</v>
      </c>
      <c r="EU96" s="143">
        <f t="shared" si="332"/>
        <v>-7914395.2832959602</v>
      </c>
      <c r="EV96" s="143">
        <f t="shared" si="332"/>
        <v>-19203876.899999999</v>
      </c>
      <c r="EW96" s="143">
        <f t="shared" si="332"/>
        <v>-1555056.9514574001</v>
      </c>
      <c r="EX96" s="143">
        <f t="shared" si="332"/>
        <v>-4456505.0653587403</v>
      </c>
      <c r="EY96" s="143">
        <f t="shared" si="332"/>
        <v>-3800698.29988789</v>
      </c>
      <c r="EZ96" s="143">
        <f t="shared" si="332"/>
        <v>-6569467.5</v>
      </c>
    </row>
    <row r="97" spans="1:156" ht="14.45" hidden="1" customHeight="1" x14ac:dyDescent="0.25">
      <c r="A97" s="215">
        <v>-137161.33699999997</v>
      </c>
      <c r="B97" s="143" t="s">
        <v>342</v>
      </c>
      <c r="C97" s="144">
        <f t="shared" si="321"/>
        <v>-20822967.586139612</v>
      </c>
      <c r="D97" s="143">
        <f t="shared" si="321"/>
        <v>-4757553.0857388796</v>
      </c>
      <c r="E97" s="143">
        <f t="shared" si="321"/>
        <v>-10817115.201647799</v>
      </c>
      <c r="F97" s="143">
        <f t="shared" si="321"/>
        <v>-1524955.7819115</v>
      </c>
      <c r="G97" s="143">
        <f t="shared" si="321"/>
        <v>-2510249.8281850801</v>
      </c>
      <c r="H97" s="143">
        <f t="shared" si="321"/>
        <v>-1192270.72107021</v>
      </c>
      <c r="I97" s="143">
        <f t="shared" si="321"/>
        <v>-20822.96758613961</v>
      </c>
      <c r="J97" s="149"/>
      <c r="K97" s="148"/>
      <c r="L97" s="213" t="e">
        <f>+(H97-#REF!)</f>
        <v>#REF!</v>
      </c>
      <c r="M97" s="117" t="e">
        <f>+L97/G97</f>
        <v>#REF!</v>
      </c>
      <c r="N97" s="118">
        <f t="shared" ref="N97:N108" si="333">+F97-D97</f>
        <v>3232597.3038273798</v>
      </c>
      <c r="O97" s="118">
        <f t="shared" ref="O97:O108" si="334">+F97-E97</f>
        <v>9292159.4197362997</v>
      </c>
      <c r="AD97" s="144">
        <f t="shared" si="322"/>
        <v>-41645935.172279246</v>
      </c>
      <c r="AE97" s="143">
        <f t="shared" si="322"/>
        <v>-2709939.3360102801</v>
      </c>
      <c r="AF97" s="143">
        <f t="shared" si="322"/>
        <v>-6575529.7217776095</v>
      </c>
      <c r="AG97" s="143">
        <f t="shared" si="322"/>
        <v>-532461.40123742446</v>
      </c>
      <c r="AH97" s="143">
        <f t="shared" si="322"/>
        <v>-1525935.70897754</v>
      </c>
      <c r="AI97" s="143">
        <f t="shared" si="322"/>
        <v>-1301383.29695409</v>
      </c>
      <c r="AJ97" s="143">
        <f t="shared" si="322"/>
        <v>-29000685.707322299</v>
      </c>
      <c r="AM97" s="146"/>
      <c r="AN97" s="146"/>
      <c r="AO97" s="145"/>
      <c r="AP97" s="144">
        <f t="shared" si="323"/>
        <v>-62468902.758418813</v>
      </c>
      <c r="AQ97" s="143">
        <f t="shared" si="323"/>
        <v>-3953367.5482105901</v>
      </c>
      <c r="AR97" s="143">
        <f t="shared" si="323"/>
        <v>-9592644.9234254193</v>
      </c>
      <c r="AS97" s="143">
        <f t="shared" si="323"/>
        <v>-776775.92127427249</v>
      </c>
      <c r="AT97" s="143">
        <f t="shared" si="323"/>
        <v>-2226095.85106397</v>
      </c>
      <c r="AU97" s="143">
        <f t="shared" si="323"/>
        <v>-1898509.83953616</v>
      </c>
      <c r="AV97" s="143">
        <f t="shared" si="323"/>
        <v>-44021508.6749084</v>
      </c>
      <c r="AY97" s="146"/>
      <c r="AZ97" s="146"/>
      <c r="BA97" s="145"/>
      <c r="BB97" s="144">
        <f t="shared" si="324"/>
        <v>-83291870.344558477</v>
      </c>
      <c r="BC97" s="143">
        <f t="shared" si="324"/>
        <v>-11625943.742473699</v>
      </c>
      <c r="BD97" s="143">
        <f t="shared" si="324"/>
        <v>-28209760.125073198</v>
      </c>
      <c r="BE97" s="143">
        <f t="shared" si="324"/>
        <v>-2284319.1408626898</v>
      </c>
      <c r="BF97" s="143">
        <f t="shared" si="324"/>
        <v>-6546435.3653477104</v>
      </c>
      <c r="BG97" s="143">
        <f t="shared" si="324"/>
        <v>-5583080.3283065697</v>
      </c>
      <c r="BH97" s="143">
        <f t="shared" si="324"/>
        <v>-29042331.6424946</v>
      </c>
      <c r="BN97" s="144">
        <f t="shared" si="325"/>
        <v>-104114837.93069802</v>
      </c>
      <c r="BO97" s="143">
        <f t="shared" si="325"/>
        <v>-5368699.3089340897</v>
      </c>
      <c r="BP97" s="143">
        <f t="shared" si="325"/>
        <v>-13026875.326721</v>
      </c>
      <c r="BQ97" s="143">
        <f t="shared" si="325"/>
        <v>-1054866.84475604</v>
      </c>
      <c r="BR97" s="143">
        <f t="shared" si="325"/>
        <v>-3023052.90653728</v>
      </c>
      <c r="BS97" s="143">
        <f t="shared" si="325"/>
        <v>-2578188.9336689101</v>
      </c>
      <c r="BT97" s="143">
        <f t="shared" si="325"/>
        <v>-79063154.610080704</v>
      </c>
      <c r="BZ97" s="144">
        <f t="shared" si="326"/>
        <v>-124937805.51683757</v>
      </c>
      <c r="CA97" s="143">
        <f t="shared" si="326"/>
        <v>-9826701.5121657904</v>
      </c>
      <c r="CB97" s="143">
        <f t="shared" si="326"/>
        <v>-23843990.528368801</v>
      </c>
      <c r="CC97" s="143">
        <f t="shared" si="326"/>
        <v>-1930795.7145686699</v>
      </c>
      <c r="CD97" s="143">
        <f t="shared" si="326"/>
        <v>-5533302.73472236</v>
      </c>
      <c r="CE97" s="143">
        <f t="shared" si="326"/>
        <v>-4719037.44934515</v>
      </c>
      <c r="CF97" s="143">
        <f t="shared" si="326"/>
        <v>-79083977.577666804</v>
      </c>
      <c r="CL97" s="144">
        <f t="shared" si="327"/>
        <v>-145760773.10297725</v>
      </c>
      <c r="CM97" s="143">
        <f t="shared" si="327"/>
        <v>-14284703.7153975</v>
      </c>
      <c r="CN97" s="143">
        <f t="shared" si="327"/>
        <v>-34661105.730016597</v>
      </c>
      <c r="CO97" s="143">
        <f t="shared" si="327"/>
        <v>-2806724.5843813</v>
      </c>
      <c r="CP97" s="143">
        <f t="shared" si="327"/>
        <v>-8043552.5629074499</v>
      </c>
      <c r="CQ97" s="143">
        <f t="shared" si="327"/>
        <v>-6859885.9650213998</v>
      </c>
      <c r="CR97" s="143">
        <f t="shared" si="327"/>
        <v>-79104800.545252994</v>
      </c>
      <c r="CX97" s="144">
        <f t="shared" si="328"/>
        <v>-166583740.68911678</v>
      </c>
      <c r="CY97" s="143">
        <f t="shared" si="328"/>
        <v>-18742705.918629199</v>
      </c>
      <c r="CZ97" s="143">
        <f t="shared" si="328"/>
        <v>-45478220.9316644</v>
      </c>
      <c r="DA97" s="143">
        <f t="shared" si="328"/>
        <v>-3682653.4541939399</v>
      </c>
      <c r="DB97" s="143">
        <f t="shared" si="328"/>
        <v>-10553802.3910925</v>
      </c>
      <c r="DC97" s="143">
        <f t="shared" si="328"/>
        <v>-9000734.4806976393</v>
      </c>
      <c r="DD97" s="143">
        <f t="shared" si="328"/>
        <v>-79125623.512839094</v>
      </c>
      <c r="DJ97" s="144">
        <f t="shared" si="329"/>
        <v>-187406708.27525648</v>
      </c>
      <c r="DK97" s="143">
        <f t="shared" si="329"/>
        <v>-23200708.121860899</v>
      </c>
      <c r="DL97" s="143">
        <f t="shared" si="329"/>
        <v>-56295336.133312203</v>
      </c>
      <c r="DM97" s="143">
        <f t="shared" si="329"/>
        <v>-4558582.3240065696</v>
      </c>
      <c r="DN97" s="143">
        <f t="shared" si="329"/>
        <v>-13064052.2192776</v>
      </c>
      <c r="DO97" s="143">
        <f t="shared" si="329"/>
        <v>-11141582.996373899</v>
      </c>
      <c r="DP97" s="143">
        <f t="shared" si="329"/>
        <v>-79146446.480425298</v>
      </c>
      <c r="DV97" s="144">
        <f t="shared" si="330"/>
        <v>-208229675.86139598</v>
      </c>
      <c r="DW97" s="143">
        <f t="shared" si="330"/>
        <v>-27658710.325092599</v>
      </c>
      <c r="DX97" s="143">
        <f t="shared" si="330"/>
        <v>-67112451.334959999</v>
      </c>
      <c r="DY97" s="143">
        <f t="shared" si="330"/>
        <v>-5434511.1938191997</v>
      </c>
      <c r="DZ97" s="143">
        <f t="shared" si="330"/>
        <v>-15574302.0474627</v>
      </c>
      <c r="EA97" s="143">
        <f t="shared" si="330"/>
        <v>-13282431.5120501</v>
      </c>
      <c r="EB97" s="143">
        <f t="shared" si="330"/>
        <v>-79167269.448011398</v>
      </c>
      <c r="EH97" s="144">
        <f t="shared" si="331"/>
        <v>-229052643.44753563</v>
      </c>
      <c r="EI97" s="143">
        <f t="shared" si="331"/>
        <v>-32116712.528324299</v>
      </c>
      <c r="EJ97" s="143">
        <f t="shared" si="331"/>
        <v>-77929566.536607802</v>
      </c>
      <c r="EK97" s="143">
        <f t="shared" si="331"/>
        <v>-6310440.0636318298</v>
      </c>
      <c r="EL97" s="143">
        <f t="shared" si="331"/>
        <v>-18084551.875647798</v>
      </c>
      <c r="EM97" s="143">
        <f t="shared" si="331"/>
        <v>-15423280.027726401</v>
      </c>
      <c r="EN97" s="143">
        <f t="shared" si="331"/>
        <v>-79188092.415597498</v>
      </c>
      <c r="ET97" s="144">
        <f t="shared" si="332"/>
        <v>-249875611.03367537</v>
      </c>
      <c r="EU97" s="143">
        <f t="shared" si="332"/>
        <v>-36574714.731555998</v>
      </c>
      <c r="EV97" s="143">
        <f t="shared" si="332"/>
        <v>-88746681.738255695</v>
      </c>
      <c r="EW97" s="143">
        <f t="shared" si="332"/>
        <v>-7186368.9334444702</v>
      </c>
      <c r="EX97" s="143">
        <f t="shared" si="332"/>
        <v>-20594801.703832898</v>
      </c>
      <c r="EY97" s="143">
        <f t="shared" si="332"/>
        <v>-17564128.543402601</v>
      </c>
      <c r="EZ97" s="143">
        <f t="shared" si="332"/>
        <v>-79208915.383183703</v>
      </c>
    </row>
    <row r="98" spans="1:156" ht="14.45" hidden="1" customHeight="1" x14ac:dyDescent="0.25">
      <c r="A98" s="215">
        <v>0</v>
      </c>
      <c r="B98" s="143" t="s">
        <v>341</v>
      </c>
      <c r="C98" s="144">
        <f t="shared" ref="C98:I107" si="335">+C31</f>
        <v>-1550994.3711838336</v>
      </c>
      <c r="D98" s="143">
        <f t="shared" si="335"/>
        <v>-354365.34327128838</v>
      </c>
      <c r="E98" s="143">
        <f t="shared" si="335"/>
        <v>-805710.55594257778</v>
      </c>
      <c r="F98" s="143">
        <f t="shared" si="335"/>
        <v>-113586.0114205491</v>
      </c>
      <c r="G98" s="143">
        <f t="shared" si="335"/>
        <v>-186975.4317041632</v>
      </c>
      <c r="H98" s="143">
        <f t="shared" si="335"/>
        <v>-88806.034474071334</v>
      </c>
      <c r="I98" s="143">
        <f t="shared" si="335"/>
        <v>-1550.994371183833</v>
      </c>
      <c r="J98" s="149"/>
      <c r="K98" s="148"/>
      <c r="L98" s="213"/>
      <c r="N98" s="118">
        <f t="shared" si="333"/>
        <v>240779.33185073928</v>
      </c>
      <c r="O98" s="118">
        <f t="shared" si="334"/>
        <v>692124.54452202865</v>
      </c>
      <c r="AD98" s="144">
        <f t="shared" ref="AD98:AJ107" si="336">+AD31</f>
        <v>-3101988.742367669</v>
      </c>
      <c r="AE98" s="143">
        <f t="shared" si="336"/>
        <v>62923.185369934799</v>
      </c>
      <c r="AF98" s="143">
        <f t="shared" si="336"/>
        <v>152679.90323284449</v>
      </c>
      <c r="AG98" s="143">
        <f t="shared" si="336"/>
        <v>12363.438180031129</v>
      </c>
      <c r="AH98" s="143">
        <f t="shared" si="336"/>
        <v>35431.322835424682</v>
      </c>
      <c r="AI98" s="143">
        <f t="shared" si="336"/>
        <v>30217.348906465861</v>
      </c>
      <c r="AJ98" s="143">
        <f t="shared" si="336"/>
        <v>-3395603.94089237</v>
      </c>
      <c r="AM98" s="146"/>
      <c r="AN98" s="146"/>
      <c r="AO98" s="145"/>
      <c r="AP98" s="144">
        <f t="shared" ref="AP98:AV107" si="337">+AP31</f>
        <v>-4652983.1135514984</v>
      </c>
      <c r="AQ98" s="143">
        <f t="shared" si="337"/>
        <v>-269130.17327525141</v>
      </c>
      <c r="AR98" s="143">
        <f t="shared" si="337"/>
        <v>-653030.65270973335</v>
      </c>
      <c r="AS98" s="143">
        <f t="shared" si="337"/>
        <v>-52879.939883963401</v>
      </c>
      <c r="AT98" s="143">
        <f t="shared" si="337"/>
        <v>-151544.10886873861</v>
      </c>
      <c r="AU98" s="143">
        <f t="shared" si="337"/>
        <v>-129243.303550262</v>
      </c>
      <c r="AV98" s="143">
        <f t="shared" si="337"/>
        <v>-3397154.9352635499</v>
      </c>
      <c r="AY98" s="146"/>
      <c r="AZ98" s="146"/>
      <c r="BA98" s="145"/>
      <c r="BB98" s="144">
        <f t="shared" ref="BB98:BH107" si="338">+BB31</f>
        <v>-6203977.4847353371</v>
      </c>
      <c r="BC98" s="143">
        <f t="shared" si="338"/>
        <v>-601183.53192043747</v>
      </c>
      <c r="BD98" s="143">
        <f t="shared" si="338"/>
        <v>-1458741.2086523101</v>
      </c>
      <c r="BE98" s="143">
        <f t="shared" si="338"/>
        <v>-118123.3179479579</v>
      </c>
      <c r="BF98" s="143">
        <f t="shared" si="338"/>
        <v>-338519.54057290178</v>
      </c>
      <c r="BG98" s="143">
        <f t="shared" si="338"/>
        <v>-288703.95600698981</v>
      </c>
      <c r="BH98" s="143">
        <f t="shared" si="338"/>
        <v>-3398705.9296347401</v>
      </c>
      <c r="BN98" s="144">
        <f t="shared" ref="BN98:BT107" si="339">+BN31</f>
        <v>-7754971.8559191693</v>
      </c>
      <c r="BO98" s="143">
        <f t="shared" si="339"/>
        <v>-933236.89056562365</v>
      </c>
      <c r="BP98" s="143">
        <f t="shared" si="339"/>
        <v>-2264451.7645948902</v>
      </c>
      <c r="BQ98" s="143">
        <f t="shared" si="339"/>
        <v>-183366.69601195239</v>
      </c>
      <c r="BR98" s="143">
        <f t="shared" si="339"/>
        <v>-525494.97227706504</v>
      </c>
      <c r="BS98" s="143">
        <f t="shared" si="339"/>
        <v>-448164.60846371762</v>
      </c>
      <c r="BT98" s="143">
        <f t="shared" si="339"/>
        <v>-3400256.9240059201</v>
      </c>
      <c r="BZ98" s="144">
        <f t="shared" ref="BZ98:CF107" si="340">+BZ31</f>
        <v>-9305966.2271030005</v>
      </c>
      <c r="CA98" s="143">
        <f t="shared" si="340"/>
        <v>-1265290.2492108101</v>
      </c>
      <c r="CB98" s="143">
        <f t="shared" si="340"/>
        <v>-3070162.3205374698</v>
      </c>
      <c r="CC98" s="143">
        <f t="shared" si="340"/>
        <v>-248610.0740759469</v>
      </c>
      <c r="CD98" s="143">
        <f t="shared" si="340"/>
        <v>-712470.40398122801</v>
      </c>
      <c r="CE98" s="143">
        <f t="shared" si="340"/>
        <v>-607625.26092044532</v>
      </c>
      <c r="CF98" s="143">
        <f t="shared" si="340"/>
        <v>-3401807.9183771</v>
      </c>
      <c r="CL98" s="144">
        <f t="shared" ref="CL98:CR107" si="341">+CL31</f>
        <v>-10856960.598286835</v>
      </c>
      <c r="CM98" s="143">
        <f t="shared" si="341"/>
        <v>-1597343.6078560001</v>
      </c>
      <c r="CN98" s="143">
        <f t="shared" si="341"/>
        <v>-3875872.8764800401</v>
      </c>
      <c r="CO98" s="143">
        <f t="shared" si="341"/>
        <v>-313853.45213994151</v>
      </c>
      <c r="CP98" s="143">
        <f t="shared" si="341"/>
        <v>-899445.83568539144</v>
      </c>
      <c r="CQ98" s="143">
        <f t="shared" si="341"/>
        <v>-767085.91337717324</v>
      </c>
      <c r="CR98" s="143">
        <f t="shared" si="341"/>
        <v>-3403358.9127482902</v>
      </c>
      <c r="CX98" s="144">
        <f t="shared" ref="CX98:DD107" si="342">+CX31</f>
        <v>-12407954.969470657</v>
      </c>
      <c r="CY98" s="143">
        <f t="shared" si="342"/>
        <v>-1929396.9665011801</v>
      </c>
      <c r="CZ98" s="143">
        <f t="shared" si="342"/>
        <v>-4681583.4324226202</v>
      </c>
      <c r="DA98" s="143">
        <f t="shared" si="342"/>
        <v>-379096.83020393603</v>
      </c>
      <c r="DB98" s="143">
        <f t="shared" si="342"/>
        <v>-1086421.2673895501</v>
      </c>
      <c r="DC98" s="143">
        <f t="shared" si="342"/>
        <v>-926546.56583390106</v>
      </c>
      <c r="DD98" s="143">
        <f t="shared" si="342"/>
        <v>-3404909.9071194702</v>
      </c>
      <c r="DJ98" s="144">
        <f t="shared" ref="DJ98:DP107" si="343">+DJ31</f>
        <v>-13958949.340654504</v>
      </c>
      <c r="DK98" s="143">
        <f t="shared" si="343"/>
        <v>-2261450.3251463701</v>
      </c>
      <c r="DL98" s="143">
        <f t="shared" si="343"/>
        <v>-5487293.9883652003</v>
      </c>
      <c r="DM98" s="143">
        <f t="shared" si="343"/>
        <v>-444340.20826793049</v>
      </c>
      <c r="DN98" s="143">
        <f t="shared" si="343"/>
        <v>-1273396.6990937199</v>
      </c>
      <c r="DO98" s="143">
        <f t="shared" si="343"/>
        <v>-1086007.21829063</v>
      </c>
      <c r="DP98" s="143">
        <f t="shared" si="343"/>
        <v>-3406460.9014906501</v>
      </c>
      <c r="DV98" s="144">
        <f t="shared" ref="DV98:EB107" si="344">+DV31</f>
        <v>-15509943.711838344</v>
      </c>
      <c r="DW98" s="143">
        <f t="shared" si="344"/>
        <v>-2593503.6837915601</v>
      </c>
      <c r="DX98" s="143">
        <f t="shared" si="344"/>
        <v>-6293004.5443077805</v>
      </c>
      <c r="DY98" s="143">
        <f t="shared" si="344"/>
        <v>-509583.58633192512</v>
      </c>
      <c r="DZ98" s="143">
        <f t="shared" si="344"/>
        <v>-1460372.13079788</v>
      </c>
      <c r="EA98" s="143">
        <f t="shared" si="344"/>
        <v>-1245467.8707473599</v>
      </c>
      <c r="EB98" s="143">
        <f t="shared" si="344"/>
        <v>-3408011.8958618399</v>
      </c>
      <c r="EH98" s="144">
        <f t="shared" ref="EH98:EN107" si="345">+EH31</f>
        <v>-17060938.083022159</v>
      </c>
      <c r="EI98" s="143">
        <f t="shared" si="345"/>
        <v>-2925557.0424367399</v>
      </c>
      <c r="EJ98" s="143">
        <f t="shared" si="345"/>
        <v>-7098715.1002503596</v>
      </c>
      <c r="EK98" s="143">
        <f t="shared" si="345"/>
        <v>-574826.96439591958</v>
      </c>
      <c r="EL98" s="143">
        <f t="shared" si="345"/>
        <v>-1647347.5625020401</v>
      </c>
      <c r="EM98" s="143">
        <f t="shared" si="345"/>
        <v>-1404928.5232040801</v>
      </c>
      <c r="EN98" s="143">
        <f t="shared" si="345"/>
        <v>-3409562.8902330198</v>
      </c>
      <c r="ET98" s="144">
        <f t="shared" ref="ET98:EZ107" si="346">+ET31</f>
        <v>-18611932.454206005</v>
      </c>
      <c r="EU98" s="143">
        <f t="shared" si="346"/>
        <v>-3257610.4010819299</v>
      </c>
      <c r="EV98" s="143">
        <f t="shared" si="346"/>
        <v>-7904425.6561929304</v>
      </c>
      <c r="EW98" s="143">
        <f t="shared" si="346"/>
        <v>-640070.34245991416</v>
      </c>
      <c r="EX98" s="143">
        <f t="shared" si="346"/>
        <v>-1834322.9942062099</v>
      </c>
      <c r="EY98" s="143">
        <f t="shared" si="346"/>
        <v>-1564389.17566081</v>
      </c>
      <c r="EZ98" s="143">
        <f t="shared" si="346"/>
        <v>-3411113.88460421</v>
      </c>
    </row>
    <row r="99" spans="1:156" ht="14.45" hidden="1" customHeight="1" x14ac:dyDescent="0.25">
      <c r="A99" s="215">
        <v>0</v>
      </c>
      <c r="B99" s="143" t="s">
        <v>340</v>
      </c>
      <c r="C99" s="144">
        <f t="shared" si="335"/>
        <v>-1896957.7376892478</v>
      </c>
      <c r="D99" s="143">
        <f t="shared" si="335"/>
        <v>-433409.74820836511</v>
      </c>
      <c r="E99" s="143">
        <f t="shared" si="335"/>
        <v>-985431.60557481018</v>
      </c>
      <c r="F99" s="143">
        <f t="shared" si="335"/>
        <v>-138922.40182213491</v>
      </c>
      <c r="G99" s="143">
        <f t="shared" si="335"/>
        <v>-228681.9981546925</v>
      </c>
      <c r="H99" s="143">
        <f t="shared" si="335"/>
        <v>-108615.02619155579</v>
      </c>
      <c r="I99" s="143">
        <f t="shared" si="335"/>
        <v>-1896.9577376892471</v>
      </c>
      <c r="J99" s="149"/>
      <c r="K99" s="148"/>
      <c r="L99" s="213"/>
      <c r="N99" s="118">
        <f t="shared" si="333"/>
        <v>294487.3463862302</v>
      </c>
      <c r="O99" s="118">
        <f t="shared" si="334"/>
        <v>846509.20375267533</v>
      </c>
      <c r="AD99" s="144">
        <f t="shared" si="336"/>
        <v>-3793915.4753784975</v>
      </c>
      <c r="AE99" s="143">
        <f t="shared" si="336"/>
        <v>319749.08929742622</v>
      </c>
      <c r="AF99" s="143">
        <f t="shared" si="336"/>
        <v>775854.87329837924</v>
      </c>
      <c r="AG99" s="143">
        <f t="shared" si="336"/>
        <v>62825.778374196103</v>
      </c>
      <c r="AH99" s="143">
        <f t="shared" si="336"/>
        <v>180047.03898291991</v>
      </c>
      <c r="AI99" s="143">
        <f t="shared" si="336"/>
        <v>153551.82254396169</v>
      </c>
      <c r="AJ99" s="143">
        <f t="shared" si="336"/>
        <v>-5285944.0778753804</v>
      </c>
      <c r="AM99" s="146"/>
      <c r="AN99" s="146"/>
      <c r="AO99" s="145"/>
      <c r="AP99" s="144">
        <f t="shared" si="337"/>
        <v>-5690873.2130677449</v>
      </c>
      <c r="AQ99" s="143">
        <f t="shared" si="337"/>
        <v>-86371.783679636326</v>
      </c>
      <c r="AR99" s="143">
        <f t="shared" si="337"/>
        <v>-209576.73227643079</v>
      </c>
      <c r="AS99" s="143">
        <f t="shared" si="337"/>
        <v>-16970.727113450201</v>
      </c>
      <c r="AT99" s="143">
        <f t="shared" si="337"/>
        <v>-48634.959171772629</v>
      </c>
      <c r="AU99" s="143">
        <f t="shared" si="337"/>
        <v>-41477.97521338467</v>
      </c>
      <c r="AV99" s="143">
        <f t="shared" si="337"/>
        <v>-5287841.0356130702</v>
      </c>
      <c r="AY99" s="146"/>
      <c r="AZ99" s="146"/>
      <c r="BA99" s="145"/>
      <c r="BB99" s="144">
        <f t="shared" si="338"/>
        <v>-7587830.9507569913</v>
      </c>
      <c r="BC99" s="143">
        <f t="shared" si="338"/>
        <v>-492492.65665669891</v>
      </c>
      <c r="BD99" s="143">
        <f t="shared" si="338"/>
        <v>-1195008.3378512401</v>
      </c>
      <c r="BE99" s="143">
        <f t="shared" si="338"/>
        <v>-96767.232601096519</v>
      </c>
      <c r="BF99" s="143">
        <f t="shared" si="338"/>
        <v>-277316.95732646511</v>
      </c>
      <c r="BG99" s="143">
        <f t="shared" si="338"/>
        <v>-236507.77297073111</v>
      </c>
      <c r="BH99" s="143">
        <f t="shared" si="338"/>
        <v>-5289737.9933507601</v>
      </c>
      <c r="BN99" s="144">
        <f t="shared" si="339"/>
        <v>-9484788.6884462386</v>
      </c>
      <c r="BO99" s="143">
        <f t="shared" si="339"/>
        <v>-898613.5296337615</v>
      </c>
      <c r="BP99" s="143">
        <f t="shared" si="339"/>
        <v>-2180439.9434260498</v>
      </c>
      <c r="BQ99" s="143">
        <f t="shared" si="339"/>
        <v>-176563.73808874289</v>
      </c>
      <c r="BR99" s="143">
        <f t="shared" si="339"/>
        <v>-505998.9554811577</v>
      </c>
      <c r="BS99" s="143">
        <f t="shared" si="339"/>
        <v>-431537.57072807761</v>
      </c>
      <c r="BT99" s="143">
        <f t="shared" si="339"/>
        <v>-5291634.9510884499</v>
      </c>
      <c r="BZ99" s="144">
        <f t="shared" si="340"/>
        <v>-11381746.426135473</v>
      </c>
      <c r="CA99" s="143">
        <f t="shared" si="340"/>
        <v>-1304734.40261082</v>
      </c>
      <c r="CB99" s="143">
        <f t="shared" si="340"/>
        <v>-3165871.5490008602</v>
      </c>
      <c r="CC99" s="143">
        <f t="shared" si="340"/>
        <v>-256360.24357638921</v>
      </c>
      <c r="CD99" s="143">
        <f t="shared" si="340"/>
        <v>-734680.95363585022</v>
      </c>
      <c r="CE99" s="143">
        <f t="shared" si="340"/>
        <v>-626567.36848542397</v>
      </c>
      <c r="CF99" s="143">
        <f t="shared" si="340"/>
        <v>-5293531.9088261304</v>
      </c>
      <c r="CL99" s="144">
        <f t="shared" si="341"/>
        <v>-13278704.16382473</v>
      </c>
      <c r="CM99" s="143">
        <f t="shared" si="341"/>
        <v>-1710855.2755878901</v>
      </c>
      <c r="CN99" s="143">
        <f t="shared" si="341"/>
        <v>-4151303.1545756701</v>
      </c>
      <c r="CO99" s="143">
        <f t="shared" si="341"/>
        <v>-336156.74906403548</v>
      </c>
      <c r="CP99" s="143">
        <f t="shared" si="341"/>
        <v>-963362.95179054257</v>
      </c>
      <c r="CQ99" s="143">
        <f t="shared" si="341"/>
        <v>-821597.16624277027</v>
      </c>
      <c r="CR99" s="143">
        <f t="shared" si="341"/>
        <v>-5295428.8665638203</v>
      </c>
      <c r="CX99" s="144">
        <f t="shared" si="342"/>
        <v>-15175661.901513983</v>
      </c>
      <c r="CY99" s="143">
        <f t="shared" si="342"/>
        <v>-2116976.1485649501</v>
      </c>
      <c r="CZ99" s="143">
        <f t="shared" si="342"/>
        <v>-5136734.7601504801</v>
      </c>
      <c r="DA99" s="143">
        <f t="shared" si="342"/>
        <v>-415953.25455168192</v>
      </c>
      <c r="DB99" s="143">
        <f t="shared" si="342"/>
        <v>-1192044.94994524</v>
      </c>
      <c r="DC99" s="143">
        <f t="shared" si="342"/>
        <v>-1016626.9640001199</v>
      </c>
      <c r="DD99" s="143">
        <f t="shared" si="342"/>
        <v>-5297325.8243015101</v>
      </c>
      <c r="DJ99" s="144">
        <f t="shared" si="343"/>
        <v>-17072619.639203217</v>
      </c>
      <c r="DK99" s="143">
        <f t="shared" si="343"/>
        <v>-2523097.0215420099</v>
      </c>
      <c r="DL99" s="143">
        <f t="shared" si="343"/>
        <v>-6122166.36572529</v>
      </c>
      <c r="DM99" s="143">
        <f t="shared" si="343"/>
        <v>-495749.76003932807</v>
      </c>
      <c r="DN99" s="143">
        <f t="shared" si="343"/>
        <v>-1420726.9480999301</v>
      </c>
      <c r="DO99" s="143">
        <f t="shared" si="343"/>
        <v>-1211656.76175746</v>
      </c>
      <c r="DP99" s="143">
        <f t="shared" si="343"/>
        <v>-5299222.7820392</v>
      </c>
      <c r="DV99" s="144">
        <f t="shared" si="344"/>
        <v>-18969577.376892466</v>
      </c>
      <c r="DW99" s="143">
        <f t="shared" si="344"/>
        <v>-2929217.8945190702</v>
      </c>
      <c r="DX99" s="143">
        <f t="shared" si="344"/>
        <v>-7107597.9713001</v>
      </c>
      <c r="DY99" s="143">
        <f t="shared" si="344"/>
        <v>-575546.26552697446</v>
      </c>
      <c r="DZ99" s="143">
        <f t="shared" si="344"/>
        <v>-1649408.9462546201</v>
      </c>
      <c r="EA99" s="143">
        <f t="shared" si="344"/>
        <v>-1406686.5595148101</v>
      </c>
      <c r="EB99" s="143">
        <f t="shared" si="344"/>
        <v>-5301119.7397768898</v>
      </c>
      <c r="EH99" s="144">
        <f t="shared" si="345"/>
        <v>-20866535.11458173</v>
      </c>
      <c r="EI99" s="143">
        <f t="shared" si="345"/>
        <v>-3335338.7674961402</v>
      </c>
      <c r="EJ99" s="143">
        <f t="shared" si="345"/>
        <v>-8093029.5768749202</v>
      </c>
      <c r="EK99" s="143">
        <f t="shared" si="345"/>
        <v>-655342.77101462102</v>
      </c>
      <c r="EL99" s="143">
        <f t="shared" si="345"/>
        <v>-1878090.9444093099</v>
      </c>
      <c r="EM99" s="143">
        <f t="shared" si="345"/>
        <v>-1601716.35727216</v>
      </c>
      <c r="EN99" s="143">
        <f t="shared" si="345"/>
        <v>-5303016.6975145796</v>
      </c>
      <c r="ET99" s="144">
        <f t="shared" si="346"/>
        <v>-22763492.852270968</v>
      </c>
      <c r="EU99" s="143">
        <f t="shared" si="346"/>
        <v>-3741459.6404732</v>
      </c>
      <c r="EV99" s="143">
        <f t="shared" si="346"/>
        <v>-9078461.1824497208</v>
      </c>
      <c r="EW99" s="143">
        <f t="shared" si="346"/>
        <v>-735139.27650226722</v>
      </c>
      <c r="EX99" s="143">
        <f t="shared" si="346"/>
        <v>-2106772.9425640102</v>
      </c>
      <c r="EY99" s="143">
        <f t="shared" si="346"/>
        <v>-1796746.1550294999</v>
      </c>
      <c r="EZ99" s="143">
        <f t="shared" si="346"/>
        <v>-5304913.6552522704</v>
      </c>
    </row>
    <row r="100" spans="1:156" ht="14.45" hidden="1" customHeight="1" x14ac:dyDescent="0.25">
      <c r="A100" s="215">
        <v>0</v>
      </c>
      <c r="B100" s="143" t="s">
        <v>339</v>
      </c>
      <c r="C100" s="144">
        <f t="shared" si="335"/>
        <v>-4634726.6706379056</v>
      </c>
      <c r="D100" s="143">
        <f t="shared" si="335"/>
        <v>-1058924.8666038699</v>
      </c>
      <c r="E100" s="143">
        <f t="shared" si="335"/>
        <v>-2407647.8108629799</v>
      </c>
      <c r="F100" s="143">
        <f t="shared" si="335"/>
        <v>-339421.03615784447</v>
      </c>
      <c r="G100" s="143">
        <f t="shared" si="335"/>
        <v>-558725.44489757495</v>
      </c>
      <c r="H100" s="143">
        <f t="shared" si="335"/>
        <v>-265372.78544499859</v>
      </c>
      <c r="I100" s="143">
        <f t="shared" si="335"/>
        <v>-4634.7266706379078</v>
      </c>
      <c r="J100" s="149"/>
      <c r="K100" s="148"/>
      <c r="L100" s="213"/>
      <c r="N100" s="118">
        <f t="shared" si="333"/>
        <v>719503.83044602547</v>
      </c>
      <c r="O100" s="118">
        <f t="shared" si="334"/>
        <v>2068226.7747051353</v>
      </c>
      <c r="AD100" s="144">
        <f t="shared" si="336"/>
        <v>-9269453.3412758335</v>
      </c>
      <c r="AE100" s="143">
        <f t="shared" si="336"/>
        <v>-1455483.17429798</v>
      </c>
      <c r="AF100" s="143">
        <f t="shared" si="336"/>
        <v>-3531655.7625359702</v>
      </c>
      <c r="AG100" s="143">
        <f t="shared" si="336"/>
        <v>-285980.0587289817</v>
      </c>
      <c r="AH100" s="143">
        <f t="shared" si="336"/>
        <v>-819565.85520733753</v>
      </c>
      <c r="AI100" s="143">
        <f t="shared" si="336"/>
        <v>-698960.84641428443</v>
      </c>
      <c r="AJ100" s="143">
        <f t="shared" si="336"/>
        <v>-2477807.6440912802</v>
      </c>
      <c r="AM100" s="146"/>
      <c r="AN100" s="146"/>
      <c r="AO100" s="145"/>
      <c r="AP100" s="144">
        <f t="shared" si="337"/>
        <v>-13904180.011913724</v>
      </c>
      <c r="AQ100" s="143">
        <f t="shared" si="337"/>
        <v>766839.27412266657</v>
      </c>
      <c r="AR100" s="143">
        <f t="shared" si="337"/>
        <v>1860696.42660105</v>
      </c>
      <c r="AS100" s="143">
        <f t="shared" si="337"/>
        <v>150672.1235407374</v>
      </c>
      <c r="AT100" s="143">
        <f t="shared" si="337"/>
        <v>431798.38599374262</v>
      </c>
      <c r="AU100" s="143">
        <f t="shared" si="337"/>
        <v>368256.14858998108</v>
      </c>
      <c r="AV100" s="143">
        <f t="shared" si="337"/>
        <v>-17482442.370761901</v>
      </c>
      <c r="AY100" s="146"/>
      <c r="AZ100" s="146"/>
      <c r="BA100" s="145"/>
      <c r="BB100" s="144">
        <f t="shared" si="338"/>
        <v>-18538906.68255163</v>
      </c>
      <c r="BC100" s="143">
        <f t="shared" si="338"/>
        <v>-3439986.2595194699</v>
      </c>
      <c r="BD100" s="143">
        <f t="shared" si="338"/>
        <v>-8346951.3842619201</v>
      </c>
      <c r="BE100" s="143">
        <f t="shared" si="338"/>
        <v>-675904.39374111302</v>
      </c>
      <c r="BF100" s="143">
        <f t="shared" si="338"/>
        <v>-1937016.74500249</v>
      </c>
      <c r="BG100" s="143">
        <f t="shared" si="338"/>
        <v>-1651970.8025940901</v>
      </c>
      <c r="BH100" s="143">
        <f t="shared" si="338"/>
        <v>-2487077.09743255</v>
      </c>
      <c r="BN100" s="144">
        <f t="shared" si="339"/>
        <v>-23173633.35318955</v>
      </c>
      <c r="BO100" s="143">
        <f t="shared" si="339"/>
        <v>6283008.8346410999</v>
      </c>
      <c r="BP100" s="143">
        <f t="shared" si="339"/>
        <v>15245400.8048751</v>
      </c>
      <c r="BQ100" s="143">
        <f t="shared" si="339"/>
        <v>1234514.6046720999</v>
      </c>
      <c r="BR100" s="143">
        <f t="shared" si="339"/>
        <v>3537890.0970954499</v>
      </c>
      <c r="BS100" s="143">
        <f t="shared" si="339"/>
        <v>3017264.1296299002</v>
      </c>
      <c r="BT100" s="143">
        <f t="shared" si="339"/>
        <v>-52491711.824103199</v>
      </c>
      <c r="BZ100" s="144">
        <f t="shared" si="340"/>
        <v>-27808360.02382743</v>
      </c>
      <c r="CA100" s="143">
        <f t="shared" si="340"/>
        <v>5290757.2920303503</v>
      </c>
      <c r="CB100" s="143">
        <f t="shared" si="340"/>
        <v>12837752.994012101</v>
      </c>
      <c r="CC100" s="143">
        <f t="shared" si="340"/>
        <v>1039552.4371660399</v>
      </c>
      <c r="CD100" s="143">
        <f t="shared" si="340"/>
        <v>2979164.6521978802</v>
      </c>
      <c r="CE100" s="143">
        <f t="shared" si="340"/>
        <v>2540759.15154</v>
      </c>
      <c r="CF100" s="143">
        <f t="shared" si="340"/>
        <v>-52496346.550773799</v>
      </c>
      <c r="CL100" s="144">
        <f t="shared" si="341"/>
        <v>-32443086.694465436</v>
      </c>
      <c r="CM100" s="143">
        <f t="shared" si="341"/>
        <v>4298505.7494195998</v>
      </c>
      <c r="CN100" s="143">
        <f t="shared" si="341"/>
        <v>10430105.183149099</v>
      </c>
      <c r="CO100" s="143">
        <f t="shared" si="341"/>
        <v>844590.26965997217</v>
      </c>
      <c r="CP100" s="143">
        <f t="shared" si="341"/>
        <v>2420439.2073002998</v>
      </c>
      <c r="CQ100" s="143">
        <f t="shared" si="341"/>
        <v>2064254.17345009</v>
      </c>
      <c r="CR100" s="143">
        <f t="shared" si="341"/>
        <v>-52500981.277444497</v>
      </c>
      <c r="CX100" s="144">
        <f t="shared" si="342"/>
        <v>-37077813.36510326</v>
      </c>
      <c r="CY100" s="143">
        <f t="shared" si="342"/>
        <v>3306254.2068088599</v>
      </c>
      <c r="CZ100" s="143">
        <f t="shared" si="342"/>
        <v>8022457.3722861502</v>
      </c>
      <c r="DA100" s="143">
        <f t="shared" si="342"/>
        <v>649628.10215390648</v>
      </c>
      <c r="DB100" s="143">
        <f t="shared" si="342"/>
        <v>1861713.7624027301</v>
      </c>
      <c r="DC100" s="143">
        <f t="shared" si="342"/>
        <v>1587749.19536019</v>
      </c>
      <c r="DD100" s="143">
        <f t="shared" si="342"/>
        <v>-52505616.004115097</v>
      </c>
      <c r="DJ100" s="144">
        <f t="shared" si="343"/>
        <v>-41712540.035741135</v>
      </c>
      <c r="DK100" s="143">
        <f t="shared" si="343"/>
        <v>2314002.6641981201</v>
      </c>
      <c r="DL100" s="143">
        <f t="shared" si="343"/>
        <v>5614809.5614231704</v>
      </c>
      <c r="DM100" s="143">
        <f t="shared" si="343"/>
        <v>454665.93464784068</v>
      </c>
      <c r="DN100" s="143">
        <f t="shared" si="343"/>
        <v>1302988.3175051501</v>
      </c>
      <c r="DO100" s="143">
        <f t="shared" si="343"/>
        <v>1111244.21727028</v>
      </c>
      <c r="DP100" s="143">
        <f t="shared" si="343"/>
        <v>-52510250.730785698</v>
      </c>
      <c r="DV100" s="144">
        <f t="shared" si="344"/>
        <v>-46347266.706379101</v>
      </c>
      <c r="DW100" s="143">
        <f t="shared" si="344"/>
        <v>1321751.1215873701</v>
      </c>
      <c r="DX100" s="143">
        <f t="shared" si="344"/>
        <v>3207161.7505601998</v>
      </c>
      <c r="DY100" s="143">
        <f t="shared" si="344"/>
        <v>259703.76714177511</v>
      </c>
      <c r="DZ100" s="143">
        <f t="shared" si="344"/>
        <v>744262.87260757922</v>
      </c>
      <c r="EA100" s="143">
        <f t="shared" si="344"/>
        <v>634739.23918037687</v>
      </c>
      <c r="EB100" s="143">
        <f t="shared" si="344"/>
        <v>-52514885.457456402</v>
      </c>
      <c r="EH100" s="144">
        <f t="shared" si="345"/>
        <v>-50981993.377016969</v>
      </c>
      <c r="EI100" s="143">
        <f t="shared" si="345"/>
        <v>329499.57897662988</v>
      </c>
      <c r="EJ100" s="143">
        <f t="shared" si="345"/>
        <v>799513.93969721708</v>
      </c>
      <c r="EK100" s="143">
        <f t="shared" si="345"/>
        <v>64741.599635709463</v>
      </c>
      <c r="EL100" s="143">
        <f t="shared" si="345"/>
        <v>185537.42771000441</v>
      </c>
      <c r="EM100" s="143">
        <f t="shared" si="345"/>
        <v>158234.26109047199</v>
      </c>
      <c r="EN100" s="143">
        <f t="shared" si="345"/>
        <v>-52519520.184127003</v>
      </c>
      <c r="ET100" s="144">
        <f t="shared" si="346"/>
        <v>-55616720.047654934</v>
      </c>
      <c r="EU100" s="143">
        <f t="shared" si="346"/>
        <v>-662751.96363411297</v>
      </c>
      <c r="EV100" s="143">
        <f t="shared" si="346"/>
        <v>-1608133.8711657601</v>
      </c>
      <c r="EW100" s="143">
        <f t="shared" si="346"/>
        <v>-130220.5678703562</v>
      </c>
      <c r="EX100" s="143">
        <f t="shared" si="346"/>
        <v>-373188.0171875704</v>
      </c>
      <c r="EY100" s="143">
        <f t="shared" si="346"/>
        <v>-318270.71699943289</v>
      </c>
      <c r="EZ100" s="143">
        <f t="shared" si="346"/>
        <v>-52524154.9107977</v>
      </c>
    </row>
    <row r="101" spans="1:156" ht="14.45" hidden="1" customHeight="1" x14ac:dyDescent="0.25">
      <c r="A101" s="215">
        <v>0</v>
      </c>
      <c r="B101" s="143" t="s">
        <v>338</v>
      </c>
      <c r="C101" s="144">
        <f t="shared" si="335"/>
        <v>-2718937.1690715342</v>
      </c>
      <c r="D101" s="143">
        <f t="shared" si="335"/>
        <v>-621212.5080219903</v>
      </c>
      <c r="E101" s="143">
        <f t="shared" si="335"/>
        <v>-1412433.4805892799</v>
      </c>
      <c r="F101" s="143">
        <f t="shared" si="335"/>
        <v>-199119.50299483709</v>
      </c>
      <c r="G101" s="143">
        <f t="shared" si="335"/>
        <v>-327773.24045065133</v>
      </c>
      <c r="H101" s="143">
        <f t="shared" si="335"/>
        <v>-155679.49984570351</v>
      </c>
      <c r="I101" s="143">
        <f t="shared" si="335"/>
        <v>-2718.9371690715329</v>
      </c>
      <c r="J101" s="149"/>
      <c r="K101" s="148"/>
      <c r="L101" s="213"/>
      <c r="N101" s="118">
        <f t="shared" si="333"/>
        <v>422093.00502715318</v>
      </c>
      <c r="O101" s="118">
        <f t="shared" si="334"/>
        <v>1213313.9775944429</v>
      </c>
      <c r="AD101" s="144">
        <f t="shared" si="336"/>
        <v>-5437874.3381430637</v>
      </c>
      <c r="AE101" s="143">
        <f t="shared" si="336"/>
        <v>387076.17874166463</v>
      </c>
      <c r="AF101" s="143">
        <f t="shared" si="336"/>
        <v>939220.62537943979</v>
      </c>
      <c r="AG101" s="143">
        <f t="shared" si="336"/>
        <v>76054.515973723173</v>
      </c>
      <c r="AH101" s="143">
        <f t="shared" si="336"/>
        <v>217958.14961159651</v>
      </c>
      <c r="AI101" s="143">
        <f t="shared" si="336"/>
        <v>185884.04063865251</v>
      </c>
      <c r="AJ101" s="143">
        <f t="shared" si="336"/>
        <v>-7244067.8484881399</v>
      </c>
      <c r="AM101" s="146"/>
      <c r="AN101" s="146"/>
      <c r="AO101" s="145"/>
      <c r="AP101" s="144">
        <f t="shared" si="337"/>
        <v>-8156811.5072145965</v>
      </c>
      <c r="AQ101" s="143">
        <f t="shared" si="337"/>
        <v>-195022.7867409304</v>
      </c>
      <c r="AR101" s="143">
        <f t="shared" si="337"/>
        <v>-473212.85520984081</v>
      </c>
      <c r="AS101" s="143">
        <f t="shared" si="337"/>
        <v>-38318.978185757187</v>
      </c>
      <c r="AT101" s="143">
        <f t="shared" si="337"/>
        <v>-109815.090839055</v>
      </c>
      <c r="AU101" s="143">
        <f t="shared" si="337"/>
        <v>-93655.010581802722</v>
      </c>
      <c r="AV101" s="143">
        <f t="shared" si="337"/>
        <v>-7246786.7856572103</v>
      </c>
      <c r="AY101" s="146"/>
      <c r="AZ101" s="146"/>
      <c r="BA101" s="145"/>
      <c r="BB101" s="144">
        <f t="shared" si="338"/>
        <v>-10875748.676286137</v>
      </c>
      <c r="BC101" s="143">
        <f t="shared" si="338"/>
        <v>-777121.75222352496</v>
      </c>
      <c r="BD101" s="143">
        <f t="shared" si="338"/>
        <v>-1885646.3357991199</v>
      </c>
      <c r="BE101" s="143">
        <f t="shared" si="338"/>
        <v>-152692.47234523739</v>
      </c>
      <c r="BF101" s="143">
        <f t="shared" si="338"/>
        <v>-437588.33128970623</v>
      </c>
      <c r="BG101" s="143">
        <f t="shared" si="338"/>
        <v>-373194.06180225778</v>
      </c>
      <c r="BH101" s="143">
        <f t="shared" si="338"/>
        <v>-7249505.7228262899</v>
      </c>
      <c r="BN101" s="144">
        <f t="shared" si="339"/>
        <v>-13594685.84535767</v>
      </c>
      <c r="BO101" s="143">
        <f t="shared" si="339"/>
        <v>-1359220.7177061201</v>
      </c>
      <c r="BP101" s="143">
        <f t="shared" si="339"/>
        <v>-3298079.8163883998</v>
      </c>
      <c r="BQ101" s="143">
        <f t="shared" si="339"/>
        <v>-267065.96650471783</v>
      </c>
      <c r="BR101" s="143">
        <f t="shared" si="339"/>
        <v>-765361.57174035767</v>
      </c>
      <c r="BS101" s="143">
        <f t="shared" si="339"/>
        <v>-652733.11302271299</v>
      </c>
      <c r="BT101" s="143">
        <f t="shared" si="339"/>
        <v>-7252224.6599953603</v>
      </c>
      <c r="BZ101" s="144">
        <f t="shared" si="340"/>
        <v>-16313623.014429195</v>
      </c>
      <c r="CA101" s="143">
        <f t="shared" si="340"/>
        <v>-1941319.6831887099</v>
      </c>
      <c r="CB101" s="143">
        <f t="shared" si="340"/>
        <v>-4710513.2969776802</v>
      </c>
      <c r="CC101" s="143">
        <f t="shared" si="340"/>
        <v>-381439.46066419809</v>
      </c>
      <c r="CD101" s="143">
        <f t="shared" si="340"/>
        <v>-1093134.81219101</v>
      </c>
      <c r="CE101" s="143">
        <f t="shared" si="340"/>
        <v>-932272.16424316785</v>
      </c>
      <c r="CF101" s="143">
        <f t="shared" si="340"/>
        <v>-7254943.5971644297</v>
      </c>
      <c r="CL101" s="144">
        <f t="shared" si="341"/>
        <v>-19032560.18350073</v>
      </c>
      <c r="CM101" s="143">
        <f t="shared" si="341"/>
        <v>-2523418.6486713099</v>
      </c>
      <c r="CN101" s="143">
        <f t="shared" si="341"/>
        <v>-6122946.7775669601</v>
      </c>
      <c r="CO101" s="143">
        <f t="shared" si="341"/>
        <v>-495812.95482367848</v>
      </c>
      <c r="CP101" s="143">
        <f t="shared" si="341"/>
        <v>-1420908.05264166</v>
      </c>
      <c r="CQ101" s="143">
        <f t="shared" si="341"/>
        <v>-1211811.2154636199</v>
      </c>
      <c r="CR101" s="143">
        <f t="shared" si="341"/>
        <v>-7257662.5343335001</v>
      </c>
      <c r="CX101" s="144">
        <f t="shared" si="342"/>
        <v>-21751497.352572259</v>
      </c>
      <c r="CY101" s="143">
        <f t="shared" si="342"/>
        <v>-3105517.6141539002</v>
      </c>
      <c r="CZ101" s="143">
        <f t="shared" si="342"/>
        <v>-7535380.25815624</v>
      </c>
      <c r="DA101" s="143">
        <f t="shared" si="342"/>
        <v>-610186.44898315857</v>
      </c>
      <c r="DB101" s="143">
        <f t="shared" si="342"/>
        <v>-1748681.29309231</v>
      </c>
      <c r="DC101" s="143">
        <f t="shared" si="342"/>
        <v>-1491350.26668408</v>
      </c>
      <c r="DD101" s="143">
        <f t="shared" si="342"/>
        <v>-7260381.4715025704</v>
      </c>
      <c r="DJ101" s="144">
        <f t="shared" si="343"/>
        <v>-24470434.521643788</v>
      </c>
      <c r="DK101" s="143">
        <f t="shared" si="343"/>
        <v>-3687616.5796365002</v>
      </c>
      <c r="DL101" s="143">
        <f t="shared" si="343"/>
        <v>-8947813.7387455199</v>
      </c>
      <c r="DM101" s="143">
        <f t="shared" si="343"/>
        <v>-724559.94314263912</v>
      </c>
      <c r="DN101" s="143">
        <f t="shared" si="343"/>
        <v>-2076454.53354296</v>
      </c>
      <c r="DO101" s="143">
        <f t="shared" si="343"/>
        <v>-1770889.3179045301</v>
      </c>
      <c r="DP101" s="143">
        <f t="shared" si="343"/>
        <v>-7263100.4086716399</v>
      </c>
      <c r="DV101" s="144">
        <f t="shared" si="344"/>
        <v>-27189371.69071532</v>
      </c>
      <c r="DW101" s="143">
        <f t="shared" si="344"/>
        <v>-4269715.54511909</v>
      </c>
      <c r="DX101" s="143">
        <f t="shared" si="344"/>
        <v>-10360247.2193348</v>
      </c>
      <c r="DY101" s="143">
        <f t="shared" si="344"/>
        <v>-838933.43730211968</v>
      </c>
      <c r="DZ101" s="143">
        <f t="shared" si="344"/>
        <v>-2404227.7739936099</v>
      </c>
      <c r="EA101" s="143">
        <f t="shared" si="344"/>
        <v>-2050428.36912499</v>
      </c>
      <c r="EB101" s="143">
        <f t="shared" si="344"/>
        <v>-7265819.3458407102</v>
      </c>
      <c r="EH101" s="144">
        <f t="shared" si="345"/>
        <v>-29908308.85978689</v>
      </c>
      <c r="EI101" s="143">
        <f t="shared" si="345"/>
        <v>-4851814.51060169</v>
      </c>
      <c r="EJ101" s="143">
        <f t="shared" si="345"/>
        <v>-11772680.6999241</v>
      </c>
      <c r="EK101" s="143">
        <f t="shared" si="345"/>
        <v>-953306.93146159966</v>
      </c>
      <c r="EL101" s="143">
        <f t="shared" si="345"/>
        <v>-2732001.0144442702</v>
      </c>
      <c r="EM101" s="143">
        <f t="shared" si="345"/>
        <v>-2329967.42034544</v>
      </c>
      <c r="EN101" s="143">
        <f t="shared" si="345"/>
        <v>-7268538.2830097899</v>
      </c>
      <c r="ET101" s="144">
        <f t="shared" si="346"/>
        <v>-32627246.028858442</v>
      </c>
      <c r="EU101" s="143">
        <f t="shared" si="346"/>
        <v>-5433913.4760842798</v>
      </c>
      <c r="EV101" s="143">
        <f t="shared" si="346"/>
        <v>-13185114.180513401</v>
      </c>
      <c r="EW101" s="143">
        <f t="shared" si="346"/>
        <v>-1067680.42562108</v>
      </c>
      <c r="EX101" s="143">
        <f t="shared" si="346"/>
        <v>-3059774.2548949202</v>
      </c>
      <c r="EY101" s="143">
        <f t="shared" si="346"/>
        <v>-2609506.4715658999</v>
      </c>
      <c r="EZ101" s="143">
        <f t="shared" si="346"/>
        <v>-7271257.2201788602</v>
      </c>
    </row>
    <row r="102" spans="1:156" ht="14.45" hidden="1" customHeight="1" x14ac:dyDescent="0.25">
      <c r="A102" s="215">
        <v>0</v>
      </c>
      <c r="B102" s="143" t="s">
        <v>337</v>
      </c>
      <c r="C102" s="144">
        <f t="shared" si="335"/>
        <v>-10021351.637557082</v>
      </c>
      <c r="D102" s="143">
        <f t="shared" si="335"/>
        <v>-2289640.6196333598</v>
      </c>
      <c r="E102" s="143">
        <f t="shared" si="335"/>
        <v>-5205891.7486781497</v>
      </c>
      <c r="F102" s="143">
        <f t="shared" si="335"/>
        <v>-733906.82951613457</v>
      </c>
      <c r="G102" s="143">
        <f t="shared" si="335"/>
        <v>-1208093.7129780001</v>
      </c>
      <c r="H102" s="143">
        <f t="shared" si="335"/>
        <v>-573797.37511387945</v>
      </c>
      <c r="I102" s="143">
        <f t="shared" si="335"/>
        <v>-10021.35163755708</v>
      </c>
      <c r="J102" s="149"/>
      <c r="K102" s="148"/>
      <c r="L102" s="213"/>
      <c r="N102" s="118">
        <f t="shared" si="333"/>
        <v>1555733.7901172251</v>
      </c>
      <c r="O102" s="118">
        <f t="shared" si="334"/>
        <v>4471984.9191620154</v>
      </c>
      <c r="AD102" s="144">
        <f t="shared" si="336"/>
        <v>-20042703.275114149</v>
      </c>
      <c r="AE102" s="143">
        <f t="shared" si="336"/>
        <v>-2024204.6151213199</v>
      </c>
      <c r="AF102" s="143">
        <f t="shared" si="336"/>
        <v>-4911629.3611523099</v>
      </c>
      <c r="AG102" s="143">
        <f t="shared" si="336"/>
        <v>-397725.0750363933</v>
      </c>
      <c r="AH102" s="143">
        <f t="shared" si="336"/>
        <v>-1139806.36520014</v>
      </c>
      <c r="AI102" s="143">
        <f t="shared" si="336"/>
        <v>-972075.66262888466</v>
      </c>
      <c r="AJ102" s="143">
        <f t="shared" si="336"/>
        <v>-10597262.195975101</v>
      </c>
      <c r="AM102" s="146"/>
      <c r="AN102" s="146"/>
      <c r="AO102" s="145"/>
      <c r="AP102" s="144">
        <f t="shared" si="337"/>
        <v>-30064054.91267132</v>
      </c>
      <c r="AQ102" s="143">
        <f t="shared" si="337"/>
        <v>-4169682.0786374402</v>
      </c>
      <c r="AR102" s="143">
        <f t="shared" si="337"/>
        <v>-10117521.109830501</v>
      </c>
      <c r="AS102" s="143">
        <f t="shared" si="337"/>
        <v>-819278.39963183901</v>
      </c>
      <c r="AT102" s="143">
        <f t="shared" si="337"/>
        <v>-2347900.0781781501</v>
      </c>
      <c r="AU102" s="143">
        <f t="shared" si="337"/>
        <v>-2002389.6987806901</v>
      </c>
      <c r="AV102" s="143">
        <f t="shared" si="337"/>
        <v>-10607283.547612701</v>
      </c>
      <c r="AY102" s="146"/>
      <c r="AZ102" s="146"/>
      <c r="BA102" s="145"/>
      <c r="BB102" s="144">
        <f t="shared" si="338"/>
        <v>-40085406.55022829</v>
      </c>
      <c r="BC102" s="143">
        <f t="shared" si="338"/>
        <v>-6315159.5421535596</v>
      </c>
      <c r="BD102" s="143">
        <f t="shared" si="338"/>
        <v>-15323412.8585086</v>
      </c>
      <c r="BE102" s="143">
        <f t="shared" si="338"/>
        <v>-1240831.7242272799</v>
      </c>
      <c r="BF102" s="143">
        <f t="shared" si="338"/>
        <v>-3555993.7911561499</v>
      </c>
      <c r="BG102" s="143">
        <f t="shared" si="338"/>
        <v>-3032703.7349324999</v>
      </c>
      <c r="BH102" s="143">
        <f t="shared" si="338"/>
        <v>-10617304.8992502</v>
      </c>
      <c r="BN102" s="144">
        <f t="shared" si="339"/>
        <v>-50106758.187785476</v>
      </c>
      <c r="BO102" s="143">
        <f t="shared" si="339"/>
        <v>-8460637.0056696795</v>
      </c>
      <c r="BP102" s="143">
        <f t="shared" si="339"/>
        <v>-20529304.607186802</v>
      </c>
      <c r="BQ102" s="143">
        <f t="shared" si="339"/>
        <v>-1662385.0488227301</v>
      </c>
      <c r="BR102" s="143">
        <f t="shared" si="339"/>
        <v>-4764087.5041341502</v>
      </c>
      <c r="BS102" s="143">
        <f t="shared" si="339"/>
        <v>-4063017.77108431</v>
      </c>
      <c r="BT102" s="143">
        <f t="shared" si="339"/>
        <v>-10627326.2508878</v>
      </c>
      <c r="BZ102" s="144">
        <f t="shared" si="340"/>
        <v>-60128109.825342447</v>
      </c>
      <c r="CA102" s="143">
        <f t="shared" si="340"/>
        <v>-10606114.469185799</v>
      </c>
      <c r="CB102" s="143">
        <f t="shared" si="340"/>
        <v>-25735196.355864901</v>
      </c>
      <c r="CC102" s="143">
        <f t="shared" si="340"/>
        <v>-2083938.37341818</v>
      </c>
      <c r="CD102" s="143">
        <f t="shared" si="340"/>
        <v>-5972181.21711215</v>
      </c>
      <c r="CE102" s="143">
        <f t="shared" si="340"/>
        <v>-5093331.8072361099</v>
      </c>
      <c r="CF102" s="143">
        <f t="shared" si="340"/>
        <v>-10637347.602525299</v>
      </c>
      <c r="CL102" s="144">
        <f t="shared" si="341"/>
        <v>-70149461.462899595</v>
      </c>
      <c r="CM102" s="143">
        <f t="shared" si="341"/>
        <v>-12751591.932701901</v>
      </c>
      <c r="CN102" s="143">
        <f t="shared" si="341"/>
        <v>-30941088.104543101</v>
      </c>
      <c r="CO102" s="143">
        <f t="shared" si="341"/>
        <v>-2505491.69801362</v>
      </c>
      <c r="CP102" s="143">
        <f t="shared" si="341"/>
        <v>-7180274.9300901499</v>
      </c>
      <c r="CQ102" s="143">
        <f t="shared" si="341"/>
        <v>-6123645.8433879204</v>
      </c>
      <c r="CR102" s="143">
        <f t="shared" si="341"/>
        <v>-10647368.954162899</v>
      </c>
      <c r="CX102" s="144">
        <f t="shared" si="342"/>
        <v>-80170813.100456655</v>
      </c>
      <c r="CY102" s="143">
        <f t="shared" si="342"/>
        <v>-14897069.396218</v>
      </c>
      <c r="CZ102" s="143">
        <f t="shared" si="342"/>
        <v>-36146979.8532212</v>
      </c>
      <c r="DA102" s="143">
        <f t="shared" si="342"/>
        <v>-2927045.0226090699</v>
      </c>
      <c r="DB102" s="143">
        <f t="shared" si="342"/>
        <v>-8388368.6430681599</v>
      </c>
      <c r="DC102" s="143">
        <f t="shared" si="342"/>
        <v>-7153959.87953973</v>
      </c>
      <c r="DD102" s="143">
        <f t="shared" si="342"/>
        <v>-10657390.305800499</v>
      </c>
      <c r="DJ102" s="144">
        <f t="shared" si="343"/>
        <v>-90192164.7380137</v>
      </c>
      <c r="DK102" s="143">
        <f t="shared" si="343"/>
        <v>-17042546.859734099</v>
      </c>
      <c r="DL102" s="143">
        <f t="shared" si="343"/>
        <v>-41352871.6018994</v>
      </c>
      <c r="DM102" s="143">
        <f t="shared" si="343"/>
        <v>-3348598.3472045101</v>
      </c>
      <c r="DN102" s="143">
        <f t="shared" si="343"/>
        <v>-9596462.3560461607</v>
      </c>
      <c r="DO102" s="143">
        <f t="shared" si="343"/>
        <v>-8184273.9156915396</v>
      </c>
      <c r="DP102" s="143">
        <f t="shared" si="343"/>
        <v>-10667411.657438001</v>
      </c>
      <c r="DV102" s="144">
        <f t="shared" si="344"/>
        <v>-100213516.37557092</v>
      </c>
      <c r="DW102" s="143">
        <f t="shared" si="344"/>
        <v>-19188024.323250301</v>
      </c>
      <c r="DX102" s="143">
        <f t="shared" si="344"/>
        <v>-46558763.350577503</v>
      </c>
      <c r="DY102" s="143">
        <f t="shared" si="344"/>
        <v>-3770151.6717999601</v>
      </c>
      <c r="DZ102" s="143">
        <f t="shared" si="344"/>
        <v>-10804556.0690242</v>
      </c>
      <c r="EA102" s="143">
        <f t="shared" si="344"/>
        <v>-9214587.9518433493</v>
      </c>
      <c r="EB102" s="143">
        <f t="shared" si="344"/>
        <v>-10677433.009075601</v>
      </c>
      <c r="EH102" s="144">
        <f t="shared" si="345"/>
        <v>-110234868.01312798</v>
      </c>
      <c r="EI102" s="143">
        <f t="shared" si="345"/>
        <v>-21333501.786766399</v>
      </c>
      <c r="EJ102" s="143">
        <f t="shared" si="345"/>
        <v>-51764655.099255703</v>
      </c>
      <c r="EK102" s="143">
        <f t="shared" si="345"/>
        <v>-4191704.9963953998</v>
      </c>
      <c r="EL102" s="143">
        <f t="shared" si="345"/>
        <v>-12012649.782002199</v>
      </c>
      <c r="EM102" s="143">
        <f t="shared" si="345"/>
        <v>-10244901.9879952</v>
      </c>
      <c r="EN102" s="143">
        <f t="shared" si="345"/>
        <v>-10687454.3607131</v>
      </c>
      <c r="ET102" s="144">
        <f t="shared" si="346"/>
        <v>-120256219.65068515</v>
      </c>
      <c r="EU102" s="143">
        <f t="shared" si="346"/>
        <v>-23478979.2502825</v>
      </c>
      <c r="EV102" s="143">
        <f t="shared" si="346"/>
        <v>-56970546.847933903</v>
      </c>
      <c r="EW102" s="143">
        <f t="shared" si="346"/>
        <v>-4613258.3209908502</v>
      </c>
      <c r="EX102" s="143">
        <f t="shared" si="346"/>
        <v>-13220743.494980199</v>
      </c>
      <c r="EY102" s="143">
        <f t="shared" si="346"/>
        <v>-11275216.024147</v>
      </c>
      <c r="EZ102" s="143">
        <f t="shared" si="346"/>
        <v>-10697475.7123507</v>
      </c>
    </row>
    <row r="103" spans="1:156" ht="14.45" hidden="1" customHeight="1" x14ac:dyDescent="0.25">
      <c r="A103" s="215">
        <v>0</v>
      </c>
      <c r="B103" s="143" t="s">
        <v>336</v>
      </c>
      <c r="C103" s="144">
        <f t="shared" si="335"/>
        <v>0</v>
      </c>
      <c r="D103" s="143">
        <f t="shared" si="335"/>
        <v>-1175.0206001281231</v>
      </c>
      <c r="E103" s="143">
        <f t="shared" si="335"/>
        <v>-2671.611428571428</v>
      </c>
      <c r="F103" s="143">
        <f t="shared" si="335"/>
        <v>-376.63362357463149</v>
      </c>
      <c r="G103" s="143">
        <f t="shared" si="335"/>
        <v>-619.98157591287634</v>
      </c>
      <c r="H103" s="143">
        <f t="shared" si="335"/>
        <v>-294.46705752722721</v>
      </c>
      <c r="I103" s="143">
        <f t="shared" si="335"/>
        <v>5137.7142857142862</v>
      </c>
      <c r="J103" s="149"/>
      <c r="K103" s="148"/>
      <c r="L103" s="213"/>
      <c r="N103" s="118">
        <f t="shared" si="333"/>
        <v>798.38697655349165</v>
      </c>
      <c r="O103" s="118">
        <f t="shared" si="334"/>
        <v>2294.9778049967963</v>
      </c>
      <c r="AD103" s="144">
        <f t="shared" si="336"/>
        <v>0</v>
      </c>
      <c r="AE103" s="143">
        <f t="shared" si="336"/>
        <v>0</v>
      </c>
      <c r="AF103" s="143">
        <f t="shared" si="336"/>
        <v>0</v>
      </c>
      <c r="AG103" s="143">
        <f t="shared" si="336"/>
        <v>0</v>
      </c>
      <c r="AH103" s="143">
        <f t="shared" si="336"/>
        <v>0</v>
      </c>
      <c r="AI103" s="143">
        <f t="shared" si="336"/>
        <v>0</v>
      </c>
      <c r="AJ103" s="143">
        <f t="shared" si="336"/>
        <v>0</v>
      </c>
      <c r="AM103" s="146"/>
      <c r="AN103" s="146"/>
      <c r="AO103" s="145"/>
      <c r="AP103" s="144">
        <f t="shared" si="337"/>
        <v>0</v>
      </c>
      <c r="AQ103" s="143">
        <f t="shared" si="337"/>
        <v>0</v>
      </c>
      <c r="AR103" s="143">
        <f t="shared" si="337"/>
        <v>0</v>
      </c>
      <c r="AS103" s="143">
        <f t="shared" si="337"/>
        <v>0</v>
      </c>
      <c r="AT103" s="143">
        <f t="shared" si="337"/>
        <v>0</v>
      </c>
      <c r="AU103" s="143">
        <f t="shared" si="337"/>
        <v>0</v>
      </c>
      <c r="AV103" s="143">
        <f t="shared" si="337"/>
        <v>0</v>
      </c>
      <c r="AY103" s="146"/>
      <c r="AZ103" s="146"/>
      <c r="BA103" s="145"/>
      <c r="BB103" s="144">
        <f t="shared" si="338"/>
        <v>0</v>
      </c>
      <c r="BC103" s="143">
        <f t="shared" si="338"/>
        <v>0</v>
      </c>
      <c r="BD103" s="143">
        <f t="shared" si="338"/>
        <v>0</v>
      </c>
      <c r="BE103" s="143">
        <f t="shared" si="338"/>
        <v>0</v>
      </c>
      <c r="BF103" s="143">
        <f t="shared" si="338"/>
        <v>0</v>
      </c>
      <c r="BG103" s="143">
        <f t="shared" si="338"/>
        <v>0</v>
      </c>
      <c r="BH103" s="143">
        <f t="shared" si="338"/>
        <v>0</v>
      </c>
      <c r="BN103" s="144">
        <f t="shared" si="339"/>
        <v>0</v>
      </c>
      <c r="BO103" s="143">
        <f t="shared" si="339"/>
        <v>0</v>
      </c>
      <c r="BP103" s="143">
        <f t="shared" si="339"/>
        <v>0</v>
      </c>
      <c r="BQ103" s="143">
        <f t="shared" si="339"/>
        <v>0</v>
      </c>
      <c r="BR103" s="143">
        <f t="shared" si="339"/>
        <v>0</v>
      </c>
      <c r="BS103" s="143">
        <f t="shared" si="339"/>
        <v>0</v>
      </c>
      <c r="BT103" s="143">
        <f t="shared" si="339"/>
        <v>0</v>
      </c>
      <c r="BZ103" s="144">
        <f t="shared" si="340"/>
        <v>0</v>
      </c>
      <c r="CA103" s="143">
        <f t="shared" si="340"/>
        <v>0</v>
      </c>
      <c r="CB103" s="143">
        <f t="shared" si="340"/>
        <v>0</v>
      </c>
      <c r="CC103" s="143">
        <f t="shared" si="340"/>
        <v>0</v>
      </c>
      <c r="CD103" s="143">
        <f t="shared" si="340"/>
        <v>0</v>
      </c>
      <c r="CE103" s="143">
        <f t="shared" si="340"/>
        <v>0</v>
      </c>
      <c r="CF103" s="143">
        <f t="shared" si="340"/>
        <v>0</v>
      </c>
      <c r="CL103" s="144">
        <f t="shared" si="341"/>
        <v>0</v>
      </c>
      <c r="CM103" s="143">
        <f t="shared" si="341"/>
        <v>0</v>
      </c>
      <c r="CN103" s="143">
        <f t="shared" si="341"/>
        <v>0</v>
      </c>
      <c r="CO103" s="143">
        <f t="shared" si="341"/>
        <v>0</v>
      </c>
      <c r="CP103" s="143">
        <f t="shared" si="341"/>
        <v>0</v>
      </c>
      <c r="CQ103" s="143">
        <f t="shared" si="341"/>
        <v>0</v>
      </c>
      <c r="CR103" s="143">
        <f t="shared" si="341"/>
        <v>0</v>
      </c>
      <c r="CX103" s="144">
        <f t="shared" si="342"/>
        <v>0</v>
      </c>
      <c r="CY103" s="143">
        <f t="shared" si="342"/>
        <v>0</v>
      </c>
      <c r="CZ103" s="143">
        <f t="shared" si="342"/>
        <v>0</v>
      </c>
      <c r="DA103" s="143">
        <f t="shared" si="342"/>
        <v>0</v>
      </c>
      <c r="DB103" s="143">
        <f t="shared" si="342"/>
        <v>0</v>
      </c>
      <c r="DC103" s="143">
        <f t="shared" si="342"/>
        <v>0</v>
      </c>
      <c r="DD103" s="143">
        <f t="shared" si="342"/>
        <v>0</v>
      </c>
      <c r="DJ103" s="144">
        <f t="shared" si="343"/>
        <v>0</v>
      </c>
      <c r="DK103" s="143">
        <f t="shared" si="343"/>
        <v>0</v>
      </c>
      <c r="DL103" s="143">
        <f t="shared" si="343"/>
        <v>0</v>
      </c>
      <c r="DM103" s="143">
        <f t="shared" si="343"/>
        <v>0</v>
      </c>
      <c r="DN103" s="143">
        <f t="shared" si="343"/>
        <v>0</v>
      </c>
      <c r="DO103" s="143">
        <f t="shared" si="343"/>
        <v>0</v>
      </c>
      <c r="DP103" s="143">
        <f t="shared" si="343"/>
        <v>0</v>
      </c>
      <c r="DV103" s="144">
        <f t="shared" si="344"/>
        <v>0</v>
      </c>
      <c r="DW103" s="143">
        <f t="shared" si="344"/>
        <v>0</v>
      </c>
      <c r="DX103" s="143">
        <f t="shared" si="344"/>
        <v>0</v>
      </c>
      <c r="DY103" s="143">
        <f t="shared" si="344"/>
        <v>0</v>
      </c>
      <c r="DZ103" s="143">
        <f t="shared" si="344"/>
        <v>0</v>
      </c>
      <c r="EA103" s="143">
        <f t="shared" si="344"/>
        <v>0</v>
      </c>
      <c r="EB103" s="143">
        <f t="shared" si="344"/>
        <v>0</v>
      </c>
      <c r="EH103" s="144">
        <f t="shared" si="345"/>
        <v>0</v>
      </c>
      <c r="EI103" s="143">
        <f t="shared" si="345"/>
        <v>0</v>
      </c>
      <c r="EJ103" s="143">
        <f t="shared" si="345"/>
        <v>0</v>
      </c>
      <c r="EK103" s="143">
        <f t="shared" si="345"/>
        <v>0</v>
      </c>
      <c r="EL103" s="143">
        <f t="shared" si="345"/>
        <v>0</v>
      </c>
      <c r="EM103" s="143">
        <f t="shared" si="345"/>
        <v>0</v>
      </c>
      <c r="EN103" s="143">
        <f t="shared" si="345"/>
        <v>0</v>
      </c>
      <c r="ET103" s="144">
        <f t="shared" si="346"/>
        <v>0</v>
      </c>
      <c r="EU103" s="143">
        <f t="shared" si="346"/>
        <v>0</v>
      </c>
      <c r="EV103" s="143">
        <f t="shared" si="346"/>
        <v>0</v>
      </c>
      <c r="EW103" s="143">
        <f t="shared" si="346"/>
        <v>0</v>
      </c>
      <c r="EX103" s="143">
        <f t="shared" si="346"/>
        <v>0</v>
      </c>
      <c r="EY103" s="143">
        <f t="shared" si="346"/>
        <v>0</v>
      </c>
      <c r="EZ103" s="143">
        <f t="shared" si="346"/>
        <v>0</v>
      </c>
    </row>
    <row r="104" spans="1:156" ht="14.45" hidden="1" customHeight="1" x14ac:dyDescent="0.25">
      <c r="A104" s="215">
        <v>0</v>
      </c>
      <c r="B104" s="143" t="s">
        <v>335</v>
      </c>
      <c r="C104" s="144">
        <f t="shared" si="335"/>
        <v>-63197132.303611219</v>
      </c>
      <c r="D104" s="143">
        <f t="shared" si="335"/>
        <v>-13343239.700903701</v>
      </c>
      <c r="E104" s="143">
        <f t="shared" si="335"/>
        <v>-30338150.390908401</v>
      </c>
      <c r="F104" s="143">
        <f t="shared" si="335"/>
        <v>-4276957.1173716197</v>
      </c>
      <c r="G104" s="143">
        <f t="shared" si="335"/>
        <v>-7040355.5279350104</v>
      </c>
      <c r="H104" s="143">
        <f t="shared" si="335"/>
        <v>-3343894.1684742998</v>
      </c>
      <c r="I104" s="143">
        <f t="shared" si="335"/>
        <v>-4854535.3980181804</v>
      </c>
      <c r="J104" s="149"/>
      <c r="K104" s="148"/>
      <c r="L104" s="213"/>
      <c r="N104" s="118">
        <f t="shared" si="333"/>
        <v>9066282.5835320801</v>
      </c>
      <c r="O104" s="118">
        <f t="shared" si="334"/>
        <v>26061193.273536783</v>
      </c>
      <c r="AD104" s="144">
        <f t="shared" si="336"/>
        <v>-126394264.60722226</v>
      </c>
      <c r="AE104" s="143">
        <f t="shared" si="336"/>
        <v>-20710880.329745401</v>
      </c>
      <c r="AF104" s="143">
        <f t="shared" si="336"/>
        <v>-50253895.857653797</v>
      </c>
      <c r="AG104" s="143">
        <f t="shared" si="336"/>
        <v>-4069369.4558759001</v>
      </c>
      <c r="AH104" s="143">
        <f t="shared" si="336"/>
        <v>-11662058.792078899</v>
      </c>
      <c r="AI104" s="143">
        <f t="shared" si="336"/>
        <v>-9945902.9832110591</v>
      </c>
      <c r="AJ104" s="143">
        <f t="shared" si="336"/>
        <v>-29752157.188657202</v>
      </c>
      <c r="AM104" s="146"/>
      <c r="AN104" s="146"/>
      <c r="AO104" s="145"/>
      <c r="AP104" s="144">
        <f t="shared" si="337"/>
        <v>-189591396.91083333</v>
      </c>
      <c r="AQ104" s="143">
        <f t="shared" si="337"/>
        <v>-27811646.0778924</v>
      </c>
      <c r="AR104" s="143">
        <f t="shared" si="337"/>
        <v>-67483542.146733701</v>
      </c>
      <c r="AS104" s="143">
        <f t="shared" si="337"/>
        <v>-5464560.7171251299</v>
      </c>
      <c r="AT104" s="143">
        <f t="shared" si="337"/>
        <v>-15660418.4129752</v>
      </c>
      <c r="AU104" s="143">
        <f t="shared" si="337"/>
        <v>-13355875.2351461</v>
      </c>
      <c r="AV104" s="143">
        <f t="shared" si="337"/>
        <v>-59815354.320960797</v>
      </c>
      <c r="AY104" s="146"/>
      <c r="AZ104" s="146"/>
      <c r="BA104" s="145"/>
      <c r="BB104" s="144">
        <f t="shared" si="338"/>
        <v>-252788529.21444482</v>
      </c>
      <c r="BC104" s="143">
        <f t="shared" si="338"/>
        <v>-41341559.808102198</v>
      </c>
      <c r="BD104" s="143">
        <f t="shared" si="338"/>
        <v>-100313188.43581399</v>
      </c>
      <c r="BE104" s="143">
        <f t="shared" si="338"/>
        <v>-8122980.6779259201</v>
      </c>
      <c r="BF104" s="143">
        <f t="shared" si="338"/>
        <v>-23278957.406068899</v>
      </c>
      <c r="BG104" s="143">
        <f t="shared" si="338"/>
        <v>-19853291.4332694</v>
      </c>
      <c r="BH104" s="143">
        <f t="shared" si="338"/>
        <v>-59878551.4532644</v>
      </c>
      <c r="BN104" s="144">
        <f t="shared" si="339"/>
        <v>-315985661.51805604</v>
      </c>
      <c r="BO104" s="143">
        <f t="shared" si="339"/>
        <v>-54871473.538312003</v>
      </c>
      <c r="BP104" s="143">
        <f t="shared" si="339"/>
        <v>-133142834.724894</v>
      </c>
      <c r="BQ104" s="143">
        <f t="shared" si="339"/>
        <v>-10781400.6387267</v>
      </c>
      <c r="BR104" s="143">
        <f t="shared" si="339"/>
        <v>-30897496.399162501</v>
      </c>
      <c r="BS104" s="143">
        <f t="shared" si="339"/>
        <v>-26350707.631392799</v>
      </c>
      <c r="BT104" s="143">
        <f t="shared" si="339"/>
        <v>-59941748.585568003</v>
      </c>
      <c r="BZ104" s="144">
        <f t="shared" si="340"/>
        <v>-379182793.82166636</v>
      </c>
      <c r="CA104" s="143">
        <f t="shared" si="340"/>
        <v>-68401387.268521801</v>
      </c>
      <c r="CB104" s="143">
        <f t="shared" si="340"/>
        <v>-165972481.013973</v>
      </c>
      <c r="CC104" s="143">
        <f t="shared" si="340"/>
        <v>-13439820.599527501</v>
      </c>
      <c r="CD104" s="143">
        <f t="shared" si="340"/>
        <v>-38516035.3922562</v>
      </c>
      <c r="CE104" s="143">
        <f t="shared" si="340"/>
        <v>-32848123.829516102</v>
      </c>
      <c r="CF104" s="143">
        <f t="shared" si="340"/>
        <v>-60004945.717871703</v>
      </c>
      <c r="CL104" s="144">
        <f t="shared" si="341"/>
        <v>-442379926.12527752</v>
      </c>
      <c r="CM104" s="143">
        <f t="shared" si="341"/>
        <v>-81931300.998731598</v>
      </c>
      <c r="CN104" s="143">
        <f t="shared" si="341"/>
        <v>-198802127.30305299</v>
      </c>
      <c r="CO104" s="143">
        <f t="shared" si="341"/>
        <v>-16098240.560328299</v>
      </c>
      <c r="CP104" s="143">
        <f t="shared" si="341"/>
        <v>-46134574.385349803</v>
      </c>
      <c r="CQ104" s="143">
        <f t="shared" si="341"/>
        <v>-39345540.027639501</v>
      </c>
      <c r="CR104" s="143">
        <f t="shared" si="341"/>
        <v>-60068142.850175299</v>
      </c>
      <c r="CX104" s="144">
        <f t="shared" si="342"/>
        <v>-505577058.42888868</v>
      </c>
      <c r="CY104" s="143">
        <f t="shared" si="342"/>
        <v>-95461214.728941396</v>
      </c>
      <c r="CZ104" s="143">
        <f t="shared" si="342"/>
        <v>-231631773.59213299</v>
      </c>
      <c r="DA104" s="143">
        <f t="shared" si="342"/>
        <v>-18756660.521129102</v>
      </c>
      <c r="DB104" s="143">
        <f t="shared" si="342"/>
        <v>-53753113.378443502</v>
      </c>
      <c r="DC104" s="143">
        <f t="shared" si="342"/>
        <v>-45842956.225762799</v>
      </c>
      <c r="DD104" s="143">
        <f t="shared" si="342"/>
        <v>-60131339.982478902</v>
      </c>
      <c r="DJ104" s="144">
        <f t="shared" si="343"/>
        <v>-568774190.7324996</v>
      </c>
      <c r="DK104" s="143">
        <f t="shared" si="343"/>
        <v>-108991128.459151</v>
      </c>
      <c r="DL104" s="143">
        <f t="shared" si="343"/>
        <v>-264461419.88121301</v>
      </c>
      <c r="DM104" s="143">
        <f t="shared" si="343"/>
        <v>-21415080.481929898</v>
      </c>
      <c r="DN104" s="143">
        <f t="shared" si="343"/>
        <v>-61371652.371537097</v>
      </c>
      <c r="DO104" s="143">
        <f t="shared" si="343"/>
        <v>-52340372.423886202</v>
      </c>
      <c r="DP104" s="143">
        <f t="shared" si="343"/>
        <v>-60194537.114782497</v>
      </c>
      <c r="DV104" s="144">
        <f t="shared" si="344"/>
        <v>-631971323.036111</v>
      </c>
      <c r="DW104" s="143">
        <f t="shared" si="344"/>
        <v>-122521042.18936101</v>
      </c>
      <c r="DX104" s="143">
        <f t="shared" si="344"/>
        <v>-297291066.17029297</v>
      </c>
      <c r="DY104" s="143">
        <f t="shared" si="344"/>
        <v>-24073500.442730699</v>
      </c>
      <c r="DZ104" s="143">
        <f t="shared" si="344"/>
        <v>-68990191.364630803</v>
      </c>
      <c r="EA104" s="143">
        <f t="shared" si="344"/>
        <v>-58837788.622009501</v>
      </c>
      <c r="EB104" s="143">
        <f t="shared" si="344"/>
        <v>-60257734.2470861</v>
      </c>
      <c r="EH104" s="144">
        <f t="shared" si="345"/>
        <v>-695168455.33972239</v>
      </c>
      <c r="EI104" s="143">
        <f t="shared" si="345"/>
        <v>-136050955.91957101</v>
      </c>
      <c r="EJ104" s="143">
        <f t="shared" si="345"/>
        <v>-330120712.459373</v>
      </c>
      <c r="EK104" s="143">
        <f t="shared" si="345"/>
        <v>-26731920.403531499</v>
      </c>
      <c r="EL104" s="143">
        <f t="shared" si="345"/>
        <v>-76608730.357724398</v>
      </c>
      <c r="EM104" s="143">
        <f t="shared" si="345"/>
        <v>-65335204.820132896</v>
      </c>
      <c r="EN104" s="143">
        <f t="shared" si="345"/>
        <v>-60320931.379389703</v>
      </c>
      <c r="ET104" s="144">
        <f t="shared" si="346"/>
        <v>-758365587.64333391</v>
      </c>
      <c r="EU104" s="143">
        <f t="shared" si="346"/>
        <v>-149580869.64978099</v>
      </c>
      <c r="EV104" s="143">
        <f t="shared" si="346"/>
        <v>-362950358.74845302</v>
      </c>
      <c r="EW104" s="143">
        <f t="shared" si="346"/>
        <v>-29390340.3643323</v>
      </c>
      <c r="EX104" s="143">
        <f t="shared" si="346"/>
        <v>-84227269.350818098</v>
      </c>
      <c r="EY104" s="143">
        <f t="shared" si="346"/>
        <v>-71832621.018256202</v>
      </c>
      <c r="EZ104" s="143">
        <f t="shared" si="346"/>
        <v>-60384128.511693299</v>
      </c>
    </row>
    <row r="105" spans="1:156" ht="14.45" hidden="1" customHeight="1" x14ac:dyDescent="0.25">
      <c r="A105" s="215">
        <v>0</v>
      </c>
      <c r="B105" s="143" t="s">
        <v>334</v>
      </c>
      <c r="C105" s="144">
        <f t="shared" si="335"/>
        <v>0</v>
      </c>
      <c r="D105" s="143">
        <f t="shared" si="335"/>
        <v>0</v>
      </c>
      <c r="E105" s="143">
        <f t="shared" si="335"/>
        <v>0</v>
      </c>
      <c r="F105" s="143">
        <f t="shared" si="335"/>
        <v>0</v>
      </c>
      <c r="G105" s="143">
        <f t="shared" si="335"/>
        <v>0</v>
      </c>
      <c r="H105" s="143">
        <f t="shared" si="335"/>
        <v>0</v>
      </c>
      <c r="I105" s="143">
        <f t="shared" si="335"/>
        <v>0</v>
      </c>
      <c r="J105" s="149"/>
      <c r="K105" s="148"/>
      <c r="L105" s="213" t="e">
        <f>+(H105-#REF!)</f>
        <v>#REF!</v>
      </c>
      <c r="M105" s="117" t="e">
        <f t="shared" ref="M105:M120" si="347">+L105/G105</f>
        <v>#REF!</v>
      </c>
      <c r="N105" s="118">
        <f t="shared" si="333"/>
        <v>0</v>
      </c>
      <c r="O105" s="118">
        <f t="shared" si="334"/>
        <v>0</v>
      </c>
      <c r="AD105" s="144">
        <f t="shared" si="336"/>
        <v>0</v>
      </c>
      <c r="AE105" s="143">
        <f t="shared" si="336"/>
        <v>0</v>
      </c>
      <c r="AF105" s="143">
        <f t="shared" si="336"/>
        <v>0</v>
      </c>
      <c r="AG105" s="143">
        <f t="shared" si="336"/>
        <v>0</v>
      </c>
      <c r="AH105" s="143">
        <f t="shared" si="336"/>
        <v>0</v>
      </c>
      <c r="AI105" s="143">
        <f t="shared" si="336"/>
        <v>0</v>
      </c>
      <c r="AJ105" s="143">
        <f t="shared" si="336"/>
        <v>0</v>
      </c>
      <c r="AM105" s="146"/>
      <c r="AN105" s="146"/>
      <c r="AO105" s="145"/>
      <c r="AP105" s="144">
        <f t="shared" si="337"/>
        <v>0</v>
      </c>
      <c r="AQ105" s="143">
        <f t="shared" si="337"/>
        <v>0</v>
      </c>
      <c r="AR105" s="143">
        <f t="shared" si="337"/>
        <v>0</v>
      </c>
      <c r="AS105" s="143">
        <f t="shared" si="337"/>
        <v>0</v>
      </c>
      <c r="AT105" s="143">
        <f t="shared" si="337"/>
        <v>0</v>
      </c>
      <c r="AU105" s="143">
        <f t="shared" si="337"/>
        <v>0</v>
      </c>
      <c r="AV105" s="143">
        <f t="shared" si="337"/>
        <v>0</v>
      </c>
      <c r="AY105" s="146"/>
      <c r="AZ105" s="146"/>
      <c r="BA105" s="145"/>
      <c r="BB105" s="144">
        <f t="shared" si="338"/>
        <v>0</v>
      </c>
      <c r="BC105" s="143">
        <f t="shared" si="338"/>
        <v>0</v>
      </c>
      <c r="BD105" s="143">
        <f t="shared" si="338"/>
        <v>0</v>
      </c>
      <c r="BE105" s="143">
        <f t="shared" si="338"/>
        <v>0</v>
      </c>
      <c r="BF105" s="143">
        <f t="shared" si="338"/>
        <v>0</v>
      </c>
      <c r="BG105" s="143">
        <f t="shared" si="338"/>
        <v>0</v>
      </c>
      <c r="BH105" s="143">
        <f t="shared" si="338"/>
        <v>0</v>
      </c>
      <c r="BN105" s="144">
        <f t="shared" si="339"/>
        <v>0</v>
      </c>
      <c r="BO105" s="143">
        <f t="shared" si="339"/>
        <v>0</v>
      </c>
      <c r="BP105" s="143">
        <f t="shared" si="339"/>
        <v>0</v>
      </c>
      <c r="BQ105" s="143">
        <f t="shared" si="339"/>
        <v>0</v>
      </c>
      <c r="BR105" s="143">
        <f t="shared" si="339"/>
        <v>0</v>
      </c>
      <c r="BS105" s="143">
        <f t="shared" si="339"/>
        <v>0</v>
      </c>
      <c r="BT105" s="143">
        <f t="shared" si="339"/>
        <v>0</v>
      </c>
      <c r="BZ105" s="144">
        <f t="shared" si="340"/>
        <v>0</v>
      </c>
      <c r="CA105" s="143">
        <f t="shared" si="340"/>
        <v>0</v>
      </c>
      <c r="CB105" s="143">
        <f t="shared" si="340"/>
        <v>0</v>
      </c>
      <c r="CC105" s="143">
        <f t="shared" si="340"/>
        <v>0</v>
      </c>
      <c r="CD105" s="143">
        <f t="shared" si="340"/>
        <v>0</v>
      </c>
      <c r="CE105" s="143">
        <f t="shared" si="340"/>
        <v>0</v>
      </c>
      <c r="CF105" s="143">
        <f t="shared" si="340"/>
        <v>0</v>
      </c>
      <c r="CL105" s="144">
        <f t="shared" si="341"/>
        <v>0</v>
      </c>
      <c r="CM105" s="143">
        <f t="shared" si="341"/>
        <v>0</v>
      </c>
      <c r="CN105" s="143">
        <f t="shared" si="341"/>
        <v>0</v>
      </c>
      <c r="CO105" s="143">
        <f t="shared" si="341"/>
        <v>0</v>
      </c>
      <c r="CP105" s="143">
        <f t="shared" si="341"/>
        <v>0</v>
      </c>
      <c r="CQ105" s="143">
        <f t="shared" si="341"/>
        <v>0</v>
      </c>
      <c r="CR105" s="143">
        <f t="shared" si="341"/>
        <v>0</v>
      </c>
      <c r="CX105" s="144">
        <f t="shared" si="342"/>
        <v>0</v>
      </c>
      <c r="CY105" s="143">
        <f t="shared" si="342"/>
        <v>0</v>
      </c>
      <c r="CZ105" s="143">
        <f t="shared" si="342"/>
        <v>0</v>
      </c>
      <c r="DA105" s="143">
        <f t="shared" si="342"/>
        <v>0</v>
      </c>
      <c r="DB105" s="143">
        <f t="shared" si="342"/>
        <v>0</v>
      </c>
      <c r="DC105" s="143">
        <f t="shared" si="342"/>
        <v>0</v>
      </c>
      <c r="DD105" s="143">
        <f t="shared" si="342"/>
        <v>0</v>
      </c>
      <c r="DJ105" s="144">
        <f t="shared" si="343"/>
        <v>0</v>
      </c>
      <c r="DK105" s="143">
        <f t="shared" si="343"/>
        <v>0</v>
      </c>
      <c r="DL105" s="143">
        <f t="shared" si="343"/>
        <v>0</v>
      </c>
      <c r="DM105" s="143">
        <f t="shared" si="343"/>
        <v>0</v>
      </c>
      <c r="DN105" s="143">
        <f t="shared" si="343"/>
        <v>0</v>
      </c>
      <c r="DO105" s="143">
        <f t="shared" si="343"/>
        <v>0</v>
      </c>
      <c r="DP105" s="143">
        <f t="shared" si="343"/>
        <v>0</v>
      </c>
      <c r="DV105" s="144">
        <f t="shared" si="344"/>
        <v>0</v>
      </c>
      <c r="DW105" s="143">
        <f t="shared" si="344"/>
        <v>0</v>
      </c>
      <c r="DX105" s="143">
        <f t="shared" si="344"/>
        <v>0</v>
      </c>
      <c r="DY105" s="143">
        <f t="shared" si="344"/>
        <v>0</v>
      </c>
      <c r="DZ105" s="143">
        <f t="shared" si="344"/>
        <v>0</v>
      </c>
      <c r="EA105" s="143">
        <f t="shared" si="344"/>
        <v>0</v>
      </c>
      <c r="EB105" s="143">
        <f t="shared" si="344"/>
        <v>0</v>
      </c>
      <c r="EH105" s="144">
        <f t="shared" si="345"/>
        <v>0</v>
      </c>
      <c r="EI105" s="143">
        <f t="shared" si="345"/>
        <v>0</v>
      </c>
      <c r="EJ105" s="143">
        <f t="shared" si="345"/>
        <v>0</v>
      </c>
      <c r="EK105" s="143">
        <f t="shared" si="345"/>
        <v>0</v>
      </c>
      <c r="EL105" s="143">
        <f t="shared" si="345"/>
        <v>0</v>
      </c>
      <c r="EM105" s="143">
        <f t="shared" si="345"/>
        <v>0</v>
      </c>
      <c r="EN105" s="143">
        <f t="shared" si="345"/>
        <v>0</v>
      </c>
      <c r="ET105" s="144">
        <f t="shared" si="346"/>
        <v>0</v>
      </c>
      <c r="EU105" s="143">
        <f t="shared" si="346"/>
        <v>0</v>
      </c>
      <c r="EV105" s="143">
        <f t="shared" si="346"/>
        <v>0</v>
      </c>
      <c r="EW105" s="143">
        <f t="shared" si="346"/>
        <v>0</v>
      </c>
      <c r="EX105" s="143">
        <f t="shared" si="346"/>
        <v>0</v>
      </c>
      <c r="EY105" s="143">
        <f t="shared" si="346"/>
        <v>0</v>
      </c>
      <c r="EZ105" s="143">
        <f t="shared" si="346"/>
        <v>0</v>
      </c>
    </row>
    <row r="106" spans="1:156" ht="14.45" hidden="1" customHeight="1" x14ac:dyDescent="0.25">
      <c r="A106" s="215">
        <v>-214337.033</v>
      </c>
      <c r="B106" s="143" t="s">
        <v>333</v>
      </c>
      <c r="C106" s="144">
        <f t="shared" si="335"/>
        <v>-11341533.422222231</v>
      </c>
      <c r="D106" s="143">
        <f t="shared" si="335"/>
        <v>-2574731.0050581601</v>
      </c>
      <c r="E106" s="143">
        <f t="shared" si="335"/>
        <v>-5854093.7732159998</v>
      </c>
      <c r="F106" s="143">
        <f t="shared" si="335"/>
        <v>-825287.88691812556</v>
      </c>
      <c r="G106" s="143">
        <f t="shared" si="335"/>
        <v>-1358517.2769682901</v>
      </c>
      <c r="H106" s="143">
        <f t="shared" si="335"/>
        <v>-645242.69863943267</v>
      </c>
      <c r="I106" s="143">
        <f t="shared" si="335"/>
        <v>-83660.781422222193</v>
      </c>
      <c r="J106" s="149"/>
      <c r="K106" s="148"/>
      <c r="L106" s="213" t="e">
        <f>+(H106-#REF!)</f>
        <v>#REF!</v>
      </c>
      <c r="M106" s="117" t="e">
        <f t="shared" si="347"/>
        <v>#REF!</v>
      </c>
      <c r="N106" s="118">
        <f t="shared" si="333"/>
        <v>1749443.1181400344</v>
      </c>
      <c r="O106" s="118">
        <f t="shared" si="334"/>
        <v>5028805.8862978742</v>
      </c>
      <c r="AD106" s="144">
        <f t="shared" si="336"/>
        <v>-21683066.844444402</v>
      </c>
      <c r="AE106" s="143">
        <f t="shared" si="336"/>
        <v>-692279.54850539565</v>
      </c>
      <c r="AF106" s="143">
        <f t="shared" si="336"/>
        <v>-1679781.051364</v>
      </c>
      <c r="AG106" s="143">
        <f t="shared" si="336"/>
        <v>-136022.28416961009</v>
      </c>
      <c r="AH106" s="143">
        <f t="shared" si="336"/>
        <v>-389814.66102281219</v>
      </c>
      <c r="AI106" s="143">
        <f t="shared" si="336"/>
        <v>-332450.63063818432</v>
      </c>
      <c r="AJ106" s="143">
        <f t="shared" si="336"/>
        <v>-18452718.6687444</v>
      </c>
      <c r="AM106" s="146"/>
      <c r="AN106" s="146"/>
      <c r="AO106" s="145"/>
      <c r="AP106" s="144">
        <f t="shared" si="337"/>
        <v>-31724600.266666699</v>
      </c>
      <c r="AQ106" s="143">
        <f t="shared" si="337"/>
        <v>-2842077.7429706501</v>
      </c>
      <c r="AR106" s="143">
        <f t="shared" si="337"/>
        <v>-6896156.83354</v>
      </c>
      <c r="AS106" s="143">
        <f t="shared" si="337"/>
        <v>-558424.56594464125</v>
      </c>
      <c r="AT106" s="143">
        <f t="shared" si="337"/>
        <v>-1600341.3279627601</v>
      </c>
      <c r="AU106" s="143">
        <f t="shared" si="337"/>
        <v>-1364839.5940819499</v>
      </c>
      <c r="AV106" s="143">
        <f t="shared" si="337"/>
        <v>-18462760.202166699</v>
      </c>
      <c r="AY106" s="146"/>
      <c r="AZ106" s="146"/>
      <c r="BA106" s="145"/>
      <c r="BB106" s="144">
        <f t="shared" si="338"/>
        <v>-42566133.6888889</v>
      </c>
      <c r="BC106" s="143">
        <f t="shared" si="338"/>
        <v>-5163148.4396780599</v>
      </c>
      <c r="BD106" s="143">
        <f t="shared" si="338"/>
        <v>-12528116.615715999</v>
      </c>
      <c r="BE106" s="143">
        <f t="shared" si="338"/>
        <v>-1014479.26027573</v>
      </c>
      <c r="BF106" s="143">
        <f t="shared" si="338"/>
        <v>-2907309.57337804</v>
      </c>
      <c r="BG106" s="143">
        <f t="shared" si="338"/>
        <v>-2479478.0642521698</v>
      </c>
      <c r="BH106" s="143">
        <f t="shared" si="338"/>
        <v>-18473601.735588901</v>
      </c>
      <c r="BN106" s="144">
        <f t="shared" si="339"/>
        <v>-53207667.111111104</v>
      </c>
      <c r="BO106" s="143">
        <f t="shared" si="339"/>
        <v>-7441401.0108249299</v>
      </c>
      <c r="BP106" s="143">
        <f t="shared" si="339"/>
        <v>-18056180.397891998</v>
      </c>
      <c r="BQ106" s="143">
        <f t="shared" si="339"/>
        <v>-1462120.8514678001</v>
      </c>
      <c r="BR106" s="143">
        <f t="shared" si="339"/>
        <v>-4190167.4241744899</v>
      </c>
      <c r="BS106" s="143">
        <f t="shared" si="339"/>
        <v>-3573554.1577407899</v>
      </c>
      <c r="BT106" s="143">
        <f t="shared" si="339"/>
        <v>-18484243.269011099</v>
      </c>
      <c r="BZ106" s="144">
        <f t="shared" si="340"/>
        <v>-63649200.533333302</v>
      </c>
      <c r="CA106" s="143">
        <f t="shared" si="340"/>
        <v>-9676835.4564112592</v>
      </c>
      <c r="CB106" s="143">
        <f t="shared" si="340"/>
        <v>-23480348.180068001</v>
      </c>
      <c r="CC106" s="143">
        <f t="shared" si="340"/>
        <v>-1901349.33952086</v>
      </c>
      <c r="CD106" s="143">
        <f t="shared" si="340"/>
        <v>-5448914.8803521097</v>
      </c>
      <c r="CE106" s="143">
        <f t="shared" si="340"/>
        <v>-4647067.8745477796</v>
      </c>
      <c r="CF106" s="143">
        <f t="shared" si="340"/>
        <v>-18494684.802433301</v>
      </c>
      <c r="CL106" s="144">
        <f t="shared" si="341"/>
        <v>-74290733.955555573</v>
      </c>
      <c r="CM106" s="143">
        <f t="shared" si="341"/>
        <v>-11955088.027558099</v>
      </c>
      <c r="CN106" s="143">
        <f t="shared" si="341"/>
        <v>-29008411.962244</v>
      </c>
      <c r="CO106" s="143">
        <f t="shared" si="341"/>
        <v>-2348990.9307129299</v>
      </c>
      <c r="CP106" s="143">
        <f t="shared" si="341"/>
        <v>-6731772.7311485596</v>
      </c>
      <c r="CQ106" s="143">
        <f t="shared" si="341"/>
        <v>-5741143.9680363899</v>
      </c>
      <c r="CR106" s="143">
        <f t="shared" si="341"/>
        <v>-18505326.335855599</v>
      </c>
      <c r="CX106" s="144">
        <f t="shared" si="342"/>
        <v>-85104217.238490194</v>
      </c>
      <c r="CY106" s="143">
        <f t="shared" si="342"/>
        <v>-14270153.452335499</v>
      </c>
      <c r="CZ106" s="143">
        <f t="shared" si="342"/>
        <v>-34625800.258062899</v>
      </c>
      <c r="DA106" s="143">
        <f t="shared" si="342"/>
        <v>-2803865.6814695601</v>
      </c>
      <c r="DB106" s="143">
        <f t="shared" si="342"/>
        <v>-8035359.4769271398</v>
      </c>
      <c r="DC106" s="143">
        <f t="shared" si="342"/>
        <v>-6852898.5505565898</v>
      </c>
      <c r="DD106" s="143">
        <f t="shared" si="342"/>
        <v>-18516139.819138501</v>
      </c>
      <c r="DJ106" s="144">
        <f t="shared" si="343"/>
        <v>-95945750.660712391</v>
      </c>
      <c r="DK106" s="143">
        <f t="shared" si="343"/>
        <v>-16591224.149042901</v>
      </c>
      <c r="DL106" s="143">
        <f t="shared" si="343"/>
        <v>-40257760.040238902</v>
      </c>
      <c r="DM106" s="143">
        <f t="shared" si="343"/>
        <v>-3259920.3758006501</v>
      </c>
      <c r="DN106" s="143">
        <f t="shared" si="343"/>
        <v>-9342327.7223424297</v>
      </c>
      <c r="DO106" s="143">
        <f t="shared" si="343"/>
        <v>-7967537.0207268205</v>
      </c>
      <c r="DP106" s="143">
        <f t="shared" si="343"/>
        <v>-18526981.352560699</v>
      </c>
      <c r="DV106" s="144">
        <f t="shared" si="344"/>
        <v>-106784479.94364685</v>
      </c>
      <c r="DW106" s="143">
        <f t="shared" si="344"/>
        <v>-18911694.505809799</v>
      </c>
      <c r="DX106" s="143">
        <f t="shared" si="344"/>
        <v>-45888263.1281377</v>
      </c>
      <c r="DY106" s="143">
        <f t="shared" si="344"/>
        <v>-3715857.1125665102</v>
      </c>
      <c r="DZ106" s="143">
        <f t="shared" si="344"/>
        <v>-10648957.923233701</v>
      </c>
      <c r="EA106" s="143">
        <f t="shared" si="344"/>
        <v>-9081887.1920555402</v>
      </c>
      <c r="EB106" s="143">
        <f t="shared" si="344"/>
        <v>-18537820.0818436</v>
      </c>
      <c r="EH106" s="144">
        <f t="shared" si="345"/>
        <v>-118420266.36586924</v>
      </c>
      <c r="EI106" s="143">
        <f t="shared" si="345"/>
        <v>-21402807.325921401</v>
      </c>
      <c r="EJ106" s="143">
        <f t="shared" si="345"/>
        <v>-51932821.458753698</v>
      </c>
      <c r="EK106" s="143">
        <f t="shared" si="345"/>
        <v>-4205322.4689349504</v>
      </c>
      <c r="EL106" s="143">
        <f t="shared" si="345"/>
        <v>-12051674.934935</v>
      </c>
      <c r="EM106" s="143">
        <f t="shared" si="345"/>
        <v>-10278184.309058299</v>
      </c>
      <c r="EN106" s="143">
        <f t="shared" si="345"/>
        <v>-18549455.868265901</v>
      </c>
      <c r="ET106" s="144">
        <f t="shared" si="346"/>
        <v>-129761799.78809136</v>
      </c>
      <c r="EU106" s="143">
        <f t="shared" si="346"/>
        <v>-23830923.336530101</v>
      </c>
      <c r="EV106" s="143">
        <f t="shared" si="346"/>
        <v>-57824521.2409297</v>
      </c>
      <c r="EW106" s="143">
        <f t="shared" si="346"/>
        <v>-4682409.9211135702</v>
      </c>
      <c r="EX106" s="143">
        <f t="shared" si="346"/>
        <v>-13418919.166897399</v>
      </c>
      <c r="EY106" s="143">
        <f t="shared" si="346"/>
        <v>-11444228.7209325</v>
      </c>
      <c r="EZ106" s="143">
        <f t="shared" si="346"/>
        <v>-18560797.401688099</v>
      </c>
    </row>
    <row r="107" spans="1:156" ht="14.45" hidden="1" customHeight="1" x14ac:dyDescent="0.25">
      <c r="A107" s="215">
        <v>-297506.783</v>
      </c>
      <c r="B107" s="143" t="s">
        <v>332</v>
      </c>
      <c r="C107" s="144">
        <f t="shared" si="335"/>
        <v>-92527269.380712599</v>
      </c>
      <c r="D107" s="143">
        <f t="shared" si="335"/>
        <v>-21140281.476988599</v>
      </c>
      <c r="E107" s="143">
        <f t="shared" si="335"/>
        <v>-48066065.897892602</v>
      </c>
      <c r="F107" s="143">
        <f t="shared" si="335"/>
        <v>-6776171.2562296297</v>
      </c>
      <c r="G107" s="143">
        <f t="shared" si="335"/>
        <v>-11154344.888860701</v>
      </c>
      <c r="H107" s="143">
        <f t="shared" si="335"/>
        <v>-5297878.5913603501</v>
      </c>
      <c r="I107" s="143">
        <f t="shared" si="335"/>
        <v>-92527.269380712576</v>
      </c>
      <c r="J107" s="149"/>
      <c r="K107" s="148"/>
      <c r="L107" s="213" t="e">
        <f>+(H107-#REF!)</f>
        <v>#REF!</v>
      </c>
      <c r="M107" s="117" t="e">
        <f t="shared" si="347"/>
        <v>#REF!</v>
      </c>
      <c r="N107" s="118">
        <f t="shared" si="333"/>
        <v>14364110.220758969</v>
      </c>
      <c r="O107" s="118">
        <f t="shared" si="334"/>
        <v>41289894.64166297</v>
      </c>
      <c r="AD107" s="144">
        <f t="shared" si="336"/>
        <v>-125751870.60307731</v>
      </c>
      <c r="AE107" s="143">
        <f t="shared" si="336"/>
        <v>-26922296.9247755</v>
      </c>
      <c r="AF107" s="143">
        <f t="shared" si="336"/>
        <v>-65325581.740886599</v>
      </c>
      <c r="AG107" s="143">
        <f t="shared" si="336"/>
        <v>-5289817.2865378195</v>
      </c>
      <c r="AH107" s="143">
        <f t="shared" si="336"/>
        <v>-15159636.121483799</v>
      </c>
      <c r="AI107" s="143">
        <f t="shared" si="336"/>
        <v>-12928786.658790501</v>
      </c>
      <c r="AJ107" s="143">
        <f t="shared" si="336"/>
        <v>-125751.8706030774</v>
      </c>
      <c r="AM107" s="146"/>
      <c r="AN107" s="146"/>
      <c r="AO107" s="145"/>
      <c r="AP107" s="144">
        <f t="shared" si="337"/>
        <v>-152883487.47140101</v>
      </c>
      <c r="AQ107" s="143">
        <f t="shared" si="337"/>
        <v>-32785382.416617502</v>
      </c>
      <c r="AR107" s="143">
        <f t="shared" si="337"/>
        <v>-79552059.950428203</v>
      </c>
      <c r="AS107" s="143">
        <f t="shared" si="337"/>
        <v>-6441823.4126812704</v>
      </c>
      <c r="AT107" s="143">
        <f t="shared" si="337"/>
        <v>-18461072.208227199</v>
      </c>
      <c r="AU107" s="143">
        <f t="shared" si="337"/>
        <v>-15744392.6859462</v>
      </c>
      <c r="AV107" s="143">
        <f t="shared" si="337"/>
        <v>101243.202499348</v>
      </c>
      <c r="AY107" s="146"/>
      <c r="AZ107" s="146"/>
      <c r="BA107" s="145"/>
      <c r="BB107" s="144">
        <f t="shared" si="338"/>
        <v>-218792501.39238527</v>
      </c>
      <c r="BC107" s="143">
        <f t="shared" si="338"/>
        <v>-46895884.584817298</v>
      </c>
      <c r="BD107" s="143">
        <f t="shared" si="338"/>
        <v>-113790474.502101</v>
      </c>
      <c r="BE107" s="143">
        <f t="shared" si="338"/>
        <v>-9214320.0722208507</v>
      </c>
      <c r="BF107" s="143">
        <f t="shared" si="338"/>
        <v>-26406533.881092999</v>
      </c>
      <c r="BG107" s="143">
        <f t="shared" si="338"/>
        <v>-22520622.540731501</v>
      </c>
      <c r="BH107" s="143">
        <f t="shared" si="338"/>
        <v>35334.18857836353</v>
      </c>
      <c r="BN107" s="144">
        <f t="shared" si="339"/>
        <v>-230215612.19845611</v>
      </c>
      <c r="BO107" s="143">
        <f t="shared" si="339"/>
        <v>-49341465.548748598</v>
      </c>
      <c r="BP107" s="143">
        <f t="shared" si="339"/>
        <v>-119724552.10363901</v>
      </c>
      <c r="BQ107" s="143">
        <f t="shared" si="339"/>
        <v>-9694839.1191200893</v>
      </c>
      <c r="BR107" s="143">
        <f t="shared" si="339"/>
        <v>-27783612.427638099</v>
      </c>
      <c r="BS107" s="143">
        <f t="shared" si="339"/>
        <v>-23695054.0770826</v>
      </c>
      <c r="BT107" s="143">
        <f t="shared" si="339"/>
        <v>23911.077772293331</v>
      </c>
      <c r="BZ107" s="144">
        <f t="shared" si="340"/>
        <v>-262641324.1234684</v>
      </c>
      <c r="CA107" s="143">
        <f t="shared" si="340"/>
        <v>-56283506.571723796</v>
      </c>
      <c r="CB107" s="143">
        <f t="shared" si="340"/>
        <v>-136569060.93444401</v>
      </c>
      <c r="CC107" s="143">
        <f t="shared" si="340"/>
        <v>-11058843.4130255</v>
      </c>
      <c r="CD107" s="143">
        <f t="shared" si="340"/>
        <v>-31692595.979181599</v>
      </c>
      <c r="CE107" s="143">
        <f t="shared" si="340"/>
        <v>-27028802.5909408</v>
      </c>
      <c r="CF107" s="143">
        <f t="shared" si="340"/>
        <v>-8514.63415271964</v>
      </c>
      <c r="CL107" s="144">
        <f t="shared" si="341"/>
        <v>-277664008.23062873</v>
      </c>
      <c r="CM107" s="143">
        <f t="shared" si="341"/>
        <v>-59499722.443507098</v>
      </c>
      <c r="CN107" s="143">
        <f t="shared" si="341"/>
        <v>-144373044.874432</v>
      </c>
      <c r="CO107" s="143">
        <f t="shared" si="341"/>
        <v>-11690780.3671172</v>
      </c>
      <c r="CP107" s="143">
        <f t="shared" si="341"/>
        <v>-33503610.189470101</v>
      </c>
      <c r="CQ107" s="143">
        <f t="shared" si="341"/>
        <v>-28573313.0378424</v>
      </c>
      <c r="CR107" s="143">
        <f t="shared" si="341"/>
        <v>-23537.318259879201</v>
      </c>
      <c r="CX107" s="144">
        <f t="shared" si="342"/>
        <v>-309687840.95931011</v>
      </c>
      <c r="CY107" s="143">
        <f t="shared" si="342"/>
        <v>-66355724.897039004</v>
      </c>
      <c r="CZ107" s="143">
        <f t="shared" si="342"/>
        <v>-161008785.50032699</v>
      </c>
      <c r="DA107" s="143">
        <f t="shared" si="342"/>
        <v>-13037879.405381801</v>
      </c>
      <c r="DB107" s="143">
        <f t="shared" si="342"/>
        <v>-37364146.4109504</v>
      </c>
      <c r="DC107" s="143">
        <f t="shared" si="342"/>
        <v>-31865743.594623301</v>
      </c>
      <c r="DD107" s="143">
        <f t="shared" si="342"/>
        <v>-55561.150988561603</v>
      </c>
      <c r="DJ107" s="144">
        <f t="shared" si="343"/>
        <v>-341711673.68799269</v>
      </c>
      <c r="DK107" s="143">
        <f t="shared" si="343"/>
        <v>-73211727.350571007</v>
      </c>
      <c r="DL107" s="143">
        <f t="shared" si="343"/>
        <v>-177644526.126223</v>
      </c>
      <c r="DM107" s="143">
        <f t="shared" si="343"/>
        <v>-14384978.443646399</v>
      </c>
      <c r="DN107" s="143">
        <f t="shared" si="343"/>
        <v>-41224682.632430799</v>
      </c>
      <c r="DO107" s="143">
        <f t="shared" si="343"/>
        <v>-35158174.151404202</v>
      </c>
      <c r="DP107" s="143">
        <f t="shared" si="343"/>
        <v>-87584.983717244002</v>
      </c>
      <c r="DV107" s="144">
        <f t="shared" si="344"/>
        <v>-373735506.41667509</v>
      </c>
      <c r="DW107" s="143">
        <f t="shared" si="344"/>
        <v>-80067729.804103002</v>
      </c>
      <c r="DX107" s="143">
        <f t="shared" si="344"/>
        <v>-194280266.752119</v>
      </c>
      <c r="DY107" s="143">
        <f t="shared" si="344"/>
        <v>-15732077.481911</v>
      </c>
      <c r="DZ107" s="143">
        <f t="shared" si="344"/>
        <v>-45085218.853911102</v>
      </c>
      <c r="EA107" s="143">
        <f t="shared" si="344"/>
        <v>-38450604.708185002</v>
      </c>
      <c r="EB107" s="143">
        <f t="shared" si="344"/>
        <v>-119608.81644592639</v>
      </c>
      <c r="EH107" s="144">
        <f t="shared" si="345"/>
        <v>-405759339.14535743</v>
      </c>
      <c r="EI107" s="143">
        <f t="shared" si="345"/>
        <v>-86923732.257634893</v>
      </c>
      <c r="EJ107" s="143">
        <f t="shared" si="345"/>
        <v>-210916007.37801501</v>
      </c>
      <c r="EK107" s="143">
        <f t="shared" si="345"/>
        <v>-17079176.520175599</v>
      </c>
      <c r="EL107" s="143">
        <f t="shared" si="345"/>
        <v>-48945755.075391397</v>
      </c>
      <c r="EM107" s="143">
        <f t="shared" si="345"/>
        <v>-41743035.264965899</v>
      </c>
      <c r="EN107" s="143">
        <f t="shared" si="345"/>
        <v>-151632.64917460881</v>
      </c>
      <c r="ET107" s="144">
        <f t="shared" si="346"/>
        <v>-438329107.60267007</v>
      </c>
      <c r="EU107" s="143">
        <f t="shared" si="346"/>
        <v>-93896614.4340491</v>
      </c>
      <c r="EV107" s="143">
        <f t="shared" si="346"/>
        <v>-227835350.69622001</v>
      </c>
      <c r="EW107" s="143">
        <f t="shared" si="346"/>
        <v>-18449240.626401398</v>
      </c>
      <c r="EX107" s="143">
        <f t="shared" si="346"/>
        <v>-52872104.926140599</v>
      </c>
      <c r="EY107" s="143">
        <f t="shared" si="346"/>
        <v>-45091594.502227001</v>
      </c>
      <c r="EZ107" s="143">
        <f t="shared" si="346"/>
        <v>-184202.4176319206</v>
      </c>
    </row>
    <row r="108" spans="1:156" x14ac:dyDescent="0.25">
      <c r="A108" s="221">
        <v>-1923578.348</v>
      </c>
      <c r="B108" s="216" t="s">
        <v>331</v>
      </c>
      <c r="C108" s="217">
        <f>SUM(D108:I108)</f>
        <v>-539045615.88878584</v>
      </c>
      <c r="D108" s="216">
        <f t="shared" ref="D108:I108" si="348">D41</f>
        <v>-96785686.102257177</v>
      </c>
      <c r="E108" s="216">
        <f t="shared" si="348"/>
        <v>-220058903.72026038</v>
      </c>
      <c r="F108" s="216">
        <f t="shared" si="348"/>
        <v>-31023067.734195616</v>
      </c>
      <c r="G108" s="216">
        <f t="shared" si="348"/>
        <v>-51067481.020284601</v>
      </c>
      <c r="H108" s="216">
        <f t="shared" si="348"/>
        <v>-24255060.885041401</v>
      </c>
      <c r="I108" s="216">
        <f t="shared" si="348"/>
        <v>-115855416.42674664</v>
      </c>
      <c r="J108" s="220">
        <f>+(E108-D108)/D108</f>
        <v>1.2736719920315605</v>
      </c>
      <c r="K108" s="219">
        <f>+E108-D108</f>
        <v>-123273217.6180032</v>
      </c>
      <c r="L108" s="218">
        <f>+E108-H108</f>
        <v>-195803842.83521897</v>
      </c>
      <c r="M108" s="117">
        <f t="shared" si="347"/>
        <v>3.8342177629134162</v>
      </c>
      <c r="N108" s="118">
        <f t="shared" si="333"/>
        <v>65762618.368061557</v>
      </c>
      <c r="O108" s="118">
        <f t="shared" si="334"/>
        <v>189035835.98606476</v>
      </c>
      <c r="AD108" s="217">
        <f>SUM(AE108:AJ108)</f>
        <v>-1016788563.6192231</v>
      </c>
      <c r="AE108" s="216">
        <f t="shared" ref="AE108:AJ108" si="349">AE41</f>
        <v>-181430173.25286928</v>
      </c>
      <c r="AF108" s="216">
        <f t="shared" si="349"/>
        <v>-440231071.153018</v>
      </c>
      <c r="AG108" s="216">
        <f t="shared" si="349"/>
        <v>-35648238.686847553</v>
      </c>
      <c r="AH108" s="216">
        <f t="shared" si="349"/>
        <v>-102161246.33259514</v>
      </c>
      <c r="AI108" s="216">
        <f t="shared" si="349"/>
        <v>-87127484.330474034</v>
      </c>
      <c r="AJ108" s="216">
        <f t="shared" si="349"/>
        <v>-170190349.8634192</v>
      </c>
      <c r="AM108" s="137"/>
      <c r="AN108" s="137"/>
      <c r="AO108" s="136"/>
      <c r="AP108" s="217">
        <f>SUM(AQ108:AV108)</f>
        <v>-1490638526.9956205</v>
      </c>
      <c r="AQ108" s="216">
        <f t="shared" ref="AQ108:AV108" si="350">AQ41</f>
        <v>-270244403.67673421</v>
      </c>
      <c r="AR108" s="216">
        <f t="shared" si="350"/>
        <v>-655734276.00657439</v>
      </c>
      <c r="AS108" s="216">
        <f t="shared" si="350"/>
        <v>-53098869.021229014</v>
      </c>
      <c r="AT108" s="216">
        <f t="shared" si="350"/>
        <v>-152171519.20780352</v>
      </c>
      <c r="AU108" s="216">
        <f t="shared" si="350"/>
        <v>-129778385.94645441</v>
      </c>
      <c r="AV108" s="216">
        <f t="shared" si="350"/>
        <v>-229611073.13682485</v>
      </c>
      <c r="AY108" s="137"/>
      <c r="AZ108" s="137"/>
      <c r="BA108" s="136"/>
      <c r="BB108" s="217">
        <f>SUM(BC108:BH108)</f>
        <v>-2002465887.4246778</v>
      </c>
      <c r="BC108" s="216">
        <f t="shared" ref="BC108:BH108" si="351">BC41</f>
        <v>-372149942.31059027</v>
      </c>
      <c r="BD108" s="216">
        <f t="shared" si="351"/>
        <v>-903002873.20226026</v>
      </c>
      <c r="BE108" s="216">
        <f t="shared" si="351"/>
        <v>-73121740.077347487</v>
      </c>
      <c r="BF108" s="216">
        <f t="shared" si="351"/>
        <v>-209553357.34626445</v>
      </c>
      <c r="BG108" s="216">
        <f t="shared" si="351"/>
        <v>-178716073.99096125</v>
      </c>
      <c r="BH108" s="216">
        <f t="shared" si="351"/>
        <v>-265921900.49725404</v>
      </c>
      <c r="BN108" s="217">
        <f>SUM(BO108:BT108)</f>
        <v>-2476172707.7383213</v>
      </c>
      <c r="BO108" s="216">
        <f t="shared" ref="BO108:BT108" si="352">BO41</f>
        <v>-464993935.55653763</v>
      </c>
      <c r="BP108" s="216">
        <f t="shared" si="352"/>
        <v>-1128284092.218792</v>
      </c>
      <c r="BQ108" s="216">
        <f t="shared" si="352"/>
        <v>-91364156.829376131</v>
      </c>
      <c r="BR108" s="216">
        <f t="shared" si="352"/>
        <v>-261832743.37364325</v>
      </c>
      <c r="BS108" s="216">
        <f t="shared" si="352"/>
        <v>-223302172.44240493</v>
      </c>
      <c r="BT108" s="216">
        <f t="shared" si="352"/>
        <v>-306395607.31756747</v>
      </c>
      <c r="BZ108" s="217">
        <f>SUM(CA108:CF108)</f>
        <v>-2966216766.1714048</v>
      </c>
      <c r="CA108" s="216">
        <f t="shared" ref="CA108:CF108" si="353">CA41</f>
        <v>-561335578.36803758</v>
      </c>
      <c r="CB108" s="216">
        <f t="shared" si="353"/>
        <v>-1362052179.6936097</v>
      </c>
      <c r="CC108" s="216">
        <f t="shared" si="353"/>
        <v>-110293807.92793213</v>
      </c>
      <c r="CD108" s="216">
        <f t="shared" si="353"/>
        <v>-316081615.6912303</v>
      </c>
      <c r="CE108" s="216">
        <f t="shared" si="353"/>
        <v>-269567933.11459422</v>
      </c>
      <c r="CF108" s="216">
        <f t="shared" si="353"/>
        <v>-346885651.37600029</v>
      </c>
      <c r="CL108" s="217">
        <f>SUM(CM108:CR108)</f>
        <v>-3439557796.7866383</v>
      </c>
      <c r="CM108" s="216">
        <f t="shared" ref="CM108:CR108" si="354">CM41</f>
        <v>-656244308.7951622</v>
      </c>
      <c r="CN108" s="216">
        <f t="shared" si="354"/>
        <v>-1592343378.2776117</v>
      </c>
      <c r="CO108" s="216">
        <f t="shared" si="354"/>
        <v>-128941913.78084484</v>
      </c>
      <c r="CP108" s="216">
        <f t="shared" si="354"/>
        <v>-369523631.50612795</v>
      </c>
      <c r="CQ108" s="216">
        <f t="shared" si="354"/>
        <v>-315145572.02027571</v>
      </c>
      <c r="CR108" s="216">
        <f t="shared" si="354"/>
        <v>-377358992.40661633</v>
      </c>
      <c r="CX108" s="217">
        <f>SUM(CY108:DD108)</f>
        <v>-3930071925.8841071</v>
      </c>
      <c r="CY108" s="216">
        <f t="shared" ref="CY108:DD108" si="355">CY41</f>
        <v>-750543540.00295913</v>
      </c>
      <c r="CZ108" s="216">
        <f t="shared" si="355"/>
        <v>-1821155658.0611644</v>
      </c>
      <c r="DA108" s="216">
        <f t="shared" si="355"/>
        <v>-147470262.4111273</v>
      </c>
      <c r="DB108" s="216">
        <f t="shared" si="355"/>
        <v>-422622445.31240058</v>
      </c>
      <c r="DC108" s="216">
        <f t="shared" si="355"/>
        <v>-360430513.56074232</v>
      </c>
      <c r="DD108" s="216">
        <f t="shared" si="355"/>
        <v>-427849506.53571361</v>
      </c>
      <c r="DJ108" s="217">
        <f>SUM(DK108:DP108)</f>
        <v>-4420614105.1208601</v>
      </c>
      <c r="DK108" s="216">
        <f t="shared" ref="DK108:DP108" si="356">DK41</f>
        <v>-849134875.13739181</v>
      </c>
      <c r="DL108" s="216">
        <f t="shared" si="356"/>
        <v>-2060382509.3310733</v>
      </c>
      <c r="DM108" s="216">
        <f t="shared" si="356"/>
        <v>-166841943.451352</v>
      </c>
      <c r="DN108" s="216">
        <f t="shared" si="356"/>
        <v>-478138093.533108</v>
      </c>
      <c r="DO108" s="216">
        <f t="shared" si="356"/>
        <v>-407776634.95298517</v>
      </c>
      <c r="DP108" s="216">
        <f t="shared" si="356"/>
        <v>-458340048.71495044</v>
      </c>
      <c r="DV108" s="217">
        <f>SUM(DW108:EB108)</f>
        <v>-4910653480.2183294</v>
      </c>
      <c r="DW108" s="216">
        <f t="shared" ref="DW108:EB108" si="357">DW41</f>
        <v>-949761613.94533849</v>
      </c>
      <c r="DX108" s="216">
        <f t="shared" si="357"/>
        <v>-2304548163.9067068</v>
      </c>
      <c r="DY108" s="216">
        <f t="shared" si="357"/>
        <v>-186613550.0093478</v>
      </c>
      <c r="DZ108" s="216">
        <f t="shared" si="357"/>
        <v>-534799854.18014336</v>
      </c>
      <c r="EA108" s="216">
        <f t="shared" si="357"/>
        <v>-456100210.0867452</v>
      </c>
      <c r="EB108" s="216">
        <f t="shared" si="357"/>
        <v>-478830088.0900479</v>
      </c>
      <c r="EH108" s="217">
        <f>SUM(EI108:EN108)</f>
        <v>-5401489912.4550858</v>
      </c>
      <c r="EI108" s="216">
        <f t="shared" ref="EI108:EN108" si="358">EI41</f>
        <v>-1041986797.9072137</v>
      </c>
      <c r="EJ108" s="216">
        <f t="shared" si="358"/>
        <v>-2528327873.7250557</v>
      </c>
      <c r="EK108" s="216">
        <f t="shared" si="358"/>
        <v>-204734380.25421068</v>
      </c>
      <c r="EL108" s="216">
        <f t="shared" si="358"/>
        <v>-586730795.8083936</v>
      </c>
      <c r="EM108" s="216">
        <f t="shared" si="358"/>
        <v>-500389140.23792744</v>
      </c>
      <c r="EN108" s="216">
        <f t="shared" si="358"/>
        <v>-539320924.52228475</v>
      </c>
      <c r="ET108" s="217">
        <f>SUM(EU108:EZ108)</f>
        <v>-5892078027.4204731</v>
      </c>
      <c r="EU108" s="216">
        <f t="shared" ref="EU108:EZ108" si="359">EU41</f>
        <v>-1136301868.7959204</v>
      </c>
      <c r="EV108" s="216">
        <f t="shared" si="359"/>
        <v>-2757178587.6872764</v>
      </c>
      <c r="EW108" s="216">
        <f t="shared" si="359"/>
        <v>-223265841.13818133</v>
      </c>
      <c r="EX108" s="216">
        <f t="shared" si="359"/>
        <v>-639838528.757025</v>
      </c>
      <c r="EY108" s="216">
        <f t="shared" si="359"/>
        <v>-545681688.40482032</v>
      </c>
      <c r="EZ108" s="216">
        <f t="shared" si="359"/>
        <v>-589811512.63725007</v>
      </c>
    </row>
    <row r="109" spans="1:156" x14ac:dyDescent="0.25">
      <c r="A109" s="215">
        <v>0</v>
      </c>
      <c r="B109" s="214"/>
      <c r="C109" s="144"/>
      <c r="D109" s="206"/>
      <c r="E109" s="206"/>
      <c r="F109" s="206"/>
      <c r="G109" s="206"/>
      <c r="H109" s="206"/>
      <c r="I109" s="206"/>
      <c r="J109" s="149"/>
      <c r="K109" s="148">
        <f>+E109-D109</f>
        <v>0</v>
      </c>
      <c r="L109" s="213" t="e">
        <f>+(H109-#REF!)</f>
        <v>#REF!</v>
      </c>
      <c r="M109" s="117" t="e">
        <f t="shared" si="347"/>
        <v>#REF!</v>
      </c>
      <c r="U109" s="116">
        <v>5222745.455000001</v>
      </c>
      <c r="AD109" s="144"/>
      <c r="AE109" s="143"/>
      <c r="AF109" s="143"/>
      <c r="AG109" s="143"/>
      <c r="AH109" s="143"/>
      <c r="AI109" s="143"/>
      <c r="AJ109" s="143"/>
      <c r="AM109" s="146"/>
      <c r="AN109" s="146"/>
      <c r="AO109" s="145"/>
      <c r="AP109" s="144"/>
      <c r="AQ109" s="143"/>
      <c r="AR109" s="143"/>
      <c r="AS109" s="143"/>
      <c r="AT109" s="143"/>
      <c r="AU109" s="143"/>
      <c r="AV109" s="143"/>
      <c r="AY109" s="146"/>
      <c r="AZ109" s="146"/>
      <c r="BA109" s="145"/>
      <c r="BB109" s="144"/>
      <c r="BC109" s="143"/>
      <c r="BD109" s="143"/>
      <c r="BE109" s="143"/>
      <c r="BF109" s="143"/>
      <c r="BG109" s="143"/>
      <c r="BH109" s="143"/>
      <c r="BN109" s="144"/>
      <c r="BO109" s="143"/>
      <c r="BP109" s="143"/>
      <c r="BQ109" s="143"/>
      <c r="BR109" s="143"/>
      <c r="BS109" s="143"/>
      <c r="BT109" s="143"/>
      <c r="BZ109" s="144"/>
      <c r="CA109" s="143"/>
      <c r="CB109" s="143"/>
      <c r="CC109" s="143"/>
      <c r="CD109" s="143"/>
      <c r="CE109" s="143"/>
      <c r="CF109" s="143"/>
      <c r="CL109" s="144"/>
      <c r="CM109" s="143"/>
      <c r="CN109" s="143"/>
      <c r="CO109" s="143"/>
      <c r="CP109" s="143"/>
      <c r="CQ109" s="143"/>
      <c r="CR109" s="143"/>
      <c r="CX109" s="144"/>
      <c r="CY109" s="143"/>
      <c r="CZ109" s="143"/>
      <c r="DA109" s="143"/>
      <c r="DB109" s="143"/>
      <c r="DC109" s="143"/>
      <c r="DD109" s="143"/>
      <c r="DJ109" s="144"/>
      <c r="DK109" s="143"/>
      <c r="DL109" s="143"/>
      <c r="DM109" s="143"/>
      <c r="DN109" s="143"/>
      <c r="DO109" s="143"/>
      <c r="DP109" s="143"/>
      <c r="DV109" s="144"/>
      <c r="DW109" s="143"/>
      <c r="DX109" s="143"/>
      <c r="DY109" s="143"/>
      <c r="DZ109" s="143"/>
      <c r="EA109" s="143"/>
      <c r="EB109" s="143"/>
      <c r="EH109" s="144"/>
      <c r="EI109" s="143"/>
      <c r="EJ109" s="143"/>
      <c r="EK109" s="143"/>
      <c r="EL109" s="143"/>
      <c r="EM109" s="143"/>
      <c r="EN109" s="143"/>
      <c r="ET109" s="144"/>
      <c r="EU109" s="143"/>
      <c r="EV109" s="143"/>
      <c r="EW109" s="143"/>
      <c r="EX109" s="143"/>
      <c r="EY109" s="143"/>
      <c r="EZ109" s="143"/>
    </row>
    <row r="110" spans="1:156" x14ac:dyDescent="0.25">
      <c r="A110" s="142">
        <v>31201.797425274039</v>
      </c>
      <c r="B110" s="141" t="s">
        <v>330</v>
      </c>
      <c r="C110" s="152">
        <f t="shared" ref="C110:I110" si="360">+C76+C84+C86+C108</f>
        <v>-85944541.807959318</v>
      </c>
      <c r="D110" s="141">
        <f t="shared" si="360"/>
        <v>-364784492.00632471</v>
      </c>
      <c r="E110" s="141">
        <f t="shared" si="360"/>
        <v>593321316.66363215</v>
      </c>
      <c r="F110" s="141">
        <f t="shared" si="360"/>
        <v>-457386909.10231543</v>
      </c>
      <c r="G110" s="141">
        <f t="shared" si="360"/>
        <v>-39874030.335838333</v>
      </c>
      <c r="H110" s="141">
        <f t="shared" si="360"/>
        <v>-80706393.16528447</v>
      </c>
      <c r="I110" s="141">
        <f t="shared" si="360"/>
        <v>263485966.13817057</v>
      </c>
      <c r="J110" s="140">
        <f>+(E110-D110)/D110</f>
        <v>-2.6264981918511632</v>
      </c>
      <c r="K110" s="139">
        <f>+E110-D110</f>
        <v>958105808.66995692</v>
      </c>
      <c r="L110" s="138">
        <f>+E110-H110</f>
        <v>674027709.82891667</v>
      </c>
      <c r="M110" s="117">
        <f t="shared" si="347"/>
        <v>-16.903927296837814</v>
      </c>
      <c r="U110" s="118">
        <f>+U109+E108</f>
        <v>-214836158.26526037</v>
      </c>
      <c r="AD110" s="152">
        <f t="shared" ref="AD110:AJ110" si="361">+AD76+AD84+AD86+AD108</f>
        <v>208078913.82404375</v>
      </c>
      <c r="AE110" s="141">
        <f t="shared" si="361"/>
        <v>8127488.238370806</v>
      </c>
      <c r="AF110" s="141">
        <f t="shared" si="361"/>
        <v>-48168883.031956494</v>
      </c>
      <c r="AG110" s="141">
        <f t="shared" si="361"/>
        <v>275475715.85102731</v>
      </c>
      <c r="AH110" s="141">
        <f t="shared" si="361"/>
        <v>-304769420.07015324</v>
      </c>
      <c r="AI110" s="141">
        <f t="shared" si="361"/>
        <v>-23116625.41198431</v>
      </c>
      <c r="AJ110" s="141">
        <f t="shared" si="361"/>
        <v>300530638.24874008</v>
      </c>
      <c r="AM110" s="137"/>
      <c r="AN110" s="137"/>
      <c r="AO110" s="136"/>
      <c r="AP110" s="152">
        <f t="shared" ref="AP110:AV110" si="362">+AP76+AP84+AP86+AP108</f>
        <v>1915951449.5384181</v>
      </c>
      <c r="AQ110" s="141">
        <f t="shared" si="362"/>
        <v>765232553.94951069</v>
      </c>
      <c r="AR110" s="141">
        <f t="shared" si="362"/>
        <v>206331034.82478881</v>
      </c>
      <c r="AS110" s="141">
        <f t="shared" si="362"/>
        <v>443506508.36931801</v>
      </c>
      <c r="AT110" s="141">
        <f t="shared" si="362"/>
        <v>-150517969.48758087</v>
      </c>
      <c r="AU110" s="141">
        <f t="shared" si="362"/>
        <v>301064420.66418713</v>
      </c>
      <c r="AV110" s="141">
        <f t="shared" si="362"/>
        <v>350334901.21819293</v>
      </c>
      <c r="AY110" s="137"/>
      <c r="AZ110" s="137"/>
      <c r="BA110" s="136"/>
      <c r="BB110" s="152">
        <f t="shared" ref="BB110:BH110" si="363">+BB76+BB84+BB86+BB108</f>
        <v>371712476.82069111</v>
      </c>
      <c r="BC110" s="141">
        <f t="shared" si="363"/>
        <v>-189048121.27695572</v>
      </c>
      <c r="BD110" s="141">
        <f t="shared" si="363"/>
        <v>-178929643.34061325</v>
      </c>
      <c r="BE110" s="141">
        <f t="shared" si="363"/>
        <v>486876993.72666442</v>
      </c>
      <c r="BF110" s="141">
        <f t="shared" si="363"/>
        <v>-320428784.45421404</v>
      </c>
      <c r="BG110" s="141">
        <f t="shared" si="363"/>
        <v>193054110.48019487</v>
      </c>
      <c r="BH110" s="141">
        <f t="shared" si="363"/>
        <v>380187921.68561482</v>
      </c>
      <c r="BN110" s="152">
        <f t="shared" ref="BN110:BT110" si="364">+BN76+BN84+BN86+BN108</f>
        <v>1313502921.3960037</v>
      </c>
      <c r="BO110" s="141">
        <f t="shared" si="364"/>
        <v>171712333.16103613</v>
      </c>
      <c r="BP110" s="141">
        <f t="shared" si="364"/>
        <v>-11656364.890472412</v>
      </c>
      <c r="BQ110" s="141">
        <f t="shared" si="364"/>
        <v>710566963.51485503</v>
      </c>
      <c r="BR110" s="141">
        <f t="shared" si="364"/>
        <v>-343010321.8763696</v>
      </c>
      <c r="BS110" s="141">
        <f t="shared" si="364"/>
        <v>304334674.12642282</v>
      </c>
      <c r="BT110" s="141">
        <f t="shared" si="364"/>
        <v>481555637.36053169</v>
      </c>
      <c r="BZ110" s="152">
        <f t="shared" ref="BZ110:CF110" si="365">+BZ76+BZ84+BZ86+BZ108</f>
        <v>1240228664.2172575</v>
      </c>
      <c r="CA110" s="141">
        <f t="shared" si="365"/>
        <v>700966729.84560573</v>
      </c>
      <c r="CB110" s="141">
        <f t="shared" si="365"/>
        <v>-43124169.046217442</v>
      </c>
      <c r="CC110" s="141">
        <f t="shared" si="365"/>
        <v>656101283.06764877</v>
      </c>
      <c r="CD110" s="141">
        <f t="shared" si="365"/>
        <v>-401104573.82039249</v>
      </c>
      <c r="CE110" s="141">
        <f t="shared" si="365"/>
        <v>-135299731.81710875</v>
      </c>
      <c r="CF110" s="141">
        <f t="shared" si="365"/>
        <v>462689125.98772347</v>
      </c>
      <c r="CL110" s="152">
        <f t="shared" ref="CL110:CR110" si="366">+CL76+CL84+CL86+CL108</f>
        <v>74887432.50500679</v>
      </c>
      <c r="CM110" s="141">
        <f t="shared" si="366"/>
        <v>149626995.17514372</v>
      </c>
      <c r="CN110" s="141">
        <f t="shared" si="366"/>
        <v>-68050700.102742195</v>
      </c>
      <c r="CO110" s="141">
        <f t="shared" si="366"/>
        <v>721079711.64208567</v>
      </c>
      <c r="CP110" s="141">
        <f t="shared" si="366"/>
        <v>-510043942.29075348</v>
      </c>
      <c r="CQ110" s="141">
        <f t="shared" si="366"/>
        <v>-769578197.01673126</v>
      </c>
      <c r="CR110" s="141">
        <f t="shared" si="366"/>
        <v>551853565.0980041</v>
      </c>
      <c r="CX110" s="152">
        <f t="shared" ref="CX110:DD110" si="367">+CX76+CX84+CX86+CX108</f>
        <v>930749485.3175683</v>
      </c>
      <c r="CY110" s="141">
        <f t="shared" si="367"/>
        <v>-67290775.30844295</v>
      </c>
      <c r="CZ110" s="141">
        <f t="shared" si="367"/>
        <v>-219032456.44926381</v>
      </c>
      <c r="DA110" s="141">
        <f t="shared" si="367"/>
        <v>758048335.34280777</v>
      </c>
      <c r="DB110" s="141">
        <f t="shared" si="367"/>
        <v>136170597.14627361</v>
      </c>
      <c r="DC110" s="141">
        <f t="shared" si="367"/>
        <v>-95728341.65891099</v>
      </c>
      <c r="DD110" s="141">
        <f t="shared" si="367"/>
        <v>418582126.2451058</v>
      </c>
      <c r="DJ110" s="152">
        <f t="shared" ref="DJ110:DP110" si="368">+DJ76+DJ84+DJ86+DJ108</f>
        <v>841653690.71630192</v>
      </c>
      <c r="DK110" s="141">
        <f t="shared" si="368"/>
        <v>-111262297.61236012</v>
      </c>
      <c r="DL110" s="141">
        <f t="shared" si="368"/>
        <v>-278433923.95537066</v>
      </c>
      <c r="DM110" s="141">
        <f t="shared" si="368"/>
        <v>723001169.73666012</v>
      </c>
      <c r="DN110" s="141">
        <f t="shared" si="368"/>
        <v>239569440.76627111</v>
      </c>
      <c r="DO110" s="141">
        <f t="shared" si="368"/>
        <v>-58906998.378569901</v>
      </c>
      <c r="DP110" s="141">
        <f t="shared" si="368"/>
        <v>327686300.15966523</v>
      </c>
      <c r="DV110" s="152">
        <f t="shared" ref="DV110:EB110" si="369">+DV76+DV84+DV86+DV108</f>
        <v>702816473.31336594</v>
      </c>
      <c r="DW110" s="141">
        <f t="shared" si="369"/>
        <v>-240556206.42640519</v>
      </c>
      <c r="DX110" s="141">
        <f t="shared" si="369"/>
        <v>-268056640.23464274</v>
      </c>
      <c r="DY110" s="141">
        <f t="shared" si="369"/>
        <v>762988988.05959475</v>
      </c>
      <c r="DZ110" s="141">
        <f t="shared" si="369"/>
        <v>134166873.29561162</v>
      </c>
      <c r="EA110" s="141">
        <f t="shared" si="369"/>
        <v>-4779680.3684446216</v>
      </c>
      <c r="EB110" s="141">
        <f t="shared" si="369"/>
        <v>319053138.98765379</v>
      </c>
      <c r="EH110" s="152">
        <f t="shared" ref="EH110:EN110" si="370">+EH76+EH84+EH86+EH108</f>
        <v>702305217.1932478</v>
      </c>
      <c r="EI110" s="141">
        <f t="shared" si="370"/>
        <v>-525772986.18532372</v>
      </c>
      <c r="EJ110" s="141">
        <f t="shared" si="370"/>
        <v>-199339118.01266766</v>
      </c>
      <c r="EK110" s="141">
        <f t="shared" si="370"/>
        <v>1011263583.7192373</v>
      </c>
      <c r="EL110" s="141">
        <f t="shared" si="370"/>
        <v>68434480.681110501</v>
      </c>
      <c r="EM110" s="141">
        <f t="shared" si="370"/>
        <v>117086858.27987731</v>
      </c>
      <c r="EN110" s="141">
        <f t="shared" si="370"/>
        <v>230632398.71101582</v>
      </c>
      <c r="ET110" s="152">
        <f t="shared" ref="ET110:EZ110" si="371">+ET76+ET84+ET86+ET108</f>
        <v>402821726.58682632</v>
      </c>
      <c r="EU110" s="141">
        <f t="shared" si="371"/>
        <v>-742885430.20789027</v>
      </c>
      <c r="EV110" s="141">
        <f t="shared" si="371"/>
        <v>-143534071.99097443</v>
      </c>
      <c r="EW110" s="141">
        <f t="shared" si="371"/>
        <v>1068953435.6477412</v>
      </c>
      <c r="EX110" s="141">
        <f t="shared" si="371"/>
        <v>-18731763.580986261</v>
      </c>
      <c r="EY110" s="141">
        <f t="shared" si="371"/>
        <v>160516201.81872535</v>
      </c>
      <c r="EZ110" s="141">
        <f t="shared" si="371"/>
        <v>78503354.900214314</v>
      </c>
    </row>
    <row r="111" spans="1:156" x14ac:dyDescent="0.25">
      <c r="A111" s="147">
        <v>0</v>
      </c>
      <c r="B111" s="143" t="s">
        <v>222</v>
      </c>
      <c r="C111" s="144"/>
      <c r="D111" s="143"/>
      <c r="E111" s="211"/>
      <c r="F111" s="143"/>
      <c r="G111" s="143"/>
      <c r="H111" s="143"/>
      <c r="I111" s="143"/>
      <c r="J111" s="149"/>
      <c r="K111" s="148"/>
      <c r="L111" s="147" t="e">
        <f>+(H111-#REF!)</f>
        <v>#REF!</v>
      </c>
      <c r="M111" s="117" t="e">
        <f t="shared" si="347"/>
        <v>#REF!</v>
      </c>
      <c r="U111" s="212">
        <f>+U110*1000</f>
        <v>-214836158265.26038</v>
      </c>
      <c r="AD111" s="144"/>
      <c r="AE111" s="143"/>
      <c r="AF111" s="211"/>
      <c r="AG111" s="143"/>
      <c r="AH111" s="143"/>
      <c r="AI111" s="143"/>
      <c r="AJ111" s="143"/>
      <c r="AM111" s="146"/>
      <c r="AN111" s="146"/>
      <c r="AO111" s="212"/>
      <c r="AP111" s="144"/>
      <c r="AQ111" s="143"/>
      <c r="AR111" s="211"/>
      <c r="AS111" s="143"/>
      <c r="AT111" s="143"/>
      <c r="AU111" s="143"/>
      <c r="AV111" s="143"/>
      <c r="AY111" s="146"/>
      <c r="AZ111" s="146"/>
      <c r="BA111" s="212"/>
      <c r="BB111" s="144"/>
      <c r="BC111" s="143"/>
      <c r="BD111" s="211"/>
      <c r="BE111" s="143"/>
      <c r="BF111" s="143"/>
      <c r="BG111" s="143"/>
      <c r="BH111" s="143"/>
      <c r="BN111" s="144"/>
      <c r="BO111" s="143"/>
      <c r="BP111" s="211"/>
      <c r="BQ111" s="143"/>
      <c r="BR111" s="143"/>
      <c r="BS111" s="143"/>
      <c r="BT111" s="143"/>
      <c r="BZ111" s="144"/>
      <c r="CA111" s="143"/>
      <c r="CB111" s="211"/>
      <c r="CC111" s="143"/>
      <c r="CD111" s="143"/>
      <c r="CE111" s="143"/>
      <c r="CF111" s="143"/>
      <c r="CL111" s="144"/>
      <c r="CM111" s="143"/>
      <c r="CN111" s="211"/>
      <c r="CO111" s="143"/>
      <c r="CP111" s="143"/>
      <c r="CQ111" s="143"/>
      <c r="CR111" s="143"/>
      <c r="CX111" s="144"/>
      <c r="CY111" s="143"/>
      <c r="CZ111" s="211"/>
      <c r="DA111" s="143"/>
      <c r="DB111" s="143"/>
      <c r="DC111" s="143"/>
      <c r="DD111" s="143"/>
      <c r="DJ111" s="144"/>
      <c r="DK111" s="143"/>
      <c r="DL111" s="211"/>
      <c r="DM111" s="143"/>
      <c r="DN111" s="143"/>
      <c r="DO111" s="143"/>
      <c r="DP111" s="143"/>
      <c r="DV111" s="144"/>
      <c r="DW111" s="143"/>
      <c r="DX111" s="211"/>
      <c r="DY111" s="143"/>
      <c r="DZ111" s="143"/>
      <c r="EA111" s="143"/>
      <c r="EB111" s="143"/>
      <c r="EH111" s="144"/>
      <c r="EI111" s="143"/>
      <c r="EJ111" s="211"/>
      <c r="EK111" s="143"/>
      <c r="EL111" s="143"/>
      <c r="EM111" s="143"/>
      <c r="EN111" s="143"/>
      <c r="ET111" s="144"/>
      <c r="EU111" s="143"/>
      <c r="EV111" s="211"/>
      <c r="EW111" s="143"/>
      <c r="EX111" s="143"/>
      <c r="EY111" s="143"/>
      <c r="EZ111" s="143"/>
    </row>
    <row r="112" spans="1:156" x14ac:dyDescent="0.25">
      <c r="A112" s="181">
        <v>0</v>
      </c>
      <c r="B112" s="143" t="s">
        <v>329</v>
      </c>
      <c r="C112" s="207">
        <f t="shared" ref="C112:I112" si="372">-ABS(C83/C76)</f>
        <v>-1.286102384707831</v>
      </c>
      <c r="D112" s="206">
        <f t="shared" si="372"/>
        <v>-1.8464028568928836</v>
      </c>
      <c r="E112" s="206">
        <f t="shared" si="372"/>
        <v>-0.45717162508851711</v>
      </c>
      <c r="F112" s="206">
        <f t="shared" si="372"/>
        <v>-8.4167795650334692E-2</v>
      </c>
      <c r="G112" s="206">
        <f t="shared" si="372"/>
        <v>-1.3150766682716508</v>
      </c>
      <c r="H112" s="206">
        <f t="shared" si="372"/>
        <v>-6.18181740335078</v>
      </c>
      <c r="I112" s="206">
        <f t="shared" si="372"/>
        <v>-1.490198385225199</v>
      </c>
      <c r="J112" s="149"/>
      <c r="K112" s="210"/>
      <c r="L112" s="181" t="e">
        <f>+(H112-#REF!)</f>
        <v>#REF!</v>
      </c>
      <c r="M112" s="117" t="e">
        <f t="shared" si="347"/>
        <v>#REF!</v>
      </c>
      <c r="AD112" s="207">
        <f t="shared" ref="AD112:AJ112" si="373">-ABS(AD83/AD76)</f>
        <v>-0.59717609647804637</v>
      </c>
      <c r="AE112" s="206">
        <f t="shared" si="373"/>
        <v>-0.23926707495704203</v>
      </c>
      <c r="AF112" s="206">
        <f t="shared" si="373"/>
        <v>-0.50969414459210305</v>
      </c>
      <c r="AG112" s="206">
        <f t="shared" si="373"/>
        <v>-6.7946498116577311E-2</v>
      </c>
      <c r="AH112" s="206">
        <f t="shared" si="373"/>
        <v>-0.26861716969851562</v>
      </c>
      <c r="AI112" s="206">
        <f t="shared" si="373"/>
        <v>-0.38047441443893915</v>
      </c>
      <c r="AJ112" s="206">
        <f t="shared" si="373"/>
        <v>-1.0666379711656386</v>
      </c>
      <c r="AM112" s="209"/>
      <c r="AN112" s="209"/>
      <c r="AO112" s="208"/>
      <c r="AP112" s="207">
        <f t="shared" ref="AP112:AV112" si="374">-ABS(AP83/AP76)</f>
        <v>-0.31255961800952997</v>
      </c>
      <c r="AQ112" s="206">
        <f t="shared" si="374"/>
        <v>-8.8176693780192578E-2</v>
      </c>
      <c r="AR112" s="206">
        <f t="shared" si="374"/>
        <v>-0.29573144514799637</v>
      </c>
      <c r="AS112" s="206">
        <f t="shared" si="374"/>
        <v>-4.5933777414442649E-2</v>
      </c>
      <c r="AT112" s="206">
        <f t="shared" si="374"/>
        <v>-0.48222179851985758</v>
      </c>
      <c r="AU112" s="206">
        <f t="shared" si="374"/>
        <v>-0.16329445163760278</v>
      </c>
      <c r="AV112" s="206">
        <f t="shared" si="374"/>
        <v>-0.7909958427950291</v>
      </c>
      <c r="AY112" s="209"/>
      <c r="AZ112" s="209"/>
      <c r="BA112" s="208"/>
      <c r="BB112" s="207">
        <f t="shared" ref="BB112:BH112" si="375">-ABS(BB83/BB76)</f>
        <v>-0.34556795634814524</v>
      </c>
      <c r="BC112" s="206">
        <f t="shared" si="375"/>
        <v>-0.20886052631331264</v>
      </c>
      <c r="BD112" s="206">
        <f t="shared" si="375"/>
        <v>-0.2753082947557684</v>
      </c>
      <c r="BE112" s="206">
        <f t="shared" si="375"/>
        <v>-3.9179577891247624E-2</v>
      </c>
      <c r="BF112" s="206">
        <f t="shared" si="375"/>
        <v>-0.564131754458993</v>
      </c>
      <c r="BG112" s="206">
        <f t="shared" si="375"/>
        <v>-0.16006804136153185</v>
      </c>
      <c r="BH112" s="206">
        <f t="shared" si="375"/>
        <v>-0.662014607284239</v>
      </c>
      <c r="BN112" s="207">
        <f t="shared" ref="BN112:BT112" si="376">-ABS(BN83/BN76)</f>
        <v>-0.25168709360802155</v>
      </c>
      <c r="BO112" s="206">
        <f t="shared" si="376"/>
        <v>-0.11472011304302544</v>
      </c>
      <c r="BP112" s="206">
        <f t="shared" si="376"/>
        <v>-0.20447438092829756</v>
      </c>
      <c r="BQ112" s="206">
        <f t="shared" si="376"/>
        <v>-3.1571493975275658E-2</v>
      </c>
      <c r="BR112" s="206">
        <f t="shared" si="376"/>
        <v>-13.611986292490275</v>
      </c>
      <c r="BS112" s="206">
        <f t="shared" si="376"/>
        <v>-0.11754316446677915</v>
      </c>
      <c r="BT112" s="206">
        <f t="shared" si="376"/>
        <v>-0.54180895145758934</v>
      </c>
      <c r="BZ112" s="207">
        <f t="shared" ref="BZ112:CF112" si="377">-ABS(BZ83/BZ76)</f>
        <v>-0.22006870876659476</v>
      </c>
      <c r="CA112" s="206">
        <f t="shared" si="377"/>
        <v>-7.3706296730617127E-2</v>
      </c>
      <c r="CB112" s="206">
        <f t="shared" si="377"/>
        <v>-0.1749360019773607</v>
      </c>
      <c r="CC112" s="206">
        <f t="shared" si="377"/>
        <v>-3.221025275379033E-2</v>
      </c>
      <c r="CD112" s="206">
        <f t="shared" si="377"/>
        <v>-2.0259661483806046</v>
      </c>
      <c r="CE112" s="206">
        <f t="shared" si="377"/>
        <v>-0.16206641677503142</v>
      </c>
      <c r="CF112" s="206">
        <f t="shared" si="377"/>
        <v>-0.48661052369590563</v>
      </c>
      <c r="CL112" s="207">
        <f t="shared" ref="CL112:CR112" si="378">-ABS(CL83/CL76)</f>
        <v>-0.21865869324029558</v>
      </c>
      <c r="CM112" s="206">
        <f t="shared" si="378"/>
        <v>-8.8656099499436564E-2</v>
      </c>
      <c r="CN112" s="206">
        <f t="shared" si="378"/>
        <v>-0.15287328413498116</v>
      </c>
      <c r="CO112" s="206">
        <f t="shared" si="378"/>
        <v>-2.8862595927244463E-2</v>
      </c>
      <c r="CP112" s="206">
        <f t="shared" si="378"/>
        <v>-1.4057191666049966</v>
      </c>
      <c r="CQ112" s="206">
        <f t="shared" si="378"/>
        <v>-0.36854824077666848</v>
      </c>
      <c r="CR112" s="206">
        <f t="shared" si="378"/>
        <v>-0.42543769638240508</v>
      </c>
      <c r="CX112" s="207">
        <f t="shared" ref="CX112:DD112" si="379">-ABS(CX83/CX76)</f>
        <v>-0.17881721285109817</v>
      </c>
      <c r="CY112" s="206">
        <f t="shared" si="379"/>
        <v>-9.5571482280076697E-2</v>
      </c>
      <c r="CZ112" s="206">
        <f t="shared" si="379"/>
        <v>-0.13046013415403407</v>
      </c>
      <c r="DA112" s="206">
        <f t="shared" si="379"/>
        <v>-2.7767498730460926E-2</v>
      </c>
      <c r="DB112" s="206">
        <f t="shared" si="379"/>
        <v>-5.3441812063287387E-2</v>
      </c>
      <c r="DC112" s="206">
        <f t="shared" si="379"/>
        <v>-0.11983835283878455</v>
      </c>
      <c r="DD112" s="206">
        <f t="shared" si="379"/>
        <v>-0.39923698041004108</v>
      </c>
      <c r="DJ112" s="207">
        <f t="shared" ref="DJ112:DP112" si="380">-ABS(DJ83/DJ76)</f>
        <v>-0.16357698553530822</v>
      </c>
      <c r="DK112" s="206">
        <f t="shared" si="380"/>
        <v>-8.7380084642010955E-2</v>
      </c>
      <c r="DL112" s="206">
        <f t="shared" si="380"/>
        <v>-0.1179217685431637</v>
      </c>
      <c r="DM112" s="206">
        <f t="shared" si="380"/>
        <v>-2.8655693691316066E-2</v>
      </c>
      <c r="DN112" s="206">
        <f t="shared" si="380"/>
        <v>-4.2874810439918261E-2</v>
      </c>
      <c r="DO112" s="206">
        <f t="shared" si="380"/>
        <v>-0.1040208185769271</v>
      </c>
      <c r="DP112" s="206">
        <f t="shared" si="380"/>
        <v>-0.37600304560767245</v>
      </c>
      <c r="DV112" s="207">
        <f t="shared" ref="DV112:EB112" si="381">-ABS(DV83/DV76)</f>
        <v>-0.15132900958568177</v>
      </c>
      <c r="DW112" s="206">
        <f t="shared" si="381"/>
        <v>-8.425823161629703E-2</v>
      </c>
      <c r="DX112" s="206">
        <f t="shared" si="381"/>
        <v>-0.10594149433602874</v>
      </c>
      <c r="DY112" s="206">
        <f t="shared" si="381"/>
        <v>-2.7364174559628807E-2</v>
      </c>
      <c r="DZ112" s="206">
        <f t="shared" si="381"/>
        <v>-4.5890866911822661E-2</v>
      </c>
      <c r="EA112" s="206">
        <f t="shared" si="381"/>
        <v>-9.0772854496126501E-2</v>
      </c>
      <c r="EB112" s="206">
        <f t="shared" si="381"/>
        <v>-0.347156592949458</v>
      </c>
      <c r="EH112" s="207">
        <f t="shared" ref="EH112:EN112" si="382">-ABS(EH83/EH76)</f>
        <v>-0.13951638304937922</v>
      </c>
      <c r="EI112" s="206">
        <f t="shared" si="382"/>
        <v>-8.9157972032454694E-2</v>
      </c>
      <c r="EJ112" s="206">
        <f t="shared" si="382"/>
        <v>-9.5637537944600864E-2</v>
      </c>
      <c r="EK112" s="206">
        <f t="shared" si="382"/>
        <v>-2.1889974024933274E-2</v>
      </c>
      <c r="EL112" s="206">
        <f t="shared" si="382"/>
        <v>-4.7016874878326946E-2</v>
      </c>
      <c r="EM112" s="206">
        <f t="shared" si="382"/>
        <v>-7.7179405372261645E-2</v>
      </c>
      <c r="EN112" s="206">
        <f t="shared" si="382"/>
        <v>-0.32652109750790426</v>
      </c>
      <c r="ET112" s="207">
        <f t="shared" ref="ET112:EZ112" si="383">-ABS(ET83/ET76)</f>
        <v>-0.13231984736116725</v>
      </c>
      <c r="EU112" s="206">
        <f t="shared" si="383"/>
        <v>-9.0788311861945289E-2</v>
      </c>
      <c r="EV112" s="206">
        <f t="shared" si="383"/>
        <v>-8.7476437179153432E-2</v>
      </c>
      <c r="EW112" s="206">
        <f t="shared" si="383"/>
        <v>-2.0925315908451373E-2</v>
      </c>
      <c r="EX112" s="206">
        <f t="shared" si="383"/>
        <v>-4.9685007991102627E-2</v>
      </c>
      <c r="EY112" s="206">
        <f t="shared" si="383"/>
        <v>-7.0588490176007809E-2</v>
      </c>
      <c r="EZ112" s="206">
        <f t="shared" si="383"/>
        <v>-0.31516966214194714</v>
      </c>
    </row>
    <row r="113" spans="1:158" x14ac:dyDescent="0.25">
      <c r="A113" s="200">
        <v>0.54096597997589635</v>
      </c>
      <c r="B113" s="199" t="s">
        <v>328</v>
      </c>
      <c r="C113" s="192">
        <f t="shared" ref="C113:I113" si="384">-C80/C76</f>
        <v>1.6948419319185981</v>
      </c>
      <c r="D113" s="191">
        <f t="shared" si="384"/>
        <v>-3.0620384859766485</v>
      </c>
      <c r="E113" s="191">
        <f t="shared" si="384"/>
        <v>0.6514253201176482</v>
      </c>
      <c r="F113" s="191">
        <f t="shared" si="384"/>
        <v>-0.12739255181183171</v>
      </c>
      <c r="G113" s="191">
        <f t="shared" si="384"/>
        <v>2.1023478333469181</v>
      </c>
      <c r="H113" s="191">
        <f t="shared" si="384"/>
        <v>9.5365836044825283</v>
      </c>
      <c r="I113" s="191">
        <f t="shared" si="384"/>
        <v>1.7632238191276934</v>
      </c>
      <c r="J113" s="197"/>
      <c r="K113" s="196"/>
      <c r="L113" s="195" t="e">
        <f>+(H113-#REF!)</f>
        <v>#REF!</v>
      </c>
      <c r="M113" s="117" t="e">
        <f t="shared" si="347"/>
        <v>#REF!</v>
      </c>
      <c r="AC113" s="118">
        <f>C110+C131+C138</f>
        <v>55504371.984941691</v>
      </c>
      <c r="AD113" s="192">
        <f t="shared" ref="AD113:AJ113" si="385">-AD80/AD76</f>
        <v>0.97675627637947793</v>
      </c>
      <c r="AE113" s="191">
        <f t="shared" si="385"/>
        <v>0.55432462602029198</v>
      </c>
      <c r="AF113" s="191">
        <f t="shared" si="385"/>
        <v>0.94283550984003628</v>
      </c>
      <c r="AG113" s="191">
        <f t="shared" si="385"/>
        <v>0.1377349674574633</v>
      </c>
      <c r="AH113" s="191">
        <f t="shared" si="385"/>
        <v>-0.59023271843409342</v>
      </c>
      <c r="AI113" s="191">
        <f t="shared" si="385"/>
        <v>0.79342828307416835</v>
      </c>
      <c r="AJ113" s="191">
        <f t="shared" si="385"/>
        <v>1.4574843145541609</v>
      </c>
      <c r="AL113" s="118">
        <f>L110+L131+L138</f>
        <v>724583698.92734623</v>
      </c>
      <c r="AM113" s="194"/>
      <c r="AN113" s="194"/>
      <c r="AO113" s="193"/>
      <c r="AP113" s="192">
        <f t="shared" ref="AP113:AV113" si="386">-AP80/AP76</f>
        <v>0.61056577582551397</v>
      </c>
      <c r="AQ113" s="191">
        <f t="shared" si="386"/>
        <v>0.2623381399898046</v>
      </c>
      <c r="AR113" s="191">
        <f t="shared" si="386"/>
        <v>0.67270317395015222</v>
      </c>
      <c r="AS113" s="191">
        <f t="shared" si="386"/>
        <v>0.1167022814357738</v>
      </c>
      <c r="AT113" s="191">
        <f t="shared" si="386"/>
        <v>1.3482686069793894</v>
      </c>
      <c r="AU113" s="191">
        <f t="shared" si="386"/>
        <v>0.42914574007386563</v>
      </c>
      <c r="AV113" s="191">
        <f t="shared" si="386"/>
        <v>1.2257607412180249</v>
      </c>
      <c r="AX113" s="118">
        <f>X110+X131+X138</f>
        <v>0</v>
      </c>
      <c r="AY113" s="194"/>
      <c r="AZ113" s="194"/>
      <c r="BA113" s="193"/>
      <c r="BB113" s="192">
        <f t="shared" ref="BB113:BH113" si="387">-BB80/BB76</f>
        <v>0.78487136387701939</v>
      </c>
      <c r="BC113" s="191">
        <f t="shared" si="387"/>
        <v>0.75889931410613654</v>
      </c>
      <c r="BD113" s="191">
        <f t="shared" si="387"/>
        <v>0.74322581713588098</v>
      </c>
      <c r="BE113" s="191">
        <f t="shared" si="387"/>
        <v>0.11966298310694896</v>
      </c>
      <c r="BF113" s="191">
        <f t="shared" si="387"/>
        <v>-1.9150025418559904</v>
      </c>
      <c r="BG113" s="191">
        <f t="shared" si="387"/>
        <v>0.50753275602615855</v>
      </c>
      <c r="BH113" s="191">
        <f t="shared" si="387"/>
        <v>1.1471763876098948</v>
      </c>
      <c r="BJ113" s="118">
        <f>AJ110+AJ131+AJ138</f>
        <v>361261193.95817715</v>
      </c>
      <c r="BN113" s="192">
        <f t="shared" ref="BN113:BT113" si="388">-BN80/BN76</f>
        <v>0.65163374600267732</v>
      </c>
      <c r="BO113" s="191">
        <f t="shared" si="388"/>
        <v>0.49236753778296849</v>
      </c>
      <c r="BP113" s="191">
        <f t="shared" si="388"/>
        <v>0.63888349398759314</v>
      </c>
      <c r="BQ113" s="191">
        <f t="shared" si="388"/>
        <v>0.11263991914853469</v>
      </c>
      <c r="BR113" s="191">
        <f t="shared" si="388"/>
        <v>-54.356091050889646</v>
      </c>
      <c r="BS113" s="191">
        <f t="shared" si="388"/>
        <v>0.43648645379256806</v>
      </c>
      <c r="BT113" s="191">
        <f t="shared" si="388"/>
        <v>1.0381442901970988</v>
      </c>
      <c r="BV113" s="118">
        <f>AV110+AV131+AV138</f>
        <v>430952770.21825159</v>
      </c>
      <c r="BZ113" s="192">
        <f t="shared" ref="BZ113:CF113" si="389">-BZ80/BZ76</f>
        <v>0.63971236441668589</v>
      </c>
      <c r="CA113" s="191">
        <f t="shared" si="389"/>
        <v>0.36486702601263421</v>
      </c>
      <c r="CB113" s="191">
        <f t="shared" si="389"/>
        <v>0.62092122388800941</v>
      </c>
      <c r="CC113" s="191">
        <f t="shared" si="389"/>
        <v>0.13146058790336523</v>
      </c>
      <c r="CD113" s="191">
        <f t="shared" si="389"/>
        <v>9.3030387412730242</v>
      </c>
      <c r="CE113" s="191">
        <f t="shared" si="389"/>
        <v>0.6897703929947463</v>
      </c>
      <c r="CF113" s="191">
        <f t="shared" si="389"/>
        <v>1.0215341312806121</v>
      </c>
      <c r="CH113" s="118">
        <f>BH110+BH131+BH138</f>
        <v>477841152.06404197</v>
      </c>
      <c r="CL113" s="192">
        <f t="shared" ref="CL113:CR113" si="390">-CL80/CL76</f>
        <v>0.70510611322799466</v>
      </c>
      <c r="CM113" s="191">
        <f t="shared" si="390"/>
        <v>0.4972422269490393</v>
      </c>
      <c r="CN113" s="191">
        <f t="shared" si="390"/>
        <v>0.60756773758221794</v>
      </c>
      <c r="CO113" s="191">
        <f t="shared" si="390"/>
        <v>0.13262022235102722</v>
      </c>
      <c r="CP113" s="191">
        <f t="shared" si="390"/>
        <v>-7.2964594932610103</v>
      </c>
      <c r="CQ113" s="191">
        <f t="shared" si="390"/>
        <v>1.7685818727661422</v>
      </c>
      <c r="CR113" s="191">
        <f t="shared" si="390"/>
        <v>0.97106114466584448</v>
      </c>
      <c r="CT113" s="118">
        <f>BT110+BT131+BT138</f>
        <v>601083644.15423894</v>
      </c>
      <c r="CX113" s="192">
        <f t="shared" ref="CX113:DD113" si="391">-CX80/CX76</f>
        <v>0.63346012454029721</v>
      </c>
      <c r="CY113" s="191">
        <f t="shared" si="391"/>
        <v>0.5989506816797654</v>
      </c>
      <c r="CZ113" s="191">
        <f t="shared" si="391"/>
        <v>0.57392358153680634</v>
      </c>
      <c r="DA113" s="191">
        <f t="shared" si="391"/>
        <v>0.141848505848682</v>
      </c>
      <c r="DB113" s="191">
        <f t="shared" si="391"/>
        <v>0.30938550667444797</v>
      </c>
      <c r="DC113" s="191">
        <f t="shared" si="391"/>
        <v>0.64011209044215012</v>
      </c>
      <c r="DD113" s="191">
        <f t="shared" si="391"/>
        <v>0.98440389985963206</v>
      </c>
      <c r="DF113" s="118">
        <f>CF110+CF131+CF138</f>
        <v>1021845230.7622571</v>
      </c>
      <c r="DJ113" s="192">
        <f t="shared" ref="DJ113:DP113" si="392">-DJ80/DJ76</f>
        <v>0.63145843429953996</v>
      </c>
      <c r="DK113" s="191">
        <f t="shared" si="392"/>
        <v>0.6051441759938686</v>
      </c>
      <c r="DL113" s="191">
        <f t="shared" si="392"/>
        <v>0.56886981969353623</v>
      </c>
      <c r="DM113" s="191">
        <f t="shared" si="392"/>
        <v>0.1611020559356485</v>
      </c>
      <c r="DN113" s="191">
        <f t="shared" si="392"/>
        <v>0.27387800974843873</v>
      </c>
      <c r="DO113" s="191">
        <f t="shared" si="392"/>
        <v>0.6120736341908305</v>
      </c>
      <c r="DP113" s="191">
        <f t="shared" si="392"/>
        <v>0.996004758964531</v>
      </c>
      <c r="DR113" s="118">
        <f>CR110+CR131+CR138</f>
        <v>1142166773.7844443</v>
      </c>
      <c r="DV113" s="192">
        <f t="shared" ref="DV113:EB113" si="393">-DV80/DV76</f>
        <v>0.63227167475270651</v>
      </c>
      <c r="DW113" s="191">
        <f t="shared" si="393"/>
        <v>0.63899799501074483</v>
      </c>
      <c r="DX113" s="191">
        <f t="shared" si="393"/>
        <v>0.55609031377985929</v>
      </c>
      <c r="DY113" s="191">
        <f t="shared" si="393"/>
        <v>0.16789414374338177</v>
      </c>
      <c r="DZ113" s="191">
        <f t="shared" si="393"/>
        <v>0.32061672230599436</v>
      </c>
      <c r="EA113" s="191">
        <f t="shared" si="393"/>
        <v>0.58338155574762729</v>
      </c>
      <c r="EB113" s="191">
        <f t="shared" si="393"/>
        <v>0.98319660186286051</v>
      </c>
      <c r="ED113" s="118">
        <f>DD110+DD131+DD138</f>
        <v>997624365.54929376</v>
      </c>
      <c r="EH113" s="192">
        <f t="shared" ref="EH113:EN113" si="394">-EH80/EH76</f>
        <v>0.62725709720679712</v>
      </c>
      <c r="EI113" s="191">
        <f t="shared" si="394"/>
        <v>0.73485654055654182</v>
      </c>
      <c r="EJ113" s="191">
        <f t="shared" si="394"/>
        <v>0.54264121272851706</v>
      </c>
      <c r="EK113" s="191">
        <f t="shared" si="394"/>
        <v>0.14554863236666801</v>
      </c>
      <c r="EL113" s="191">
        <f t="shared" si="394"/>
        <v>0.35663025204770821</v>
      </c>
      <c r="EM113" s="191">
        <f t="shared" si="394"/>
        <v>0.53790272998641497</v>
      </c>
      <c r="EN113" s="191">
        <f t="shared" si="394"/>
        <v>0.98457724446270223</v>
      </c>
      <c r="EP113" s="118">
        <f>DP110+DP131+DP138</f>
        <v>918184007.33104694</v>
      </c>
      <c r="ET113" s="192">
        <f t="shared" ref="ET113:EZ113" si="395">-ET80/ET76</f>
        <v>0.63695482952571014</v>
      </c>
      <c r="EU113" s="191">
        <f t="shared" si="395"/>
        <v>0.80806735760259563</v>
      </c>
      <c r="EV113" s="191">
        <f t="shared" si="395"/>
        <v>0.53350467386363598</v>
      </c>
      <c r="EW113" s="191">
        <f t="shared" si="395"/>
        <v>0.14988081544455098</v>
      </c>
      <c r="EX113" s="191">
        <f t="shared" si="395"/>
        <v>0.40661240306993662</v>
      </c>
      <c r="EY113" s="191">
        <f t="shared" si="395"/>
        <v>0.53027443477158764</v>
      </c>
      <c r="EZ113" s="191">
        <f t="shared" si="395"/>
        <v>1.008092171888491</v>
      </c>
      <c r="FB113" s="118">
        <f>EB110+EB131+EB138</f>
        <v>939566327.52717662</v>
      </c>
    </row>
    <row r="114" spans="1:158" x14ac:dyDescent="0.25">
      <c r="A114" s="205">
        <v>0.5039552312520823</v>
      </c>
      <c r="B114" s="204" t="s">
        <v>219</v>
      </c>
      <c r="C114" s="192">
        <f t="shared" ref="C114:I114" si="396">-C84/C76</f>
        <v>0.40873954721076705</v>
      </c>
      <c r="D114" s="191">
        <f t="shared" si="396"/>
        <v>-1.2156356290837651</v>
      </c>
      <c r="E114" s="191">
        <f t="shared" si="396"/>
        <v>0.19425369502913112</v>
      </c>
      <c r="F114" s="191">
        <f t="shared" si="396"/>
        <v>-4.322475616149702E-2</v>
      </c>
      <c r="G114" s="191">
        <f t="shared" si="396"/>
        <v>0.78727116507526751</v>
      </c>
      <c r="H114" s="198">
        <f t="shared" si="396"/>
        <v>3.3547662011317483</v>
      </c>
      <c r="I114" s="191">
        <f t="shared" si="396"/>
        <v>0.27302543390249423</v>
      </c>
      <c r="J114" s="203"/>
      <c r="K114" s="202"/>
      <c r="L114" s="201" t="e">
        <f>+(H114-#REF!)</f>
        <v>#REF!</v>
      </c>
      <c r="M114" s="117" t="e">
        <f t="shared" si="347"/>
        <v>#REF!</v>
      </c>
      <c r="AD114" s="192">
        <f t="shared" ref="AD114:AJ114" si="397">-AD84/AD76</f>
        <v>0.3795801799014315</v>
      </c>
      <c r="AE114" s="191">
        <f t="shared" si="397"/>
        <v>0.3150575510632499</v>
      </c>
      <c r="AF114" s="191">
        <f t="shared" si="397"/>
        <v>0.43314136524793312</v>
      </c>
      <c r="AG114" s="191">
        <f t="shared" si="397"/>
        <v>6.9788469340886006E-2</v>
      </c>
      <c r="AH114" s="191">
        <f t="shared" si="397"/>
        <v>-0.32161554873557785</v>
      </c>
      <c r="AI114" s="191">
        <f t="shared" si="397"/>
        <v>0.41295386863522926</v>
      </c>
      <c r="AJ114" s="191">
        <f t="shared" si="397"/>
        <v>0.39084634338852231</v>
      </c>
      <c r="AM114" s="194"/>
      <c r="AN114" s="194"/>
      <c r="AO114" s="193"/>
      <c r="AP114" s="192">
        <f t="shared" ref="AP114:AV114" si="398">-AP84/AP76</f>
        <v>0.298006157815984</v>
      </c>
      <c r="AQ114" s="191">
        <f t="shared" si="398"/>
        <v>0.17416144620961199</v>
      </c>
      <c r="AR114" s="191">
        <f t="shared" si="398"/>
        <v>0.3769717288021559</v>
      </c>
      <c r="AS114" s="191">
        <f t="shared" si="398"/>
        <v>7.0768504021331141E-2</v>
      </c>
      <c r="AT114" s="191">
        <f t="shared" si="398"/>
        <v>0.86604680845953186</v>
      </c>
      <c r="AU114" s="191">
        <f t="shared" si="398"/>
        <v>0.26585128843626288</v>
      </c>
      <c r="AV114" s="191">
        <f t="shared" si="398"/>
        <v>0.43476489842299582</v>
      </c>
      <c r="AY114" s="194"/>
      <c r="AZ114" s="194"/>
      <c r="BA114" s="193"/>
      <c r="BB114" s="192">
        <f t="shared" ref="BB114:BH114" si="399">-BB84/BB76</f>
        <v>0.4393034075288742</v>
      </c>
      <c r="BC114" s="191">
        <f t="shared" si="399"/>
        <v>0.55003878779282389</v>
      </c>
      <c r="BD114" s="191">
        <f t="shared" si="399"/>
        <v>0.46791752238011258</v>
      </c>
      <c r="BE114" s="191">
        <f t="shared" si="399"/>
        <v>8.048340521570134E-2</v>
      </c>
      <c r="BF114" s="191">
        <f t="shared" si="399"/>
        <v>-1.3508707873969974</v>
      </c>
      <c r="BG114" s="191">
        <f t="shared" si="399"/>
        <v>0.34746471466462669</v>
      </c>
      <c r="BH114" s="191">
        <f t="shared" si="399"/>
        <v>0.48516178032565571</v>
      </c>
      <c r="BN114" s="192">
        <f t="shared" ref="BN114:BT114" si="400">-BN84/BN76</f>
        <v>0.39994665239465571</v>
      </c>
      <c r="BO114" s="191">
        <f t="shared" si="400"/>
        <v>0.37764742473994301</v>
      </c>
      <c r="BP114" s="191">
        <f t="shared" si="400"/>
        <v>0.43440911305929558</v>
      </c>
      <c r="BQ114" s="191">
        <f t="shared" si="400"/>
        <v>8.1068425173259032E-2</v>
      </c>
      <c r="BR114" s="191">
        <f t="shared" si="400"/>
        <v>-40.744104758399367</v>
      </c>
      <c r="BS114" s="191">
        <f t="shared" si="400"/>
        <v>0.31894328932578891</v>
      </c>
      <c r="BT114" s="191">
        <f t="shared" si="400"/>
        <v>0.49633533873950936</v>
      </c>
      <c r="BZ114" s="192">
        <f t="shared" ref="BZ114:CF114" si="401">-BZ84/BZ76</f>
        <v>0.41964365565009115</v>
      </c>
      <c r="CA114" s="191">
        <f t="shared" si="401"/>
        <v>0.29116072928201708</v>
      </c>
      <c r="CB114" s="191">
        <f t="shared" si="401"/>
        <v>0.44598522191064871</v>
      </c>
      <c r="CC114" s="191">
        <f t="shared" si="401"/>
        <v>9.9250335149574903E-2</v>
      </c>
      <c r="CD114" s="191">
        <f t="shared" si="401"/>
        <v>7.2770725928924183</v>
      </c>
      <c r="CE114" s="191">
        <f t="shared" si="401"/>
        <v>0.52770397621971488</v>
      </c>
      <c r="CF114" s="191">
        <f t="shared" si="401"/>
        <v>0.53492360758470658</v>
      </c>
      <c r="CL114" s="192">
        <f t="shared" ref="CL114:CR114" si="402">-CL84/CL76</f>
        <v>0.48644741998769908</v>
      </c>
      <c r="CM114" s="191">
        <f t="shared" si="402"/>
        <v>0.40858612744960271</v>
      </c>
      <c r="CN114" s="191">
        <f t="shared" si="402"/>
        <v>0.45469445344723686</v>
      </c>
      <c r="CO114" s="191">
        <f t="shared" si="402"/>
        <v>0.10375762642378276</v>
      </c>
      <c r="CP114" s="191">
        <f t="shared" si="402"/>
        <v>-5.8907403266560134</v>
      </c>
      <c r="CQ114" s="191">
        <f t="shared" si="402"/>
        <v>1.4000336319894737</v>
      </c>
      <c r="CR114" s="191">
        <f t="shared" si="402"/>
        <v>0.54562344828343945</v>
      </c>
      <c r="CX114" s="192">
        <f t="shared" ref="CX114:DD114" si="403">-CX84/CX76</f>
        <v>0.45464291168919901</v>
      </c>
      <c r="CY114" s="191">
        <f t="shared" si="403"/>
        <v>0.50337919939968878</v>
      </c>
      <c r="CZ114" s="191">
        <f t="shared" si="403"/>
        <v>0.44346344738277232</v>
      </c>
      <c r="DA114" s="191">
        <f t="shared" si="403"/>
        <v>0.11408100711822107</v>
      </c>
      <c r="DB114" s="191">
        <f t="shared" si="403"/>
        <v>0.25594369461116057</v>
      </c>
      <c r="DC114" s="191">
        <f t="shared" si="403"/>
        <v>0.52027373760336559</v>
      </c>
      <c r="DD114" s="191">
        <f t="shared" si="403"/>
        <v>0.58516691944959098</v>
      </c>
      <c r="DJ114" s="192">
        <f t="shared" ref="DJ114:DP114" si="404">-DJ84/DJ76</f>
        <v>0.46788144876423177</v>
      </c>
      <c r="DK114" s="191">
        <f t="shared" si="404"/>
        <v>0.51776409135185764</v>
      </c>
      <c r="DL114" s="191">
        <f t="shared" si="404"/>
        <v>0.45094805115037262</v>
      </c>
      <c r="DM114" s="191">
        <f t="shared" si="404"/>
        <v>0.13244636224433243</v>
      </c>
      <c r="DN114" s="191">
        <f t="shared" si="404"/>
        <v>0.23100319930852045</v>
      </c>
      <c r="DO114" s="191">
        <f t="shared" si="404"/>
        <v>0.50805281561390336</v>
      </c>
      <c r="DP114" s="191">
        <f t="shared" si="404"/>
        <v>0.62000171335685828</v>
      </c>
      <c r="DV114" s="192">
        <f t="shared" ref="DV114:EB114" si="405">-DV84/DV76</f>
        <v>0.48094266516702483</v>
      </c>
      <c r="DW114" s="191">
        <f t="shared" si="405"/>
        <v>0.55473976339444786</v>
      </c>
      <c r="DX114" s="191">
        <f t="shared" si="405"/>
        <v>0.45014881944383056</v>
      </c>
      <c r="DY114" s="191">
        <f t="shared" si="405"/>
        <v>0.14052996918375296</v>
      </c>
      <c r="DZ114" s="191">
        <f t="shared" si="405"/>
        <v>0.27472585539417171</v>
      </c>
      <c r="EA114" s="191">
        <f t="shared" si="405"/>
        <v>0.49260870125150075</v>
      </c>
      <c r="EB114" s="191">
        <f t="shared" si="405"/>
        <v>0.63604000891340229</v>
      </c>
      <c r="EH114" s="192">
        <f t="shared" ref="EH114:EN114" si="406">-EH84/EH76</f>
        <v>0.48774071415741793</v>
      </c>
      <c r="EI114" s="191">
        <f t="shared" si="406"/>
        <v>0.64569856852408725</v>
      </c>
      <c r="EJ114" s="191">
        <f t="shared" si="406"/>
        <v>0.44700367478391623</v>
      </c>
      <c r="EK114" s="191">
        <f t="shared" si="406"/>
        <v>0.12365865834173473</v>
      </c>
      <c r="EL114" s="191">
        <f t="shared" si="406"/>
        <v>0.30961337716938125</v>
      </c>
      <c r="EM114" s="191">
        <f t="shared" si="406"/>
        <v>0.46072332461415333</v>
      </c>
      <c r="EN114" s="191">
        <f t="shared" si="406"/>
        <v>0.65805614695479775</v>
      </c>
      <c r="ET114" s="192">
        <f t="shared" ref="ET114:EZ114" si="407">-ET84/ET76</f>
        <v>0.50463498216454294</v>
      </c>
      <c r="EU114" s="191">
        <f t="shared" si="407"/>
        <v>0.71727904574065038</v>
      </c>
      <c r="EV114" s="191">
        <f t="shared" si="407"/>
        <v>0.44602823668448255</v>
      </c>
      <c r="EW114" s="191">
        <f t="shared" si="407"/>
        <v>0.12895549953609961</v>
      </c>
      <c r="EX114" s="191">
        <f t="shared" si="407"/>
        <v>0.35692739507883398</v>
      </c>
      <c r="EY114" s="191">
        <f t="shared" si="407"/>
        <v>0.45968594459557982</v>
      </c>
      <c r="EZ114" s="191">
        <f t="shared" si="407"/>
        <v>0.69292250974654368</v>
      </c>
    </row>
    <row r="115" spans="1:158" x14ac:dyDescent="0.25">
      <c r="A115" s="200">
        <v>5.6097808045142493E-2</v>
      </c>
      <c r="B115" s="199" t="s">
        <v>327</v>
      </c>
      <c r="C115" s="192">
        <f t="shared" ref="C115:I115" si="408">-C86/C76</f>
        <v>0.34009191458561877</v>
      </c>
      <c r="D115" s="191">
        <f t="shared" si="408"/>
        <v>-0.55163814212322271</v>
      </c>
      <c r="E115" s="191">
        <f t="shared" si="408"/>
        <v>0.20401198132292869</v>
      </c>
      <c r="F115" s="191">
        <f t="shared" si="408"/>
        <v>-6.9511232060640596E-2</v>
      </c>
      <c r="G115" s="191">
        <f t="shared" si="408"/>
        <v>-0.15637572402864211</v>
      </c>
      <c r="H115" s="191">
        <f t="shared" si="408"/>
        <v>0.11777614810783853</v>
      </c>
      <c r="I115" s="191">
        <f t="shared" si="408"/>
        <v>0.29546419450649741</v>
      </c>
      <c r="J115" s="197"/>
      <c r="K115" s="196"/>
      <c r="L115" s="195" t="e">
        <f>+(H115-#REF!)</f>
        <v>#REF!</v>
      </c>
      <c r="M115" s="117" t="e">
        <f t="shared" si="347"/>
        <v>#REF!</v>
      </c>
      <c r="AD115" s="192">
        <f t="shared" ref="AD115:AJ115" si="409">-AD86/AD76</f>
        <v>0.30514729734611601</v>
      </c>
      <c r="AE115" s="191">
        <f t="shared" si="409"/>
        <v>0.43130283293196436</v>
      </c>
      <c r="AF115" s="191">
        <f t="shared" si="409"/>
        <v>0.24349102681075963</v>
      </c>
      <c r="AG115" s="191">
        <f t="shared" si="409"/>
        <v>0.27472111858342391</v>
      </c>
      <c r="AH115" s="191">
        <f t="shared" si="409"/>
        <v>-4.3046384469254635E-2</v>
      </c>
      <c r="AI115" s="191">
        <f t="shared" si="409"/>
        <v>0.41448917094434345</v>
      </c>
      <c r="AJ115" s="191">
        <f t="shared" si="409"/>
        <v>0.2258900957715054</v>
      </c>
      <c r="AM115" s="194"/>
      <c r="AN115" s="194"/>
      <c r="AO115" s="193"/>
      <c r="AP115" s="192">
        <f t="shared" ref="AP115:AV115" si="410">-AP86/AP76</f>
        <v>0.24306290561925939</v>
      </c>
      <c r="AQ115" s="191">
        <f t="shared" si="410"/>
        <v>0.3152312130874137</v>
      </c>
      <c r="AR115" s="191">
        <f t="shared" si="410"/>
        <v>0.21048492643825059</v>
      </c>
      <c r="AS115" s="191">
        <f t="shared" si="410"/>
        <v>0.22192215396663673</v>
      </c>
      <c r="AT115" s="191">
        <f t="shared" si="410"/>
        <v>0.11395924884292147</v>
      </c>
      <c r="AU115" s="191">
        <f t="shared" si="410"/>
        <v>0.23567340969548997</v>
      </c>
      <c r="AV115" s="191">
        <f t="shared" si="410"/>
        <v>0.21506531887596375</v>
      </c>
      <c r="AY115" s="194"/>
      <c r="AZ115" s="194"/>
      <c r="BA115" s="193"/>
      <c r="BB115" s="192">
        <f t="shared" ref="BB115:BH115" si="411">-BB86/BB76</f>
        <v>0.20707285459236097</v>
      </c>
      <c r="BC115" s="191">
        <f t="shared" si="411"/>
        <v>0.23609516827475768</v>
      </c>
      <c r="BD115" s="191">
        <f t="shared" si="411"/>
        <v>0.20950525533703218</v>
      </c>
      <c r="BE115" s="191">
        <f t="shared" si="411"/>
        <v>0.23919757544266831</v>
      </c>
      <c r="BF115" s="191">
        <f t="shared" si="411"/>
        <v>0.78249474836844723</v>
      </c>
      <c r="BG115" s="191">
        <f t="shared" si="411"/>
        <v>0.23090426267825065</v>
      </c>
      <c r="BH115" s="191">
        <f t="shared" si="411"/>
        <v>0.18833246287056754</v>
      </c>
      <c r="BN115" s="192">
        <f t="shared" ref="BN115:BT115" si="412">-BN86/BN76</f>
        <v>0.18894377686260364</v>
      </c>
      <c r="BO115" s="191">
        <f t="shared" si="412"/>
        <v>0.21387191790772747</v>
      </c>
      <c r="BP115" s="191">
        <f t="shared" si="412"/>
        <v>0.1961208534482663</v>
      </c>
      <c r="BQ115" s="191">
        <f t="shared" si="412"/>
        <v>0.1338803139749532</v>
      </c>
      <c r="BR115" s="191">
        <f t="shared" si="412"/>
        <v>14.036949272639573</v>
      </c>
      <c r="BS115" s="191">
        <f t="shared" si="412"/>
        <v>0.24163059439699974</v>
      </c>
      <c r="BT115" s="191">
        <f t="shared" si="412"/>
        <v>0.17778110324538923</v>
      </c>
      <c r="BZ115" s="192">
        <f t="shared" ref="BZ115:CF115" si="413">-BZ86/BZ76</f>
        <v>0.18136069758787643</v>
      </c>
      <c r="CA115" s="191">
        <f t="shared" si="413"/>
        <v>0.18853094906829751</v>
      </c>
      <c r="CB115" s="191">
        <f t="shared" si="413"/>
        <v>0.18065098609492933</v>
      </c>
      <c r="CC115" s="191">
        <f t="shared" si="413"/>
        <v>0.13530700681612334</v>
      </c>
      <c r="CD115" s="191">
        <f t="shared" si="413"/>
        <v>-1.9578782873236198</v>
      </c>
      <c r="CE115" s="191">
        <f t="shared" si="413"/>
        <v>0.31811903076224263</v>
      </c>
      <c r="CF115" s="191">
        <f t="shared" si="413"/>
        <v>0.1643611834192879</v>
      </c>
      <c r="CL115" s="192">
        <f t="shared" ref="CL115:CR115" si="414">-CL86/CL76</f>
        <v>0.18233137669918328</v>
      </c>
      <c r="CM115" s="191">
        <f t="shared" si="414"/>
        <v>0.19186757005354696</v>
      </c>
      <c r="CN115" s="191">
        <f t="shared" si="414"/>
        <v>0.16822696107290769</v>
      </c>
      <c r="CO115" s="191">
        <f t="shared" si="414"/>
        <v>0.13551126045935558</v>
      </c>
      <c r="CP115" s="191">
        <f t="shared" si="414"/>
        <v>1.9376982833335286</v>
      </c>
      <c r="CQ115" s="191">
        <f t="shared" si="414"/>
        <v>0.78660153683050815</v>
      </c>
      <c r="CR115" s="191">
        <f t="shared" si="414"/>
        <v>0.15261217763666335</v>
      </c>
      <c r="CX115" s="192">
        <f t="shared" ref="CX115:DD115" si="415">-CX86/CX76</f>
        <v>0.17071756735940238</v>
      </c>
      <c r="CY115" s="191">
        <f t="shared" si="415"/>
        <v>0.13144455118521278</v>
      </c>
      <c r="CZ115" s="191">
        <f t="shared" si="415"/>
        <v>0.21831160294842589</v>
      </c>
      <c r="DA115" s="191">
        <f t="shared" si="415"/>
        <v>0.10626851434800162</v>
      </c>
      <c r="DB115" s="191">
        <f t="shared" si="415"/>
        <v>-4.7448605522886272E-3</v>
      </c>
      <c r="DC115" s="191">
        <f t="shared" si="415"/>
        <v>0.2549726370067894</v>
      </c>
      <c r="DD115" s="191">
        <f t="shared" si="415"/>
        <v>0.15688067925222385</v>
      </c>
      <c r="DJ115" s="192">
        <f t="shared" ref="DJ115:DP115" si="416">-DJ86/DJ76</f>
        <v>0.16110502016033376</v>
      </c>
      <c r="DK115" s="191">
        <f t="shared" si="416"/>
        <v>0.12166836124419408</v>
      </c>
      <c r="DL115" s="191">
        <f t="shared" si="416"/>
        <v>0.20901895181195587</v>
      </c>
      <c r="DM115" s="191">
        <f t="shared" si="416"/>
        <v>7.6892879544223955E-2</v>
      </c>
      <c r="DN115" s="191">
        <f t="shared" si="416"/>
        <v>-2.5887120473222056E-3</v>
      </c>
      <c r="DO115" s="191">
        <f t="shared" si="416"/>
        <v>0.23482662164407972</v>
      </c>
      <c r="DP115" s="191">
        <f t="shared" si="416"/>
        <v>0.1543950142919894</v>
      </c>
      <c r="DV115" s="192">
        <f t="shared" ref="DV115:EB115" si="417">-DV86/DV76</f>
        <v>0.15291647680415424</v>
      </c>
      <c r="DW115" s="191">
        <f t="shared" si="417"/>
        <v>0.11108275429632579</v>
      </c>
      <c r="DX115" s="191">
        <f t="shared" si="417"/>
        <v>0.20072645162695407</v>
      </c>
      <c r="DY115" s="191">
        <f t="shared" si="417"/>
        <v>5.3739104203792486E-2</v>
      </c>
      <c r="DZ115" s="191">
        <f t="shared" si="417"/>
        <v>-4.4503201601272475E-2</v>
      </c>
      <c r="EA115" s="191">
        <f t="shared" si="417"/>
        <v>0.21712644579526608</v>
      </c>
      <c r="EB115" s="191">
        <f t="shared" si="417"/>
        <v>0.15252265399545181</v>
      </c>
      <c r="EH115" s="192">
        <f t="shared" ref="EH115:EN115" si="418">-EH86/EH76</f>
        <v>0.1452139076330983</v>
      </c>
      <c r="EI115" s="191">
        <f t="shared" si="418"/>
        <v>9.6916803149539099E-2</v>
      </c>
      <c r="EJ115" s="191">
        <f t="shared" si="418"/>
        <v>0.1925607170351418</v>
      </c>
      <c r="EK115" s="191">
        <f t="shared" si="418"/>
        <v>5.0980408186019191E-2</v>
      </c>
      <c r="EL115" s="191">
        <f t="shared" si="418"/>
        <v>-8.2007529952490985E-2</v>
      </c>
      <c r="EM115" s="191">
        <f t="shared" si="418"/>
        <v>0.20162035815852736</v>
      </c>
      <c r="EN115" s="191">
        <f t="shared" si="418"/>
        <v>0.15003607685803291</v>
      </c>
      <c r="ET115" s="192">
        <f t="shared" ref="ET115:EZ115" si="419">-ET86/ET76</f>
        <v>0.13635347474046178</v>
      </c>
      <c r="EU115" s="191">
        <f t="shared" si="419"/>
        <v>8.297626202193456E-2</v>
      </c>
      <c r="EV115" s="191">
        <f t="shared" si="419"/>
        <v>0.18399920297810227</v>
      </c>
      <c r="EW115" s="191">
        <f t="shared" si="419"/>
        <v>3.2600515679159496E-2</v>
      </c>
      <c r="EX115" s="191">
        <f t="shared" si="419"/>
        <v>-0.13072248593833824</v>
      </c>
      <c r="EY115" s="191">
        <f t="shared" si="419"/>
        <v>0.1871197615042221</v>
      </c>
      <c r="EZ115" s="191">
        <f t="shared" si="419"/>
        <v>0.14629362817366481</v>
      </c>
    </row>
    <row r="116" spans="1:158" x14ac:dyDescent="0.25">
      <c r="A116" s="200">
        <v>0.43292461807368815</v>
      </c>
      <c r="B116" s="199" t="s">
        <v>326</v>
      </c>
      <c r="C116" s="192">
        <f t="shared" ref="C116:I116" si="420">-C108/C76</f>
        <v>0.2988103695020185</v>
      </c>
      <c r="D116" s="191">
        <f t="shared" si="420"/>
        <v>-0.99937941766397986</v>
      </c>
      <c r="E116" s="191">
        <f t="shared" si="420"/>
        <v>0.16279839646250674</v>
      </c>
      <c r="F116" s="191">
        <f t="shared" si="420"/>
        <v>-8.0964848759507504E-2</v>
      </c>
      <c r="G116" s="191">
        <f t="shared" si="420"/>
        <v>1.683952571037252</v>
      </c>
      <c r="H116" s="191">
        <f t="shared" si="420"/>
        <v>1.0623604935297242</v>
      </c>
      <c r="I116" s="198">
        <f t="shared" si="420"/>
        <v>0.13178845254137575</v>
      </c>
      <c r="J116" s="197"/>
      <c r="K116" s="196"/>
      <c r="L116" s="195" t="e">
        <f>+(H116-#REF!)</f>
        <v>#REF!</v>
      </c>
      <c r="M116" s="117" t="e">
        <f t="shared" si="347"/>
        <v>#REF!</v>
      </c>
      <c r="AD116" s="192">
        <f t="shared" ref="AD116:AJ116" si="421">-AD108/AD76</f>
        <v>0.26171443152953083</v>
      </c>
      <c r="AE116" s="191">
        <f t="shared" si="421"/>
        <v>0.24276454517068469</v>
      </c>
      <c r="AF116" s="191">
        <f t="shared" si="421"/>
        <v>0.36309665337131114</v>
      </c>
      <c r="AG116" s="191">
        <f t="shared" si="421"/>
        <v>7.5105366609659927E-2</v>
      </c>
      <c r="AH116" s="191">
        <f t="shared" si="421"/>
        <v>-0.6881043412367055</v>
      </c>
      <c r="AI116" s="191">
        <f t="shared" si="421"/>
        <v>0.23487349051650136</v>
      </c>
      <c r="AJ116" s="191">
        <f t="shared" si="421"/>
        <v>0.13856989842507902</v>
      </c>
      <c r="AM116" s="194"/>
      <c r="AN116" s="194"/>
      <c r="AO116" s="193"/>
      <c r="AP116" s="192">
        <f t="shared" ref="AP116:AV116" si="422">-AP108/AP76</f>
        <v>0.20081669352225134</v>
      </c>
      <c r="AQ116" s="191">
        <f t="shared" si="422"/>
        <v>0.13326107866037648</v>
      </c>
      <c r="AR116" s="191">
        <f t="shared" si="422"/>
        <v>0.31380315168508316</v>
      </c>
      <c r="AS116" s="191">
        <f t="shared" si="422"/>
        <v>7.5628110002224636E-2</v>
      </c>
      <c r="AT116" s="191">
        <f t="shared" si="422"/>
        <v>1.8399861812620848</v>
      </c>
      <c r="AU116" s="191">
        <f t="shared" si="422"/>
        <v>0.15015063294092584</v>
      </c>
      <c r="AV116" s="191">
        <f t="shared" si="422"/>
        <v>0.13863853383152464</v>
      </c>
      <c r="AY116" s="194"/>
      <c r="AZ116" s="194"/>
      <c r="BA116" s="193"/>
      <c r="BB116" s="192">
        <f t="shared" ref="BB116:BH116" si="423">-BB108/BB76</f>
        <v>0.29825875037443023</v>
      </c>
      <c r="BC116" s="191">
        <f t="shared" si="423"/>
        <v>0.43467746777364663</v>
      </c>
      <c r="BD116" s="191">
        <f t="shared" si="423"/>
        <v>0.40229102049067683</v>
      </c>
      <c r="BE116" s="191">
        <f t="shared" si="423"/>
        <v>8.8832541038181626E-2</v>
      </c>
      <c r="BF116" s="191">
        <f t="shared" si="423"/>
        <v>-2.9642137408849201</v>
      </c>
      <c r="BG116" s="191">
        <f t="shared" si="423"/>
        <v>0.20268500323462924</v>
      </c>
      <c r="BH116" s="191">
        <f t="shared" si="423"/>
        <v>0.13438122806927458</v>
      </c>
      <c r="BN116" s="192">
        <f t="shared" ref="BN116:BT116" si="424">-BN108/BN76</f>
        <v>0.26861884725361779</v>
      </c>
      <c r="BO116" s="191">
        <f t="shared" si="424"/>
        <v>0.29831813788099221</v>
      </c>
      <c r="BP116" s="191">
        <f t="shared" si="424"/>
        <v>0.37332689412833436</v>
      </c>
      <c r="BQ116" s="191">
        <f t="shared" si="424"/>
        <v>8.9441031400270168E-2</v>
      </c>
      <c r="BR116" s="191">
        <f t="shared" si="424"/>
        <v>-89.367540467752804</v>
      </c>
      <c r="BS116" s="191">
        <f t="shared" si="424"/>
        <v>0.18597034500286783</v>
      </c>
      <c r="BT116" s="191">
        <f t="shared" si="424"/>
        <v>0.12672013826647111</v>
      </c>
      <c r="BZ116" s="192">
        <f t="shared" ref="BZ116:CF116" si="425">-BZ108/BZ76</f>
        <v>0.28135574242920619</v>
      </c>
      <c r="CA116" s="191">
        <f t="shared" si="425"/>
        <v>0.2313768823541571</v>
      </c>
      <c r="CB116" s="191">
        <f t="shared" si="425"/>
        <v>0.3855714357412563</v>
      </c>
      <c r="CC116" s="191">
        <f t="shared" si="425"/>
        <v>0.11015674095121247</v>
      </c>
      <c r="CD116" s="191">
        <f t="shared" si="425"/>
        <v>16.057050291223501</v>
      </c>
      <c r="CE116" s="191">
        <f t="shared" si="425"/>
        <v>0.30953846808161034</v>
      </c>
      <c r="CF116" s="191">
        <f t="shared" si="425"/>
        <v>0.12885010016114126</v>
      </c>
      <c r="CL116" s="192">
        <f t="shared" ref="CL116:CR116" si="426">-CL108/CL76</f>
        <v>0.32416338795705429</v>
      </c>
      <c r="CM116" s="191">
        <f t="shared" si="426"/>
        <v>0.32536210908853713</v>
      </c>
      <c r="CN116" s="191">
        <f t="shared" si="426"/>
        <v>0.39391292582870552</v>
      </c>
      <c r="CO116" s="191">
        <f t="shared" si="426"/>
        <v>0.11539721186401053</v>
      </c>
      <c r="CP116" s="191">
        <f t="shared" si="426"/>
        <v>-13.024921967731006</v>
      </c>
      <c r="CQ116" s="191">
        <f t="shared" si="426"/>
        <v>0.82292247186272416</v>
      </c>
      <c r="CR116" s="191">
        <f t="shared" si="426"/>
        <v>0.12254838704807004</v>
      </c>
      <c r="CX116" s="192">
        <f t="shared" ref="CX116:DD116" si="427">-CX108/CX76</f>
        <v>0.30290359160793989</v>
      </c>
      <c r="CY116" s="191">
        <f t="shared" si="427"/>
        <v>0.40114096733081439</v>
      </c>
      <c r="CZ116" s="191">
        <f t="shared" si="427"/>
        <v>0.38446499006260665</v>
      </c>
      <c r="DA116" s="191">
        <f t="shared" si="427"/>
        <v>0.12697172752003533</v>
      </c>
      <c r="DB116" s="191">
        <f t="shared" si="427"/>
        <v>0.56632806022494486</v>
      </c>
      <c r="DC116" s="191">
        <f t="shared" si="427"/>
        <v>0.3060347561256262</v>
      </c>
      <c r="DD116" s="191">
        <f t="shared" si="427"/>
        <v>0.13038833064702995</v>
      </c>
      <c r="DJ116" s="192">
        <f t="shared" ref="DJ116:DP116" si="428">-DJ108/DJ76</f>
        <v>0.31167316303442544</v>
      </c>
      <c r="DK116" s="191">
        <f t="shared" si="428"/>
        <v>0.41493679080797752</v>
      </c>
      <c r="DL116" s="191">
        <f t="shared" si="428"/>
        <v>0.39316400340705138</v>
      </c>
      <c r="DM116" s="191">
        <f t="shared" si="428"/>
        <v>0.14824565763970213</v>
      </c>
      <c r="DN116" s="191">
        <f t="shared" si="428"/>
        <v>0.51403170292595246</v>
      </c>
      <c r="DO116" s="191">
        <f t="shared" si="428"/>
        <v>0.30053563526384192</v>
      </c>
      <c r="DP116" s="191">
        <f t="shared" si="428"/>
        <v>0.13155158855390212</v>
      </c>
      <c r="DV116" s="192">
        <f t="shared" ref="DV116:EB116" si="429">-DV108/DV76</f>
        <v>0.32029936805810366</v>
      </c>
      <c r="DW116" s="191">
        <f t="shared" si="429"/>
        <v>0.44752753092019742</v>
      </c>
      <c r="DX116" s="191">
        <f t="shared" si="429"/>
        <v>0.39507886169714818</v>
      </c>
      <c r="DY116" s="191">
        <f t="shared" si="429"/>
        <v>0.15834025556969927</v>
      </c>
      <c r="DZ116" s="191">
        <f t="shared" si="429"/>
        <v>0.61539206001490621</v>
      </c>
      <c r="EA116" s="191">
        <f t="shared" si="429"/>
        <v>0.29333888377601891</v>
      </c>
      <c r="EB116" s="191">
        <f t="shared" si="429"/>
        <v>0.12688894227753836</v>
      </c>
      <c r="EH116" s="192">
        <f t="shared" ref="EH116:EN116" si="430">-EH108/EH76</f>
        <v>0.32481298367660222</v>
      </c>
      <c r="EI116" s="191">
        <f t="shared" si="430"/>
        <v>0.51953546885108237</v>
      </c>
      <c r="EJ116" s="191">
        <f t="shared" si="430"/>
        <v>0.39128544206653815</v>
      </c>
      <c r="EK116" s="191">
        <f t="shared" si="430"/>
        <v>0.13896385043961049</v>
      </c>
      <c r="EL116" s="191">
        <f t="shared" si="430"/>
        <v>0.6917146744535142</v>
      </c>
      <c r="EM116" s="191">
        <f t="shared" si="430"/>
        <v>0.27362934701730157</v>
      </c>
      <c r="EN116" s="191">
        <f t="shared" si="430"/>
        <v>0.13442357627816712</v>
      </c>
      <c r="ET116" s="192">
        <f t="shared" ref="ET116:EZ116" si="431">-ET108/ET76</f>
        <v>0.33603776189028844</v>
      </c>
      <c r="EU116" s="191">
        <f t="shared" si="431"/>
        <v>0.57692115735182814</v>
      </c>
      <c r="EV116" s="191">
        <f t="shared" si="431"/>
        <v>0.39029042215498083</v>
      </c>
      <c r="EW116" s="191">
        <f t="shared" si="431"/>
        <v>0.1448638825260504</v>
      </c>
      <c r="EX116" s="191">
        <f t="shared" si="431"/>
        <v>0.79713173363137912</v>
      </c>
      <c r="EY116" s="191">
        <f t="shared" si="431"/>
        <v>0.27291452055938542</v>
      </c>
      <c r="EZ116" s="191">
        <f t="shared" si="431"/>
        <v>0.1418974461100474</v>
      </c>
    </row>
    <row r="117" spans="1:158" x14ac:dyDescent="0.25">
      <c r="A117" s="190">
        <v>0.99297765737091304</v>
      </c>
      <c r="B117" s="189" t="s">
        <v>325</v>
      </c>
      <c r="C117" s="183">
        <f t="shared" ref="C117:I117" si="432">SUM(C114:C116)</f>
        <v>1.0476418312984044</v>
      </c>
      <c r="D117" s="182">
        <f t="shared" si="432"/>
        <v>-2.7666531888709676</v>
      </c>
      <c r="E117" s="182">
        <f t="shared" si="432"/>
        <v>0.56106407281456649</v>
      </c>
      <c r="F117" s="182">
        <f t="shared" si="432"/>
        <v>-0.19370083698164514</v>
      </c>
      <c r="G117" s="182">
        <f t="shared" si="432"/>
        <v>2.3148480120838775</v>
      </c>
      <c r="H117" s="182">
        <f t="shared" si="432"/>
        <v>4.534902842769311</v>
      </c>
      <c r="I117" s="182">
        <f t="shared" si="432"/>
        <v>0.70027808095036737</v>
      </c>
      <c r="J117" s="188"/>
      <c r="K117" s="187"/>
      <c r="L117" s="186" t="e">
        <f>+(H117-#REF!)</f>
        <v>#REF!</v>
      </c>
      <c r="M117" s="117" t="e">
        <f t="shared" si="347"/>
        <v>#REF!</v>
      </c>
      <c r="AD117" s="183">
        <f t="shared" ref="AD117:AJ117" si="433">SUM(AD114:AD116)</f>
        <v>0.94644190877707834</v>
      </c>
      <c r="AE117" s="182">
        <f t="shared" si="433"/>
        <v>0.98912492916589889</v>
      </c>
      <c r="AF117" s="182">
        <f t="shared" si="433"/>
        <v>1.0397290454300039</v>
      </c>
      <c r="AG117" s="182">
        <f t="shared" si="433"/>
        <v>0.41961495453396985</v>
      </c>
      <c r="AH117" s="182">
        <f t="shared" si="433"/>
        <v>-1.052766274441538</v>
      </c>
      <c r="AI117" s="182">
        <f t="shared" si="433"/>
        <v>1.062316530096074</v>
      </c>
      <c r="AJ117" s="182">
        <f t="shared" si="433"/>
        <v>0.75530633758510679</v>
      </c>
      <c r="AM117" s="185"/>
      <c r="AN117" s="185"/>
      <c r="AO117" s="184"/>
      <c r="AP117" s="183">
        <f t="shared" ref="AP117:AV117" si="434">SUM(AP114:AP116)</f>
        <v>0.74188575695749481</v>
      </c>
      <c r="AQ117" s="182">
        <f t="shared" si="434"/>
        <v>0.6226537379574022</v>
      </c>
      <c r="AR117" s="182">
        <f t="shared" si="434"/>
        <v>0.90125980692548957</v>
      </c>
      <c r="AS117" s="182">
        <f t="shared" si="434"/>
        <v>0.36831876799019253</v>
      </c>
      <c r="AT117" s="182">
        <f t="shared" si="434"/>
        <v>2.819992238564538</v>
      </c>
      <c r="AU117" s="182">
        <f t="shared" si="434"/>
        <v>0.65167533107267861</v>
      </c>
      <c r="AV117" s="182">
        <f t="shared" si="434"/>
        <v>0.7884687511304842</v>
      </c>
      <c r="AY117" s="185"/>
      <c r="AZ117" s="185"/>
      <c r="BA117" s="184"/>
      <c r="BB117" s="183">
        <f t="shared" ref="BB117:BH117" si="435">SUM(BB114:BB116)</f>
        <v>0.9446350124956655</v>
      </c>
      <c r="BC117" s="182">
        <f t="shared" si="435"/>
        <v>1.2208114238412282</v>
      </c>
      <c r="BD117" s="182">
        <f t="shared" si="435"/>
        <v>1.0797137982078215</v>
      </c>
      <c r="BE117" s="182">
        <f t="shared" si="435"/>
        <v>0.40851352169655125</v>
      </c>
      <c r="BF117" s="182">
        <f t="shared" si="435"/>
        <v>-3.5325897799134705</v>
      </c>
      <c r="BG117" s="182">
        <f t="shared" si="435"/>
        <v>0.78105398057750652</v>
      </c>
      <c r="BH117" s="182">
        <f t="shared" si="435"/>
        <v>0.80787547126549775</v>
      </c>
      <c r="BN117" s="183">
        <f t="shared" ref="BN117:BT117" si="436">SUM(BN114:BN116)</f>
        <v>0.85750927651087716</v>
      </c>
      <c r="BO117" s="182">
        <f t="shared" si="436"/>
        <v>0.88983748052866263</v>
      </c>
      <c r="BP117" s="182">
        <f t="shared" si="436"/>
        <v>1.0038568606358962</v>
      </c>
      <c r="BQ117" s="182">
        <f t="shared" si="436"/>
        <v>0.30438977054848237</v>
      </c>
      <c r="BR117" s="182">
        <f t="shared" si="436"/>
        <v>-116.07469595351259</v>
      </c>
      <c r="BS117" s="182">
        <f t="shared" si="436"/>
        <v>0.74654422872565651</v>
      </c>
      <c r="BT117" s="182">
        <f t="shared" si="436"/>
        <v>0.80083658025136972</v>
      </c>
      <c r="BZ117" s="183">
        <f t="shared" ref="BZ117:CF117" si="437">SUM(BZ114:BZ116)</f>
        <v>0.88236009566717377</v>
      </c>
      <c r="CA117" s="182">
        <f t="shared" si="437"/>
        <v>0.71106856070447166</v>
      </c>
      <c r="CB117" s="182">
        <f t="shared" si="437"/>
        <v>1.0122076437468344</v>
      </c>
      <c r="CC117" s="182">
        <f t="shared" si="437"/>
        <v>0.34471408291691075</v>
      </c>
      <c r="CD117" s="182">
        <f t="shared" si="437"/>
        <v>21.376244596792297</v>
      </c>
      <c r="CE117" s="182">
        <f t="shared" si="437"/>
        <v>1.1553614750635677</v>
      </c>
      <c r="CF117" s="182">
        <f t="shared" si="437"/>
        <v>0.82813489116513583</v>
      </c>
      <c r="CL117" s="183">
        <f t="shared" ref="CL117:CR117" si="438">SUM(CL114:CL116)</f>
        <v>0.99294218464393658</v>
      </c>
      <c r="CM117" s="182">
        <f t="shared" si="438"/>
        <v>0.92581580659168683</v>
      </c>
      <c r="CN117" s="182">
        <f t="shared" si="438"/>
        <v>1.01683434034885</v>
      </c>
      <c r="CO117" s="182">
        <f t="shared" si="438"/>
        <v>0.35466609874714888</v>
      </c>
      <c r="CP117" s="182">
        <f t="shared" si="438"/>
        <v>-16.977964011053491</v>
      </c>
      <c r="CQ117" s="182">
        <f t="shared" si="438"/>
        <v>3.009557640682706</v>
      </c>
      <c r="CR117" s="182">
        <f t="shared" si="438"/>
        <v>0.82078401296817283</v>
      </c>
      <c r="CX117" s="183">
        <f t="shared" ref="CX117:DD117" si="439">SUM(CX114:CX116)</f>
        <v>0.92826407065654126</v>
      </c>
      <c r="CY117" s="182">
        <f t="shared" si="439"/>
        <v>1.0359647179157161</v>
      </c>
      <c r="CZ117" s="182">
        <f t="shared" si="439"/>
        <v>1.0462400403938048</v>
      </c>
      <c r="DA117" s="182">
        <f t="shared" si="439"/>
        <v>0.34732124898625805</v>
      </c>
      <c r="DB117" s="182">
        <f t="shared" si="439"/>
        <v>0.81752689428381675</v>
      </c>
      <c r="DC117" s="182">
        <f t="shared" si="439"/>
        <v>1.0812811307357812</v>
      </c>
      <c r="DD117" s="182">
        <f t="shared" si="439"/>
        <v>0.87243592934884473</v>
      </c>
      <c r="DJ117" s="183">
        <f t="shared" ref="DJ117:DP117" si="440">SUM(DJ114:DJ116)</f>
        <v>0.94065963195899105</v>
      </c>
      <c r="DK117" s="182">
        <f t="shared" si="440"/>
        <v>1.0543692434040293</v>
      </c>
      <c r="DL117" s="182">
        <f t="shared" si="440"/>
        <v>1.0531310063693797</v>
      </c>
      <c r="DM117" s="182">
        <f t="shared" si="440"/>
        <v>0.35758489942825855</v>
      </c>
      <c r="DN117" s="182">
        <f t="shared" si="440"/>
        <v>0.74244619018715075</v>
      </c>
      <c r="DO117" s="182">
        <f t="shared" si="440"/>
        <v>1.043415072521825</v>
      </c>
      <c r="DP117" s="182">
        <f t="shared" si="440"/>
        <v>0.90594831620274985</v>
      </c>
      <c r="DV117" s="183">
        <f t="shared" ref="DV117:EB117" si="441">SUM(DV114:DV116)</f>
        <v>0.95415851002928276</v>
      </c>
      <c r="DW117" s="182">
        <f t="shared" si="441"/>
        <v>1.1133500486109711</v>
      </c>
      <c r="DX117" s="182">
        <f t="shared" si="441"/>
        <v>1.0459541327679327</v>
      </c>
      <c r="DY117" s="182">
        <f t="shared" si="441"/>
        <v>0.35260932895724473</v>
      </c>
      <c r="DZ117" s="182">
        <f t="shared" si="441"/>
        <v>0.8456147138078054</v>
      </c>
      <c r="EA117" s="182">
        <f t="shared" si="441"/>
        <v>1.0030740308227857</v>
      </c>
      <c r="EB117" s="182">
        <f t="shared" si="441"/>
        <v>0.91545160518639246</v>
      </c>
      <c r="EH117" s="183">
        <f t="shared" ref="EH117:EN117" si="442">SUM(EH114:EH116)</f>
        <v>0.95776760546711848</v>
      </c>
      <c r="EI117" s="182">
        <f t="shared" si="442"/>
        <v>1.2621508405247086</v>
      </c>
      <c r="EJ117" s="182">
        <f t="shared" si="442"/>
        <v>1.030849833885596</v>
      </c>
      <c r="EK117" s="182">
        <f t="shared" si="442"/>
        <v>0.31360291696736442</v>
      </c>
      <c r="EL117" s="182">
        <f t="shared" si="442"/>
        <v>0.91932052167040446</v>
      </c>
      <c r="EM117" s="182">
        <f t="shared" si="442"/>
        <v>0.93597302978998231</v>
      </c>
      <c r="EN117" s="182">
        <f t="shared" si="442"/>
        <v>0.94251580009099778</v>
      </c>
      <c r="ET117" s="183">
        <f t="shared" ref="ET117:EZ117" si="443">SUM(ET114:ET116)</f>
        <v>0.97702621879529317</v>
      </c>
      <c r="EU117" s="182">
        <f t="shared" si="443"/>
        <v>1.3771764651144132</v>
      </c>
      <c r="EV117" s="182">
        <f t="shared" si="443"/>
        <v>1.0203178618175657</v>
      </c>
      <c r="EW117" s="182">
        <f t="shared" si="443"/>
        <v>0.30641989774130951</v>
      </c>
      <c r="EX117" s="182">
        <f t="shared" si="443"/>
        <v>1.0233366427718749</v>
      </c>
      <c r="EY117" s="182">
        <f t="shared" si="443"/>
        <v>0.91972022665918729</v>
      </c>
      <c r="EZ117" s="182">
        <f t="shared" si="443"/>
        <v>0.98111358403025595</v>
      </c>
    </row>
    <row r="118" spans="1:158" x14ac:dyDescent="0.25">
      <c r="A118" s="147">
        <v>0</v>
      </c>
      <c r="B118" s="143" t="s">
        <v>222</v>
      </c>
      <c r="C118" s="144"/>
      <c r="D118" s="143"/>
      <c r="E118" s="143"/>
      <c r="F118" s="143"/>
      <c r="G118" s="143"/>
      <c r="H118" s="143"/>
      <c r="I118" s="143"/>
      <c r="J118" s="149"/>
      <c r="K118" s="148"/>
      <c r="L118" s="147" t="e">
        <f>+(H118-#REF!)</f>
        <v>#REF!</v>
      </c>
      <c r="M118" s="117" t="e">
        <f t="shared" si="347"/>
        <v>#REF!</v>
      </c>
      <c r="AD118" s="144"/>
      <c r="AE118" s="143"/>
      <c r="AF118" s="143"/>
      <c r="AG118" s="143"/>
      <c r="AH118" s="143"/>
      <c r="AI118" s="143"/>
      <c r="AJ118" s="143"/>
      <c r="AM118" s="146"/>
      <c r="AN118" s="146"/>
      <c r="AO118" s="145"/>
      <c r="AP118" s="144"/>
      <c r="AQ118" s="143"/>
      <c r="AR118" s="143"/>
      <c r="AS118" s="143"/>
      <c r="AT118" s="143"/>
      <c r="AU118" s="143"/>
      <c r="AV118" s="143"/>
      <c r="AY118" s="146"/>
      <c r="AZ118" s="146"/>
      <c r="BA118" s="145"/>
      <c r="BB118" s="144"/>
      <c r="BC118" s="143"/>
      <c r="BD118" s="143"/>
      <c r="BE118" s="143"/>
      <c r="BF118" s="143"/>
      <c r="BG118" s="143"/>
      <c r="BH118" s="143"/>
      <c r="BN118" s="144"/>
      <c r="BO118" s="143"/>
      <c r="BP118" s="143"/>
      <c r="BQ118" s="143"/>
      <c r="BR118" s="143"/>
      <c r="BS118" s="143"/>
      <c r="BT118" s="143"/>
      <c r="BZ118" s="144"/>
      <c r="CA118" s="143"/>
      <c r="CB118" s="143"/>
      <c r="CC118" s="143"/>
      <c r="CD118" s="143"/>
      <c r="CE118" s="143"/>
      <c r="CF118" s="143"/>
      <c r="CL118" s="144"/>
      <c r="CM118" s="143"/>
      <c r="CN118" s="143"/>
      <c r="CO118" s="143"/>
      <c r="CP118" s="143"/>
      <c r="CQ118" s="143"/>
      <c r="CR118" s="143"/>
      <c r="CX118" s="144"/>
      <c r="CY118" s="143"/>
      <c r="CZ118" s="143"/>
      <c r="DA118" s="143"/>
      <c r="DB118" s="143"/>
      <c r="DC118" s="143"/>
      <c r="DD118" s="143"/>
      <c r="DJ118" s="144"/>
      <c r="DK118" s="143"/>
      <c r="DL118" s="143"/>
      <c r="DM118" s="143"/>
      <c r="DN118" s="143"/>
      <c r="DO118" s="143"/>
      <c r="DP118" s="143"/>
      <c r="DV118" s="144"/>
      <c r="DW118" s="143"/>
      <c r="DX118" s="143"/>
      <c r="DY118" s="143"/>
      <c r="DZ118" s="143"/>
      <c r="EA118" s="143"/>
      <c r="EB118" s="143"/>
      <c r="EH118" s="144"/>
      <c r="EI118" s="143"/>
      <c r="EJ118" s="143"/>
      <c r="EK118" s="143"/>
      <c r="EL118" s="143"/>
      <c r="EM118" s="143"/>
      <c r="EN118" s="143"/>
      <c r="ET118" s="144"/>
      <c r="EU118" s="143"/>
      <c r="EV118" s="143"/>
      <c r="EW118" s="143"/>
      <c r="EX118" s="143"/>
      <c r="EY118" s="143"/>
      <c r="EZ118" s="143"/>
    </row>
    <row r="119" spans="1:158" x14ac:dyDescent="0.25">
      <c r="A119" s="181">
        <v>0</v>
      </c>
      <c r="B119" s="143" t="s">
        <v>222</v>
      </c>
      <c r="C119" s="178"/>
      <c r="D119" s="177">
        <f>'Direct Local'!E12/'Direct Local'!K12</f>
        <v>0.15542976975228348</v>
      </c>
      <c r="E119" s="177">
        <f>'Direct Local'!B12/'Direct Local'!K12</f>
        <v>0.36091664045094163</v>
      </c>
      <c r="F119" s="177">
        <f>('Direct Local'!F12+'Direct Local'!H12+'Direct Local'!D12)/'Direct Local'!K12</f>
        <v>0.14733235096787162</v>
      </c>
      <c r="G119" s="177">
        <f>'Direct Local'!G12/'Direct Local'!K12</f>
        <v>4.8889594504003741E-3</v>
      </c>
      <c r="H119" s="177">
        <f>'Direct Local'!I12/'Direct Local'!K12</f>
        <v>3.5014596426258932E-3</v>
      </c>
      <c r="I119" s="177">
        <f>('Direct Local'!C12)/'Direct Local'!K12</f>
        <v>0.32793081973587695</v>
      </c>
      <c r="J119" s="149"/>
      <c r="K119" s="148"/>
      <c r="L119" s="181" t="e">
        <f>+(H119-#REF!)</f>
        <v>#REF!</v>
      </c>
      <c r="M119" s="117" t="e">
        <f t="shared" si="347"/>
        <v>#REF!</v>
      </c>
      <c r="AD119" s="178"/>
      <c r="AE119" s="177">
        <f>'Direct Local'!P12/'Direct Local'!V12</f>
        <v>0.27061804915730814</v>
      </c>
      <c r="AF119" s="177">
        <f>'Direct Local'!M12/'Direct Local'!V12</f>
        <v>0.24922410889028965</v>
      </c>
      <c r="AG119" s="177">
        <f>('Direct Local'!S12+'Direct Local'!O12+'Direct Local'!Q12)/'Direct Local'!V12</f>
        <v>0.13043522834776428</v>
      </c>
      <c r="AH119" s="177">
        <f>'Direct Local'!R12/'Direct Local'!V12</f>
        <v>1.4511526643126476E-2</v>
      </c>
      <c r="AI119" s="177">
        <f>'Direct Local'!T12/'Direct Local'!V12</f>
        <v>0.12053797961494574</v>
      </c>
      <c r="AJ119" s="177">
        <f>('Direct Local'!N12)/'Direct Local'!V12</f>
        <v>0.21467310734656575</v>
      </c>
      <c r="AM119" s="146"/>
      <c r="AN119" s="180"/>
      <c r="AO119" s="179"/>
      <c r="AP119" s="178"/>
      <c r="AQ119" s="177">
        <f>'Direct Local'!AB12/'Direct Local'!AH12</f>
        <v>0.34657614573906215</v>
      </c>
      <c r="AR119" s="177">
        <f>'Direct Local'!Y12/'Direct Local'!AH12</f>
        <v>0.22641509284804107</v>
      </c>
      <c r="AS119" s="177">
        <f>('Direct Local'!AE12+'Direct Local'!AA12+'Direct Local'!AC12)/'Direct Local'!AH12</f>
        <v>0.12358360096501858</v>
      </c>
      <c r="AT119" s="177">
        <f>'Direct Local'!AD12/'Direct Local'!AH12</f>
        <v>1.2607316656618418E-2</v>
      </c>
      <c r="AU119" s="177">
        <f>'Direct Local'!AF12/'Direct Local'!AH12</f>
        <v>0.10083672425177391</v>
      </c>
      <c r="AV119" s="177">
        <f>('Direct Local'!Z12)/'Direct Local'!AH12</f>
        <v>0.18998111953948582</v>
      </c>
      <c r="AY119" s="146"/>
      <c r="AZ119" s="180"/>
      <c r="BA119" s="179"/>
      <c r="BB119" s="178"/>
      <c r="BC119" s="177">
        <f>'Direct Local'!AN12/'Direct Local'!AT12</f>
        <v>0.3844304609418589</v>
      </c>
      <c r="BD119" s="177">
        <f>'Direct Local'!AK12/'Direct Local'!AT12</f>
        <v>0.20424593024381166</v>
      </c>
      <c r="BE119" s="177">
        <f>('Direct Local'!AQ12+'Direct Local'!AM12+'Direct Local'!AO12)/'Direct Local'!AT12</f>
        <v>0.1220487996590494</v>
      </c>
      <c r="BF119" s="177">
        <f>'Direct Local'!AP12/'Direct Local'!AT12</f>
        <v>3.1003000856224271E-2</v>
      </c>
      <c r="BG119" s="177">
        <f>'Direct Local'!AR12/'Direct Local'!AT12</f>
        <v>8.5677286786144696E-2</v>
      </c>
      <c r="BH119" s="177">
        <f>('Direct Local'!AL12)/'Direct Local'!AT12</f>
        <v>0.1725945215129111</v>
      </c>
      <c r="BN119" s="178"/>
      <c r="BO119" s="177">
        <f>'Direct Local'!AZ12/'Direct Local'!BF12</f>
        <v>0.34652166483168928</v>
      </c>
      <c r="BP119" s="177">
        <f>'Direct Local'!AW12/'Direct Local'!BF12</f>
        <v>0.23257905578751265</v>
      </c>
      <c r="BQ119" s="177">
        <f>('Direct Local'!BC12+'Direct Local'!AY12+'Direct Local'!BA12)/'Direct Local'!BF12</f>
        <v>0.12253476108723185</v>
      </c>
      <c r="BR119" s="177">
        <f>'Direct Local'!BB12/'Direct Local'!BF12</f>
        <v>3.1078029514746305E-2</v>
      </c>
      <c r="BS119" s="177">
        <f>'Direct Local'!BD12/'Direct Local'!BF12</f>
        <v>9.8281293067368866E-2</v>
      </c>
      <c r="BT119" s="177">
        <f>('Direct Local'!AX12)/'Direct Local'!BF12</f>
        <v>0.16900519571145117</v>
      </c>
      <c r="BZ119" s="178"/>
      <c r="CA119" s="177">
        <f>'Direct Local'!BL12/'Direct Local'!BR12</f>
        <v>0.36550425874298603</v>
      </c>
      <c r="CB119" s="177">
        <f>'Direct Local'!BI12/'Direct Local'!BR12</f>
        <v>0.22992965741202845</v>
      </c>
      <c r="CC119" s="177">
        <f>('Direct Local'!BO12+'Direct Local'!BK12+'Direct Local'!BM12)/'Direct Local'!BR12</f>
        <v>0.11741508224495843</v>
      </c>
      <c r="CD119" s="177">
        <f>'Direct Local'!BN12/'Direct Local'!BR12</f>
        <v>3.0191611747698844E-2</v>
      </c>
      <c r="CE119" s="177">
        <f>'Direct Local'!BP12/'Direct Local'!BR12</f>
        <v>9.5762993971802532E-2</v>
      </c>
      <c r="CF119" s="177">
        <f>('Direct Local'!BJ12)/'Direct Local'!BR12</f>
        <v>0.16119639588052578</v>
      </c>
      <c r="CL119" s="178"/>
      <c r="CM119" s="177">
        <f>'Direct Local'!BX12/'Direct Local'!CD12</f>
        <v>0.35550284758237116</v>
      </c>
      <c r="CN119" s="177">
        <f>'Direct Local'!BU12/'Direct Local'!CD12</f>
        <v>0.2350878460796833</v>
      </c>
      <c r="CO119" s="177">
        <f>('Direct Local'!CA12+'Direct Local'!BW12+'Direct Local'!BY12)/'Direct Local'!CD12</f>
        <v>0.11797915501416165</v>
      </c>
      <c r="CP119" s="177">
        <f>'Direct Local'!BZ12/'Direct Local'!CD12</f>
        <v>3.0369893689578153E-2</v>
      </c>
      <c r="CQ119" s="177">
        <f>'Direct Local'!CB12/'Direct Local'!CD12</f>
        <v>9.7549318614775518E-2</v>
      </c>
      <c r="CR119" s="177">
        <f>('Direct Local'!BV12)/'Direct Local'!CD12</f>
        <v>0.16351093901943017</v>
      </c>
      <c r="CX119" s="178"/>
      <c r="CY119" s="177">
        <f>'Direct Local'!CJ12/'Direct Local'!CP12</f>
        <v>0.32440833884426357</v>
      </c>
      <c r="CZ119" s="177">
        <f>'Direct Local'!CG12/'Direct Local'!CP12</f>
        <v>0.24409823262723923</v>
      </c>
      <c r="DA119" s="177">
        <f>('Direct Local'!CM12+'Direct Local'!CI12+'Direct Local'!CK12)/'Direct Local'!CP12</f>
        <v>0.11296356435167335</v>
      </c>
      <c r="DB119" s="177">
        <f>'Direct Local'!CL12/'Direct Local'!CP12</f>
        <v>7.2286928558692481E-2</v>
      </c>
      <c r="DC119" s="177">
        <f>'Direct Local'!CN12/'Direct Local'!CP12</f>
        <v>9.1901051992912597E-2</v>
      </c>
      <c r="DD119" s="177">
        <f>('Direct Local'!CH12)/'Direct Local'!CP12</f>
        <v>0.15434188362521878</v>
      </c>
      <c r="DJ119" s="178"/>
      <c r="DK119" s="177">
        <f>'Direct Local'!CV12/'Direct Local'!DB12</f>
        <v>0.32313646494603365</v>
      </c>
      <c r="DL119" s="177">
        <f>'Direct Local'!CS12/'Direct Local'!DB12</f>
        <v>0.24317472466236015</v>
      </c>
      <c r="DM119" s="177">
        <f>('Direct Local'!CY12+'Direct Local'!CU12+'Direct Local'!CW12)/'Direct Local'!DB12</f>
        <v>0.10843811584261551</v>
      </c>
      <c r="DN119" s="177">
        <f>'Direct Local'!CX12/'Direct Local'!DB12</f>
        <v>8.0870965499598754E-2</v>
      </c>
      <c r="DO119" s="177">
        <f>'Direct Local'!CZ12/'Direct Local'!DB12</f>
        <v>9.2703056090153044E-2</v>
      </c>
      <c r="DP119" s="177">
        <f>('Direct Local'!CT12)/'Direct Local'!DB12</f>
        <v>0.15167667295923876</v>
      </c>
      <c r="DV119" s="178"/>
      <c r="DW119" s="177">
        <f>'Direct Local'!DH12/'Direct Local'!DN12</f>
        <v>0.31920474753535949</v>
      </c>
      <c r="DX119" s="177">
        <f>'Direct Local'!DE12/'Direct Local'!DN12</f>
        <v>0.24653434233931931</v>
      </c>
      <c r="DY119" s="177">
        <f>('Direct Local'!DK12+'Direct Local'!DG12+'Direct Local'!DI12)/'Direct Local'!DN12</f>
        <v>0.10844317577038032</v>
      </c>
      <c r="DZ119" s="177">
        <f>'Direct Local'!DJ12/'Direct Local'!DN12</f>
        <v>7.7987572361022037E-2</v>
      </c>
      <c r="EA119" s="177">
        <f>'Direct Local'!DL12/'Direct Local'!DN12</f>
        <v>9.4031589549924258E-2</v>
      </c>
      <c r="EB119" s="177">
        <f>('Direct Local'!DF12)/'Direct Local'!DN12</f>
        <v>0.15379857244399459</v>
      </c>
      <c r="EH119" s="178"/>
      <c r="EI119" s="177">
        <f>'Direct Local'!DT12/'Direct Local'!DZ12</f>
        <v>0.30772347432296804</v>
      </c>
      <c r="EJ119" s="177">
        <f>'Direct Local'!DQ12/'Direct Local'!DZ12</f>
        <v>0.24868595391983597</v>
      </c>
      <c r="EK119" s="177">
        <f>('Direct Local'!DW12+'Direct Local'!DS12+'Direct Local'!DU12)/'Direct Local'!DZ12</f>
        <v>0.11680965393701714</v>
      </c>
      <c r="EL119" s="177">
        <f>'Direct Local'!DV12/'Direct Local'!DZ12</f>
        <v>7.6744816374874056E-2</v>
      </c>
      <c r="EM119" s="177">
        <f>'Direct Local'!DX12/'Direct Local'!DZ12</f>
        <v>9.7338779141248388E-2</v>
      </c>
      <c r="EN119" s="177">
        <f>('Direct Local'!DR12)/'Direct Local'!DZ12</f>
        <v>0.15269732230405639</v>
      </c>
      <c r="ET119" s="178"/>
      <c r="EU119" s="177">
        <f>'Direct Local'!EF12/'Direct Local'!EL12</f>
        <v>0.30564333853547321</v>
      </c>
      <c r="EV119" s="177">
        <f>'Direct Local'!EC12/'Direct Local'!EL12</f>
        <v>0.25221467474865578</v>
      </c>
      <c r="EW119" s="177">
        <f>('Direct Local'!EI12+'Direct Local'!EE12+'Direct Local'!EG12)/'Direct Local'!EL12</f>
        <v>0.11813403015677443</v>
      </c>
      <c r="EX119" s="177">
        <f>'Direct Local'!EH12/'Direct Local'!EL12</f>
        <v>7.5989420335702065E-2</v>
      </c>
      <c r="EY119" s="177">
        <f>'Direct Local'!EJ12/'Direct Local'!EL12</f>
        <v>9.7747637065612417E-2</v>
      </c>
      <c r="EZ119" s="177">
        <f>('Direct Local'!ED12)/'Direct Local'!EL12</f>
        <v>0.15027089915778216</v>
      </c>
    </row>
    <row r="120" spans="1:158" x14ac:dyDescent="0.25">
      <c r="A120" s="171">
        <v>336972.53299999994</v>
      </c>
      <c r="B120" s="170" t="s">
        <v>324</v>
      </c>
      <c r="C120" s="176">
        <f t="shared" ref="C120:I120" si="444">SUM(C121:C125)</f>
        <v>216234648.09144813</v>
      </c>
      <c r="D120" s="166">
        <f t="shared" si="444"/>
        <v>33609301.565319821</v>
      </c>
      <c r="E120" s="166">
        <f t="shared" si="444"/>
        <v>78042682.738257065</v>
      </c>
      <c r="F120" s="166">
        <f t="shared" si="444"/>
        <v>31858359.064023443</v>
      </c>
      <c r="G120" s="166">
        <f t="shared" si="444"/>
        <v>1057162.4262906844</v>
      </c>
      <c r="H120" s="166">
        <f t="shared" si="444"/>
        <v>757136.89362961764</v>
      </c>
      <c r="I120" s="166">
        <f t="shared" si="444"/>
        <v>70910005.403927445</v>
      </c>
      <c r="J120" s="169"/>
      <c r="K120" s="168"/>
      <c r="L120" s="147"/>
      <c r="M120" s="117">
        <f t="shared" si="347"/>
        <v>0</v>
      </c>
      <c r="AD120" s="176">
        <f t="shared" ref="AD120:AJ120" si="445">SUM(AD121:AD125)</f>
        <v>432469296.18289596</v>
      </c>
      <c r="AE120" s="166">
        <f t="shared" si="445"/>
        <v>117033997.2534494</v>
      </c>
      <c r="AF120" s="166">
        <f t="shared" si="445"/>
        <v>107781774.96359301</v>
      </c>
      <c r="AG120" s="166">
        <f t="shared" si="445"/>
        <v>56409231.401012935</v>
      </c>
      <c r="AH120" s="166">
        <f t="shared" si="445"/>
        <v>6275789.7138922494</v>
      </c>
      <c r="AI120" s="166">
        <f t="shared" si="445"/>
        <v>52128975.207383849</v>
      </c>
      <c r="AJ120" s="166">
        <f t="shared" si="445"/>
        <v>92839527.643564582</v>
      </c>
      <c r="AM120" s="137"/>
      <c r="AN120" s="137"/>
      <c r="AO120" s="136"/>
      <c r="AP120" s="176">
        <f t="shared" ref="AP120:AV120" si="446">SUM(AP121:AP125)</f>
        <v>648703944.27434444</v>
      </c>
      <c r="AQ120" s="166">
        <f t="shared" si="446"/>
        <v>224825312.73232964</v>
      </c>
      <c r="AR120" s="166">
        <f t="shared" si="446"/>
        <v>146876363.77376616</v>
      </c>
      <c r="AS120" s="166">
        <f t="shared" si="446"/>
        <v>80169169.39363423</v>
      </c>
      <c r="AT120" s="166">
        <f t="shared" si="446"/>
        <v>8178416.0418640086</v>
      </c>
      <c r="AU120" s="166">
        <f t="shared" si="446"/>
        <v>65413180.749830186</v>
      </c>
      <c r="AV120" s="166">
        <f t="shared" si="446"/>
        <v>123241501.58292019</v>
      </c>
      <c r="AY120" s="137"/>
      <c r="AZ120" s="137"/>
      <c r="BA120" s="136"/>
      <c r="BB120" s="176">
        <f t="shared" ref="BB120:BH120" si="447">SUM(BB121:BB125)</f>
        <v>864938592.36579299</v>
      </c>
      <c r="BC120" s="166">
        <f t="shared" si="447"/>
        <v>332508741.74958438</v>
      </c>
      <c r="BD120" s="166">
        <f t="shared" si="447"/>
        <v>176660187.40152439</v>
      </c>
      <c r="BE120" s="166">
        <f t="shared" si="447"/>
        <v>105564716.97703286</v>
      </c>
      <c r="BF120" s="166">
        <f t="shared" si="447"/>
        <v>26815691.919698097</v>
      </c>
      <c r="BG120" s="166">
        <f t="shared" si="447"/>
        <v>74105591.830528364</v>
      </c>
      <c r="BH120" s="166">
        <f t="shared" si="447"/>
        <v>149283662.48742491</v>
      </c>
      <c r="BN120" s="176">
        <f t="shared" ref="BN120:BT120" si="448">SUM(BN121:BN125)</f>
        <v>1081173240.4572415</v>
      </c>
      <c r="BO120" s="166">
        <f t="shared" si="448"/>
        <v>374649951.25471562</v>
      </c>
      <c r="BP120" s="166">
        <f t="shared" si="448"/>
        <v>251458251.40827057</v>
      </c>
      <c r="BQ120" s="166">
        <f t="shared" si="448"/>
        <v>132481304.71333636</v>
      </c>
      <c r="BR120" s="166">
        <f t="shared" si="448"/>
        <v>33600733.877484053</v>
      </c>
      <c r="BS120" s="166">
        <f t="shared" si="448"/>
        <v>106259104.10197502</v>
      </c>
      <c r="BT120" s="166">
        <f t="shared" si="448"/>
        <v>182723895.10145995</v>
      </c>
      <c r="BZ120" s="176">
        <f t="shared" ref="BZ120:CF120" si="449">SUM(BZ121:BZ125)</f>
        <v>3917502288.5486889</v>
      </c>
      <c r="CA120" s="166">
        <f t="shared" si="449"/>
        <v>1431863770.0999398</v>
      </c>
      <c r="CB120" s="166">
        <f t="shared" si="449"/>
        <v>900749959.1168375</v>
      </c>
      <c r="CC120" s="166">
        <f t="shared" si="449"/>
        <v>459973853.4047572</v>
      </c>
      <c r="CD120" s="166">
        <f t="shared" si="449"/>
        <v>118275708.11658369</v>
      </c>
      <c r="CE120" s="166">
        <f t="shared" si="449"/>
        <v>375151748.04281074</v>
      </c>
      <c r="CF120" s="166">
        <f t="shared" si="449"/>
        <v>631487249.76776016</v>
      </c>
      <c r="CL120" s="176">
        <f t="shared" ref="CL120:CR120" si="450">SUM(CL121:CL125)</f>
        <v>4133736936.6401367</v>
      </c>
      <c r="CM120" s="166">
        <f t="shared" si="450"/>
        <v>1469555252.1319966</v>
      </c>
      <c r="CN120" s="166">
        <f t="shared" si="450"/>
        <v>971791312.69475818</v>
      </c>
      <c r="CO120" s="166">
        <f t="shared" si="450"/>
        <v>487694790.83563238</v>
      </c>
      <c r="CP120" s="166">
        <f t="shared" si="450"/>
        <v>125541151.30644342</v>
      </c>
      <c r="CQ120" s="166">
        <f t="shared" si="450"/>
        <v>403243221.50197482</v>
      </c>
      <c r="CR120" s="166">
        <f t="shared" si="450"/>
        <v>675911208.16933155</v>
      </c>
      <c r="CX120" s="176">
        <f t="shared" ref="CX120:DD120" si="451">SUM(CX121:CX125)</f>
        <v>4349971584.7315855</v>
      </c>
      <c r="CY120" s="166">
        <f t="shared" si="451"/>
        <v>1411167055.8225224</v>
      </c>
      <c r="CZ120" s="166">
        <f t="shared" si="451"/>
        <v>1061820375.8116913</v>
      </c>
      <c r="DA120" s="166">
        <f t="shared" si="451"/>
        <v>491388295.03977698</v>
      </c>
      <c r="DB120" s="166">
        <f t="shared" si="451"/>
        <v>314446085.17783451</v>
      </c>
      <c r="DC120" s="166">
        <f t="shared" si="451"/>
        <v>399766964.77610987</v>
      </c>
      <c r="DD120" s="166">
        <f t="shared" si="451"/>
        <v>671382808.10365105</v>
      </c>
      <c r="DJ120" s="176">
        <f t="shared" ref="DJ120:DP120" si="452">SUM(DJ121:DJ125)</f>
        <v>4566206232.8230333</v>
      </c>
      <c r="DK120" s="166">
        <f t="shared" si="452"/>
        <v>1475507740.2889805</v>
      </c>
      <c r="DL120" s="166">
        <f t="shared" si="452"/>
        <v>1110385943.418294</v>
      </c>
      <c r="DM120" s="166">
        <f t="shared" si="452"/>
        <v>495150800.43613708</v>
      </c>
      <c r="DN120" s="166">
        <f t="shared" si="452"/>
        <v>369273506.71868438</v>
      </c>
      <c r="DO120" s="166">
        <f t="shared" si="452"/>
        <v>423301272.52060008</v>
      </c>
      <c r="DP120" s="166">
        <f t="shared" si="452"/>
        <v>692586969.44033694</v>
      </c>
      <c r="DV120" s="176">
        <f t="shared" ref="DV120:EB120" si="453">SUM(DV121:DV125)</f>
        <v>4782440880.9144821</v>
      </c>
      <c r="DW120" s="166">
        <f t="shared" si="453"/>
        <v>1526577833.9950895</v>
      </c>
      <c r="DX120" s="166">
        <f t="shared" si="453"/>
        <v>1179035917.3529267</v>
      </c>
      <c r="DY120" s="166">
        <f t="shared" si="453"/>
        <v>518623077.06046164</v>
      </c>
      <c r="DZ120" s="166">
        <f t="shared" si="453"/>
        <v>372970954.26262814</v>
      </c>
      <c r="EA120" s="166">
        <f t="shared" si="453"/>
        <v>449700517.9609288</v>
      </c>
      <c r="EB120" s="166">
        <f t="shared" si="453"/>
        <v>735532580.28244722</v>
      </c>
      <c r="EH120" s="176">
        <f t="shared" ref="EH120:EN120" si="454">SUM(EH121:EH125)</f>
        <v>4998675529.0059309</v>
      </c>
      <c r="EI120" s="166">
        <f t="shared" si="454"/>
        <v>1538209800.7989051</v>
      </c>
      <c r="EJ120" s="166">
        <f t="shared" si="454"/>
        <v>1243100392.2665808</v>
      </c>
      <c r="EK120" s="166">
        <f t="shared" si="454"/>
        <v>583893558.68661892</v>
      </c>
      <c r="EL120" s="166">
        <f t="shared" si="454"/>
        <v>383622435.59113663</v>
      </c>
      <c r="EM120" s="166">
        <f t="shared" si="454"/>
        <v>486564973.31667125</v>
      </c>
      <c r="EN120" s="166">
        <f t="shared" si="454"/>
        <v>763284368.34601831</v>
      </c>
      <c r="ET120" s="176">
        <f t="shared" ref="ET120:EZ120" si="455">SUM(ET121:ET125)</f>
        <v>5214910177.0973778</v>
      </c>
      <c r="EU120" s="166">
        <f t="shared" si="455"/>
        <v>1593902556.6906586</v>
      </c>
      <c r="EV120" s="166">
        <f t="shared" si="455"/>
        <v>1315276874.1600699</v>
      </c>
      <c r="EW120" s="166">
        <f t="shared" si="455"/>
        <v>616058356.12609136</v>
      </c>
      <c r="EX120" s="166">
        <f t="shared" si="455"/>
        <v>396278001.46038318</v>
      </c>
      <c r="EY120" s="166">
        <f t="shared" si="455"/>
        <v>509745147.32068306</v>
      </c>
      <c r="EZ120" s="166">
        <f t="shared" si="455"/>
        <v>783649241.33949196</v>
      </c>
    </row>
    <row r="121" spans="1:158" x14ac:dyDescent="0.25">
      <c r="A121" s="147">
        <v>0</v>
      </c>
      <c r="B121" s="143" t="s">
        <v>323</v>
      </c>
      <c r="C121" s="173">
        <f t="shared" ref="C121:C129" si="456">SUM(D121:I121)</f>
        <v>59788697.670000002</v>
      </c>
      <c r="D121" s="172">
        <v>9292943.5126369875</v>
      </c>
      <c r="E121" s="172">
        <v>21578735.899993442</v>
      </c>
      <c r="F121" s="172">
        <v>8808809.3890284076</v>
      </c>
      <c r="G121" s="172">
        <v>292304.51850087731</v>
      </c>
      <c r="H121" s="172">
        <v>209347.71197666577</v>
      </c>
      <c r="I121" s="172">
        <v>19606556.637863617</v>
      </c>
      <c r="J121" s="169"/>
      <c r="K121" s="168"/>
      <c r="L121" s="147"/>
      <c r="AD121" s="173">
        <f t="shared" ref="AD121:AD129" si="457">SUM(AE121:AJ121)</f>
        <v>119577395.34</v>
      </c>
      <c r="AE121" s="172">
        <v>32359801.450222991</v>
      </c>
      <c r="AF121" s="172">
        <v>29801569.797033373</v>
      </c>
      <c r="AG121" s="172">
        <v>15597104.866403785</v>
      </c>
      <c r="AH121" s="172">
        <v>1735250.5583920777</v>
      </c>
      <c r="AI121" s="172">
        <v>14413617.641901229</v>
      </c>
      <c r="AJ121" s="172">
        <v>25670051.026046552</v>
      </c>
      <c r="AM121" s="175"/>
      <c r="AN121" s="175"/>
      <c r="AO121" s="174"/>
      <c r="AP121" s="173">
        <f t="shared" ref="AP121:AP129" si="458">SUM(AQ121:AV121)</f>
        <v>179366093.00999996</v>
      </c>
      <c r="AQ121" s="172">
        <v>62164009.191679932</v>
      </c>
      <c r="AR121" s="172">
        <v>40611190.602649517</v>
      </c>
      <c r="AS121" s="172">
        <v>22166707.665202249</v>
      </c>
      <c r="AT121" s="172">
        <v>2261325.1320375414</v>
      </c>
      <c r="AU121" s="172">
        <v>18086689.2609674</v>
      </c>
      <c r="AV121" s="172">
        <v>34076171.157463342</v>
      </c>
      <c r="AY121" s="175"/>
      <c r="AZ121" s="175"/>
      <c r="BA121" s="174"/>
      <c r="BB121" s="173">
        <f t="shared" ref="BB121:BB129" si="459">SUM(BC121:BH121)</f>
        <v>239154790.68000001</v>
      </c>
      <c r="BC121" s="172">
        <v>91938386.41756618</v>
      </c>
      <c r="BD121" s="172">
        <v>48846392.694700658</v>
      </c>
      <c r="BE121" s="172">
        <v>29188555.135205217</v>
      </c>
      <c r="BF121" s="172">
        <v>7414516.1802221769</v>
      </c>
      <c r="BG121" s="172">
        <v>20490133.587370764</v>
      </c>
      <c r="BH121" s="172">
        <v>41276806.664935015</v>
      </c>
      <c r="BN121" s="173">
        <f t="shared" ref="BN121:BN129" si="460">SUM(BO121:BT121)</f>
        <v>298943488.35000008</v>
      </c>
      <c r="BO121" s="172">
        <v>103590395.27363472</v>
      </c>
      <c r="BP121" s="172">
        <v>69527994.254268289</v>
      </c>
      <c r="BQ121" s="172">
        <v>36630968.923550934</v>
      </c>
      <c r="BR121" s="172">
        <v>9290574.5541825183</v>
      </c>
      <c r="BS121" s="172">
        <v>29380552.589107923</v>
      </c>
      <c r="BT121" s="172">
        <v>50523002.755255677</v>
      </c>
      <c r="BZ121" s="173">
        <f t="shared" ref="BZ121:BZ129" si="461">SUM(CA121:CF121)</f>
        <v>358732186.01999998</v>
      </c>
      <c r="CA121" s="172">
        <v>131118141.73849107</v>
      </c>
      <c r="CB121" s="172">
        <v>82483168.634246662</v>
      </c>
      <c r="CC121" s="172">
        <v>42120569.125452027</v>
      </c>
      <c r="CD121" s="172">
        <v>10830702.881719118</v>
      </c>
      <c r="CE121" s="172">
        <v>34353268.167324804</v>
      </c>
      <c r="CF121" s="172">
        <v>57826335.472766332</v>
      </c>
      <c r="CL121" s="173">
        <f t="shared" ref="CL121:CL129" si="462">SUM(CM121:CR121)</f>
        <v>418520883.68999994</v>
      </c>
      <c r="CM121" s="172">
        <v>148785365.92448536</v>
      </c>
      <c r="CN121" s="172">
        <v>98389173.086047754</v>
      </c>
      <c r="CO121" s="172">
        <v>49376740.213526428</v>
      </c>
      <c r="CP121" s="172">
        <v>12710434.744533604</v>
      </c>
      <c r="CQ121" s="172">
        <v>40826427.030013219</v>
      </c>
      <c r="CR121" s="172">
        <v>68432742.691393614</v>
      </c>
      <c r="CX121" s="173">
        <f t="shared" ref="CX121:CX129" si="463">SUM(CY121:DD121)</f>
        <v>478309581.36000001</v>
      </c>
      <c r="CY121" s="172">
        <v>155167616.74229273</v>
      </c>
      <c r="CZ121" s="172">
        <v>116754523.45865069</v>
      </c>
      <c r="DA121" s="172">
        <v>54031555.1739823</v>
      </c>
      <c r="DB121" s="172">
        <v>34575530.536708429</v>
      </c>
      <c r="DC121" s="172">
        <v>43957153.705273621</v>
      </c>
      <c r="DD121" s="172">
        <v>73823201.743092239</v>
      </c>
      <c r="DJ121" s="173">
        <f t="shared" ref="DJ121:DJ129" si="464">SUM(DK121:DP121)</f>
        <v>538098279.02999985</v>
      </c>
      <c r="DK121" s="172">
        <v>173879175.67929861</v>
      </c>
      <c r="DL121" s="172">
        <v>130851900.84441009</v>
      </c>
      <c r="DM121" s="172">
        <v>58350363.516167179</v>
      </c>
      <c r="DN121" s="172">
        <v>43516527.358828589</v>
      </c>
      <c r="DO121" s="172">
        <v>49883354.942932911</v>
      </c>
      <c r="DP121" s="172">
        <v>81616956.688362509</v>
      </c>
      <c r="DV121" s="173">
        <f t="shared" ref="DV121:DV129" si="465">SUM(DW121:EB121)</f>
        <v>597886976.70000005</v>
      </c>
      <c r="DW121" s="172">
        <v>190848361.45220289</v>
      </c>
      <c r="DX121" s="172">
        <v>147399672.59397843</v>
      </c>
      <c r="DY121" s="172">
        <v>64836762.505099386</v>
      </c>
      <c r="DZ121" s="172">
        <v>46627753.859103948</v>
      </c>
      <c r="EA121" s="172">
        <v>56220262.790299535</v>
      </c>
      <c r="EB121" s="172">
        <v>91954163.499315858</v>
      </c>
      <c r="EH121" s="173">
        <f t="shared" ref="EH121:EH129" si="466">SUM(EI121:EN121)</f>
        <v>657675674.37000012</v>
      </c>
      <c r="EI121" s="172">
        <v>202382243.49483737</v>
      </c>
      <c r="EJ121" s="172">
        <v>163554702.45057487</v>
      </c>
      <c r="EK121" s="172">
        <v>76822867.925954074</v>
      </c>
      <c r="EL121" s="172">
        <v>50473198.863747112</v>
      </c>
      <c r="EM121" s="172">
        <v>64017347.214073025</v>
      </c>
      <c r="EN121" s="172">
        <v>100425314.42081353</v>
      </c>
      <c r="ET121" s="173">
        <f t="shared" ref="ET121:ET129" si="467">SUM(EU121:EZ121)</f>
        <v>717464372.03999984</v>
      </c>
      <c r="EU121" s="172">
        <v>219288205.95056242</v>
      </c>
      <c r="EV121" s="172">
        <v>180955043.23781714</v>
      </c>
      <c r="EW121" s="172">
        <v>84756957.762984589</v>
      </c>
      <c r="EX121" s="172">
        <v>54519701.742838085</v>
      </c>
      <c r="EY121" s="172">
        <v>70130447.04567343</v>
      </c>
      <c r="EZ121" s="172">
        <v>107814016.30012433</v>
      </c>
    </row>
    <row r="122" spans="1:158" x14ac:dyDescent="0.25">
      <c r="A122" s="147">
        <v>0</v>
      </c>
      <c r="B122" s="143" t="s">
        <v>322</v>
      </c>
      <c r="C122" s="173">
        <f t="shared" si="456"/>
        <v>0</v>
      </c>
      <c r="D122" s="172"/>
      <c r="E122" s="172"/>
      <c r="F122" s="172"/>
      <c r="G122" s="172"/>
      <c r="H122" s="172"/>
      <c r="I122" s="172"/>
      <c r="J122" s="169"/>
      <c r="K122" s="168"/>
      <c r="L122" s="147"/>
      <c r="AD122" s="173">
        <f t="shared" si="457"/>
        <v>0</v>
      </c>
      <c r="AE122" s="172"/>
      <c r="AF122" s="172"/>
      <c r="AG122" s="172"/>
      <c r="AH122" s="172"/>
      <c r="AI122" s="172"/>
      <c r="AJ122" s="172"/>
      <c r="AM122" s="175"/>
      <c r="AN122" s="175"/>
      <c r="AO122" s="174"/>
      <c r="AP122" s="173">
        <f t="shared" si="458"/>
        <v>0</v>
      </c>
      <c r="AQ122" s="172"/>
      <c r="AR122" s="172"/>
      <c r="AS122" s="172"/>
      <c r="AT122" s="172"/>
      <c r="AU122" s="172"/>
      <c r="AV122" s="172"/>
      <c r="AY122" s="175"/>
      <c r="AZ122" s="175"/>
      <c r="BA122" s="174"/>
      <c r="BB122" s="173">
        <f t="shared" si="459"/>
        <v>0</v>
      </c>
      <c r="BC122" s="172"/>
      <c r="BD122" s="172"/>
      <c r="BE122" s="172"/>
      <c r="BF122" s="172"/>
      <c r="BG122" s="172"/>
      <c r="BH122" s="172"/>
      <c r="BN122" s="173">
        <f t="shared" si="460"/>
        <v>0</v>
      </c>
      <c r="BO122" s="172"/>
      <c r="BP122" s="172"/>
      <c r="BQ122" s="172"/>
      <c r="BR122" s="172"/>
      <c r="BS122" s="172"/>
      <c r="BT122" s="172"/>
      <c r="BZ122" s="173">
        <f t="shared" si="461"/>
        <v>0</v>
      </c>
      <c r="CA122" s="172"/>
      <c r="CB122" s="172"/>
      <c r="CC122" s="172"/>
      <c r="CD122" s="172"/>
      <c r="CE122" s="172"/>
      <c r="CF122" s="172"/>
      <c r="CL122" s="173">
        <f t="shared" si="462"/>
        <v>0</v>
      </c>
      <c r="CM122" s="172"/>
      <c r="CN122" s="172"/>
      <c r="CO122" s="172"/>
      <c r="CP122" s="172"/>
      <c r="CQ122" s="172"/>
      <c r="CR122" s="172"/>
      <c r="CX122" s="173">
        <f t="shared" si="463"/>
        <v>0</v>
      </c>
      <c r="CY122" s="172"/>
      <c r="CZ122" s="172"/>
      <c r="DA122" s="172"/>
      <c r="DB122" s="172"/>
      <c r="DC122" s="172"/>
      <c r="DD122" s="172"/>
      <c r="DJ122" s="173">
        <f t="shared" si="464"/>
        <v>0</v>
      </c>
      <c r="DK122" s="172"/>
      <c r="DL122" s="172"/>
      <c r="DM122" s="172"/>
      <c r="DN122" s="172"/>
      <c r="DO122" s="172"/>
      <c r="DP122" s="172"/>
      <c r="DV122" s="173">
        <f t="shared" si="465"/>
        <v>0</v>
      </c>
      <c r="DW122" s="172"/>
      <c r="DX122" s="172"/>
      <c r="DY122" s="172"/>
      <c r="DZ122" s="172"/>
      <c r="EA122" s="172"/>
      <c r="EB122" s="172"/>
      <c r="EH122" s="173">
        <f t="shared" si="466"/>
        <v>0</v>
      </c>
      <c r="EI122" s="172"/>
      <c r="EJ122" s="172"/>
      <c r="EK122" s="172"/>
      <c r="EL122" s="172"/>
      <c r="EM122" s="172"/>
      <c r="EN122" s="172"/>
      <c r="ET122" s="173">
        <f t="shared" si="467"/>
        <v>0</v>
      </c>
      <c r="EU122" s="172"/>
      <c r="EV122" s="172"/>
      <c r="EW122" s="172"/>
      <c r="EX122" s="172"/>
      <c r="EY122" s="172"/>
      <c r="EZ122" s="172"/>
    </row>
    <row r="123" spans="1:158" x14ac:dyDescent="0.25">
      <c r="A123" s="147">
        <v>0</v>
      </c>
      <c r="B123" s="143" t="s">
        <v>321</v>
      </c>
      <c r="C123" s="173">
        <f t="shared" si="456"/>
        <v>69093986</v>
      </c>
      <c r="D123" s="172">
        <v>10739262.335247498</v>
      </c>
      <c r="E123" s="172">
        <v>24937169.302484393</v>
      </c>
      <c r="F123" s="172">
        <v>10179779.395121207</v>
      </c>
      <c r="G123" s="172">
        <v>337797.69582053117</v>
      </c>
      <c r="H123" s="172">
        <v>241929.80352715848</v>
      </c>
      <c r="I123" s="172">
        <v>22658047.467799205</v>
      </c>
      <c r="J123" s="169"/>
      <c r="K123" s="168"/>
      <c r="L123" s="147"/>
      <c r="AD123" s="173">
        <f t="shared" si="457"/>
        <v>138187972</v>
      </c>
      <c r="AE123" s="172">
        <v>37396159.399644718</v>
      </c>
      <c r="AF123" s="172">
        <v>34439774.181056298</v>
      </c>
      <c r="AG123" s="172">
        <v>18024579.682734456</v>
      </c>
      <c r="AH123" s="172">
        <v>2005318.4374376154</v>
      </c>
      <c r="AI123" s="172">
        <v>16656898.951966692</v>
      </c>
      <c r="AJ123" s="172">
        <v>29665241.347160224</v>
      </c>
      <c r="AM123" s="175"/>
      <c r="AN123" s="175"/>
      <c r="AO123" s="174"/>
      <c r="AP123" s="173">
        <f t="shared" si="458"/>
        <v>207281958</v>
      </c>
      <c r="AQ123" s="172">
        <v>71838982.084886163</v>
      </c>
      <c r="AR123" s="172">
        <v>46931763.766293749</v>
      </c>
      <c r="AS123" s="172">
        <v>25616650.784719739</v>
      </c>
      <c r="AT123" s="172">
        <v>2613269.2817098792</v>
      </c>
      <c r="AU123" s="172">
        <v>20901633.641213782</v>
      </c>
      <c r="AV123" s="172">
        <v>39379658.441176683</v>
      </c>
      <c r="AY123" s="175"/>
      <c r="AZ123" s="175"/>
      <c r="BA123" s="174"/>
      <c r="BB123" s="173">
        <f t="shared" si="459"/>
        <v>276375944</v>
      </c>
      <c r="BC123" s="172">
        <v>106247331.54516138</v>
      </c>
      <c r="BD123" s="172">
        <v>56448661.7792916</v>
      </c>
      <c r="BE123" s="172">
        <v>33731352.219836652</v>
      </c>
      <c r="BF123" s="172">
        <v>8568483.6284717917</v>
      </c>
      <c r="BG123" s="172">
        <v>23679141.014879465</v>
      </c>
      <c r="BH123" s="172">
        <v>47700973.812359117</v>
      </c>
      <c r="BN123" s="173">
        <f t="shared" si="460"/>
        <v>345469930</v>
      </c>
      <c r="BO123" s="172">
        <v>119712815.29288715</v>
      </c>
      <c r="BP123" s="172">
        <v>80349070.122378081</v>
      </c>
      <c r="BQ123" s="172">
        <v>42332075.335372709</v>
      </c>
      <c r="BR123" s="172">
        <v>10736524.68099734</v>
      </c>
      <c r="BS123" s="172">
        <v>33953231.436293408</v>
      </c>
      <c r="BT123" s="172">
        <v>58386213.132071339</v>
      </c>
      <c r="BZ123" s="173">
        <f t="shared" si="461"/>
        <v>3034658316</v>
      </c>
      <c r="CA123" s="172">
        <v>1109180538.3278182</v>
      </c>
      <c r="CB123" s="172">
        <v>697757946.96044314</v>
      </c>
      <c r="CC123" s="172">
        <v>356314655.75848705</v>
      </c>
      <c r="CD123" s="172">
        <v>91621225.663597584</v>
      </c>
      <c r="CE123" s="172">
        <v>290607966.02158844</v>
      </c>
      <c r="CF123" s="172">
        <v>489175983.26806569</v>
      </c>
      <c r="CL123" s="173">
        <f t="shared" si="462"/>
        <v>3103752301.9999995</v>
      </c>
      <c r="CM123" s="172">
        <v>1103392781.5513396</v>
      </c>
      <c r="CN123" s="172">
        <v>729654443.44203877</v>
      </c>
      <c r="CO123" s="172">
        <v>366178073.96321905</v>
      </c>
      <c r="CP123" s="172">
        <v>94260627.450523466</v>
      </c>
      <c r="CQ123" s="172">
        <v>302768922.20914096</v>
      </c>
      <c r="CR123" s="172">
        <v>507497453.38373804</v>
      </c>
      <c r="CX123" s="173">
        <f t="shared" si="463"/>
        <v>3172846287.9999995</v>
      </c>
      <c r="CY123" s="172">
        <v>1029297793.6982678</v>
      </c>
      <c r="CZ123" s="172">
        <v>774486171.29869652</v>
      </c>
      <c r="DA123" s="172">
        <v>358416025.83245587</v>
      </c>
      <c r="DB123" s="172">
        <v>229355312.94836864</v>
      </c>
      <c r="DC123" s="172">
        <v>291587911.67900771</v>
      </c>
      <c r="DD123" s="172">
        <v>489703072.54320341</v>
      </c>
      <c r="DJ123" s="173">
        <f t="shared" si="464"/>
        <v>3241940273.9999995</v>
      </c>
      <c r="DK123" s="172">
        <v>1047589119.7065357</v>
      </c>
      <c r="DL123" s="172">
        <v>788357933.50176644</v>
      </c>
      <c r="DM123" s="172">
        <v>351549894.98685265</v>
      </c>
      <c r="DN123" s="172">
        <v>262178840.05041373</v>
      </c>
      <c r="DO123" s="172">
        <v>300537771.06154811</v>
      </c>
      <c r="DP123" s="172">
        <v>491726714.6928829</v>
      </c>
      <c r="DV123" s="173">
        <f t="shared" si="465"/>
        <v>3311034260</v>
      </c>
      <c r="DW123" s="172">
        <v>1056897855.0442258</v>
      </c>
      <c r="DX123" s="172">
        <v>816283653.75205481</v>
      </c>
      <c r="DY123" s="172">
        <v>359059070.23893112</v>
      </c>
      <c r="DZ123" s="172">
        <v>258219523.94157305</v>
      </c>
      <c r="EA123" s="172">
        <v>311341814.52205718</v>
      </c>
      <c r="EB123" s="172">
        <v>509232342.501158</v>
      </c>
      <c r="EH123" s="173">
        <f t="shared" si="466"/>
        <v>3380128246</v>
      </c>
      <c r="EI123" s="172">
        <v>1040144807.51632</v>
      </c>
      <c r="EJ123" s="172">
        <v>840590417.22789204</v>
      </c>
      <c r="EK123" s="172">
        <v>394831610.67799675</v>
      </c>
      <c r="EL123" s="172">
        <v>259407321.56279513</v>
      </c>
      <c r="EM123" s="172">
        <v>329017556.80648929</v>
      </c>
      <c r="EN123" s="172">
        <v>516136532.20850682</v>
      </c>
      <c r="ET123" s="173">
        <f t="shared" si="467"/>
        <v>3449222232</v>
      </c>
      <c r="EU123" s="172">
        <v>1054231798.3392565</v>
      </c>
      <c r="EV123" s="172">
        <v>869944463.37971246</v>
      </c>
      <c r="EW123" s="172">
        <v>407470523.17250478</v>
      </c>
      <c r="EX123" s="172">
        <v>262104398.01869646</v>
      </c>
      <c r="EY123" s="172">
        <v>337153322.89217758</v>
      </c>
      <c r="EZ123" s="172">
        <v>518317726.19765228</v>
      </c>
    </row>
    <row r="124" spans="1:158" x14ac:dyDescent="0.25">
      <c r="A124" s="147">
        <v>0</v>
      </c>
      <c r="B124" s="143" t="s">
        <v>320</v>
      </c>
      <c r="C124" s="173">
        <f t="shared" si="456"/>
        <v>67735170.088114798</v>
      </c>
      <c r="D124" s="172">
        <v>10528061.890927441</v>
      </c>
      <c r="E124" s="172">
        <v>24446750.028575506</v>
      </c>
      <c r="F124" s="172">
        <v>9979581.852290608</v>
      </c>
      <c r="G124" s="172">
        <v>331154.49992676557</v>
      </c>
      <c r="H124" s="172">
        <v>237171.96444993454</v>
      </c>
      <c r="I124" s="172">
        <v>22212449.85194454</v>
      </c>
      <c r="J124" s="169"/>
      <c r="K124" s="168"/>
      <c r="L124" s="147"/>
      <c r="AD124" s="173">
        <f t="shared" si="457"/>
        <v>135470340.1762293</v>
      </c>
      <c r="AE124" s="172">
        <v>36660719.177168079</v>
      </c>
      <c r="AF124" s="172">
        <v>33762474.811485149</v>
      </c>
      <c r="AG124" s="172">
        <v>17670104.755235773</v>
      </c>
      <c r="AH124" s="172">
        <v>1965881.4508207585</v>
      </c>
      <c r="AI124" s="172">
        <v>16329321.102592092</v>
      </c>
      <c r="AJ124" s="172">
        <v>29081838.878927451</v>
      </c>
      <c r="AM124" s="175"/>
      <c r="AN124" s="175"/>
      <c r="AO124" s="174"/>
      <c r="AP124" s="173">
        <f t="shared" si="458"/>
        <v>203205510.26434445</v>
      </c>
      <c r="AQ124" s="172">
        <v>70426182.540355936</v>
      </c>
      <c r="AR124" s="172">
        <v>46008794.473735116</v>
      </c>
      <c r="AS124" s="172">
        <v>25112868.694401737</v>
      </c>
      <c r="AT124" s="172">
        <v>2561876.2142723151</v>
      </c>
      <c r="AU124" s="172">
        <v>20490578.004966717</v>
      </c>
      <c r="AV124" s="172">
        <v>38605210.336612642</v>
      </c>
      <c r="AY124" s="175"/>
      <c r="AZ124" s="175"/>
      <c r="BA124" s="174"/>
      <c r="BB124" s="173">
        <f t="shared" si="459"/>
        <v>270940680.35245967</v>
      </c>
      <c r="BC124" s="172">
        <v>104157850.63579692</v>
      </c>
      <c r="BD124" s="172">
        <v>55338531.29947935</v>
      </c>
      <c r="BE124" s="172">
        <v>33067984.81582389</v>
      </c>
      <c r="BF124" s="172">
        <v>8399974.1449532937</v>
      </c>
      <c r="BG124" s="172">
        <v>23213462.372590847</v>
      </c>
      <c r="BH124" s="172">
        <v>46762877.083815373</v>
      </c>
      <c r="BN124" s="173">
        <f t="shared" si="460"/>
        <v>338675850.44057488</v>
      </c>
      <c r="BO124" s="172">
        <v>117358519.5329562</v>
      </c>
      <c r="BP124" s="172">
        <v>78768909.513501748</v>
      </c>
      <c r="BQ124" s="172">
        <v>41499564.419750899</v>
      </c>
      <c r="BR124" s="172">
        <v>10525378.07592399</v>
      </c>
      <c r="BS124" s="172">
        <v>33285500.511990521</v>
      </c>
      <c r="BT124" s="172">
        <v>57237978.386451513</v>
      </c>
      <c r="BZ124" s="173">
        <f t="shared" si="461"/>
        <v>406411020.52868903</v>
      </c>
      <c r="CA124" s="172">
        <v>148544958.80331895</v>
      </c>
      <c r="CB124" s="172">
        <v>93445946.718634322</v>
      </c>
      <c r="CC124" s="172">
        <v>47718783.400633506</v>
      </c>
      <c r="CD124" s="172">
        <v>12270203.741788242</v>
      </c>
      <c r="CE124" s="172">
        <v>38919136.108962953</v>
      </c>
      <c r="CF124" s="172">
        <v>65511991.755351037</v>
      </c>
      <c r="CL124" s="173">
        <f t="shared" si="462"/>
        <v>474146190.616804</v>
      </c>
      <c r="CM124" s="172">
        <v>168560320.93460757</v>
      </c>
      <c r="CN124" s="172">
        <v>111466006.67899141</v>
      </c>
      <c r="CO124" s="172">
        <v>55939366.922154158</v>
      </c>
      <c r="CP124" s="172">
        <v>14399769.402350796</v>
      </c>
      <c r="CQ124" s="172">
        <v>46252637.818460703</v>
      </c>
      <c r="CR124" s="172">
        <v>77528088.860239357</v>
      </c>
      <c r="CX124" s="173">
        <f t="shared" si="463"/>
        <v>541881360.70491898</v>
      </c>
      <c r="CY124" s="172">
        <v>175790832.07695195</v>
      </c>
      <c r="CZ124" s="172">
        <v>132272282.44171424</v>
      </c>
      <c r="DA124" s="172">
        <v>61212849.96096243</v>
      </c>
      <c r="DB124" s="172">
        <v>39170939.208563551</v>
      </c>
      <c r="DC124" s="172">
        <v>49799467.104132988</v>
      </c>
      <c r="DD124" s="172">
        <v>83634989.912593812</v>
      </c>
      <c r="DJ124" s="173">
        <f t="shared" si="464"/>
        <v>609616530.79303396</v>
      </c>
      <c r="DK124" s="172">
        <v>196989330.73312587</v>
      </c>
      <c r="DL124" s="172">
        <v>148243332.02521923</v>
      </c>
      <c r="DM124" s="172">
        <v>66105667.985708401</v>
      </c>
      <c r="DN124" s="172">
        <v>49300277.429748528</v>
      </c>
      <c r="DO124" s="172">
        <v>56513315.447591133</v>
      </c>
      <c r="DP124" s="172">
        <v>92464607.171640709</v>
      </c>
      <c r="DV124" s="173">
        <f t="shared" si="465"/>
        <v>677351700.88114905</v>
      </c>
      <c r="DW124" s="172">
        <v>216213878.67241353</v>
      </c>
      <c r="DX124" s="172">
        <v>166990456.10915342</v>
      </c>
      <c r="DY124" s="172">
        <v>73454169.557020515</v>
      </c>
      <c r="DZ124" s="172">
        <v>52825014.786329962</v>
      </c>
      <c r="EA124" s="172">
        <v>63692457.118199274</v>
      </c>
      <c r="EB124" s="172">
        <v>104175724.63803235</v>
      </c>
      <c r="EH124" s="173">
        <f t="shared" si="466"/>
        <v>745086870.96926403</v>
      </c>
      <c r="EI124" s="172">
        <v>229280720.60709092</v>
      </c>
      <c r="EJ124" s="172">
        <v>185292639.26013717</v>
      </c>
      <c r="EK124" s="172">
        <v>87033339.550934672</v>
      </c>
      <c r="EL124" s="172">
        <v>57181555.095865645</v>
      </c>
      <c r="EM124" s="172">
        <v>72525846.374321029</v>
      </c>
      <c r="EN124" s="172">
        <v>113772770.08091459</v>
      </c>
      <c r="ET124" s="173">
        <f t="shared" si="467"/>
        <v>812822041.05737793</v>
      </c>
      <c r="EU124" s="172">
        <v>248433642.26399446</v>
      </c>
      <c r="EV124" s="172">
        <v>205005646.71382511</v>
      </c>
      <c r="EW124" s="172">
        <v>96021943.510363221</v>
      </c>
      <c r="EX124" s="172">
        <v>61765875.736032374</v>
      </c>
      <c r="EY124" s="172">
        <v>79451433.868206888</v>
      </c>
      <c r="EZ124" s="172">
        <v>122143498.96495591</v>
      </c>
    </row>
    <row r="125" spans="1:158" x14ac:dyDescent="0.25">
      <c r="A125" s="147">
        <v>0</v>
      </c>
      <c r="B125" s="143" t="s">
        <v>319</v>
      </c>
      <c r="C125" s="173">
        <f t="shared" si="456"/>
        <v>19616794.333333299</v>
      </c>
      <c r="D125" s="172">
        <v>3049033.8265078939</v>
      </c>
      <c r="E125" s="172">
        <v>7080027.5072037233</v>
      </c>
      <c r="F125" s="172">
        <v>2890188.4275832167</v>
      </c>
      <c r="G125" s="172">
        <v>95905.712042510335</v>
      </c>
      <c r="H125" s="172">
        <v>68687.413675858857</v>
      </c>
      <c r="I125" s="172">
        <v>6432951.4463200942</v>
      </c>
      <c r="J125" s="169"/>
      <c r="K125" s="168"/>
      <c r="L125" s="147"/>
      <c r="AD125" s="173">
        <f t="shared" si="457"/>
        <v>39233588.666666701</v>
      </c>
      <c r="AE125" s="172">
        <v>10617317.226413617</v>
      </c>
      <c r="AF125" s="172">
        <v>9777956.1740181763</v>
      </c>
      <c r="AG125" s="172">
        <v>5117442.0966389282</v>
      </c>
      <c r="AH125" s="172">
        <v>569339.26724179881</v>
      </c>
      <c r="AI125" s="172">
        <v>4729137.5109238373</v>
      </c>
      <c r="AJ125" s="172">
        <v>8422396.3914303463</v>
      </c>
      <c r="AM125" s="175"/>
      <c r="AN125" s="175"/>
      <c r="AO125" s="174"/>
      <c r="AP125" s="173">
        <f t="shared" si="458"/>
        <v>58850383</v>
      </c>
      <c r="AQ125" s="172">
        <v>20396138.915407624</v>
      </c>
      <c r="AR125" s="172">
        <v>13324614.931087777</v>
      </c>
      <c r="AS125" s="172">
        <v>7272942.249310513</v>
      </c>
      <c r="AT125" s="172">
        <v>741945.41384427343</v>
      </c>
      <c r="AU125" s="172">
        <v>5934279.8426822834</v>
      </c>
      <c r="AV125" s="172">
        <v>11180461.647667523</v>
      </c>
      <c r="AY125" s="175"/>
      <c r="AZ125" s="175"/>
      <c r="BA125" s="174"/>
      <c r="BB125" s="173">
        <f t="shared" si="459"/>
        <v>78467177.333333299</v>
      </c>
      <c r="BC125" s="172">
        <v>30165173.151059903</v>
      </c>
      <c r="BD125" s="172">
        <v>16026601.628052792</v>
      </c>
      <c r="BE125" s="172">
        <v>9576824.8061670978</v>
      </c>
      <c r="BF125" s="172">
        <v>2432717.9660508339</v>
      </c>
      <c r="BG125" s="172">
        <v>6722854.8556872699</v>
      </c>
      <c r="BH125" s="172">
        <v>13543004.926315404</v>
      </c>
      <c r="BN125" s="173">
        <f t="shared" si="460"/>
        <v>98083971.666666612</v>
      </c>
      <c r="BO125" s="172">
        <v>33988221.155237548</v>
      </c>
      <c r="BP125" s="172">
        <v>22812277.518122461</v>
      </c>
      <c r="BQ125" s="172">
        <v>12018696.034661809</v>
      </c>
      <c r="BR125" s="172">
        <v>3048256.5663802046</v>
      </c>
      <c r="BS125" s="172">
        <v>9639819.5645831637</v>
      </c>
      <c r="BT125" s="172">
        <v>16576700.82768142</v>
      </c>
      <c r="BZ125" s="173">
        <f t="shared" si="461"/>
        <v>117700766.00000001</v>
      </c>
      <c r="CA125" s="172">
        <v>43020131.230311655</v>
      </c>
      <c r="CB125" s="172">
        <v>27062896.803513326</v>
      </c>
      <c r="CC125" s="172">
        <v>13819845.120184608</v>
      </c>
      <c r="CD125" s="172">
        <v>3553575.8294787528</v>
      </c>
      <c r="CE125" s="172">
        <v>11271377.74493454</v>
      </c>
      <c r="CF125" s="172">
        <v>18972939.271577131</v>
      </c>
      <c r="CL125" s="173">
        <f t="shared" si="462"/>
        <v>137317560.33333299</v>
      </c>
      <c r="CM125" s="172">
        <v>48816783.721563935</v>
      </c>
      <c r="CN125" s="172">
        <v>32281689.487680212</v>
      </c>
      <c r="CO125" s="172">
        <v>16200609.736732787</v>
      </c>
      <c r="CP125" s="172">
        <v>4170319.7090355568</v>
      </c>
      <c r="CQ125" s="172">
        <v>13395234.44435996</v>
      </c>
      <c r="CR125" s="172">
        <v>22452923.233960535</v>
      </c>
      <c r="CX125" s="173">
        <f t="shared" si="463"/>
        <v>156934354.66666701</v>
      </c>
      <c r="CY125" s="172">
        <v>50910813.305009946</v>
      </c>
      <c r="CZ125" s="172">
        <v>38307398.612629749</v>
      </c>
      <c r="DA125" s="172">
        <v>17727864.072376367</v>
      </c>
      <c r="DB125" s="172">
        <v>11344302.484193867</v>
      </c>
      <c r="DC125" s="172">
        <v>14422432.287695551</v>
      </c>
      <c r="DD125" s="172">
        <v>24221543.90476153</v>
      </c>
      <c r="DJ125" s="173">
        <f t="shared" si="464"/>
        <v>176551148.99999997</v>
      </c>
      <c r="DK125" s="172">
        <v>57050114.170020461</v>
      </c>
      <c r="DL125" s="172">
        <v>42932777.04689832</v>
      </c>
      <c r="DM125" s="172">
        <v>19144873.94740887</v>
      </c>
      <c r="DN125" s="172">
        <v>14277861.879693519</v>
      </c>
      <c r="DO125" s="172">
        <v>16366831.068527967</v>
      </c>
      <c r="DP125" s="172">
        <v>26778690.887450833</v>
      </c>
      <c r="DV125" s="173">
        <f t="shared" si="465"/>
        <v>196167943.33333299</v>
      </c>
      <c r="DW125" s="172">
        <v>62617738.82624726</v>
      </c>
      <c r="DX125" s="172">
        <v>48362134.897740103</v>
      </c>
      <c r="DY125" s="172">
        <v>21273074.759410635</v>
      </c>
      <c r="DZ125" s="172">
        <v>15298661.675621176</v>
      </c>
      <c r="EA125" s="172">
        <v>18445983.530372769</v>
      </c>
      <c r="EB125" s="172">
        <v>30170349.643941037</v>
      </c>
      <c r="EH125" s="173">
        <f t="shared" si="466"/>
        <v>215784737.66666698</v>
      </c>
      <c r="EI125" s="172">
        <v>66402029.180656999</v>
      </c>
      <c r="EJ125" s="172">
        <v>53662633.327976644</v>
      </c>
      <c r="EK125" s="172">
        <v>25205740.531733401</v>
      </c>
      <c r="EL125" s="172">
        <v>16560360.068728728</v>
      </c>
      <c r="EM125" s="172">
        <v>21004222.921787921</v>
      </c>
      <c r="EN125" s="172">
        <v>32949751.635783311</v>
      </c>
      <c r="ET125" s="173">
        <f t="shared" si="467"/>
        <v>235401532.00000003</v>
      </c>
      <c r="EU125" s="172">
        <v>71948910.136845022</v>
      </c>
      <c r="EV125" s="172">
        <v>59371720.828715287</v>
      </c>
      <c r="EW125" s="172">
        <v>27808931.680238899</v>
      </c>
      <c r="EX125" s="172">
        <v>17888025.96281622</v>
      </c>
      <c r="EY125" s="172">
        <v>23009943.514625147</v>
      </c>
      <c r="EZ125" s="172">
        <v>35373999.876759432</v>
      </c>
    </row>
    <row r="126" spans="1:158" x14ac:dyDescent="0.25">
      <c r="A126" s="147">
        <v>0</v>
      </c>
      <c r="B126" s="143" t="s">
        <v>318</v>
      </c>
      <c r="C126" s="173">
        <f t="shared" si="456"/>
        <v>42084955.023547128</v>
      </c>
      <c r="D126" s="172">
        <v>6541254.869345136</v>
      </c>
      <c r="E126" s="172">
        <v>15189160.580627609</v>
      </c>
      <c r="F126" s="172">
        <v>6200475.3639963372</v>
      </c>
      <c r="G126" s="172">
        <v>205751.63858204542</v>
      </c>
      <c r="H126" s="172">
        <v>147358.77157667611</v>
      </c>
      <c r="I126" s="172">
        <v>13800953.799419323</v>
      </c>
      <c r="J126" s="169"/>
      <c r="K126" s="168"/>
      <c r="L126" s="147"/>
      <c r="AD126" s="173">
        <f t="shared" si="457"/>
        <v>84169910.047094375</v>
      </c>
      <c r="AE126" s="172">
        <v>22777896.854690786</v>
      </c>
      <c r="AF126" s="172">
        <v>20977170.826862931</v>
      </c>
      <c r="AG126" s="172">
        <v>10978721.437003531</v>
      </c>
      <c r="AH126" s="172">
        <v>1221433.8921979687</v>
      </c>
      <c r="AI126" s="172">
        <v>10145670.901448477</v>
      </c>
      <c r="AJ126" s="172">
        <v>18069016.134890672</v>
      </c>
      <c r="AM126" s="175"/>
      <c r="AN126" s="175"/>
      <c r="AO126" s="174"/>
      <c r="AP126" s="173">
        <f t="shared" si="458"/>
        <v>126254865.07064138</v>
      </c>
      <c r="AQ126" s="172">
        <v>43756924.51698824</v>
      </c>
      <c r="AR126" s="172">
        <v>28586006.99748617</v>
      </c>
      <c r="AS126" s="172">
        <v>15603030.86478241</v>
      </c>
      <c r="AT126" s="172">
        <v>1591735.0633842081</v>
      </c>
      <c r="AU126" s="172">
        <v>12731127.014573188</v>
      </c>
      <c r="AV126" s="172">
        <v>23986040.613427177</v>
      </c>
      <c r="AY126" s="175"/>
      <c r="AZ126" s="175"/>
      <c r="BA126" s="174"/>
      <c r="BB126" s="173">
        <f t="shared" si="459"/>
        <v>168339820.09418851</v>
      </c>
      <c r="BC126" s="172">
        <v>64714954.633678481</v>
      </c>
      <c r="BD126" s="172">
        <v>34382723.152213424</v>
      </c>
      <c r="BE126" s="172">
        <v>20545672.977316029</v>
      </c>
      <c r="BF126" s="172">
        <v>5219039.5865167649</v>
      </c>
      <c r="BG126" s="172">
        <v>14422899.04373779</v>
      </c>
      <c r="BH126" s="172">
        <v>29054530.700725999</v>
      </c>
      <c r="BN126" s="173">
        <f t="shared" si="460"/>
        <v>210424775.11773571</v>
      </c>
      <c r="BO126" s="172">
        <v>72916743.395631596</v>
      </c>
      <c r="BP126" s="172">
        <v>48940395.511182651</v>
      </c>
      <c r="BQ126" s="172">
        <v>25784349.545886233</v>
      </c>
      <c r="BR126" s="172">
        <v>6539587.3717428437</v>
      </c>
      <c r="BS126" s="172">
        <v>20680818.991981369</v>
      </c>
      <c r="BT126" s="172">
        <v>35562880.301311024</v>
      </c>
      <c r="BZ126" s="173">
        <f t="shared" si="461"/>
        <v>252509730.14128298</v>
      </c>
      <c r="CA126" s="172">
        <v>92293381.740681082</v>
      </c>
      <c r="CB126" s="172">
        <v>58059475.744588956</v>
      </c>
      <c r="CC126" s="172">
        <v>29648450.732191004</v>
      </c>
      <c r="CD126" s="172">
        <v>7623675.7349418253</v>
      </c>
      <c r="CE126" s="172">
        <v>24181087.76534117</v>
      </c>
      <c r="CF126" s="172">
        <v>40703658.42353899</v>
      </c>
      <c r="CL126" s="173">
        <f t="shared" si="462"/>
        <v>294594685.16483027</v>
      </c>
      <c r="CM126" s="172">
        <v>104729249.45872927</v>
      </c>
      <c r="CN126" s="172">
        <v>69255630.001922384</v>
      </c>
      <c r="CO126" s="172">
        <v>34756032.027409658</v>
      </c>
      <c r="CP126" s="172">
        <v>8946809.2699706424</v>
      </c>
      <c r="CQ126" s="172">
        <v>28737510.80536351</v>
      </c>
      <c r="CR126" s="172">
        <v>48169453.60143479</v>
      </c>
      <c r="CX126" s="173">
        <f t="shared" si="463"/>
        <v>336679640.18837678</v>
      </c>
      <c r="CY126" s="172">
        <v>109221682.79619566</v>
      </c>
      <c r="CZ126" s="172">
        <v>82182905.131557584</v>
      </c>
      <c r="DA126" s="172">
        <v>38032532.200317919</v>
      </c>
      <c r="DB126" s="172">
        <v>24337537.097463477</v>
      </c>
      <c r="DC126" s="172">
        <v>30941213.117907114</v>
      </c>
      <c r="DD126" s="172">
        <v>51963769.84493497</v>
      </c>
      <c r="DJ126" s="173">
        <f t="shared" si="464"/>
        <v>378764595.21192384</v>
      </c>
      <c r="DK126" s="172">
        <v>122392652.34349649</v>
      </c>
      <c r="DL126" s="172">
        <v>92105976.152509898</v>
      </c>
      <c r="DM126" s="172">
        <v>41072519.052671984</v>
      </c>
      <c r="DN126" s="172">
        <v>30631058.511852991</v>
      </c>
      <c r="DO126" s="172">
        <v>35112635.514895096</v>
      </c>
      <c r="DP126" s="172">
        <v>57449753.636497438</v>
      </c>
      <c r="DV126" s="173">
        <f t="shared" si="465"/>
        <v>420849550.23547137</v>
      </c>
      <c r="DW126" s="172">
        <v>134337174.43328324</v>
      </c>
      <c r="DX126" s="172">
        <v>103753867.09110026</v>
      </c>
      <c r="DY126" s="172">
        <v>45638261.749070726</v>
      </c>
      <c r="DZ126" s="172">
        <v>32821034.752092402</v>
      </c>
      <c r="EA126" s="172">
        <v>39573152.170012072</v>
      </c>
      <c r="EB126" s="172">
        <v>64726060.039912678</v>
      </c>
      <c r="EH126" s="173">
        <f t="shared" si="466"/>
        <v>462934505.25901872</v>
      </c>
      <c r="EI126" s="172">
        <v>142455814.34228954</v>
      </c>
      <c r="EJ126" s="172">
        <v>115125309.04274638</v>
      </c>
      <c r="EK126" s="172">
        <v>54075219.354810216</v>
      </c>
      <c r="EL126" s="172">
        <v>35527823.599696554</v>
      </c>
      <c r="EM126" s="172">
        <v>45061479.564270705</v>
      </c>
      <c r="EN126" s="172">
        <v>70688859.355205253</v>
      </c>
      <c r="ET126" s="173">
        <f t="shared" si="467"/>
        <v>505019460.28256607</v>
      </c>
      <c r="EU126" s="172">
        <v>154355833.8661463</v>
      </c>
      <c r="EV126" s="172">
        <v>127373318.91690907</v>
      </c>
      <c r="EW126" s="172">
        <v>59659984.150778599</v>
      </c>
      <c r="EX126" s="172">
        <v>38376136.045121305</v>
      </c>
      <c r="EY126" s="172">
        <v>49364458.914771728</v>
      </c>
      <c r="EZ126" s="172">
        <v>75889728.388839051</v>
      </c>
    </row>
    <row r="127" spans="1:158" x14ac:dyDescent="0.25">
      <c r="A127" s="147">
        <v>0</v>
      </c>
      <c r="B127" s="143" t="s">
        <v>317</v>
      </c>
      <c r="C127" s="173">
        <f t="shared" si="456"/>
        <v>0</v>
      </c>
      <c r="D127" s="172">
        <v>0</v>
      </c>
      <c r="E127" s="172">
        <v>0</v>
      </c>
      <c r="F127" s="172">
        <v>0</v>
      </c>
      <c r="G127" s="172">
        <v>0</v>
      </c>
      <c r="H127" s="172">
        <v>0</v>
      </c>
      <c r="I127" s="172">
        <v>0</v>
      </c>
      <c r="J127" s="169"/>
      <c r="K127" s="168"/>
      <c r="L127" s="147"/>
      <c r="AD127" s="173">
        <f t="shared" si="457"/>
        <v>0</v>
      </c>
      <c r="AE127" s="172">
        <v>0</v>
      </c>
      <c r="AF127" s="172">
        <v>0</v>
      </c>
      <c r="AG127" s="172">
        <v>0</v>
      </c>
      <c r="AH127" s="172">
        <v>0</v>
      </c>
      <c r="AI127" s="172">
        <v>0</v>
      </c>
      <c r="AJ127" s="172">
        <v>0</v>
      </c>
      <c r="AM127" s="175"/>
      <c r="AN127" s="175"/>
      <c r="AO127" s="174"/>
      <c r="AP127" s="173">
        <f t="shared" si="458"/>
        <v>0</v>
      </c>
      <c r="AQ127" s="172">
        <v>0</v>
      </c>
      <c r="AR127" s="172">
        <v>0</v>
      </c>
      <c r="AS127" s="172">
        <v>0</v>
      </c>
      <c r="AT127" s="172">
        <v>0</v>
      </c>
      <c r="AU127" s="172">
        <v>0</v>
      </c>
      <c r="AV127" s="172">
        <v>0</v>
      </c>
      <c r="AY127" s="175"/>
      <c r="AZ127" s="175"/>
      <c r="BA127" s="174"/>
      <c r="BB127" s="173">
        <f t="shared" si="459"/>
        <v>0</v>
      </c>
      <c r="BC127" s="172">
        <v>0</v>
      </c>
      <c r="BD127" s="172">
        <v>0</v>
      </c>
      <c r="BE127" s="172">
        <v>0</v>
      </c>
      <c r="BF127" s="172">
        <v>0</v>
      </c>
      <c r="BG127" s="172">
        <v>0</v>
      </c>
      <c r="BH127" s="172">
        <v>0</v>
      </c>
      <c r="BN127" s="173">
        <f t="shared" si="460"/>
        <v>0</v>
      </c>
      <c r="BO127" s="172">
        <v>0</v>
      </c>
      <c r="BP127" s="172">
        <v>0</v>
      </c>
      <c r="BQ127" s="172">
        <v>0</v>
      </c>
      <c r="BR127" s="172">
        <v>0</v>
      </c>
      <c r="BS127" s="172">
        <v>0</v>
      </c>
      <c r="BT127" s="172">
        <v>0</v>
      </c>
      <c r="BZ127" s="173">
        <f t="shared" si="461"/>
        <v>0</v>
      </c>
      <c r="CA127" s="172">
        <v>0</v>
      </c>
      <c r="CB127" s="172">
        <v>0</v>
      </c>
      <c r="CC127" s="172">
        <v>0</v>
      </c>
      <c r="CD127" s="172">
        <v>0</v>
      </c>
      <c r="CE127" s="172">
        <v>0</v>
      </c>
      <c r="CF127" s="172">
        <v>0</v>
      </c>
      <c r="CL127" s="173">
        <f t="shared" si="462"/>
        <v>0</v>
      </c>
      <c r="CM127" s="172">
        <v>0</v>
      </c>
      <c r="CN127" s="172">
        <v>0</v>
      </c>
      <c r="CO127" s="172">
        <v>0</v>
      </c>
      <c r="CP127" s="172">
        <v>0</v>
      </c>
      <c r="CQ127" s="172">
        <v>0</v>
      </c>
      <c r="CR127" s="172">
        <v>0</v>
      </c>
      <c r="CX127" s="173">
        <f t="shared" si="463"/>
        <v>0</v>
      </c>
      <c r="CY127" s="172">
        <v>0</v>
      </c>
      <c r="CZ127" s="172">
        <v>0</v>
      </c>
      <c r="DA127" s="172">
        <v>0</v>
      </c>
      <c r="DB127" s="172">
        <v>0</v>
      </c>
      <c r="DC127" s="172">
        <v>0</v>
      </c>
      <c r="DD127" s="172">
        <v>0</v>
      </c>
      <c r="DJ127" s="173">
        <f t="shared" si="464"/>
        <v>0</v>
      </c>
      <c r="DK127" s="172">
        <v>0</v>
      </c>
      <c r="DL127" s="172">
        <v>0</v>
      </c>
      <c r="DM127" s="172">
        <v>0</v>
      </c>
      <c r="DN127" s="172">
        <v>0</v>
      </c>
      <c r="DO127" s="172">
        <v>0</v>
      </c>
      <c r="DP127" s="172">
        <v>0</v>
      </c>
      <c r="DV127" s="173">
        <f t="shared" si="465"/>
        <v>0</v>
      </c>
      <c r="DW127" s="172">
        <v>0</v>
      </c>
      <c r="DX127" s="172">
        <v>0</v>
      </c>
      <c r="DY127" s="172">
        <v>0</v>
      </c>
      <c r="DZ127" s="172">
        <v>0</v>
      </c>
      <c r="EA127" s="172">
        <v>0</v>
      </c>
      <c r="EB127" s="172">
        <v>0</v>
      </c>
      <c r="EH127" s="173">
        <f t="shared" si="466"/>
        <v>0</v>
      </c>
      <c r="EI127" s="172">
        <v>0</v>
      </c>
      <c r="EJ127" s="172">
        <v>0</v>
      </c>
      <c r="EK127" s="172">
        <v>0</v>
      </c>
      <c r="EL127" s="172">
        <v>0</v>
      </c>
      <c r="EM127" s="172">
        <v>0</v>
      </c>
      <c r="EN127" s="172">
        <v>0</v>
      </c>
      <c r="ET127" s="173">
        <f t="shared" si="467"/>
        <v>0</v>
      </c>
      <c r="EU127" s="172">
        <v>0</v>
      </c>
      <c r="EV127" s="172">
        <v>0</v>
      </c>
      <c r="EW127" s="172">
        <v>0</v>
      </c>
      <c r="EX127" s="172">
        <v>0</v>
      </c>
      <c r="EY127" s="172">
        <v>0</v>
      </c>
      <c r="EZ127" s="172">
        <v>0</v>
      </c>
    </row>
    <row r="128" spans="1:158" x14ac:dyDescent="0.25">
      <c r="A128" s="147">
        <v>0</v>
      </c>
      <c r="B128" s="143" t="s">
        <v>316</v>
      </c>
      <c r="C128" s="173">
        <f t="shared" si="456"/>
        <v>0</v>
      </c>
      <c r="D128" s="172"/>
      <c r="E128" s="172"/>
      <c r="F128" s="172"/>
      <c r="G128" s="172"/>
      <c r="H128" s="172"/>
      <c r="I128" s="172"/>
      <c r="J128" s="169"/>
      <c r="K128" s="168"/>
      <c r="L128" s="147"/>
      <c r="AD128" s="173">
        <f t="shared" si="457"/>
        <v>0</v>
      </c>
      <c r="AE128" s="172"/>
      <c r="AF128" s="172"/>
      <c r="AG128" s="172"/>
      <c r="AH128" s="172"/>
      <c r="AI128" s="172"/>
      <c r="AJ128" s="172"/>
      <c r="AM128" s="175"/>
      <c r="AN128" s="175"/>
      <c r="AO128" s="174"/>
      <c r="AP128" s="173">
        <f t="shared" si="458"/>
        <v>0</v>
      </c>
      <c r="AQ128" s="172"/>
      <c r="AR128" s="172"/>
      <c r="AS128" s="172"/>
      <c r="AT128" s="172"/>
      <c r="AU128" s="172"/>
      <c r="AV128" s="172"/>
      <c r="AY128" s="175"/>
      <c r="AZ128" s="175"/>
      <c r="BA128" s="174"/>
      <c r="BB128" s="173">
        <f t="shared" si="459"/>
        <v>0</v>
      </c>
      <c r="BC128" s="172"/>
      <c r="BD128" s="172"/>
      <c r="BE128" s="172"/>
      <c r="BF128" s="172"/>
      <c r="BG128" s="172"/>
      <c r="BH128" s="172"/>
      <c r="BN128" s="173">
        <f t="shared" si="460"/>
        <v>0</v>
      </c>
      <c r="BO128" s="172"/>
      <c r="BP128" s="172"/>
      <c r="BQ128" s="172"/>
      <c r="BR128" s="172"/>
      <c r="BS128" s="172"/>
      <c r="BT128" s="172"/>
      <c r="BZ128" s="173">
        <f t="shared" si="461"/>
        <v>0</v>
      </c>
      <c r="CA128" s="172"/>
      <c r="CB128" s="172"/>
      <c r="CC128" s="172"/>
      <c r="CD128" s="172"/>
      <c r="CE128" s="172"/>
      <c r="CF128" s="172"/>
      <c r="CL128" s="173">
        <f t="shared" si="462"/>
        <v>0</v>
      </c>
      <c r="CM128" s="172"/>
      <c r="CN128" s="172"/>
      <c r="CO128" s="172"/>
      <c r="CP128" s="172"/>
      <c r="CQ128" s="172"/>
      <c r="CR128" s="172"/>
      <c r="CX128" s="173">
        <f t="shared" si="463"/>
        <v>0</v>
      </c>
      <c r="CY128" s="172"/>
      <c r="CZ128" s="172"/>
      <c r="DA128" s="172"/>
      <c r="DB128" s="172"/>
      <c r="DC128" s="172"/>
      <c r="DD128" s="172"/>
      <c r="DJ128" s="173">
        <f t="shared" si="464"/>
        <v>0</v>
      </c>
      <c r="DK128" s="172"/>
      <c r="DL128" s="172"/>
      <c r="DM128" s="172"/>
      <c r="DN128" s="172"/>
      <c r="DO128" s="172"/>
      <c r="DP128" s="172"/>
      <c r="DV128" s="173">
        <f t="shared" si="465"/>
        <v>0</v>
      </c>
      <c r="DW128" s="172"/>
      <c r="DX128" s="172"/>
      <c r="DY128" s="172"/>
      <c r="DZ128" s="172"/>
      <c r="EA128" s="172"/>
      <c r="EB128" s="172"/>
      <c r="EH128" s="173">
        <f t="shared" si="466"/>
        <v>0</v>
      </c>
      <c r="EI128" s="172"/>
      <c r="EJ128" s="172"/>
      <c r="EK128" s="172"/>
      <c r="EL128" s="172"/>
      <c r="EM128" s="172"/>
      <c r="EN128" s="172"/>
      <c r="ET128" s="173">
        <f t="shared" si="467"/>
        <v>0</v>
      </c>
      <c r="EU128" s="172"/>
      <c r="EV128" s="172"/>
      <c r="EW128" s="172"/>
      <c r="EX128" s="172"/>
      <c r="EY128" s="172"/>
      <c r="EZ128" s="172"/>
    </row>
    <row r="129" spans="1:158" x14ac:dyDescent="0.25">
      <c r="A129" s="147">
        <v>0</v>
      </c>
      <c r="B129" s="143" t="s">
        <v>315</v>
      </c>
      <c r="C129" s="173">
        <f t="shared" si="456"/>
        <v>32700779.274999991</v>
      </c>
      <c r="D129" s="172">
        <v>5082674.5934334937</v>
      </c>
      <c r="E129" s="172">
        <v>11802255.396060778</v>
      </c>
      <c r="F129" s="172">
        <v>4817882.6890672017</v>
      </c>
      <c r="G129" s="172">
        <v>159872.78387196793</v>
      </c>
      <c r="H129" s="172">
        <v>114500.45891382972</v>
      </c>
      <c r="I129" s="172">
        <v>10723593.353652725</v>
      </c>
      <c r="J129" s="169"/>
      <c r="K129" s="168"/>
      <c r="L129" s="147"/>
      <c r="AC129" s="118"/>
      <c r="AD129" s="173">
        <f t="shared" si="457"/>
        <v>65401558.549999997</v>
      </c>
      <c r="AE129" s="172">
        <v>17698842.186648466</v>
      </c>
      <c r="AF129" s="172">
        <v>16299645.149659853</v>
      </c>
      <c r="AG129" s="172">
        <v>8530667.2237689253</v>
      </c>
      <c r="AH129" s="172">
        <v>949076.45940032112</v>
      </c>
      <c r="AI129" s="172">
        <v>7883371.7312855795</v>
      </c>
      <c r="AJ129" s="172">
        <v>14039955.799236855</v>
      </c>
      <c r="AL129" s="118"/>
      <c r="AM129" s="175"/>
      <c r="AN129" s="175"/>
      <c r="AO129" s="174"/>
      <c r="AP129" s="173">
        <f t="shared" si="458"/>
        <v>98102337.825000003</v>
      </c>
      <c r="AQ129" s="172">
        <v>33999930.13137991</v>
      </c>
      <c r="AR129" s="172">
        <v>22211849.927257266</v>
      </c>
      <c r="AS129" s="172">
        <v>12123840.171500249</v>
      </c>
      <c r="AT129" s="172">
        <v>1236807.2377143295</v>
      </c>
      <c r="AU129" s="172">
        <v>9892318.3877138942</v>
      </c>
      <c r="AV129" s="172">
        <v>18637591.969434347</v>
      </c>
      <c r="AX129" s="118"/>
      <c r="AY129" s="175"/>
      <c r="AZ129" s="175"/>
      <c r="BA129" s="174"/>
      <c r="BB129" s="173">
        <f t="shared" si="459"/>
        <v>130803117.09999998</v>
      </c>
      <c r="BC129" s="172">
        <v>50284702.599384941</v>
      </c>
      <c r="BD129" s="172">
        <v>26716004.330879726</v>
      </c>
      <c r="BE129" s="172">
        <v>15964363.433717078</v>
      </c>
      <c r="BF129" s="172">
        <v>4055289.1514481036</v>
      </c>
      <c r="BG129" s="172">
        <v>11206856.176298367</v>
      </c>
      <c r="BH129" s="172">
        <v>22575901.408271778</v>
      </c>
      <c r="BJ129" s="118"/>
      <c r="BN129" s="173">
        <f t="shared" si="460"/>
        <v>163503896.375</v>
      </c>
      <c r="BO129" s="172">
        <v>56657642.378333002</v>
      </c>
      <c r="BP129" s="172">
        <v>38027581.83647681</v>
      </c>
      <c r="BQ129" s="172">
        <v>20034910.879142139</v>
      </c>
      <c r="BR129" s="172">
        <v>5081378.9173182715</v>
      </c>
      <c r="BS129" s="172">
        <v>16069374.357288085</v>
      </c>
      <c r="BT129" s="172">
        <v>27633008.006441709</v>
      </c>
      <c r="BV129" s="118"/>
      <c r="BZ129" s="173">
        <f t="shared" si="461"/>
        <v>196204675.65000004</v>
      </c>
      <c r="CA129" s="172">
        <v>71713644.53536126</v>
      </c>
      <c r="CB129" s="172">
        <v>45113273.854842663</v>
      </c>
      <c r="CC129" s="172">
        <v>23037388.128290143</v>
      </c>
      <c r="CD129" s="172">
        <v>5923735.3903079815</v>
      </c>
      <c r="CE129" s="172">
        <v>18789147.171510421</v>
      </c>
      <c r="CF129" s="172">
        <v>31627486.56968756</v>
      </c>
      <c r="CH129" s="118"/>
      <c r="CL129" s="173">
        <f t="shared" si="462"/>
        <v>228905454.92500001</v>
      </c>
      <c r="CM129" s="172">
        <v>81376541.05297561</v>
      </c>
      <c r="CN129" s="172">
        <v>53812890.354208291</v>
      </c>
      <c r="CO129" s="172">
        <v>27006072.150183767</v>
      </c>
      <c r="CP129" s="172">
        <v>6951834.3310367744</v>
      </c>
      <c r="CQ129" s="172">
        <v>22329571.155138962</v>
      </c>
      <c r="CR129" s="172">
        <v>37428545.881456599</v>
      </c>
      <c r="CT129" s="118"/>
      <c r="CX129" s="173">
        <f t="shared" si="463"/>
        <v>261606234.19999999</v>
      </c>
      <c r="CY129" s="172">
        <v>84867243.868125364</v>
      </c>
      <c r="CZ129" s="172">
        <v>63857619.412487626</v>
      </c>
      <c r="DA129" s="172">
        <v>29551972.671850625</v>
      </c>
      <c r="DB129" s="172">
        <v>18910711.162123974</v>
      </c>
      <c r="DC129" s="172">
        <v>24041888.130884267</v>
      </c>
      <c r="DD129" s="172">
        <v>40376798.954528131</v>
      </c>
      <c r="DF129" s="118"/>
      <c r="DJ129" s="173">
        <f t="shared" si="464"/>
        <v>294307013.47499996</v>
      </c>
      <c r="DK129" s="172">
        <v>95101327.9431362</v>
      </c>
      <c r="DL129" s="172">
        <v>71568026.967984647</v>
      </c>
      <c r="DM129" s="172">
        <v>31914098.020496257</v>
      </c>
      <c r="DN129" s="172">
        <v>23800892.333026674</v>
      </c>
      <c r="DO129" s="172">
        <v>27283159.577898353</v>
      </c>
      <c r="DP129" s="172">
        <v>44639508.632457852</v>
      </c>
      <c r="DR129" s="118"/>
      <c r="DV129" s="173">
        <f t="shared" si="465"/>
        <v>327007792.75</v>
      </c>
      <c r="DW129" s="172">
        <v>104382439.9268589</v>
      </c>
      <c r="DX129" s="172">
        <v>80618651.125453681</v>
      </c>
      <c r="DY129" s="172">
        <v>35461763.54747235</v>
      </c>
      <c r="DZ129" s="172">
        <v>25502543.899708722</v>
      </c>
      <c r="EA129" s="172">
        <v>30749062.547494698</v>
      </c>
      <c r="EB129" s="172">
        <v>50293331.703011639</v>
      </c>
      <c r="ED129" s="118"/>
      <c r="EH129" s="173">
        <f t="shared" si="466"/>
        <v>359708572.02499998</v>
      </c>
      <c r="EI129" s="172">
        <v>110690771.52728657</v>
      </c>
      <c r="EJ129" s="172">
        <v>89454469.36717914</v>
      </c>
      <c r="EK129" s="172">
        <v>42017433.816418856</v>
      </c>
      <c r="EL129" s="172">
        <v>27605768.30852678</v>
      </c>
      <c r="EM129" s="172">
        <v>35013593.247555308</v>
      </c>
      <c r="EN129" s="172">
        <v>54926535.758033305</v>
      </c>
      <c r="EP129" s="118"/>
      <c r="ET129" s="173">
        <f t="shared" si="467"/>
        <v>392409351.30000001</v>
      </c>
      <c r="EU129" s="172">
        <v>119937304.20387134</v>
      </c>
      <c r="EV129" s="172">
        <v>98971396.906460509</v>
      </c>
      <c r="EW129" s="172">
        <v>46356898.140274495</v>
      </c>
      <c r="EX129" s="172">
        <v>29818959.139595877</v>
      </c>
      <c r="EY129" s="172">
        <v>38357086.852024809</v>
      </c>
      <c r="EZ129" s="172">
        <v>58967706.057773016</v>
      </c>
      <c r="FB129" s="118"/>
    </row>
    <row r="130" spans="1:158" x14ac:dyDescent="0.25">
      <c r="A130" s="171">
        <v>-198412.71100000001</v>
      </c>
      <c r="B130" s="170" t="s">
        <v>314</v>
      </c>
      <c r="C130" s="167">
        <f t="shared" ref="C130:I130" si="468">SUM(C126:C129)</f>
        <v>74785734.298547119</v>
      </c>
      <c r="D130" s="166">
        <f t="shared" si="468"/>
        <v>11623929.46277863</v>
      </c>
      <c r="E130" s="166">
        <f t="shared" si="468"/>
        <v>26991415.976688385</v>
      </c>
      <c r="F130" s="166">
        <f t="shared" si="468"/>
        <v>11018358.053063538</v>
      </c>
      <c r="G130" s="166">
        <f t="shared" si="468"/>
        <v>365624.42245401337</v>
      </c>
      <c r="H130" s="166">
        <f t="shared" si="468"/>
        <v>261859.23049050581</v>
      </c>
      <c r="I130" s="166">
        <f t="shared" si="468"/>
        <v>24524547.153072048</v>
      </c>
      <c r="J130" s="169"/>
      <c r="K130" s="168"/>
      <c r="L130" s="147"/>
      <c r="M130" s="117">
        <f>+L130/G130</f>
        <v>0</v>
      </c>
      <c r="AD130" s="167">
        <f t="shared" ref="AD130:AJ130" si="469">SUM(AD126:AD129)</f>
        <v>149571468.59709436</v>
      </c>
      <c r="AE130" s="166">
        <f t="shared" si="469"/>
        <v>40476739.041339248</v>
      </c>
      <c r="AF130" s="166">
        <f t="shared" si="469"/>
        <v>37276815.976522788</v>
      </c>
      <c r="AG130" s="166">
        <f t="shared" si="469"/>
        <v>19509388.660772458</v>
      </c>
      <c r="AH130" s="166">
        <f t="shared" si="469"/>
        <v>2170510.3515982898</v>
      </c>
      <c r="AI130" s="166">
        <f t="shared" si="469"/>
        <v>18029042.632734057</v>
      </c>
      <c r="AJ130" s="166">
        <f t="shared" si="469"/>
        <v>32108971.934127524</v>
      </c>
      <c r="AM130" s="137"/>
      <c r="AN130" s="137"/>
      <c r="AO130" s="136"/>
      <c r="AP130" s="167">
        <f t="shared" ref="AP130:AV130" si="470">SUM(AP126:AP129)</f>
        <v>224357202.89564139</v>
      </c>
      <c r="AQ130" s="166">
        <f t="shared" si="470"/>
        <v>77756854.64836815</v>
      </c>
      <c r="AR130" s="166">
        <f t="shared" si="470"/>
        <v>50797856.924743436</v>
      </c>
      <c r="AS130" s="166">
        <f t="shared" si="470"/>
        <v>27726871.036282659</v>
      </c>
      <c r="AT130" s="166">
        <f t="shared" si="470"/>
        <v>2828542.3010985376</v>
      </c>
      <c r="AU130" s="166">
        <f t="shared" si="470"/>
        <v>22623445.402287081</v>
      </c>
      <c r="AV130" s="166">
        <f t="shared" si="470"/>
        <v>42623632.582861528</v>
      </c>
      <c r="AY130" s="137"/>
      <c r="AZ130" s="137"/>
      <c r="BA130" s="136"/>
      <c r="BB130" s="167">
        <f t="shared" ref="BB130:BH130" si="471">SUM(BB126:BB129)</f>
        <v>299142937.19418848</v>
      </c>
      <c r="BC130" s="166">
        <f t="shared" si="471"/>
        <v>114999657.23306343</v>
      </c>
      <c r="BD130" s="166">
        <f t="shared" si="471"/>
        <v>61098727.48309315</v>
      </c>
      <c r="BE130" s="166">
        <f t="shared" si="471"/>
        <v>36510036.411033109</v>
      </c>
      <c r="BF130" s="166">
        <f t="shared" si="471"/>
        <v>9274328.7379648685</v>
      </c>
      <c r="BG130" s="166">
        <f t="shared" si="471"/>
        <v>25629755.220036156</v>
      </c>
      <c r="BH130" s="166">
        <f t="shared" si="471"/>
        <v>51630432.108997777</v>
      </c>
      <c r="BN130" s="167">
        <f t="shared" ref="BN130:BT130" si="472">SUM(BN126:BN129)</f>
        <v>373928671.49273574</v>
      </c>
      <c r="BO130" s="166">
        <f t="shared" si="472"/>
        <v>129574385.7739646</v>
      </c>
      <c r="BP130" s="166">
        <f t="shared" si="472"/>
        <v>86967977.347659469</v>
      </c>
      <c r="BQ130" s="166">
        <f t="shared" si="472"/>
        <v>45819260.425028369</v>
      </c>
      <c r="BR130" s="166">
        <f t="shared" si="472"/>
        <v>11620966.289061114</v>
      </c>
      <c r="BS130" s="166">
        <f t="shared" si="472"/>
        <v>36750193.34926945</v>
      </c>
      <c r="BT130" s="166">
        <f t="shared" si="472"/>
        <v>63195888.307752728</v>
      </c>
      <c r="BZ130" s="167">
        <f t="shared" ref="BZ130:CF130" si="473">SUM(BZ126:BZ129)</f>
        <v>448714405.79128301</v>
      </c>
      <c r="CA130" s="166">
        <f t="shared" si="473"/>
        <v>164007026.27604234</v>
      </c>
      <c r="CB130" s="166">
        <f t="shared" si="473"/>
        <v>103172749.59943162</v>
      </c>
      <c r="CC130" s="166">
        <f t="shared" si="473"/>
        <v>52685838.860481143</v>
      </c>
      <c r="CD130" s="166">
        <f t="shared" si="473"/>
        <v>13547411.125249807</v>
      </c>
      <c r="CE130" s="166">
        <f t="shared" si="473"/>
        <v>42970234.936851591</v>
      </c>
      <c r="CF130" s="166">
        <f t="shared" si="473"/>
        <v>72331144.993226558</v>
      </c>
      <c r="CL130" s="167">
        <f t="shared" ref="CL130:CR130" si="474">SUM(CL126:CL129)</f>
        <v>523500140.08983028</v>
      </c>
      <c r="CM130" s="166">
        <f t="shared" si="474"/>
        <v>186105790.51170486</v>
      </c>
      <c r="CN130" s="166">
        <f t="shared" si="474"/>
        <v>123068520.35613067</v>
      </c>
      <c r="CO130" s="166">
        <f t="shared" si="474"/>
        <v>61762104.177593425</v>
      </c>
      <c r="CP130" s="166">
        <f t="shared" si="474"/>
        <v>15898643.601007417</v>
      </c>
      <c r="CQ130" s="166">
        <f t="shared" si="474"/>
        <v>51067081.960502476</v>
      </c>
      <c r="CR130" s="166">
        <f t="shared" si="474"/>
        <v>85597999.482891381</v>
      </c>
      <c r="CX130" s="167">
        <f t="shared" ref="CX130:DD130" si="475">SUM(CX126:CX129)</f>
        <v>598285874.38837671</v>
      </c>
      <c r="CY130" s="166">
        <f t="shared" si="475"/>
        <v>194088926.66432101</v>
      </c>
      <c r="CZ130" s="166">
        <f t="shared" si="475"/>
        <v>146040524.54404521</v>
      </c>
      <c r="DA130" s="166">
        <f t="shared" si="475"/>
        <v>67584504.872168541</v>
      </c>
      <c r="DB130" s="166">
        <f t="shared" si="475"/>
        <v>43248248.259587452</v>
      </c>
      <c r="DC130" s="166">
        <f t="shared" si="475"/>
        <v>54983101.248791382</v>
      </c>
      <c r="DD130" s="166">
        <f t="shared" si="475"/>
        <v>92340568.799463093</v>
      </c>
      <c r="DJ130" s="167">
        <f t="shared" ref="DJ130:DP130" si="476">SUM(DJ126:DJ129)</f>
        <v>673071608.68692374</v>
      </c>
      <c r="DK130" s="166">
        <f t="shared" si="476"/>
        <v>217493980.28663269</v>
      </c>
      <c r="DL130" s="166">
        <f t="shared" si="476"/>
        <v>163674003.12049454</v>
      </c>
      <c r="DM130" s="166">
        <f t="shared" si="476"/>
        <v>72986617.073168248</v>
      </c>
      <c r="DN130" s="166">
        <f t="shared" si="476"/>
        <v>54431950.844879664</v>
      </c>
      <c r="DO130" s="166">
        <f t="shared" si="476"/>
        <v>62395795.09279345</v>
      </c>
      <c r="DP130" s="166">
        <f t="shared" si="476"/>
        <v>102089262.26895529</v>
      </c>
      <c r="DV130" s="167">
        <f t="shared" ref="DV130:EB130" si="477">SUM(DV126:DV129)</f>
        <v>747857342.98547137</v>
      </c>
      <c r="DW130" s="166">
        <f t="shared" si="477"/>
        <v>238719614.36014214</v>
      </c>
      <c r="DX130" s="166">
        <f t="shared" si="477"/>
        <v>184372518.21655393</v>
      </c>
      <c r="DY130" s="166">
        <f t="shared" si="477"/>
        <v>81100025.296543077</v>
      </c>
      <c r="DZ130" s="166">
        <f t="shared" si="477"/>
        <v>58323578.651801124</v>
      </c>
      <c r="EA130" s="166">
        <f t="shared" si="477"/>
        <v>70322214.717506766</v>
      </c>
      <c r="EB130" s="166">
        <f t="shared" si="477"/>
        <v>115019391.74292432</v>
      </c>
      <c r="EH130" s="167">
        <f t="shared" ref="EH130:EN130" si="478">SUM(EH126:EH129)</f>
        <v>822643077.28401875</v>
      </c>
      <c r="EI130" s="166">
        <f t="shared" si="478"/>
        <v>253146585.8695761</v>
      </c>
      <c r="EJ130" s="166">
        <f t="shared" si="478"/>
        <v>204579778.40992552</v>
      </c>
      <c r="EK130" s="166">
        <f t="shared" si="478"/>
        <v>96092653.171229064</v>
      </c>
      <c r="EL130" s="166">
        <f t="shared" si="478"/>
        <v>63133591.908223331</v>
      </c>
      <c r="EM130" s="166">
        <f t="shared" si="478"/>
        <v>80075072.81182602</v>
      </c>
      <c r="EN130" s="166">
        <f t="shared" si="478"/>
        <v>125615395.11323856</v>
      </c>
      <c r="ET130" s="167">
        <f t="shared" ref="ET130:EZ130" si="479">SUM(ET126:ET129)</f>
        <v>897428811.58256602</v>
      </c>
      <c r="EU130" s="166">
        <f t="shared" si="479"/>
        <v>274293138.07001764</v>
      </c>
      <c r="EV130" s="166">
        <f t="shared" si="479"/>
        <v>226344715.82336956</v>
      </c>
      <c r="EW130" s="166">
        <f t="shared" si="479"/>
        <v>106016882.29105309</v>
      </c>
      <c r="EX130" s="166">
        <f t="shared" si="479"/>
        <v>68195095.184717178</v>
      </c>
      <c r="EY130" s="166">
        <f t="shared" si="479"/>
        <v>87721545.766796529</v>
      </c>
      <c r="EZ130" s="166">
        <f t="shared" si="479"/>
        <v>134857434.44661206</v>
      </c>
    </row>
    <row r="131" spans="1:158" x14ac:dyDescent="0.25">
      <c r="A131" s="157">
        <v>138559.82199999993</v>
      </c>
      <c r="B131" s="141" t="s">
        <v>313</v>
      </c>
      <c r="C131" s="152">
        <f t="shared" ref="C131:I131" si="480">C120-C130</f>
        <v>141448913.79290101</v>
      </c>
      <c r="D131" s="141">
        <f t="shared" si="480"/>
        <v>21985372.102541193</v>
      </c>
      <c r="E131" s="141">
        <f t="shared" si="480"/>
        <v>51051266.76156868</v>
      </c>
      <c r="F131" s="141">
        <f t="shared" si="480"/>
        <v>20840001.010959905</v>
      </c>
      <c r="G131" s="141">
        <f t="shared" si="480"/>
        <v>691538.00383667101</v>
      </c>
      <c r="H131" s="141">
        <f t="shared" si="480"/>
        <v>495277.66313911183</v>
      </c>
      <c r="I131" s="141">
        <f t="shared" si="480"/>
        <v>46385458.250855401</v>
      </c>
      <c r="J131" s="140">
        <f>+K131/D131</f>
        <v>1.322056070893969</v>
      </c>
      <c r="K131" s="139">
        <f>+E131-D131</f>
        <v>29065894.659027487</v>
      </c>
      <c r="L131" s="157">
        <f>+E131-H131</f>
        <v>50555989.098429568</v>
      </c>
      <c r="M131" s="117">
        <f>+L131/G131</f>
        <v>73.106595469726344</v>
      </c>
      <c r="U131" s="118">
        <f>+H131+85000</f>
        <v>580277.66313911183</v>
      </c>
      <c r="AD131" s="152">
        <f t="shared" ref="AD131:AJ131" si="481">AD120-AD130</f>
        <v>282897827.5858016</v>
      </c>
      <c r="AE131" s="141">
        <f t="shared" si="481"/>
        <v>76557258.212110147</v>
      </c>
      <c r="AF131" s="141">
        <f t="shared" si="481"/>
        <v>70504958.987070218</v>
      </c>
      <c r="AG131" s="141">
        <f t="shared" si="481"/>
        <v>36899842.740240477</v>
      </c>
      <c r="AH131" s="141">
        <f t="shared" si="481"/>
        <v>4105279.3622939596</v>
      </c>
      <c r="AI131" s="141">
        <f t="shared" si="481"/>
        <v>34099932.574649796</v>
      </c>
      <c r="AJ131" s="141">
        <f t="shared" si="481"/>
        <v>60730555.709437057</v>
      </c>
      <c r="AM131" s="137"/>
      <c r="AN131" s="137"/>
      <c r="AO131" s="136"/>
      <c r="AP131" s="152">
        <f t="shared" ref="AP131:AV131" si="482">AP120-AP130</f>
        <v>424346741.37870306</v>
      </c>
      <c r="AQ131" s="141">
        <f t="shared" si="482"/>
        <v>147068458.08396149</v>
      </c>
      <c r="AR131" s="141">
        <f t="shared" si="482"/>
        <v>96078506.849022716</v>
      </c>
      <c r="AS131" s="141">
        <f t="shared" si="482"/>
        <v>52442298.357351571</v>
      </c>
      <c r="AT131" s="141">
        <f t="shared" si="482"/>
        <v>5349873.740765471</v>
      </c>
      <c r="AU131" s="141">
        <f t="shared" si="482"/>
        <v>42789735.347543105</v>
      </c>
      <c r="AV131" s="141">
        <f t="shared" si="482"/>
        <v>80617869.000058666</v>
      </c>
      <c r="AY131" s="137"/>
      <c r="AZ131" s="137"/>
      <c r="BA131" s="136"/>
      <c r="BB131" s="152">
        <f t="shared" ref="BB131:BH131" si="483">BB120-BB130</f>
        <v>565795655.17160451</v>
      </c>
      <c r="BC131" s="141">
        <f t="shared" si="483"/>
        <v>217509084.51652095</v>
      </c>
      <c r="BD131" s="141">
        <f t="shared" si="483"/>
        <v>115561459.91843125</v>
      </c>
      <c r="BE131" s="141">
        <f t="shared" si="483"/>
        <v>69054680.565999746</v>
      </c>
      <c r="BF131" s="141">
        <f t="shared" si="483"/>
        <v>17541363.181733228</v>
      </c>
      <c r="BG131" s="141">
        <f t="shared" si="483"/>
        <v>48475836.610492207</v>
      </c>
      <c r="BH131" s="141">
        <f t="shared" si="483"/>
        <v>97653230.378427133</v>
      </c>
      <c r="BN131" s="152">
        <f t="shared" ref="BN131:BT131" si="484">BN120-BN130</f>
        <v>707244568.96450579</v>
      </c>
      <c r="BO131" s="141">
        <f t="shared" si="484"/>
        <v>245075565.48075104</v>
      </c>
      <c r="BP131" s="141">
        <f t="shared" si="484"/>
        <v>164490274.0606111</v>
      </c>
      <c r="BQ131" s="141">
        <f t="shared" si="484"/>
        <v>86662044.288307995</v>
      </c>
      <c r="BR131" s="141">
        <f t="shared" si="484"/>
        <v>21979767.588422939</v>
      </c>
      <c r="BS131" s="141">
        <f t="shared" si="484"/>
        <v>69508910.752705574</v>
      </c>
      <c r="BT131" s="141">
        <f t="shared" si="484"/>
        <v>119528006.79370722</v>
      </c>
      <c r="BU131" s="118"/>
      <c r="BZ131" s="152">
        <f t="shared" ref="BZ131:CF131" si="485">BZ120-BZ130</f>
        <v>3468787882.7574058</v>
      </c>
      <c r="CA131" s="141">
        <f t="shared" si="485"/>
        <v>1267856743.8238974</v>
      </c>
      <c r="CB131" s="141">
        <f t="shared" si="485"/>
        <v>797577209.51740587</v>
      </c>
      <c r="CC131" s="141">
        <f t="shared" si="485"/>
        <v>407288014.54427606</v>
      </c>
      <c r="CD131" s="141">
        <f t="shared" si="485"/>
        <v>104728296.99133389</v>
      </c>
      <c r="CE131" s="141">
        <f t="shared" si="485"/>
        <v>332181513.10595918</v>
      </c>
      <c r="CF131" s="141">
        <f t="shared" si="485"/>
        <v>559156104.77453363</v>
      </c>
      <c r="CL131" s="152">
        <f t="shared" ref="CL131:CR131" si="486">CL120-CL130</f>
        <v>3610236796.5503063</v>
      </c>
      <c r="CM131" s="141">
        <f t="shared" si="486"/>
        <v>1283449461.6202917</v>
      </c>
      <c r="CN131" s="141">
        <f t="shared" si="486"/>
        <v>848722792.33862746</v>
      </c>
      <c r="CO131" s="141">
        <f t="shared" si="486"/>
        <v>425932686.65803897</v>
      </c>
      <c r="CP131" s="141">
        <f t="shared" si="486"/>
        <v>109642507.70543601</v>
      </c>
      <c r="CQ131" s="141">
        <f t="shared" si="486"/>
        <v>352176139.54147232</v>
      </c>
      <c r="CR131" s="141">
        <f t="shared" si="486"/>
        <v>590313208.68644023</v>
      </c>
      <c r="CX131" s="152">
        <f t="shared" ref="CX131:DD131" si="487">CX120-CX130</f>
        <v>3751685710.3432088</v>
      </c>
      <c r="CY131" s="141">
        <f t="shared" si="487"/>
        <v>1217078129.1582015</v>
      </c>
      <c r="CZ131" s="141">
        <f t="shared" si="487"/>
        <v>915779851.26764607</v>
      </c>
      <c r="DA131" s="141">
        <f t="shared" si="487"/>
        <v>423803790.16760844</v>
      </c>
      <c r="DB131" s="141">
        <f t="shared" si="487"/>
        <v>271197836.91824704</v>
      </c>
      <c r="DC131" s="141">
        <f t="shared" si="487"/>
        <v>344783863.52731848</v>
      </c>
      <c r="DD131" s="141">
        <f t="shared" si="487"/>
        <v>579042239.30418801</v>
      </c>
      <c r="DJ131" s="152">
        <f t="shared" ref="DJ131:DP131" si="488">DJ120-DJ130</f>
        <v>3893134624.1361094</v>
      </c>
      <c r="DK131" s="141">
        <f t="shared" si="488"/>
        <v>1258013760.0023477</v>
      </c>
      <c r="DL131" s="141">
        <f t="shared" si="488"/>
        <v>946711940.29779935</v>
      </c>
      <c r="DM131" s="141">
        <f t="shared" si="488"/>
        <v>422164183.3629688</v>
      </c>
      <c r="DN131" s="141">
        <f t="shared" si="488"/>
        <v>314841555.87380469</v>
      </c>
      <c r="DO131" s="141">
        <f t="shared" si="488"/>
        <v>360905477.42780662</v>
      </c>
      <c r="DP131" s="141">
        <f t="shared" si="488"/>
        <v>590497707.17138171</v>
      </c>
      <c r="DV131" s="152">
        <f t="shared" ref="DV131:EB131" si="489">DV120-DV130</f>
        <v>4034583537.9290109</v>
      </c>
      <c r="DW131" s="141">
        <f t="shared" si="489"/>
        <v>1287858219.6349473</v>
      </c>
      <c r="DX131" s="141">
        <f t="shared" si="489"/>
        <v>994663399.1363728</v>
      </c>
      <c r="DY131" s="141">
        <f t="shared" si="489"/>
        <v>437523051.76391858</v>
      </c>
      <c r="DZ131" s="141">
        <f t="shared" si="489"/>
        <v>314647375.61082703</v>
      </c>
      <c r="EA131" s="141">
        <f t="shared" si="489"/>
        <v>379378303.24342203</v>
      </c>
      <c r="EB131" s="141">
        <f t="shared" si="489"/>
        <v>620513188.53952289</v>
      </c>
      <c r="EH131" s="152">
        <f t="shared" ref="EH131:EN131" si="490">EH120-EH130</f>
        <v>4176032451.7219124</v>
      </c>
      <c r="EI131" s="141">
        <f t="shared" si="490"/>
        <v>1285063214.9293289</v>
      </c>
      <c r="EJ131" s="141">
        <f t="shared" si="490"/>
        <v>1038520613.8566554</v>
      </c>
      <c r="EK131" s="141">
        <f t="shared" si="490"/>
        <v>487800905.51538986</v>
      </c>
      <c r="EL131" s="141">
        <f t="shared" si="490"/>
        <v>320488843.6829133</v>
      </c>
      <c r="EM131" s="141">
        <f t="shared" si="490"/>
        <v>406489900.50484526</v>
      </c>
      <c r="EN131" s="141">
        <f t="shared" si="490"/>
        <v>637668973.23277974</v>
      </c>
      <c r="ET131" s="152">
        <f t="shared" ref="ET131:EZ131" si="491">ET120-ET130</f>
        <v>4317481365.5148115</v>
      </c>
      <c r="EU131" s="141">
        <f t="shared" si="491"/>
        <v>1319609418.620641</v>
      </c>
      <c r="EV131" s="141">
        <f t="shared" si="491"/>
        <v>1088932158.3367004</v>
      </c>
      <c r="EW131" s="141">
        <f t="shared" si="491"/>
        <v>510041473.8350383</v>
      </c>
      <c r="EX131" s="141">
        <f t="shared" si="491"/>
        <v>328082906.275666</v>
      </c>
      <c r="EY131" s="141">
        <f t="shared" si="491"/>
        <v>422023601.55388653</v>
      </c>
      <c r="EZ131" s="141">
        <f t="shared" si="491"/>
        <v>648791806.89287996</v>
      </c>
    </row>
    <row r="132" spans="1:158" x14ac:dyDescent="0.25">
      <c r="A132" s="147">
        <v>0</v>
      </c>
      <c r="B132" s="143" t="s">
        <v>222</v>
      </c>
      <c r="C132" s="144"/>
      <c r="D132" s="143"/>
      <c r="E132" s="143"/>
      <c r="F132" s="143"/>
      <c r="G132" s="143"/>
      <c r="H132" s="143"/>
      <c r="I132" s="143"/>
      <c r="J132" s="149"/>
      <c r="K132" s="148"/>
      <c r="L132" s="147" t="e">
        <f>+(H132-#REF!)</f>
        <v>#REF!</v>
      </c>
      <c r="M132" s="117" t="e">
        <f>+L132/G132</f>
        <v>#REF!</v>
      </c>
      <c r="AD132" s="144"/>
      <c r="AE132" s="143"/>
      <c r="AF132" s="143"/>
      <c r="AG132" s="143"/>
      <c r="AH132" s="143"/>
      <c r="AI132" s="143"/>
      <c r="AJ132" s="143"/>
      <c r="AM132" s="146"/>
      <c r="AN132" s="146"/>
      <c r="AO132" s="145"/>
      <c r="AP132" s="144"/>
      <c r="AQ132" s="143"/>
      <c r="AR132" s="143"/>
      <c r="AS132" s="143"/>
      <c r="AT132" s="143"/>
      <c r="AU132" s="143"/>
      <c r="AV132" s="143"/>
      <c r="AY132" s="146"/>
      <c r="AZ132" s="146"/>
      <c r="BA132" s="145"/>
      <c r="BB132" s="144"/>
      <c r="BC132" s="143"/>
      <c r="BD132" s="143"/>
      <c r="BE132" s="143"/>
      <c r="BF132" s="143"/>
      <c r="BG132" s="143"/>
      <c r="BH132" s="143"/>
      <c r="BN132" s="144"/>
      <c r="BO132" s="143"/>
      <c r="BP132" s="143"/>
      <c r="BQ132" s="143"/>
      <c r="BR132" s="143"/>
      <c r="BS132" s="143"/>
      <c r="BT132" s="143"/>
      <c r="BU132" s="118"/>
      <c r="BZ132" s="144"/>
      <c r="CA132" s="143"/>
      <c r="CB132" s="143"/>
      <c r="CC132" s="143"/>
      <c r="CD132" s="143"/>
      <c r="CE132" s="143"/>
      <c r="CF132" s="143"/>
      <c r="CL132" s="144"/>
      <c r="CM132" s="143"/>
      <c r="CN132" s="143"/>
      <c r="CO132" s="143"/>
      <c r="CP132" s="143"/>
      <c r="CQ132" s="143"/>
      <c r="CR132" s="143"/>
      <c r="CX132" s="144"/>
      <c r="CY132" s="143"/>
      <c r="CZ132" s="143"/>
      <c r="DA132" s="143"/>
      <c r="DB132" s="143"/>
      <c r="DC132" s="143"/>
      <c r="DD132" s="143"/>
      <c r="DJ132" s="144"/>
      <c r="DK132" s="143"/>
      <c r="DL132" s="143"/>
      <c r="DM132" s="143"/>
      <c r="DN132" s="143"/>
      <c r="DO132" s="143"/>
      <c r="DP132" s="143"/>
      <c r="DV132" s="144"/>
      <c r="DW132" s="143"/>
      <c r="DX132" s="143"/>
      <c r="DY132" s="143"/>
      <c r="DZ132" s="143"/>
      <c r="EA132" s="143"/>
      <c r="EB132" s="143"/>
      <c r="EH132" s="144"/>
      <c r="EI132" s="143"/>
      <c r="EJ132" s="143"/>
      <c r="EK132" s="143"/>
      <c r="EL132" s="143"/>
      <c r="EM132" s="143"/>
      <c r="EN132" s="143"/>
      <c r="ET132" s="144"/>
      <c r="EU132" s="143"/>
      <c r="EV132" s="143"/>
      <c r="EW132" s="143"/>
      <c r="EX132" s="143"/>
      <c r="EY132" s="143"/>
      <c r="EZ132" s="143"/>
    </row>
    <row r="133" spans="1:158" x14ac:dyDescent="0.25">
      <c r="A133" s="147">
        <v>0</v>
      </c>
      <c r="B133" s="165" t="s">
        <v>312</v>
      </c>
      <c r="C133" s="144">
        <f>SUM(D133:I133)</f>
        <v>0</v>
      </c>
      <c r="D133" s="143"/>
      <c r="E133" s="143"/>
      <c r="F133" s="143"/>
      <c r="G133" s="143"/>
      <c r="H133" s="143"/>
      <c r="I133" s="143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D133" s="144">
        <f>SUM(AE133:AJ133)</f>
        <v>0</v>
      </c>
      <c r="AE133" s="143"/>
      <c r="AF133" s="143"/>
      <c r="AG133" s="143"/>
      <c r="AH133" s="143"/>
      <c r="AI133" s="143"/>
      <c r="AJ133" s="143"/>
      <c r="AM133" s="146"/>
      <c r="AN133" s="146"/>
      <c r="AO133" s="145"/>
      <c r="AP133" s="144">
        <f>SUM(AQ133:AV133)</f>
        <v>0</v>
      </c>
      <c r="AQ133" s="143"/>
      <c r="AR133" s="143"/>
      <c r="AS133" s="143"/>
      <c r="AT133" s="143"/>
      <c r="AU133" s="143"/>
      <c r="AV133" s="143"/>
      <c r="AY133" s="146"/>
      <c r="AZ133" s="146"/>
      <c r="BA133" s="145"/>
      <c r="BB133" s="144">
        <f>SUM(BC133:BH133)</f>
        <v>0</v>
      </c>
      <c r="BC133" s="143"/>
      <c r="BD133" s="143"/>
      <c r="BE133" s="143"/>
      <c r="BF133" s="143"/>
      <c r="BG133" s="143"/>
      <c r="BH133" s="143"/>
      <c r="BN133" s="144">
        <f>SUM(BO133:BT133)</f>
        <v>0</v>
      </c>
      <c r="BO133" s="143"/>
      <c r="BP133" s="143"/>
      <c r="BQ133" s="143"/>
      <c r="BR133" s="143"/>
      <c r="BS133" s="143"/>
      <c r="BT133" s="143"/>
      <c r="BZ133" s="144">
        <f>SUM(CA133:CF133)</f>
        <v>0</v>
      </c>
      <c r="CA133" s="143"/>
      <c r="CB133" s="143"/>
      <c r="CC133" s="143"/>
      <c r="CD133" s="143"/>
      <c r="CE133" s="143"/>
      <c r="CF133" s="143"/>
      <c r="CL133" s="144">
        <f>SUM(CM133:CR133)</f>
        <v>0</v>
      </c>
      <c r="CM133" s="143"/>
      <c r="CN133" s="143"/>
      <c r="CO133" s="143"/>
      <c r="CP133" s="143"/>
      <c r="CQ133" s="143"/>
      <c r="CR133" s="143"/>
      <c r="CX133" s="144">
        <f>SUM(CY133:DD133)</f>
        <v>0</v>
      </c>
      <c r="CY133" s="143"/>
      <c r="CZ133" s="143"/>
      <c r="DA133" s="143"/>
      <c r="DB133" s="143"/>
      <c r="DC133" s="143"/>
      <c r="DD133" s="143"/>
      <c r="DJ133" s="144">
        <f>SUM(DK133:DP133)</f>
        <v>0</v>
      </c>
      <c r="DK133" s="143"/>
      <c r="DL133" s="143"/>
      <c r="DM133" s="143"/>
      <c r="DN133" s="143"/>
      <c r="DO133" s="143"/>
      <c r="DP133" s="143"/>
      <c r="DV133" s="144">
        <f>SUM(DW133:EB133)</f>
        <v>0</v>
      </c>
      <c r="DW133" s="143"/>
      <c r="DX133" s="143"/>
      <c r="DY133" s="143"/>
      <c r="DZ133" s="143"/>
      <c r="EA133" s="143"/>
      <c r="EB133" s="143"/>
      <c r="EH133" s="144">
        <f>SUM(EI133:EN133)</f>
        <v>0</v>
      </c>
      <c r="EI133" s="143"/>
      <c r="EJ133" s="143"/>
      <c r="EK133" s="143"/>
      <c r="EL133" s="143"/>
      <c r="EM133" s="143"/>
      <c r="EN133" s="143"/>
      <c r="ET133" s="144">
        <f>SUM(EU133:EZ133)</f>
        <v>0</v>
      </c>
      <c r="EU133" s="143"/>
      <c r="EV133" s="143"/>
      <c r="EW133" s="143"/>
      <c r="EX133" s="143"/>
      <c r="EY133" s="143"/>
      <c r="EZ133" s="143"/>
    </row>
    <row r="134" spans="1:158" x14ac:dyDescent="0.25">
      <c r="A134" s="147">
        <v>16713.080999999998</v>
      </c>
      <c r="B134" s="165" t="s">
        <v>311</v>
      </c>
      <c r="C134" s="144">
        <f>SUM(D134:I134)</f>
        <v>0</v>
      </c>
      <c r="D134" s="143"/>
      <c r="E134" s="143"/>
      <c r="F134" s="143"/>
      <c r="G134" s="143"/>
      <c r="H134" s="143"/>
      <c r="I134" s="143"/>
      <c r="J134" s="149"/>
      <c r="K134" s="148"/>
      <c r="L134" s="147" t="e">
        <f>+(H134-#REF!)</f>
        <v>#REF!</v>
      </c>
      <c r="M134" s="117" t="e">
        <f>+L134/G134</f>
        <v>#REF!</v>
      </c>
      <c r="AD134" s="144">
        <f>SUM(AE134:AJ134)</f>
        <v>0</v>
      </c>
      <c r="AE134" s="143"/>
      <c r="AF134" s="143"/>
      <c r="AG134" s="143"/>
      <c r="AH134" s="143"/>
      <c r="AI134" s="143"/>
      <c r="AJ134" s="143"/>
      <c r="AM134" s="146"/>
      <c r="AN134" s="146"/>
      <c r="AO134" s="145"/>
      <c r="AP134" s="144">
        <f>SUM(AQ134:AV134)</f>
        <v>0</v>
      </c>
      <c r="AQ134" s="143"/>
      <c r="AR134" s="143"/>
      <c r="AS134" s="143"/>
      <c r="AT134" s="143"/>
      <c r="AU134" s="143"/>
      <c r="AV134" s="143"/>
      <c r="AY134" s="146"/>
      <c r="AZ134" s="146"/>
      <c r="BA134" s="145"/>
      <c r="BB134" s="144">
        <f>SUM(BC134:BH134)</f>
        <v>0</v>
      </c>
      <c r="BC134" s="143"/>
      <c r="BD134" s="143"/>
      <c r="BE134" s="143"/>
      <c r="BF134" s="143"/>
      <c r="BG134" s="143"/>
      <c r="BH134" s="143"/>
      <c r="BN134" s="144">
        <f>SUM(BO134:BT134)</f>
        <v>0</v>
      </c>
      <c r="BO134" s="143"/>
      <c r="BP134" s="143"/>
      <c r="BQ134" s="143"/>
      <c r="BR134" s="143"/>
      <c r="BS134" s="143"/>
      <c r="BT134" s="143"/>
      <c r="BZ134" s="144">
        <f>SUM(CA134:CF134)</f>
        <v>0</v>
      </c>
      <c r="CA134" s="143"/>
      <c r="CB134" s="143"/>
      <c r="CC134" s="143"/>
      <c r="CD134" s="143"/>
      <c r="CE134" s="143"/>
      <c r="CF134" s="143"/>
      <c r="CL134" s="144">
        <f>SUM(CM134:CR134)</f>
        <v>0</v>
      </c>
      <c r="CM134" s="143"/>
      <c r="CN134" s="143"/>
      <c r="CO134" s="143"/>
      <c r="CP134" s="143"/>
      <c r="CQ134" s="143"/>
      <c r="CR134" s="143"/>
      <c r="CX134" s="144">
        <f>SUM(CY134:DD134)</f>
        <v>0</v>
      </c>
      <c r="CY134" s="143"/>
      <c r="CZ134" s="143"/>
      <c r="DA134" s="143"/>
      <c r="DB134" s="143"/>
      <c r="DC134" s="143"/>
      <c r="DD134" s="143"/>
      <c r="DJ134" s="144">
        <f>SUM(DK134:DP134)</f>
        <v>0</v>
      </c>
      <c r="DK134" s="143"/>
      <c r="DL134" s="143"/>
      <c r="DM134" s="143"/>
      <c r="DN134" s="143"/>
      <c r="DO134" s="143"/>
      <c r="DP134" s="143"/>
      <c r="DV134" s="144">
        <f>SUM(DW134:EB134)</f>
        <v>0</v>
      </c>
      <c r="DW134" s="143"/>
      <c r="DX134" s="143"/>
      <c r="DY134" s="143"/>
      <c r="DZ134" s="143"/>
      <c r="EA134" s="143"/>
      <c r="EB134" s="143"/>
      <c r="EH134" s="144">
        <f>SUM(EI134:EN134)</f>
        <v>0</v>
      </c>
      <c r="EI134" s="143"/>
      <c r="EJ134" s="143"/>
      <c r="EK134" s="143"/>
      <c r="EL134" s="143"/>
      <c r="EM134" s="143"/>
      <c r="EN134" s="143"/>
      <c r="ET134" s="144">
        <f>SUM(EU134:EZ134)</f>
        <v>0</v>
      </c>
      <c r="EU134" s="143"/>
      <c r="EV134" s="143"/>
      <c r="EW134" s="143"/>
      <c r="EX134" s="143"/>
      <c r="EY134" s="143"/>
      <c r="EZ134" s="143"/>
    </row>
    <row r="135" spans="1:158" x14ac:dyDescent="0.25">
      <c r="A135" s="147">
        <v>0</v>
      </c>
      <c r="B135" s="143" t="s">
        <v>310</v>
      </c>
      <c r="C135" s="144">
        <f>SUM(D135:I135)</f>
        <v>0</v>
      </c>
      <c r="D135" s="143"/>
      <c r="E135" s="143"/>
      <c r="F135" s="143"/>
      <c r="G135" s="143"/>
      <c r="H135" s="143"/>
      <c r="I135" s="143"/>
      <c r="J135" s="149"/>
      <c r="K135" s="148"/>
      <c r="L135" s="147"/>
      <c r="AD135" s="144">
        <f>SUM(AE135:AJ135)</f>
        <v>0</v>
      </c>
      <c r="AE135" s="143"/>
      <c r="AF135" s="143"/>
      <c r="AG135" s="143"/>
      <c r="AH135" s="143"/>
      <c r="AI135" s="143"/>
      <c r="AJ135" s="143"/>
      <c r="AM135" s="146"/>
      <c r="AN135" s="146"/>
      <c r="AO135" s="145"/>
      <c r="AP135" s="144">
        <f>SUM(AQ135:AV135)</f>
        <v>0</v>
      </c>
      <c r="AQ135" s="143"/>
      <c r="AR135" s="143"/>
      <c r="AS135" s="143"/>
      <c r="AT135" s="143"/>
      <c r="AU135" s="143"/>
      <c r="AV135" s="143"/>
      <c r="AY135" s="146"/>
      <c r="AZ135" s="146"/>
      <c r="BA135" s="145"/>
      <c r="BB135" s="144">
        <f>SUM(BC135:BH135)</f>
        <v>0</v>
      </c>
      <c r="BC135" s="143"/>
      <c r="BD135" s="143"/>
      <c r="BE135" s="143"/>
      <c r="BF135" s="143"/>
      <c r="BG135" s="143"/>
      <c r="BH135" s="143"/>
      <c r="BN135" s="144">
        <f>SUM(BO135:BT135)</f>
        <v>0</v>
      </c>
      <c r="BO135" s="143"/>
      <c r="BP135" s="143"/>
      <c r="BQ135" s="143"/>
      <c r="BR135" s="143"/>
      <c r="BS135" s="143"/>
      <c r="BT135" s="143"/>
      <c r="BZ135" s="144">
        <f>SUM(CA135:CF135)</f>
        <v>0</v>
      </c>
      <c r="CA135" s="143"/>
      <c r="CB135" s="143"/>
      <c r="CC135" s="143"/>
      <c r="CD135" s="143"/>
      <c r="CE135" s="143"/>
      <c r="CF135" s="143"/>
      <c r="CL135" s="144">
        <f>SUM(CM135:CR135)</f>
        <v>0</v>
      </c>
      <c r="CM135" s="143"/>
      <c r="CN135" s="143"/>
      <c r="CO135" s="143"/>
      <c r="CP135" s="143"/>
      <c r="CQ135" s="143"/>
      <c r="CR135" s="143"/>
      <c r="CX135" s="144">
        <f>SUM(CY135:DD135)</f>
        <v>0</v>
      </c>
      <c r="CY135" s="143"/>
      <c r="CZ135" s="143"/>
      <c r="DA135" s="143"/>
      <c r="DB135" s="143"/>
      <c r="DC135" s="143"/>
      <c r="DD135" s="143"/>
      <c r="DJ135" s="144">
        <f>SUM(DK135:DP135)</f>
        <v>0</v>
      </c>
      <c r="DK135" s="143"/>
      <c r="DL135" s="143"/>
      <c r="DM135" s="143"/>
      <c r="DN135" s="143"/>
      <c r="DO135" s="143"/>
      <c r="DP135" s="143"/>
      <c r="DV135" s="144">
        <f>SUM(DW135:EB135)</f>
        <v>0</v>
      </c>
      <c r="DW135" s="143"/>
      <c r="DX135" s="143"/>
      <c r="DY135" s="143"/>
      <c r="DZ135" s="143"/>
      <c r="EA135" s="143"/>
      <c r="EB135" s="143"/>
      <c r="EH135" s="144">
        <f>SUM(EI135:EN135)</f>
        <v>0</v>
      </c>
      <c r="EI135" s="143"/>
      <c r="EJ135" s="143"/>
      <c r="EK135" s="143"/>
      <c r="EL135" s="143"/>
      <c r="EM135" s="143"/>
      <c r="EN135" s="143"/>
      <c r="ET135" s="144">
        <f>SUM(EU135:EZ135)</f>
        <v>0</v>
      </c>
      <c r="EU135" s="143"/>
      <c r="EV135" s="143"/>
      <c r="EW135" s="143"/>
      <c r="EX135" s="143"/>
      <c r="EY135" s="143"/>
      <c r="EZ135" s="143"/>
    </row>
    <row r="136" spans="1:158" x14ac:dyDescent="0.25">
      <c r="A136" s="163">
        <v>0</v>
      </c>
      <c r="B136" s="164" t="s">
        <v>309</v>
      </c>
      <c r="C136" s="144">
        <v>0</v>
      </c>
      <c r="D136" s="147">
        <v>0</v>
      </c>
      <c r="E136" s="147">
        <v>0</v>
      </c>
      <c r="F136" s="147">
        <v>0</v>
      </c>
      <c r="G136" s="147">
        <v>0</v>
      </c>
      <c r="H136" s="147">
        <v>0</v>
      </c>
      <c r="I136" s="147">
        <v>0</v>
      </c>
      <c r="J136" s="149"/>
      <c r="K136" s="148"/>
      <c r="L136" s="163" t="e">
        <f>+(H136-#REF!)</f>
        <v>#REF!</v>
      </c>
      <c r="M136" s="117" t="e">
        <f t="shared" ref="M136:M141" si="492">+L136/G136</f>
        <v>#REF!</v>
      </c>
      <c r="AD136" s="144">
        <v>0</v>
      </c>
      <c r="AE136" s="147">
        <v>0</v>
      </c>
      <c r="AF136" s="147">
        <v>0</v>
      </c>
      <c r="AG136" s="147">
        <v>0</v>
      </c>
      <c r="AH136" s="147">
        <v>0</v>
      </c>
      <c r="AI136" s="147">
        <v>0</v>
      </c>
      <c r="AJ136" s="147">
        <v>0</v>
      </c>
      <c r="AM136" s="146"/>
      <c r="AN136" s="146"/>
      <c r="AO136" s="145"/>
      <c r="AP136" s="144">
        <v>0</v>
      </c>
      <c r="AQ136" s="143">
        <v>0</v>
      </c>
      <c r="AR136" s="143">
        <v>0</v>
      </c>
      <c r="AS136" s="143">
        <v>0</v>
      </c>
      <c r="AT136" s="143">
        <v>0</v>
      </c>
      <c r="AU136" s="143">
        <v>0</v>
      </c>
      <c r="AV136" s="143">
        <v>0</v>
      </c>
      <c r="AY136" s="146"/>
      <c r="AZ136" s="146"/>
      <c r="BA136" s="145"/>
      <c r="BB136" s="143">
        <v>0</v>
      </c>
      <c r="BC136" s="147">
        <v>0</v>
      </c>
      <c r="BD136" s="147">
        <v>0</v>
      </c>
      <c r="BE136" s="147">
        <v>0</v>
      </c>
      <c r="BF136" s="147">
        <v>0</v>
      </c>
      <c r="BG136" s="147">
        <v>0</v>
      </c>
      <c r="BH136" s="147">
        <v>0</v>
      </c>
      <c r="BN136" s="143">
        <v>0</v>
      </c>
      <c r="BO136" s="147">
        <v>0</v>
      </c>
      <c r="BP136" s="147">
        <v>0</v>
      </c>
      <c r="BQ136" s="147">
        <v>0</v>
      </c>
      <c r="BR136" s="147">
        <v>0</v>
      </c>
      <c r="BS136" s="147">
        <v>0</v>
      </c>
      <c r="BT136" s="147">
        <v>0</v>
      </c>
      <c r="BZ136" s="143">
        <v>0</v>
      </c>
      <c r="CA136" s="147">
        <v>0</v>
      </c>
      <c r="CB136" s="147">
        <v>0</v>
      </c>
      <c r="CC136" s="147">
        <v>0</v>
      </c>
      <c r="CD136" s="147">
        <v>0</v>
      </c>
      <c r="CE136" s="147">
        <v>0</v>
      </c>
      <c r="CF136" s="147">
        <v>0</v>
      </c>
      <c r="CL136" s="147">
        <v>0</v>
      </c>
      <c r="CM136" s="147">
        <v>0</v>
      </c>
      <c r="CN136" s="147">
        <v>0</v>
      </c>
      <c r="CO136" s="147">
        <v>0</v>
      </c>
      <c r="CP136" s="147">
        <v>0</v>
      </c>
      <c r="CQ136" s="147">
        <v>0</v>
      </c>
      <c r="CR136" s="147">
        <v>0</v>
      </c>
      <c r="CX136" s="147">
        <v>0</v>
      </c>
      <c r="CY136" s="147">
        <v>0</v>
      </c>
      <c r="CZ136" s="147">
        <v>0</v>
      </c>
      <c r="DA136" s="147">
        <v>0</v>
      </c>
      <c r="DB136" s="147">
        <v>0</v>
      </c>
      <c r="DC136" s="147">
        <v>0</v>
      </c>
      <c r="DD136" s="147">
        <v>0</v>
      </c>
      <c r="DJ136" s="147">
        <v>0</v>
      </c>
      <c r="DK136" s="147">
        <v>0</v>
      </c>
      <c r="DL136" s="147">
        <v>0</v>
      </c>
      <c r="DM136" s="147">
        <v>0</v>
      </c>
      <c r="DN136" s="147">
        <v>0</v>
      </c>
      <c r="DO136" s="147">
        <v>0</v>
      </c>
      <c r="DP136" s="147">
        <v>0</v>
      </c>
      <c r="DV136" s="147">
        <v>0</v>
      </c>
      <c r="DW136" s="147">
        <v>0</v>
      </c>
      <c r="DX136" s="147">
        <v>0</v>
      </c>
      <c r="DY136" s="147">
        <v>0</v>
      </c>
      <c r="DZ136" s="147">
        <v>0</v>
      </c>
      <c r="EA136" s="147">
        <v>0</v>
      </c>
      <c r="EB136" s="147">
        <v>0</v>
      </c>
      <c r="EH136" s="147">
        <v>0</v>
      </c>
      <c r="EI136" s="147">
        <v>0</v>
      </c>
      <c r="EJ136" s="147">
        <v>0</v>
      </c>
      <c r="EK136" s="147">
        <v>0</v>
      </c>
      <c r="EL136" s="147">
        <v>0</v>
      </c>
      <c r="EM136" s="147">
        <v>0</v>
      </c>
      <c r="EN136" s="147">
        <v>0</v>
      </c>
      <c r="ET136" s="147">
        <v>0</v>
      </c>
      <c r="EU136" s="147">
        <v>0</v>
      </c>
      <c r="EV136" s="147">
        <v>0</v>
      </c>
      <c r="EW136" s="147">
        <v>0</v>
      </c>
      <c r="EX136" s="147">
        <v>0</v>
      </c>
      <c r="EY136" s="147">
        <v>0</v>
      </c>
      <c r="EZ136" s="147">
        <v>0</v>
      </c>
    </row>
    <row r="137" spans="1:158" x14ac:dyDescent="0.25">
      <c r="A137" s="163">
        <v>0</v>
      </c>
      <c r="B137" s="164" t="s">
        <v>308</v>
      </c>
      <c r="C137" s="161">
        <v>0</v>
      </c>
      <c r="D137" s="143"/>
      <c r="E137" s="143"/>
      <c r="F137" s="143"/>
      <c r="G137" s="143"/>
      <c r="H137" s="143"/>
      <c r="I137" s="143"/>
      <c r="J137" s="149"/>
      <c r="K137" s="148"/>
      <c r="L137" s="163" t="e">
        <f>+(H137-#REF!)</f>
        <v>#REF!</v>
      </c>
      <c r="M137" s="117" t="e">
        <f t="shared" si="492"/>
        <v>#REF!</v>
      </c>
      <c r="AD137" s="161">
        <v>0</v>
      </c>
      <c r="AE137" s="143"/>
      <c r="AF137" s="143"/>
      <c r="AG137" s="143"/>
      <c r="AH137" s="143"/>
      <c r="AI137" s="143"/>
      <c r="AJ137" s="143"/>
      <c r="AM137" s="162"/>
      <c r="AN137" s="146"/>
      <c r="AO137" s="145"/>
      <c r="AP137" s="161">
        <v>0</v>
      </c>
      <c r="AQ137" s="143"/>
      <c r="AR137" s="143"/>
      <c r="AS137" s="143"/>
      <c r="AT137" s="143"/>
      <c r="AU137" s="143"/>
      <c r="AV137" s="143"/>
      <c r="AY137" s="162"/>
      <c r="AZ137" s="146"/>
      <c r="BA137" s="145"/>
      <c r="BB137" s="161">
        <v>0</v>
      </c>
      <c r="BC137" s="143"/>
      <c r="BD137" s="143"/>
      <c r="BE137" s="143"/>
      <c r="BF137" s="143"/>
      <c r="BG137" s="143"/>
      <c r="BH137" s="143"/>
      <c r="BN137" s="161">
        <v>0</v>
      </c>
      <c r="BO137" s="143"/>
      <c r="BP137" s="143"/>
      <c r="BQ137" s="143"/>
      <c r="BR137" s="143"/>
      <c r="BS137" s="143"/>
      <c r="BT137" s="143"/>
      <c r="BZ137" s="161">
        <v>0</v>
      </c>
      <c r="CA137" s="143"/>
      <c r="CB137" s="143"/>
      <c r="CC137" s="143"/>
      <c r="CD137" s="143"/>
      <c r="CE137" s="143"/>
      <c r="CF137" s="143"/>
      <c r="CL137" s="161">
        <v>0</v>
      </c>
      <c r="CM137" s="143"/>
      <c r="CN137" s="143"/>
      <c r="CO137" s="143"/>
      <c r="CP137" s="143"/>
      <c r="CQ137" s="143"/>
      <c r="CR137" s="143"/>
      <c r="CX137" s="161">
        <v>0</v>
      </c>
      <c r="CY137" s="143"/>
      <c r="CZ137" s="143"/>
      <c r="DA137" s="143"/>
      <c r="DB137" s="143"/>
      <c r="DC137" s="143"/>
      <c r="DD137" s="143"/>
      <c r="DJ137" s="161">
        <v>0</v>
      </c>
      <c r="DK137" s="143"/>
      <c r="DL137" s="143"/>
      <c r="DM137" s="143"/>
      <c r="DN137" s="143"/>
      <c r="DO137" s="143"/>
      <c r="DP137" s="143"/>
      <c r="DV137" s="161">
        <v>0</v>
      </c>
      <c r="DW137" s="143"/>
      <c r="DX137" s="143"/>
      <c r="DY137" s="143"/>
      <c r="DZ137" s="143"/>
      <c r="EA137" s="143"/>
      <c r="EB137" s="143"/>
      <c r="EH137" s="161">
        <v>0</v>
      </c>
      <c r="EI137" s="143"/>
      <c r="EJ137" s="143"/>
      <c r="EK137" s="143"/>
      <c r="EL137" s="143"/>
      <c r="EM137" s="143"/>
      <c r="EN137" s="143"/>
      <c r="ET137" s="161">
        <v>0</v>
      </c>
      <c r="EU137" s="143"/>
      <c r="EV137" s="143"/>
      <c r="EW137" s="143"/>
      <c r="EX137" s="143"/>
      <c r="EY137" s="143"/>
      <c r="EZ137" s="143"/>
    </row>
    <row r="138" spans="1:158" x14ac:dyDescent="0.25">
      <c r="A138" s="157">
        <v>15276.178000000091</v>
      </c>
      <c r="B138" s="141" t="s">
        <v>307</v>
      </c>
      <c r="C138" s="152">
        <f>SUM(D138:I138)</f>
        <v>0</v>
      </c>
      <c r="D138" s="141">
        <f t="shared" ref="D138:I138" si="493">SUM(D132:D137)</f>
        <v>0</v>
      </c>
      <c r="E138" s="141">
        <f t="shared" si="493"/>
        <v>0</v>
      </c>
      <c r="F138" s="141">
        <f t="shared" si="493"/>
        <v>0</v>
      </c>
      <c r="G138" s="141">
        <f t="shared" si="493"/>
        <v>0</v>
      </c>
      <c r="H138" s="141">
        <f t="shared" si="493"/>
        <v>0</v>
      </c>
      <c r="I138" s="141">
        <f t="shared" si="493"/>
        <v>0</v>
      </c>
      <c r="J138" s="160" t="e">
        <f>+K138/D138</f>
        <v>#DIV/0!</v>
      </c>
      <c r="K138" s="159">
        <f>+E138-D138</f>
        <v>0</v>
      </c>
      <c r="L138" s="147">
        <f>+E138-H138</f>
        <v>0</v>
      </c>
      <c r="M138" s="117" t="e">
        <f t="shared" si="492"/>
        <v>#DIV/0!</v>
      </c>
      <c r="AB138" s="158">
        <v>1</v>
      </c>
      <c r="AC138" s="132" t="s">
        <v>306</v>
      </c>
      <c r="AD138" s="152">
        <f>SUM(AE138:AJ138)</f>
        <v>0</v>
      </c>
      <c r="AE138" s="141">
        <f t="shared" ref="AE138:AJ138" si="494">SUM(AE132:AE137)</f>
        <v>0</v>
      </c>
      <c r="AF138" s="141">
        <f t="shared" si="494"/>
        <v>0</v>
      </c>
      <c r="AG138" s="141">
        <f t="shared" si="494"/>
        <v>0</v>
      </c>
      <c r="AH138" s="141">
        <f t="shared" si="494"/>
        <v>0</v>
      </c>
      <c r="AI138" s="141">
        <f t="shared" si="494"/>
        <v>0</v>
      </c>
      <c r="AJ138" s="141">
        <f t="shared" si="494"/>
        <v>0</v>
      </c>
      <c r="AK138" s="158">
        <v>1</v>
      </c>
      <c r="AL138" s="132" t="s">
        <v>306</v>
      </c>
      <c r="AM138" s="137"/>
      <c r="AN138" s="137"/>
      <c r="AO138" s="136"/>
      <c r="AP138" s="152">
        <f>SUM(AQ138:AV138)</f>
        <v>0</v>
      </c>
      <c r="AQ138" s="141">
        <f t="shared" ref="AQ138:AV138" si="495">SUM(AQ132:AQ137)</f>
        <v>0</v>
      </c>
      <c r="AR138" s="141">
        <f t="shared" si="495"/>
        <v>0</v>
      </c>
      <c r="AS138" s="141">
        <f t="shared" si="495"/>
        <v>0</v>
      </c>
      <c r="AT138" s="141">
        <f t="shared" si="495"/>
        <v>0</v>
      </c>
      <c r="AU138" s="141">
        <f t="shared" si="495"/>
        <v>0</v>
      </c>
      <c r="AV138" s="141">
        <f t="shared" si="495"/>
        <v>0</v>
      </c>
      <c r="AW138" s="158">
        <v>1</v>
      </c>
      <c r="AX138" s="132" t="s">
        <v>306</v>
      </c>
      <c r="AY138" s="137"/>
      <c r="AZ138" s="137"/>
      <c r="BA138" s="136"/>
      <c r="BB138" s="152">
        <f>SUM(BC138:BH138)</f>
        <v>0</v>
      </c>
      <c r="BC138" s="141">
        <f t="shared" ref="BC138:BH138" si="496">SUM(BC132:BC137)</f>
        <v>0</v>
      </c>
      <c r="BD138" s="141">
        <f t="shared" si="496"/>
        <v>0</v>
      </c>
      <c r="BE138" s="141">
        <f t="shared" si="496"/>
        <v>0</v>
      </c>
      <c r="BF138" s="141">
        <f t="shared" si="496"/>
        <v>0</v>
      </c>
      <c r="BG138" s="141">
        <f t="shared" si="496"/>
        <v>0</v>
      </c>
      <c r="BH138" s="141">
        <f t="shared" si="496"/>
        <v>0</v>
      </c>
      <c r="BI138" s="158">
        <v>1</v>
      </c>
      <c r="BJ138" s="132" t="s">
        <v>306</v>
      </c>
      <c r="BN138" s="152">
        <f>SUM(BO138:BT138)</f>
        <v>0</v>
      </c>
      <c r="BO138" s="141">
        <f t="shared" ref="BO138:BT138" si="497">SUM(BO132:BO137)</f>
        <v>0</v>
      </c>
      <c r="BP138" s="141">
        <f t="shared" si="497"/>
        <v>0</v>
      </c>
      <c r="BQ138" s="141">
        <f t="shared" si="497"/>
        <v>0</v>
      </c>
      <c r="BR138" s="141">
        <f t="shared" si="497"/>
        <v>0</v>
      </c>
      <c r="BS138" s="141">
        <f t="shared" si="497"/>
        <v>0</v>
      </c>
      <c r="BT138" s="141">
        <f t="shared" si="497"/>
        <v>0</v>
      </c>
      <c r="BU138" s="158">
        <v>1</v>
      </c>
      <c r="BV138" s="132" t="s">
        <v>306</v>
      </c>
      <c r="BZ138" s="152">
        <f>SUM(CA138:CF138)</f>
        <v>0</v>
      </c>
      <c r="CA138" s="141">
        <f t="shared" ref="CA138:CF138" si="498">SUM(CA132:CA137)</f>
        <v>0</v>
      </c>
      <c r="CB138" s="141">
        <f t="shared" si="498"/>
        <v>0</v>
      </c>
      <c r="CC138" s="141">
        <f t="shared" si="498"/>
        <v>0</v>
      </c>
      <c r="CD138" s="141">
        <f t="shared" si="498"/>
        <v>0</v>
      </c>
      <c r="CE138" s="141">
        <f t="shared" si="498"/>
        <v>0</v>
      </c>
      <c r="CF138" s="141">
        <f t="shared" si="498"/>
        <v>0</v>
      </c>
      <c r="CG138" s="158">
        <v>1</v>
      </c>
      <c r="CH138" s="132" t="s">
        <v>306</v>
      </c>
      <c r="CL138" s="152">
        <f>SUM(CM138:CR138)</f>
        <v>0</v>
      </c>
      <c r="CM138" s="141">
        <f t="shared" ref="CM138:CR138" si="499">SUM(CM132:CM137)</f>
        <v>0</v>
      </c>
      <c r="CN138" s="141">
        <f t="shared" si="499"/>
        <v>0</v>
      </c>
      <c r="CO138" s="141">
        <f t="shared" si="499"/>
        <v>0</v>
      </c>
      <c r="CP138" s="141">
        <f t="shared" si="499"/>
        <v>0</v>
      </c>
      <c r="CQ138" s="141">
        <f t="shared" si="499"/>
        <v>0</v>
      </c>
      <c r="CR138" s="141">
        <f t="shared" si="499"/>
        <v>0</v>
      </c>
      <c r="CS138" s="158">
        <v>1</v>
      </c>
      <c r="CT138" s="132" t="s">
        <v>306</v>
      </c>
      <c r="CX138" s="152">
        <f>SUM(CY138:DD138)</f>
        <v>0</v>
      </c>
      <c r="CY138" s="141">
        <f t="shared" ref="CY138:DD138" si="500">SUM(CY132:CY137)</f>
        <v>0</v>
      </c>
      <c r="CZ138" s="141">
        <f t="shared" si="500"/>
        <v>0</v>
      </c>
      <c r="DA138" s="141">
        <f t="shared" si="500"/>
        <v>0</v>
      </c>
      <c r="DB138" s="141">
        <f t="shared" si="500"/>
        <v>0</v>
      </c>
      <c r="DC138" s="141">
        <f t="shared" si="500"/>
        <v>0</v>
      </c>
      <c r="DD138" s="141">
        <f t="shared" si="500"/>
        <v>0</v>
      </c>
      <c r="DE138" s="158">
        <v>1</v>
      </c>
      <c r="DF138" s="132" t="s">
        <v>306</v>
      </c>
      <c r="DJ138" s="152">
        <f>SUM(DK138:DP138)</f>
        <v>0</v>
      </c>
      <c r="DK138" s="141">
        <f t="shared" ref="DK138:DP138" si="501">SUM(DK132:DK137)</f>
        <v>0</v>
      </c>
      <c r="DL138" s="141">
        <f t="shared" si="501"/>
        <v>0</v>
      </c>
      <c r="DM138" s="141">
        <f t="shared" si="501"/>
        <v>0</v>
      </c>
      <c r="DN138" s="141">
        <f t="shared" si="501"/>
        <v>0</v>
      </c>
      <c r="DO138" s="141">
        <f t="shared" si="501"/>
        <v>0</v>
      </c>
      <c r="DP138" s="141">
        <f t="shared" si="501"/>
        <v>0</v>
      </c>
      <c r="DQ138" s="158">
        <v>1</v>
      </c>
      <c r="DR138" s="132" t="s">
        <v>306</v>
      </c>
      <c r="DV138" s="152">
        <f>SUM(DW138:EB138)</f>
        <v>0</v>
      </c>
      <c r="DW138" s="141">
        <f t="shared" ref="DW138:EB138" si="502">SUM(DW132:DW137)</f>
        <v>0</v>
      </c>
      <c r="DX138" s="141">
        <f t="shared" si="502"/>
        <v>0</v>
      </c>
      <c r="DY138" s="141">
        <f t="shared" si="502"/>
        <v>0</v>
      </c>
      <c r="DZ138" s="141">
        <f t="shared" si="502"/>
        <v>0</v>
      </c>
      <c r="EA138" s="141">
        <f t="shared" si="502"/>
        <v>0</v>
      </c>
      <c r="EB138" s="141">
        <f t="shared" si="502"/>
        <v>0</v>
      </c>
      <c r="EC138" s="158">
        <v>1</v>
      </c>
      <c r="ED138" s="132" t="s">
        <v>306</v>
      </c>
      <c r="EH138" s="152">
        <f>SUM(EI138:EN138)</f>
        <v>0</v>
      </c>
      <c r="EI138" s="141">
        <f t="shared" ref="EI138:EN138" si="503">SUM(EI132:EI137)</f>
        <v>0</v>
      </c>
      <c r="EJ138" s="141">
        <f t="shared" si="503"/>
        <v>0</v>
      </c>
      <c r="EK138" s="141">
        <f t="shared" si="503"/>
        <v>0</v>
      </c>
      <c r="EL138" s="141">
        <f t="shared" si="503"/>
        <v>0</v>
      </c>
      <c r="EM138" s="141">
        <f t="shared" si="503"/>
        <v>0</v>
      </c>
      <c r="EN138" s="141">
        <f t="shared" si="503"/>
        <v>0</v>
      </c>
      <c r="EO138" s="158">
        <v>1</v>
      </c>
      <c r="EP138" s="132" t="s">
        <v>306</v>
      </c>
      <c r="ET138" s="152">
        <f>SUM(EU138:EZ138)</f>
        <v>0</v>
      </c>
      <c r="EU138" s="141">
        <f t="shared" ref="EU138:EZ138" si="504">SUM(EU132:EU137)</f>
        <v>0</v>
      </c>
      <c r="EV138" s="141">
        <f t="shared" si="504"/>
        <v>0</v>
      </c>
      <c r="EW138" s="141">
        <f t="shared" si="504"/>
        <v>0</v>
      </c>
      <c r="EX138" s="141">
        <f t="shared" si="504"/>
        <v>0</v>
      </c>
      <c r="EY138" s="141">
        <f t="shared" si="504"/>
        <v>0</v>
      </c>
      <c r="EZ138" s="141">
        <f t="shared" si="504"/>
        <v>0</v>
      </c>
      <c r="FA138" s="158">
        <v>1</v>
      </c>
      <c r="FB138" s="132" t="s">
        <v>306</v>
      </c>
    </row>
    <row r="139" spans="1:158" x14ac:dyDescent="0.25">
      <c r="A139" s="157">
        <v>-220267.69861800002</v>
      </c>
      <c r="B139" s="141" t="s">
        <v>305</v>
      </c>
      <c r="C139" s="152">
        <f>SUM(D139:I139)</f>
        <v>-125976691.32736498</v>
      </c>
      <c r="D139" s="141">
        <f t="shared" ref="D139:I139" si="505">IF($C$110&gt;0,-MAX($C$144,$C$145)*D142,-D144)*$AB$138-($AC$139*D109)*$AB$139</f>
        <v>-19580528.127166823</v>
      </c>
      <c r="E139" s="141">
        <f t="shared" si="505"/>
        <v>-45467084.208997838</v>
      </c>
      <c r="F139" s="141">
        <f t="shared" si="505"/>
        <v>-18560442.100414563</v>
      </c>
      <c r="G139" s="141">
        <f t="shared" si="505"/>
        <v>-615894.93559509178</v>
      </c>
      <c r="H139" s="141">
        <f t="shared" si="505"/>
        <v>-441102.30059430777</v>
      </c>
      <c r="I139" s="141">
        <f t="shared" si="505"/>
        <v>-41311639.654596336</v>
      </c>
      <c r="J139" s="156">
        <f>+K139/D139</f>
        <v>1.322056070893969</v>
      </c>
      <c r="K139" s="155">
        <f>+E139-D139</f>
        <v>-25886556.081831016</v>
      </c>
      <c r="L139" s="154">
        <f>+E139-H139</f>
        <v>-45025981.908403531</v>
      </c>
      <c r="M139" s="117">
        <f t="shared" si="492"/>
        <v>73.106595469726344</v>
      </c>
      <c r="AB139" s="151">
        <v>0</v>
      </c>
      <c r="AC139" s="150">
        <v>194916181</v>
      </c>
      <c r="AD139" s="152">
        <f>SUM(AE139:AJ139)</f>
        <v>-225001432.59324616</v>
      </c>
      <c r="AE139" s="141">
        <f t="shared" ref="AE139:AJ139" si="506">IF($AD$110&gt;0,-MAX($AD$144,$AD$145)*AE142,-AE144)*$AK$138-($AL$139*AE142)*$AK$139</f>
        <v>-38808741.154295184</v>
      </c>
      <c r="AF139" s="141">
        <f t="shared" si="506"/>
        <v>-10236022.737005692</v>
      </c>
      <c r="AG139" s="141">
        <f t="shared" si="506"/>
        <v>-143153315.1414192</v>
      </c>
      <c r="AH139" s="141">
        <f t="shared" si="506"/>
        <v>137786287.37978145</v>
      </c>
      <c r="AI139" s="141">
        <f t="shared" si="506"/>
        <v>-5033354.2055681553</v>
      </c>
      <c r="AJ139" s="141">
        <f t="shared" si="506"/>
        <v>-165556286.73473936</v>
      </c>
      <c r="AK139" s="151">
        <v>0</v>
      </c>
      <c r="AL139" s="150">
        <v>194916181</v>
      </c>
      <c r="AM139" s="137"/>
      <c r="AN139" s="137"/>
      <c r="AO139" s="136"/>
      <c r="AP139" s="152">
        <f>SUM(AQ139:AV139)</f>
        <v>-772298403.00264966</v>
      </c>
      <c r="AQ139" s="141">
        <f t="shared" ref="AQ139:AV139" si="507">IF($AP$110&gt;0,-MAX($AP$144,$AP$145)*AQ142,-AQ144)*$AW$138-($AX$139*AQ142)*$AW$139</f>
        <v>-301059333.97104585</v>
      </c>
      <c r="AR139" s="141">
        <f t="shared" si="507"/>
        <v>-99795148.752357811</v>
      </c>
      <c r="AS139" s="141">
        <f t="shared" si="507"/>
        <v>-163663106.21980098</v>
      </c>
      <c r="AT139" s="141">
        <f t="shared" si="507"/>
        <v>47905471.596449085</v>
      </c>
      <c r="AU139" s="141">
        <f t="shared" si="507"/>
        <v>-113471871.483871</v>
      </c>
      <c r="AV139" s="141">
        <f t="shared" si="507"/>
        <v>-142214414.17202306</v>
      </c>
      <c r="AW139" s="151">
        <v>0</v>
      </c>
      <c r="AX139" s="150">
        <v>194916181</v>
      </c>
      <c r="AY139" s="137"/>
      <c r="AZ139" s="137"/>
      <c r="BA139" s="136"/>
      <c r="BB139" s="152">
        <f>SUM(BC139:BH139)</f>
        <v>-351155958.84361142</v>
      </c>
      <c r="BC139" s="141">
        <f t="shared" ref="BC139:BH139" si="508">IF($BB$110&gt;0,-MAX($BB$144,$BB$145)*BC142,-BC144)*$BI$138-($BJ$139*BC142)*$BI$139</f>
        <v>-10660426.821859753</v>
      </c>
      <c r="BD139" s="141">
        <f t="shared" si="508"/>
        <v>23735383.673426121</v>
      </c>
      <c r="BE139" s="141">
        <f t="shared" si="508"/>
        <v>-208231495.25425026</v>
      </c>
      <c r="BF139" s="141">
        <f t="shared" si="508"/>
        <v>113450453.61108494</v>
      </c>
      <c r="BG139" s="141">
        <f t="shared" si="508"/>
        <v>-90468207.438198462</v>
      </c>
      <c r="BH139" s="141">
        <f t="shared" si="508"/>
        <v>-178981666.613814</v>
      </c>
      <c r="BI139" s="151">
        <v>0</v>
      </c>
      <c r="BJ139" s="153">
        <v>194916181</v>
      </c>
      <c r="BN139" s="152">
        <f>SUM(BO139:BT139)</f>
        <v>-666846671.8189683</v>
      </c>
      <c r="BO139" s="141">
        <f t="shared" ref="BO139:BT139" si="509">IF($BN$110&gt;0,-MAX($BN$144,$BN$145)*BO142,-BO144)*$BU$138-($BV$139*BO142)*$BU$139</f>
        <v>-137540006.55178979</v>
      </c>
      <c r="BP139" s="141">
        <f t="shared" si="509"/>
        <v>-50435190.026145771</v>
      </c>
      <c r="BQ139" s="141">
        <f t="shared" si="509"/>
        <v>-263085572.57504386</v>
      </c>
      <c r="BR139" s="141">
        <f t="shared" si="509"/>
        <v>105940082.9150224</v>
      </c>
      <c r="BS139" s="141">
        <f t="shared" si="509"/>
        <v>-123368383.0101124</v>
      </c>
      <c r="BT139" s="141">
        <f t="shared" si="509"/>
        <v>-198357602.57089889</v>
      </c>
      <c r="BU139" s="151">
        <v>0</v>
      </c>
      <c r="BV139" s="153">
        <v>194916181</v>
      </c>
      <c r="BZ139" s="152">
        <f>SUM(CA139:CF139)</f>
        <v>-1553975460.5016398</v>
      </c>
      <c r="CA139" s="141">
        <f t="shared" ref="CA139:CF139" si="510">IF($BZ$110&gt;0,-MAX($BZ$144,$BZ$145)*CA142,-CA144)*$CG$138-($CH$139*CA142)*$CG$139</f>
        <v>-649711746.31093609</v>
      </c>
      <c r="CB139" s="141">
        <f t="shared" si="510"/>
        <v>-248969503.35549223</v>
      </c>
      <c r="CC139" s="141">
        <f t="shared" si="510"/>
        <v>-350918468.21193528</v>
      </c>
      <c r="CD139" s="141">
        <f t="shared" si="510"/>
        <v>97804171.353589356</v>
      </c>
      <c r="CE139" s="141">
        <f t="shared" si="510"/>
        <v>-64970987.825320654</v>
      </c>
      <c r="CF139" s="141">
        <f t="shared" si="510"/>
        <v>-337208926.15154487</v>
      </c>
      <c r="CG139" s="151">
        <v>0</v>
      </c>
      <c r="CH139" s="153">
        <v>194916181</v>
      </c>
      <c r="CL139" s="152">
        <f>SUM(CM139:CR139)</f>
        <v>-1216090995.5882535</v>
      </c>
      <c r="CM139" s="141">
        <f t="shared" ref="CM139:CR139" si="511">IF($CL$110&gt;0,-MAX($CL$144,$CL$145)*CM142,-CM144)*$CS$138-($CT$139*CM142)*$CS$139</f>
        <v>-472915230.74249375</v>
      </c>
      <c r="CN139" s="141">
        <f t="shared" si="511"/>
        <v>-257621790.43784216</v>
      </c>
      <c r="CO139" s="141">
        <f t="shared" si="511"/>
        <v>-378514091.4390412</v>
      </c>
      <c r="CP139" s="141">
        <f t="shared" si="511"/>
        <v>132132473.4131548</v>
      </c>
      <c r="CQ139" s="141">
        <f t="shared" si="511"/>
        <v>137742678.96683547</v>
      </c>
      <c r="CR139" s="141">
        <f t="shared" si="511"/>
        <v>-376915035.3488667</v>
      </c>
      <c r="CS139" s="151">
        <v>0</v>
      </c>
      <c r="CT139" s="153">
        <v>194916181</v>
      </c>
      <c r="CX139" s="152">
        <f>SUM(CY139:DD139)</f>
        <v>-1545203614.5680571</v>
      </c>
      <c r="CY139" s="141">
        <f t="shared" ref="CY139:DD139" si="512">IF($CX$110&gt;0,-MAX($CX$144,$CX$145)*CY142,-CY144)*$DE$138-($DF$139*CY142)*$DE$139</f>
        <v>-379429826.77042031</v>
      </c>
      <c r="CZ139" s="141">
        <f t="shared" si="512"/>
        <v>-229926640.29006612</v>
      </c>
      <c r="DA139" s="141">
        <f t="shared" si="512"/>
        <v>-390011201.41843736</v>
      </c>
      <c r="DB139" s="141">
        <f t="shared" si="512"/>
        <v>-134431583.24129182</v>
      </c>
      <c r="DC139" s="141">
        <f t="shared" si="512"/>
        <v>-82188322.216574475</v>
      </c>
      <c r="DD139" s="141">
        <f t="shared" si="512"/>
        <v>-329216040.63126695</v>
      </c>
      <c r="DE139" s="151">
        <v>0</v>
      </c>
      <c r="DF139" s="153">
        <v>194916181</v>
      </c>
      <c r="DJ139" s="152">
        <f>SUM(DK139:DP139)</f>
        <v>-1562480143.9012935</v>
      </c>
      <c r="DK139" s="141">
        <f t="shared" ref="DK139:DP139" si="513">IF($DJ$110&gt;0,-MAX($DJ$144,$DJ$145)*DK142,-DK144)*$DQ$138-($DR$139*DK142)*$DQ$139</f>
        <v>-378427982.58869588</v>
      </c>
      <c r="DL139" s="141">
        <f t="shared" si="513"/>
        <v>-220531745.39300144</v>
      </c>
      <c r="DM139" s="141">
        <f t="shared" si="513"/>
        <v>-377904566.52287751</v>
      </c>
      <c r="DN139" s="141">
        <f t="shared" si="513"/>
        <v>-182955628.89122501</v>
      </c>
      <c r="DO139" s="141">
        <f t="shared" si="513"/>
        <v>-99659498.086248115</v>
      </c>
      <c r="DP139" s="141">
        <f t="shared" si="513"/>
        <v>-303000722.41924548</v>
      </c>
      <c r="DQ139" s="151">
        <v>0</v>
      </c>
      <c r="DR139" s="153">
        <v>194916181</v>
      </c>
      <c r="DV139" s="152">
        <f>SUM(DW139:EB139)</f>
        <v>-1563342003.7099848</v>
      </c>
      <c r="DW139" s="141">
        <f t="shared" ref="DW139:EB139" si="514">IF($DV$110&gt;0,-MAX($DV$144,$DV$145)*DW142,-DW144)*$EC$138-($ED$139*DW142)*$EC$139</f>
        <v>-345609664.35881889</v>
      </c>
      <c r="DX139" s="141">
        <f t="shared" si="514"/>
        <v>-239780230.43757093</v>
      </c>
      <c r="DY139" s="141">
        <f t="shared" si="514"/>
        <v>-396168973.1417594</v>
      </c>
      <c r="DZ139" s="141">
        <f t="shared" si="514"/>
        <v>-148108702.13912475</v>
      </c>
      <c r="EA139" s="141">
        <f t="shared" si="514"/>
        <v>-123617545.54874255</v>
      </c>
      <c r="EB139" s="141">
        <f t="shared" si="514"/>
        <v>-310056888.08396828</v>
      </c>
      <c r="EC139" s="151">
        <v>0</v>
      </c>
      <c r="ED139" s="153">
        <v>194916181</v>
      </c>
      <c r="EH139" s="152">
        <f>SUM(EI139:EN139)</f>
        <v>-1609851430.7420032</v>
      </c>
      <c r="EI139" s="141">
        <f t="shared" ref="EI139:EN139" si="515">IF($EH$110&gt;0,-MAX($EH$144,$EH$145)*EI142,-EI144)*$EO$138-($EP$139*EI142)*$EO$139</f>
        <v>-250565775.48552173</v>
      </c>
      <c r="EJ139" s="141">
        <f t="shared" si="515"/>
        <v>-276929893.6285159</v>
      </c>
      <c r="EK139" s="141">
        <f t="shared" si="515"/>
        <v>-494691281.44742697</v>
      </c>
      <c r="EL139" s="141">
        <f t="shared" si="515"/>
        <v>-128344697.04012784</v>
      </c>
      <c r="EM139" s="141">
        <f t="shared" si="515"/>
        <v>-172780330.39895844</v>
      </c>
      <c r="EN139" s="141">
        <f t="shared" si="515"/>
        <v>-286539452.74145252</v>
      </c>
      <c r="EO139" s="151">
        <v>0</v>
      </c>
      <c r="EP139" s="153">
        <v>194916181</v>
      </c>
      <c r="ET139" s="152">
        <f>SUM(EU139:EZ139)</f>
        <v>-1557700020.3935423</v>
      </c>
      <c r="EU139" s="141">
        <f t="shared" ref="EU139:EZ139" si="516">IF($ET$110&gt;0,-MAX($ET$144,$ET$145)*EU142,-EU144)*$FA$138-($FB$139*EU142)*$FA$139</f>
        <v>-190318916.17620778</v>
      </c>
      <c r="EV139" s="141">
        <f t="shared" si="516"/>
        <v>-311981368.49408966</v>
      </c>
      <c r="EW139" s="141">
        <f t="shared" si="516"/>
        <v>-521068320.12931734</v>
      </c>
      <c r="EX139" s="141">
        <f t="shared" si="516"/>
        <v>-102085877.08924434</v>
      </c>
      <c r="EY139" s="141">
        <f t="shared" si="516"/>
        <v>-192238135.11296195</v>
      </c>
      <c r="EZ139" s="141">
        <f t="shared" si="516"/>
        <v>-240007403.39172113</v>
      </c>
      <c r="FA139" s="151">
        <v>0</v>
      </c>
      <c r="FB139" s="150">
        <v>194916181</v>
      </c>
    </row>
    <row r="140" spans="1:158" x14ac:dyDescent="0.25">
      <c r="A140" s="147">
        <v>0</v>
      </c>
      <c r="B140" s="143" t="s">
        <v>222</v>
      </c>
      <c r="C140" s="144"/>
      <c r="D140" s="143"/>
      <c r="E140" s="143"/>
      <c r="F140" s="143"/>
      <c r="G140" s="143"/>
      <c r="H140" s="143"/>
      <c r="I140" s="143"/>
      <c r="J140" s="149"/>
      <c r="K140" s="148"/>
      <c r="L140" s="147" t="e">
        <f>+(H140-#REF!)</f>
        <v>#REF!</v>
      </c>
      <c r="M140" s="117" t="e">
        <f t="shared" si="492"/>
        <v>#REF!</v>
      </c>
      <c r="AD140" s="144"/>
      <c r="AE140" s="143"/>
      <c r="AF140" s="143"/>
      <c r="AG140" s="143"/>
      <c r="AH140" s="143"/>
      <c r="AI140" s="143"/>
      <c r="AJ140" s="143"/>
      <c r="AM140" s="146"/>
      <c r="AN140" s="146"/>
      <c r="AO140" s="145"/>
      <c r="AP140" s="144"/>
      <c r="AQ140" s="143"/>
      <c r="AR140" s="143"/>
      <c r="AS140" s="143"/>
      <c r="AT140" s="143"/>
      <c r="AU140" s="143"/>
      <c r="AV140" s="143"/>
      <c r="AY140" s="146"/>
      <c r="AZ140" s="146"/>
      <c r="BA140" s="145"/>
      <c r="BB140" s="144"/>
      <c r="BC140" s="143"/>
      <c r="BD140" s="143"/>
      <c r="BE140" s="143"/>
      <c r="BF140" s="143"/>
      <c r="BG140" s="143"/>
      <c r="BH140" s="143"/>
      <c r="BN140" s="144"/>
      <c r="BO140" s="143"/>
      <c r="BP140" s="143"/>
      <c r="BQ140" s="143"/>
      <c r="BR140" s="143"/>
      <c r="BS140" s="143"/>
      <c r="BT140" s="143"/>
      <c r="BZ140" s="144"/>
      <c r="CA140" s="143"/>
      <c r="CB140" s="143"/>
      <c r="CC140" s="143"/>
      <c r="CD140" s="143"/>
      <c r="CE140" s="143"/>
      <c r="CF140" s="143"/>
      <c r="CL140" s="144"/>
      <c r="CM140" s="143"/>
      <c r="CN140" s="143"/>
      <c r="CO140" s="143"/>
      <c r="CP140" s="143"/>
      <c r="CQ140" s="143"/>
      <c r="CR140" s="143"/>
      <c r="CX140" s="144"/>
      <c r="CY140" s="143"/>
      <c r="CZ140" s="143"/>
      <c r="DA140" s="143"/>
      <c r="DB140" s="143"/>
      <c r="DC140" s="143"/>
      <c r="DD140" s="143"/>
      <c r="DJ140" s="144"/>
      <c r="DK140" s="143"/>
      <c r="DL140" s="143"/>
      <c r="DM140" s="143"/>
      <c r="DN140" s="143"/>
      <c r="DO140" s="143"/>
      <c r="DP140" s="143"/>
      <c r="DV140" s="144"/>
      <c r="DW140" s="143"/>
      <c r="DX140" s="143"/>
      <c r="DY140" s="143"/>
      <c r="DZ140" s="143"/>
      <c r="EA140" s="143"/>
      <c r="EB140" s="143"/>
      <c r="EH140" s="144"/>
      <c r="EI140" s="143"/>
      <c r="EJ140" s="143"/>
      <c r="EK140" s="143"/>
      <c r="EL140" s="143"/>
      <c r="EM140" s="143"/>
      <c r="EN140" s="143"/>
      <c r="ET140" s="144"/>
      <c r="EU140" s="143"/>
      <c r="EV140" s="143"/>
      <c r="EW140" s="143"/>
      <c r="EX140" s="143"/>
      <c r="EY140" s="143"/>
      <c r="EZ140" s="143"/>
    </row>
    <row r="141" spans="1:158" ht="15.75" thickBot="1" x14ac:dyDescent="0.3">
      <c r="A141" s="142">
        <v>-35229.901192725956</v>
      </c>
      <c r="B141" s="141" t="s">
        <v>304</v>
      </c>
      <c r="C141" s="135">
        <f t="shared" ref="C141:I141" si="517">+C110+C131+C138+C139</f>
        <v>-70472319.34242329</v>
      </c>
      <c r="D141" s="134">
        <f t="shared" si="517"/>
        <v>-362379648.03095031</v>
      </c>
      <c r="E141" s="134">
        <f t="shared" si="517"/>
        <v>598905499.21620297</v>
      </c>
      <c r="F141" s="134">
        <f t="shared" si="517"/>
        <v>-455107350.19177008</v>
      </c>
      <c r="G141" s="134">
        <f t="shared" si="517"/>
        <v>-39798387.267596759</v>
      </c>
      <c r="H141" s="134">
        <f t="shared" si="517"/>
        <v>-80652217.80273968</v>
      </c>
      <c r="I141" s="134">
        <f t="shared" si="517"/>
        <v>268559784.73442966</v>
      </c>
      <c r="J141" s="140">
        <f>+K141/D141</f>
        <v>-2.6527018072633353</v>
      </c>
      <c r="K141" s="139">
        <f>+E141-D141</f>
        <v>961285147.24715328</v>
      </c>
      <c r="L141" s="138">
        <f>+E141-H141</f>
        <v>679557717.01894259</v>
      </c>
      <c r="M141" s="117">
        <f t="shared" si="492"/>
        <v>-17.075006392840148</v>
      </c>
      <c r="AD141" s="135">
        <f t="shared" ref="AD141:AJ141" si="518">+AD110+AD131+AD138+AD139</f>
        <v>265975308.81659919</v>
      </c>
      <c r="AE141" s="134">
        <f t="shared" si="518"/>
        <v>45876005.296185769</v>
      </c>
      <c r="AF141" s="134">
        <f t="shared" si="518"/>
        <v>12100053.218108032</v>
      </c>
      <c r="AG141" s="134">
        <f t="shared" si="518"/>
        <v>169222243.44984856</v>
      </c>
      <c r="AH141" s="134">
        <f t="shared" si="518"/>
        <v>-162877853.32807782</v>
      </c>
      <c r="AI141" s="134">
        <f t="shared" si="518"/>
        <v>5949952.9570973311</v>
      </c>
      <c r="AJ141" s="134">
        <f t="shared" si="518"/>
        <v>195704907.22343779</v>
      </c>
      <c r="AM141" s="137"/>
      <c r="AN141" s="137"/>
      <c r="AO141" s="136"/>
      <c r="AP141" s="135">
        <f t="shared" ref="AP141:AV141" si="519">+AP110+AP131+AP138+AP139</f>
        <v>1567999787.9144711</v>
      </c>
      <c r="AQ141" s="134">
        <f t="shared" si="519"/>
        <v>611241678.06242633</v>
      </c>
      <c r="AR141" s="134">
        <f t="shared" si="519"/>
        <v>202614392.92145374</v>
      </c>
      <c r="AS141" s="134">
        <f t="shared" si="519"/>
        <v>332285700.5068686</v>
      </c>
      <c r="AT141" s="134">
        <f t="shared" si="519"/>
        <v>-97262624.150366306</v>
      </c>
      <c r="AU141" s="134">
        <f t="shared" si="519"/>
        <v>230382284.52785927</v>
      </c>
      <c r="AV141" s="134">
        <f t="shared" si="519"/>
        <v>288738356.04622853</v>
      </c>
      <c r="AY141" s="137"/>
      <c r="AZ141" s="137"/>
      <c r="BA141" s="136"/>
      <c r="BB141" s="135">
        <f t="shared" ref="BB141:BH141" si="520">+BB110+BB131+BB138+BB139</f>
        <v>586352173.14868426</v>
      </c>
      <c r="BC141" s="134">
        <f t="shared" si="520"/>
        <v>17800536.417705469</v>
      </c>
      <c r="BD141" s="134">
        <f t="shared" si="520"/>
        <v>-39632799.748755872</v>
      </c>
      <c r="BE141" s="134">
        <f t="shared" si="520"/>
        <v>347700179.03841388</v>
      </c>
      <c r="BF141" s="134">
        <f t="shared" si="520"/>
        <v>-189436967.66139585</v>
      </c>
      <c r="BG141" s="134">
        <f t="shared" si="520"/>
        <v>151061739.65248859</v>
      </c>
      <c r="BH141" s="134">
        <f t="shared" si="520"/>
        <v>298859485.45022798</v>
      </c>
      <c r="BN141" s="135">
        <f t="shared" ref="BN141:BT141" si="521">+BN110+BN131+BN138+BN139</f>
        <v>1353900818.5415411</v>
      </c>
      <c r="BO141" s="134">
        <f t="shared" si="521"/>
        <v>279247892.08999741</v>
      </c>
      <c r="BP141" s="134">
        <f t="shared" si="521"/>
        <v>102398719.14399292</v>
      </c>
      <c r="BQ141" s="134">
        <f t="shared" si="521"/>
        <v>534143435.22811919</v>
      </c>
      <c r="BR141" s="134">
        <f t="shared" si="521"/>
        <v>-215090471.37292424</v>
      </c>
      <c r="BS141" s="134">
        <f t="shared" si="521"/>
        <v>250475201.86901599</v>
      </c>
      <c r="BT141" s="134">
        <f t="shared" si="521"/>
        <v>402726041.58334005</v>
      </c>
      <c r="BZ141" s="135">
        <f t="shared" ref="BZ141:CF141" si="522">+BZ110+BZ131+BZ138+BZ139</f>
        <v>3155041086.4730229</v>
      </c>
      <c r="CA141" s="134">
        <f t="shared" si="522"/>
        <v>1319111727.3585672</v>
      </c>
      <c r="CB141" s="134">
        <f t="shared" si="522"/>
        <v>505483537.11569619</v>
      </c>
      <c r="CC141" s="134">
        <f t="shared" si="522"/>
        <v>712470829.3999896</v>
      </c>
      <c r="CD141" s="134">
        <f t="shared" si="522"/>
        <v>-198572105.47546923</v>
      </c>
      <c r="CE141" s="134">
        <f t="shared" si="522"/>
        <v>131910793.46352977</v>
      </c>
      <c r="CF141" s="134">
        <f t="shared" si="522"/>
        <v>684636304.61071229</v>
      </c>
      <c r="CL141" s="135">
        <f t="shared" ref="CL141:CR141" si="523">+CL110+CL131+CL138+CL139</f>
        <v>2469033233.4670596</v>
      </c>
      <c r="CM141" s="134">
        <f t="shared" si="523"/>
        <v>960161226.05294168</v>
      </c>
      <c r="CN141" s="134">
        <f t="shared" si="523"/>
        <v>523050301.79804313</v>
      </c>
      <c r="CO141" s="134">
        <f t="shared" si="523"/>
        <v>768498306.86108351</v>
      </c>
      <c r="CP141" s="134">
        <f t="shared" si="523"/>
        <v>-268268961.17216271</v>
      </c>
      <c r="CQ141" s="134">
        <f t="shared" si="523"/>
        <v>-279659378.50842345</v>
      </c>
      <c r="CR141" s="134">
        <f t="shared" si="523"/>
        <v>765251738.43557763</v>
      </c>
      <c r="CX141" s="135">
        <f t="shared" ref="CX141:DD141" si="524">+CX110+CX131+CX138+CX139</f>
        <v>3137231581.09272</v>
      </c>
      <c r="CY141" s="134">
        <f t="shared" si="524"/>
        <v>770357527.07933831</v>
      </c>
      <c r="CZ141" s="134">
        <f t="shared" si="524"/>
        <v>466820754.52831614</v>
      </c>
      <c r="DA141" s="134">
        <f t="shared" si="524"/>
        <v>791840924.09197891</v>
      </c>
      <c r="DB141" s="134">
        <f t="shared" si="524"/>
        <v>272936850.82322884</v>
      </c>
      <c r="DC141" s="134">
        <f t="shared" si="524"/>
        <v>166867199.651833</v>
      </c>
      <c r="DD141" s="134">
        <f t="shared" si="524"/>
        <v>668408324.9180268</v>
      </c>
      <c r="DJ141" s="135">
        <f t="shared" ref="DJ141:DP141" si="525">+DJ110+DJ131+DJ138+DJ139</f>
        <v>3172308170.9511175</v>
      </c>
      <c r="DK141" s="134">
        <f t="shared" si="525"/>
        <v>768323479.80129158</v>
      </c>
      <c r="DL141" s="134">
        <f t="shared" si="525"/>
        <v>447746270.94942725</v>
      </c>
      <c r="DM141" s="134">
        <f t="shared" si="525"/>
        <v>767260786.57675147</v>
      </c>
      <c r="DN141" s="134">
        <f t="shared" si="525"/>
        <v>371455367.74885082</v>
      </c>
      <c r="DO141" s="134">
        <f t="shared" si="525"/>
        <v>202338980.96298862</v>
      </c>
      <c r="DP141" s="134">
        <f t="shared" si="525"/>
        <v>615183284.91180146</v>
      </c>
      <c r="DV141" s="135">
        <f t="shared" ref="DV141:EB141" si="526">+DV110+DV131+DV138+DV139</f>
        <v>3174058007.5323915</v>
      </c>
      <c r="DW141" s="134">
        <f t="shared" si="526"/>
        <v>701692348.84972322</v>
      </c>
      <c r="DX141" s="134">
        <f t="shared" si="526"/>
        <v>486826528.46415913</v>
      </c>
      <c r="DY141" s="134">
        <f t="shared" si="526"/>
        <v>804343066.68175387</v>
      </c>
      <c r="DZ141" s="134">
        <f t="shared" si="526"/>
        <v>300705546.7673139</v>
      </c>
      <c r="EA141" s="134">
        <f t="shared" si="526"/>
        <v>250981077.32623488</v>
      </c>
      <c r="EB141" s="134">
        <f t="shared" si="526"/>
        <v>629509439.44320834</v>
      </c>
      <c r="EH141" s="135">
        <f t="shared" ref="EH141:EN141" si="527">+EH110+EH131+EH138+EH139</f>
        <v>3268486238.1731567</v>
      </c>
      <c r="EI141" s="134">
        <f t="shared" si="527"/>
        <v>508724453.25848347</v>
      </c>
      <c r="EJ141" s="134">
        <f t="shared" si="527"/>
        <v>562251602.21547174</v>
      </c>
      <c r="EK141" s="134">
        <f t="shared" si="527"/>
        <v>1004373207.7872002</v>
      </c>
      <c r="EL141" s="134">
        <f t="shared" si="527"/>
        <v>260578627.32389596</v>
      </c>
      <c r="EM141" s="134">
        <f t="shared" si="527"/>
        <v>350796428.38576412</v>
      </c>
      <c r="EN141" s="134">
        <f t="shared" si="527"/>
        <v>581761919.20234299</v>
      </c>
      <c r="ET141" s="135">
        <f t="shared" ref="ET141:EZ141" si="528">+ET110+ET131+ET138+ET139</f>
        <v>3162603071.7080956</v>
      </c>
      <c r="EU141" s="134">
        <f t="shared" si="528"/>
        <v>386405072.23654294</v>
      </c>
      <c r="EV141" s="134">
        <f t="shared" si="528"/>
        <v>633416717.85163641</v>
      </c>
      <c r="EW141" s="134">
        <f t="shared" si="528"/>
        <v>1057926589.3534622</v>
      </c>
      <c r="EX141" s="134">
        <f t="shared" si="528"/>
        <v>207265265.6054354</v>
      </c>
      <c r="EY141" s="134">
        <f t="shared" si="528"/>
        <v>390301668.25964993</v>
      </c>
      <c r="EZ141" s="134">
        <f t="shared" si="528"/>
        <v>487287758.40137315</v>
      </c>
    </row>
    <row r="142" spans="1:158" x14ac:dyDescent="0.25">
      <c r="C142" s="129"/>
      <c r="D142" s="133">
        <f t="shared" ref="D142:I142" si="529">+D143/$C$143</f>
        <v>-6.1760742018086514</v>
      </c>
      <c r="E142" s="133">
        <f t="shared" si="529"/>
        <v>11.609402293571208</v>
      </c>
      <c r="F142" s="133">
        <f t="shared" si="529"/>
        <v>-7.8650904871024885</v>
      </c>
      <c r="G142" s="133">
        <f t="shared" si="529"/>
        <v>-0.70593524313062239</v>
      </c>
      <c r="H142" s="133">
        <f t="shared" si="529"/>
        <v>-1.4451314848478591</v>
      </c>
      <c r="I142" s="133">
        <f t="shared" si="529"/>
        <v>5.5828291233184135</v>
      </c>
      <c r="AD142" s="129"/>
      <c r="AE142" s="133">
        <f t="shared" ref="AE142:AJ142" si="530">+AE143/$AD$143</f>
        <v>0.17248219581096175</v>
      </c>
      <c r="AF142" s="133">
        <f t="shared" si="530"/>
        <v>4.5493144728150268E-2</v>
      </c>
      <c r="AG142" s="133">
        <f t="shared" si="530"/>
        <v>0.63623290523758314</v>
      </c>
      <c r="AH142" s="133">
        <f t="shared" si="530"/>
        <v>-0.61237960039511952</v>
      </c>
      <c r="AI142" s="133">
        <f t="shared" si="530"/>
        <v>2.2370320702212461E-2</v>
      </c>
      <c r="AJ142" s="133">
        <f t="shared" si="530"/>
        <v>0.73580103391621199</v>
      </c>
      <c r="AM142" s="131"/>
      <c r="AN142" s="131"/>
      <c r="AO142" s="129"/>
      <c r="AP142" s="129"/>
      <c r="AQ142" s="133">
        <f t="shared" ref="AQ142:AV142" si="531">+AQ143/$AP$143</f>
        <v>0.38982255149116629</v>
      </c>
      <c r="AR142" s="133">
        <f t="shared" si="531"/>
        <v>0.12921838031046071</v>
      </c>
      <c r="AS142" s="133">
        <f t="shared" si="531"/>
        <v>0.21191692949705543</v>
      </c>
      <c r="AT142" s="133">
        <f t="shared" si="531"/>
        <v>-6.2029743179832439E-2</v>
      </c>
      <c r="AU142" s="133">
        <f t="shared" si="531"/>
        <v>0.14692749725067308</v>
      </c>
      <c r="AV142" s="133">
        <f t="shared" si="531"/>
        <v>0.18414438463047703</v>
      </c>
      <c r="AY142" s="131"/>
      <c r="AZ142" s="131"/>
      <c r="BA142" s="129"/>
      <c r="BB142" s="129"/>
      <c r="BC142" s="133">
        <f t="shared" ref="BC142:BH142" si="532">+BC143/$BB$143</f>
        <v>3.035809745893395E-2</v>
      </c>
      <c r="BD142" s="133">
        <f t="shared" si="532"/>
        <v>-6.7592142680958367E-2</v>
      </c>
      <c r="BE142" s="133">
        <f t="shared" si="532"/>
        <v>0.59298864225450021</v>
      </c>
      <c r="BF142" s="133">
        <f t="shared" si="532"/>
        <v>-0.3230771136126741</v>
      </c>
      <c r="BG142" s="133">
        <f t="shared" si="532"/>
        <v>0.25762970885107156</v>
      </c>
      <c r="BH142" s="133">
        <f t="shared" si="532"/>
        <v>0.50969280772912684</v>
      </c>
      <c r="BN142" s="129"/>
      <c r="BO142" s="133">
        <f t="shared" ref="BO142:BT142" si="533">+BO143/$BN$143</f>
        <v>0.20625431956737481</v>
      </c>
      <c r="BP142" s="133">
        <f t="shared" si="533"/>
        <v>7.563236371649408E-2</v>
      </c>
      <c r="BQ142" s="133">
        <f t="shared" si="533"/>
        <v>0.39452183491809467</v>
      </c>
      <c r="BR142" s="133">
        <f t="shared" si="533"/>
        <v>-0.1588672289929077</v>
      </c>
      <c r="BS142" s="133">
        <f t="shared" si="533"/>
        <v>0.18500262237734275</v>
      </c>
      <c r="BT142" s="133">
        <f t="shared" si="533"/>
        <v>0.29745608841360144</v>
      </c>
      <c r="BZ142" s="129"/>
      <c r="CA142" s="133">
        <f t="shared" ref="CA142:CF142" si="534">+CA143/$BZ$143</f>
        <v>0.41809652907981071</v>
      </c>
      <c r="CB142" s="133">
        <f t="shared" si="534"/>
        <v>0.16021456559881725</v>
      </c>
      <c r="CC142" s="133">
        <f t="shared" si="534"/>
        <v>0.22581982607283582</v>
      </c>
      <c r="CD142" s="133">
        <f t="shared" si="534"/>
        <v>-6.2938041069205253E-2</v>
      </c>
      <c r="CE142" s="133">
        <f t="shared" si="534"/>
        <v>4.1809532696447681E-2</v>
      </c>
      <c r="CF142" s="133">
        <f t="shared" si="534"/>
        <v>0.21699758762129373</v>
      </c>
      <c r="CL142" s="129"/>
      <c r="CM142" s="133">
        <f t="shared" ref="CM142:CR142" si="535">+CM143/$CL$143</f>
        <v>0.38888145086028936</v>
      </c>
      <c r="CN142" s="133">
        <f t="shared" si="535"/>
        <v>0.21184417232957481</v>
      </c>
      <c r="CO142" s="133">
        <f t="shared" si="535"/>
        <v>0.31125474393957214</v>
      </c>
      <c r="CP142" s="133">
        <f t="shared" si="535"/>
        <v>-0.10865344278718142</v>
      </c>
      <c r="CQ142" s="133">
        <f t="shared" si="535"/>
        <v>-0.11326675344734866</v>
      </c>
      <c r="CR142" s="133">
        <f t="shared" si="535"/>
        <v>0.30993982910509382</v>
      </c>
      <c r="CX142" s="129"/>
      <c r="CY142" s="133">
        <f t="shared" ref="CY142:DD142" si="536">+CY143/$CX$143</f>
        <v>0.24555328708345361</v>
      </c>
      <c r="CZ142" s="133">
        <f t="shared" si="536"/>
        <v>0.14880022161632034</v>
      </c>
      <c r="DA142" s="133">
        <f t="shared" si="536"/>
        <v>0.25240117078515911</v>
      </c>
      <c r="DB142" s="133">
        <f t="shared" si="536"/>
        <v>8.699926791128465E-2</v>
      </c>
      <c r="DC142" s="133">
        <f t="shared" si="536"/>
        <v>5.3189315273216742E-2</v>
      </c>
      <c r="DD142" s="133">
        <f t="shared" si="536"/>
        <v>0.21305673733056552</v>
      </c>
      <c r="DJ142" s="129"/>
      <c r="DK142" s="133">
        <f t="shared" ref="DK142:DP142" si="537">+DK143/$DJ$143</f>
        <v>0.24219698667262057</v>
      </c>
      <c r="DL142" s="133">
        <f t="shared" si="537"/>
        <v>0.14114211067179686</v>
      </c>
      <c r="DM142" s="133">
        <f t="shared" si="537"/>
        <v>0.24186199613346951</v>
      </c>
      <c r="DN142" s="133">
        <f t="shared" si="537"/>
        <v>0.11709309049804019</v>
      </c>
      <c r="DO142" s="133">
        <f t="shared" si="537"/>
        <v>6.3782889321980341E-2</v>
      </c>
      <c r="DP142" s="133">
        <f t="shared" si="537"/>
        <v>0.19392292670209249</v>
      </c>
      <c r="DV142" s="129"/>
      <c r="DW142" s="133">
        <f t="shared" ref="DW142:EB142" si="538">+DW143/$DV$143</f>
        <v>0.22107105389521209</v>
      </c>
      <c r="DX142" s="133">
        <f t="shared" si="538"/>
        <v>0.15337669548220781</v>
      </c>
      <c r="DY142" s="133">
        <f t="shared" si="538"/>
        <v>0.25341158377476347</v>
      </c>
      <c r="DZ142" s="133">
        <f t="shared" si="538"/>
        <v>9.4738516452347793E-2</v>
      </c>
      <c r="EA142" s="133">
        <f t="shared" si="538"/>
        <v>7.9072618310890602E-2</v>
      </c>
      <c r="EB142" s="133">
        <f t="shared" si="538"/>
        <v>0.19832953208457826</v>
      </c>
      <c r="EH142" s="129"/>
      <c r="EI142" s="133">
        <f t="shared" ref="EI142:EN142" si="539">+EI143/$EH$143</f>
        <v>0.15564527924793184</v>
      </c>
      <c r="EJ142" s="133">
        <f t="shared" si="539"/>
        <v>0.17202201913804865</v>
      </c>
      <c r="EK142" s="133">
        <f t="shared" si="539"/>
        <v>0.30729002192420746</v>
      </c>
      <c r="EL142" s="133">
        <f t="shared" si="539"/>
        <v>7.9724560036556882E-2</v>
      </c>
      <c r="EM142" s="133">
        <f t="shared" si="539"/>
        <v>0.10732687942471904</v>
      </c>
      <c r="EN142" s="133">
        <f t="shared" si="539"/>
        <v>0.17799124022853613</v>
      </c>
      <c r="ET142" s="129"/>
      <c r="EU142" s="133">
        <f t="shared" ref="EU142:EZ142" si="540">+EU143/$ET$143</f>
        <v>0.12217943999777633</v>
      </c>
      <c r="EV142" s="133">
        <f t="shared" si="540"/>
        <v>0.20028334365385042</v>
      </c>
      <c r="EW142" s="133">
        <f t="shared" si="540"/>
        <v>0.3345113393512526</v>
      </c>
      <c r="EX142" s="133">
        <f t="shared" si="540"/>
        <v>6.553628795835352E-2</v>
      </c>
      <c r="EY142" s="133">
        <f t="shared" si="540"/>
        <v>0.12341152506654926</v>
      </c>
      <c r="EZ142" s="133">
        <f t="shared" si="540"/>
        <v>0.15407806397221777</v>
      </c>
    </row>
    <row r="143" spans="1:158" x14ac:dyDescent="0.25">
      <c r="B143" s="132" t="s">
        <v>303</v>
      </c>
      <c r="C143" s="129">
        <f>SUM(D143:I143)</f>
        <v>55504371.984940767</v>
      </c>
      <c r="D143" s="129">
        <f t="shared" ref="D143:I143" si="541">D138+D131+D110</f>
        <v>-342799119.9037835</v>
      </c>
      <c r="E143" s="129">
        <f t="shared" si="541"/>
        <v>644372583.42520082</v>
      </c>
      <c r="F143" s="129">
        <f t="shared" si="541"/>
        <v>-436546908.0913555</v>
      </c>
      <c r="G143" s="129">
        <f t="shared" si="541"/>
        <v>-39182492.332001664</v>
      </c>
      <c r="H143" s="129">
        <f t="shared" si="541"/>
        <v>-80211115.502145365</v>
      </c>
      <c r="I143" s="129">
        <f t="shared" si="541"/>
        <v>309871424.38902599</v>
      </c>
      <c r="AC143" s="130" t="s">
        <v>302</v>
      </c>
      <c r="AD143" s="129">
        <f>SUM(AE143:AJ143)</f>
        <v>490976741.40984577</v>
      </c>
      <c r="AE143" s="129">
        <f t="shared" ref="AE143:AJ143" si="542">AE138+AE131+AE110</f>
        <v>84684746.450480953</v>
      </c>
      <c r="AF143" s="129">
        <f t="shared" si="542"/>
        <v>22336075.955113724</v>
      </c>
      <c r="AG143" s="129">
        <f t="shared" si="542"/>
        <v>312375558.59126776</v>
      </c>
      <c r="AH143" s="129">
        <f t="shared" si="542"/>
        <v>-300664140.70785928</v>
      </c>
      <c r="AI143" s="129">
        <f t="shared" si="542"/>
        <v>10983307.162665486</v>
      </c>
      <c r="AJ143" s="129">
        <f t="shared" si="542"/>
        <v>361261193.95817715</v>
      </c>
      <c r="AL143" s="130" t="s">
        <v>302</v>
      </c>
      <c r="AM143" s="131"/>
      <c r="AN143" s="131"/>
      <c r="AO143" s="129"/>
      <c r="AP143" s="129">
        <f>SUM(AQ143:AV143)</f>
        <v>2340298190.9171195</v>
      </c>
      <c r="AQ143" s="129">
        <f t="shared" ref="AQ143:AV143" si="543">AQ138+AQ131+AQ110</f>
        <v>912301012.03347218</v>
      </c>
      <c r="AR143" s="129">
        <f t="shared" si="543"/>
        <v>302409541.67381155</v>
      </c>
      <c r="AS143" s="129">
        <f t="shared" si="543"/>
        <v>495948806.72666955</v>
      </c>
      <c r="AT143" s="129">
        <f t="shared" si="543"/>
        <v>-145168095.74681538</v>
      </c>
      <c r="AU143" s="129">
        <f t="shared" si="543"/>
        <v>343854156.01173025</v>
      </c>
      <c r="AV143" s="129">
        <f t="shared" si="543"/>
        <v>430952770.21825159</v>
      </c>
      <c r="AX143" s="130" t="s">
        <v>302</v>
      </c>
      <c r="AY143" s="131"/>
      <c r="AZ143" s="131"/>
      <c r="BA143" s="129"/>
      <c r="BB143" s="129">
        <f>SUM(BC143:BH143)</f>
        <v>937508131.99229562</v>
      </c>
      <c r="BC143" s="129">
        <f t="shared" ref="BC143:BH143" si="544">BC138+BC131+BC110</f>
        <v>28460963.239565223</v>
      </c>
      <c r="BD143" s="129">
        <f t="shared" si="544"/>
        <v>-63368183.422181994</v>
      </c>
      <c r="BE143" s="129">
        <f t="shared" si="544"/>
        <v>555931674.29266417</v>
      </c>
      <c r="BF143" s="129">
        <f t="shared" si="544"/>
        <v>-302887421.27248079</v>
      </c>
      <c r="BG143" s="129">
        <f t="shared" si="544"/>
        <v>241529947.09068707</v>
      </c>
      <c r="BH143" s="129">
        <f t="shared" si="544"/>
        <v>477841152.06404197</v>
      </c>
      <c r="BJ143" s="130" t="s">
        <v>302</v>
      </c>
      <c r="BN143" s="129">
        <f>SUM(BO143:BT143)</f>
        <v>2020747490.3605096</v>
      </c>
      <c r="BO143" s="129">
        <f t="shared" ref="BO143:BT143" si="545">BO138+BO131+BO110</f>
        <v>416787898.64178717</v>
      </c>
      <c r="BP143" s="129">
        <f t="shared" si="545"/>
        <v>152833909.17013869</v>
      </c>
      <c r="BQ143" s="129">
        <f t="shared" si="545"/>
        <v>797229007.80316305</v>
      </c>
      <c r="BR143" s="129">
        <f t="shared" si="545"/>
        <v>-321030554.28794664</v>
      </c>
      <c r="BS143" s="129">
        <f t="shared" si="545"/>
        <v>373843584.8791284</v>
      </c>
      <c r="BT143" s="129">
        <f t="shared" si="545"/>
        <v>601083644.15423894</v>
      </c>
      <c r="BV143" s="130" t="s">
        <v>302</v>
      </c>
      <c r="BZ143" s="129">
        <f>SUM(CA143:CF143)</f>
        <v>4709016546.9746656</v>
      </c>
      <c r="CA143" s="129">
        <f t="shared" ref="CA143:CF143" si="546">CA138+CA131+CA110</f>
        <v>1968823473.6695032</v>
      </c>
      <c r="CB143" s="129">
        <f t="shared" si="546"/>
        <v>754453040.47118843</v>
      </c>
      <c r="CC143" s="129">
        <f t="shared" si="546"/>
        <v>1063389297.6119249</v>
      </c>
      <c r="CD143" s="129">
        <f t="shared" si="546"/>
        <v>-296376276.82905859</v>
      </c>
      <c r="CE143" s="129">
        <f t="shared" si="546"/>
        <v>196881781.28885043</v>
      </c>
      <c r="CF143" s="129">
        <f t="shared" si="546"/>
        <v>1021845230.7622571</v>
      </c>
      <c r="CH143" s="130" t="s">
        <v>302</v>
      </c>
      <c r="CL143" s="129">
        <f>SUM(CM143:CR143)</f>
        <v>3685124229.0553131</v>
      </c>
      <c r="CM143" s="129">
        <f t="shared" ref="CM143:CR143" si="547">CM138+CM131+CM110</f>
        <v>1433076456.7954354</v>
      </c>
      <c r="CN143" s="129">
        <f t="shared" si="547"/>
        <v>780672092.23588526</v>
      </c>
      <c r="CO143" s="129">
        <f t="shared" si="547"/>
        <v>1147012398.3001246</v>
      </c>
      <c r="CP143" s="129">
        <f t="shared" si="547"/>
        <v>-400401434.58531749</v>
      </c>
      <c r="CQ143" s="129">
        <f t="shared" si="547"/>
        <v>-417402057.47525895</v>
      </c>
      <c r="CR143" s="129">
        <f t="shared" si="547"/>
        <v>1142166773.7844443</v>
      </c>
      <c r="CT143" s="130" t="s">
        <v>302</v>
      </c>
      <c r="CX143" s="129">
        <f>SUM(CY143:DD143)</f>
        <v>4682435195.660779</v>
      </c>
      <c r="CY143" s="129">
        <f t="shared" ref="CY143:DD143" si="548">CY138+CY131+CY110</f>
        <v>1149787353.8497586</v>
      </c>
      <c r="CZ143" s="129">
        <f t="shared" si="548"/>
        <v>696747394.81838226</v>
      </c>
      <c r="DA143" s="129">
        <f t="shared" si="548"/>
        <v>1181852125.5104163</v>
      </c>
      <c r="DB143" s="129">
        <f t="shared" si="548"/>
        <v>407368434.06452066</v>
      </c>
      <c r="DC143" s="129">
        <f t="shared" si="548"/>
        <v>249055521.86840749</v>
      </c>
      <c r="DD143" s="129">
        <f t="shared" si="548"/>
        <v>997624365.54929376</v>
      </c>
      <c r="DF143" s="130" t="s">
        <v>302</v>
      </c>
      <c r="DJ143" s="129">
        <f>SUM(DK143:DP143)</f>
        <v>4734788314.8524046</v>
      </c>
      <c r="DK143" s="129">
        <f t="shared" ref="DK143:DP143" si="549">DK138+DK131+DK110</f>
        <v>1146751462.3899875</v>
      </c>
      <c r="DL143" s="129">
        <f t="shared" si="549"/>
        <v>668278016.34242868</v>
      </c>
      <c r="DM143" s="129">
        <f t="shared" si="549"/>
        <v>1145165353.0996289</v>
      </c>
      <c r="DN143" s="129">
        <f t="shared" si="549"/>
        <v>554410996.6400758</v>
      </c>
      <c r="DO143" s="129">
        <f t="shared" si="549"/>
        <v>301998479.04923671</v>
      </c>
      <c r="DP143" s="129">
        <f t="shared" si="549"/>
        <v>918184007.33104694</v>
      </c>
      <c r="DR143" s="130" t="s">
        <v>302</v>
      </c>
      <c r="DV143" s="129">
        <f>SUM(DW143:EB143)</f>
        <v>4737400011.2423782</v>
      </c>
      <c r="DW143" s="129">
        <f t="shared" ref="DW143:EB143" si="550">DW138+DW131+DW110</f>
        <v>1047302013.2085421</v>
      </c>
      <c r="DX143" s="129">
        <f t="shared" si="550"/>
        <v>726606758.90173006</v>
      </c>
      <c r="DY143" s="129">
        <f t="shared" si="550"/>
        <v>1200512039.8235133</v>
      </c>
      <c r="DZ143" s="129">
        <f t="shared" si="550"/>
        <v>448814248.90643865</v>
      </c>
      <c r="EA143" s="129">
        <f t="shared" si="550"/>
        <v>374598622.87497741</v>
      </c>
      <c r="EB143" s="129">
        <f t="shared" si="550"/>
        <v>939566327.52717662</v>
      </c>
      <c r="ED143" s="130" t="s">
        <v>302</v>
      </c>
      <c r="EH143" s="129">
        <f>SUM(EI143:EN143)</f>
        <v>4878337668.9151621</v>
      </c>
      <c r="EI143" s="129">
        <f t="shared" ref="EI143:EN143" si="551">EI138+EI131+EI110</f>
        <v>759290228.7440052</v>
      </c>
      <c r="EJ143" s="129">
        <f t="shared" si="551"/>
        <v>839181495.8439877</v>
      </c>
      <c r="EK143" s="129">
        <f t="shared" si="551"/>
        <v>1499064489.2346272</v>
      </c>
      <c r="EL143" s="129">
        <f t="shared" si="551"/>
        <v>388923324.3640238</v>
      </c>
      <c r="EM143" s="129">
        <f t="shared" si="551"/>
        <v>523576758.78472257</v>
      </c>
      <c r="EN143" s="129">
        <f t="shared" si="551"/>
        <v>868301371.94379556</v>
      </c>
      <c r="EP143" s="130" t="s">
        <v>302</v>
      </c>
      <c r="ET143" s="129">
        <f>SUM(EU143:EZ143)</f>
        <v>4720303092.1016426</v>
      </c>
      <c r="EU143" s="129">
        <f t="shared" ref="EU143:EZ143" si="552">EU138+EU131+EU110</f>
        <v>576723988.41275072</v>
      </c>
      <c r="EV143" s="129">
        <f t="shared" si="552"/>
        <v>945398086.34572601</v>
      </c>
      <c r="EW143" s="129">
        <f t="shared" si="552"/>
        <v>1578994909.4827795</v>
      </c>
      <c r="EX143" s="129">
        <f t="shared" si="552"/>
        <v>309351142.69467974</v>
      </c>
      <c r="EY143" s="129">
        <f t="shared" si="552"/>
        <v>582539803.37261188</v>
      </c>
      <c r="EZ143" s="129">
        <f t="shared" si="552"/>
        <v>727295161.79309428</v>
      </c>
    </row>
    <row r="144" spans="1:158" s="119" customFormat="1" x14ac:dyDescent="0.25">
      <c r="B144" s="128" t="s">
        <v>301</v>
      </c>
      <c r="C144" s="122">
        <f>SUM(D144:I144)</f>
        <v>125976691.32736498</v>
      </c>
      <c r="D144" s="122">
        <f t="shared" ref="D144:I144" si="553">2.2%*D5</f>
        <v>19580528.127166823</v>
      </c>
      <c r="E144" s="122">
        <f t="shared" si="553"/>
        <v>45467084.208997838</v>
      </c>
      <c r="F144" s="122">
        <f t="shared" si="553"/>
        <v>18560442.100414563</v>
      </c>
      <c r="G144" s="122">
        <f t="shared" si="553"/>
        <v>615894.93559509178</v>
      </c>
      <c r="H144" s="122">
        <f t="shared" si="553"/>
        <v>441102.30059430777</v>
      </c>
      <c r="I144" s="122">
        <f t="shared" si="553"/>
        <v>41311639.654596336</v>
      </c>
      <c r="J144" s="120"/>
      <c r="M144" s="120"/>
      <c r="AC144" s="127">
        <f>AD141-C141</f>
        <v>336447628.15902245</v>
      </c>
      <c r="AD144" s="122">
        <f>SUM(AE144:AJ144)</f>
        <v>225001432.5932461</v>
      </c>
      <c r="AE144" s="122">
        <f t="shared" ref="AE144:AJ144" si="554">2.2%*AE5</f>
        <v>60889448.745983824</v>
      </c>
      <c r="AF144" s="122">
        <f t="shared" si="554"/>
        <v>56075781.537090331</v>
      </c>
      <c r="AG144" s="122">
        <f t="shared" si="554"/>
        <v>29348113.238874145</v>
      </c>
      <c r="AH144" s="122">
        <f t="shared" si="554"/>
        <v>3265114.2838185164</v>
      </c>
      <c r="AI144" s="122">
        <f t="shared" si="554"/>
        <v>27121218.095258284</v>
      </c>
      <c r="AJ144" s="122">
        <f t="shared" si="554"/>
        <v>48301756.692220993</v>
      </c>
      <c r="AL144" s="127">
        <f>AP141-AD141</f>
        <v>1302024479.097872</v>
      </c>
      <c r="AM144" s="123"/>
      <c r="AN144" s="123"/>
      <c r="AO144" s="122"/>
      <c r="AP144" s="122">
        <f>SUM(AQ144:AV144)</f>
        <v>221893586.07408351</v>
      </c>
      <c r="AQ144" s="122">
        <f>2.2%*AQ5</f>
        <v>102151532.21662362</v>
      </c>
      <c r="AR144" s="122">
        <f>2.2%*AR5</f>
        <v>66734681.355739057</v>
      </c>
      <c r="AS144" s="122">
        <f>-2.2%*AS5</f>
        <v>-36425629.261078104</v>
      </c>
      <c r="AT144" s="122">
        <f>2.2%*AT5</f>
        <v>3715941.5887305806</v>
      </c>
      <c r="AU144" s="122">
        <f>2.2%*AU5</f>
        <v>29721104.619182978</v>
      </c>
      <c r="AV144" s="122">
        <f>2.2%*AV5</f>
        <v>55995955.554885395</v>
      </c>
      <c r="AX144" s="127">
        <f>BB141-AP141</f>
        <v>-981647614.76578689</v>
      </c>
      <c r="AY144" s="123"/>
      <c r="AZ144" s="123"/>
      <c r="BA144" s="122"/>
      <c r="BB144" s="122">
        <f>SUM(BC144:BH144)</f>
        <v>351155958.84361136</v>
      </c>
      <c r="BC144" s="122">
        <f t="shared" ref="BC144:BH144" si="555">2.2%*BC5</f>
        <v>134995047.12072995</v>
      </c>
      <c r="BD144" s="122">
        <f t="shared" si="555"/>
        <v>71722175.474671051</v>
      </c>
      <c r="BE144" s="122">
        <f t="shared" si="555"/>
        <v>42858163.269985318</v>
      </c>
      <c r="BF144" s="122">
        <f t="shared" si="555"/>
        <v>10886888.492696738</v>
      </c>
      <c r="BG144" s="122">
        <f t="shared" si="555"/>
        <v>30086089.792507712</v>
      </c>
      <c r="BH144" s="122">
        <f t="shared" si="555"/>
        <v>60607594.693020612</v>
      </c>
      <c r="BJ144" s="127">
        <f>BN141-BB141</f>
        <v>767548645.39285684</v>
      </c>
      <c r="BN144" s="122">
        <f>SUM(BO144:BT144)</f>
        <v>414081877.94390655</v>
      </c>
      <c r="BO144" s="122">
        <f t="shared" ref="BO144:BT144" si="556">2.2%*BO5</f>
        <v>143488341.72175482</v>
      </c>
      <c r="BP144" s="122">
        <f t="shared" si="556"/>
        <v>96306772.190913826</v>
      </c>
      <c r="BQ144" s="122">
        <f t="shared" si="556"/>
        <v>50739423.984408885</v>
      </c>
      <c r="BR144" s="122">
        <f t="shared" si="556"/>
        <v>12868848.824262302</v>
      </c>
      <c r="BS144" s="122">
        <f t="shared" si="556"/>
        <v>40696502.400091536</v>
      </c>
      <c r="BT144" s="122">
        <f t="shared" si="556"/>
        <v>69981988.82247515</v>
      </c>
      <c r="BV144" s="127">
        <f>BZ141-BN141</f>
        <v>1801140267.9314818</v>
      </c>
      <c r="BZ144" s="122">
        <f>SUM(CA144:CF144)</f>
        <v>452099750.47515351</v>
      </c>
      <c r="CA144" s="122">
        <f t="shared" ref="CA144:CF144" si="557">2.2%*CA5</f>
        <v>165244384.1753099</v>
      </c>
      <c r="CB144" s="122">
        <f t="shared" si="557"/>
        <v>103951140.74281558</v>
      </c>
      <c r="CC144" s="122">
        <f t="shared" si="557"/>
        <v>53083329.384965323</v>
      </c>
      <c r="CD144" s="122">
        <f t="shared" si="557"/>
        <v>13649620.137577359</v>
      </c>
      <c r="CE144" s="122">
        <f t="shared" si="557"/>
        <v>43294425.679405548</v>
      </c>
      <c r="CF144" s="122">
        <f t="shared" si="557"/>
        <v>72876850.355079755</v>
      </c>
      <c r="CH144" s="127">
        <f>CL141-BZ141</f>
        <v>-686007853.00596333</v>
      </c>
      <c r="CL144" s="122">
        <f>SUM(CM144:CR144)</f>
        <v>471904222.40417242</v>
      </c>
      <c r="CM144" s="122">
        <f t="shared" ref="CM144:CR144" si="558">2.2%*CM5</f>
        <v>167763294.85082787</v>
      </c>
      <c r="CN144" s="122">
        <f t="shared" si="558"/>
        <v>110938947.20090473</v>
      </c>
      <c r="CO144" s="122">
        <f t="shared" si="558"/>
        <v>55674861.406859279</v>
      </c>
      <c r="CP144" s="122">
        <f t="shared" si="558"/>
        <v>14331681.066077759</v>
      </c>
      <c r="CQ144" s="122">
        <f t="shared" si="558"/>
        <v>46033935.346962497</v>
      </c>
      <c r="CR144" s="122">
        <f t="shared" si="558"/>
        <v>77161502.532540247</v>
      </c>
      <c r="CT144" s="127">
        <f>CX141-CL141</f>
        <v>668198347.62566042</v>
      </c>
      <c r="CX144" s="122">
        <f>SUM(CY144:DD144)</f>
        <v>525676124.67363828</v>
      </c>
      <c r="CY144" s="122">
        <f t="shared" ref="CY144:DD144" si="559">2.2%*CY5</f>
        <v>170533718.37546498</v>
      </c>
      <c r="CZ144" s="122">
        <f t="shared" si="559"/>
        <v>128316612.96717136</v>
      </c>
      <c r="DA144" s="122">
        <f t="shared" si="559"/>
        <v>59382248.737708792</v>
      </c>
      <c r="DB144" s="122">
        <f t="shared" si="559"/>
        <v>37999512.469293609</v>
      </c>
      <c r="DC144" s="122">
        <f t="shared" si="559"/>
        <v>48310188.86506483</v>
      </c>
      <c r="DD144" s="122">
        <f t="shared" si="559"/>
        <v>81133843.258934677</v>
      </c>
      <c r="DF144" s="127">
        <f>DJ141-CX141</f>
        <v>35076589.858397484</v>
      </c>
      <c r="DJ144" s="122">
        <f>SUM(DK144:DP144)</f>
        <v>559719834.29579973</v>
      </c>
      <c r="DK144" s="122">
        <f t="shared" ref="DK144:DP144" si="560">2.2%*DK5</f>
        <v>180865888.61452445</v>
      </c>
      <c r="DL144" s="122">
        <f t="shared" si="560"/>
        <v>136109716.59294295</v>
      </c>
      <c r="DM144" s="122">
        <f t="shared" si="560"/>
        <v>60694964.230777472</v>
      </c>
      <c r="DN144" s="122">
        <f t="shared" si="560"/>
        <v>45265083.408776745</v>
      </c>
      <c r="DO144" s="122">
        <f t="shared" si="560"/>
        <v>51887739.193494685</v>
      </c>
      <c r="DP144" s="122">
        <f t="shared" si="560"/>
        <v>84896442.255283311</v>
      </c>
      <c r="DR144" s="127">
        <f>DV141-DJ141</f>
        <v>1749836.5812740326</v>
      </c>
      <c r="DV144" s="122">
        <f>SUM(DW144:EB144)</f>
        <v>590673186.79529285</v>
      </c>
      <c r="DW144" s="122">
        <f t="shared" ref="DW144:EB144" si="561">2.2%*DW5</f>
        <v>188545685.4668977</v>
      </c>
      <c r="DX144" s="122">
        <f t="shared" si="561"/>
        <v>145621225.64404744</v>
      </c>
      <c r="DY144" s="122">
        <f t="shared" si="561"/>
        <v>64054476.218492642</v>
      </c>
      <c r="DZ144" s="122">
        <f t="shared" si="561"/>
        <v>46065167.896913394</v>
      </c>
      <c r="EA144" s="122">
        <f t="shared" si="561"/>
        <v>55541938.658880718</v>
      </c>
      <c r="EB144" s="122">
        <f t="shared" si="561"/>
        <v>90844692.910061002</v>
      </c>
      <c r="ED144" s="127">
        <f>EH141-DV141</f>
        <v>94428230.64076519</v>
      </c>
      <c r="EH144" s="122">
        <f>SUM(EI144:EN144)</f>
        <v>622784886.85066891</v>
      </c>
      <c r="EI144" s="122">
        <f t="shared" ref="EI144:EN144" si="562">2.2%*EI5</f>
        <v>191645529.13752437</v>
      </c>
      <c r="EJ144" s="122">
        <f t="shared" si="562"/>
        <v>154877853.6733157</v>
      </c>
      <c r="EK144" s="122">
        <f t="shared" si="562"/>
        <v>72747287.110231027</v>
      </c>
      <c r="EL144" s="122">
        <f t="shared" si="562"/>
        <v>47795511.782401301</v>
      </c>
      <c r="EM144" s="122">
        <f t="shared" si="562"/>
        <v>60621120.553664632</v>
      </c>
      <c r="EN144" s="122">
        <f t="shared" si="562"/>
        <v>95097584.593531877</v>
      </c>
      <c r="EP144" s="127">
        <f>ET141-EH141</f>
        <v>-105883166.46506119</v>
      </c>
      <c r="ET144" s="122">
        <f>SUM(EU144:EZ144)</f>
        <v>642882691.15058172</v>
      </c>
      <c r="EU144" s="122">
        <f t="shared" ref="EU144:EZ144" si="563">2.2%*EU5</f>
        <v>196492812.00993329</v>
      </c>
      <c r="EV144" s="122">
        <f t="shared" si="563"/>
        <v>162144448.85008448</v>
      </c>
      <c r="EW144" s="122">
        <f t="shared" si="563"/>
        <v>75946323.223651111</v>
      </c>
      <c r="EX144" s="122">
        <f t="shared" si="563"/>
        <v>48852283.044388883</v>
      </c>
      <c r="EY144" s="122">
        <f t="shared" si="563"/>
        <v>62840263.970351256</v>
      </c>
      <c r="EZ144" s="122">
        <f t="shared" si="563"/>
        <v>96606560.052172676</v>
      </c>
    </row>
    <row r="145" spans="1:158" s="119" customFormat="1" x14ac:dyDescent="0.25">
      <c r="A145" s="126"/>
      <c r="B145" s="125" t="s">
        <v>300</v>
      </c>
      <c r="C145" s="122">
        <f>SUM(D145:I145)</f>
        <v>18316442.755030483</v>
      </c>
      <c r="D145" s="122">
        <f t="shared" ref="D145:I145" si="564">+(D138+D131+D110)*33%</f>
        <v>-113123709.56824856</v>
      </c>
      <c r="E145" s="122">
        <f t="shared" si="564"/>
        <v>212642952.53031629</v>
      </c>
      <c r="F145" s="122">
        <f t="shared" si="564"/>
        <v>-144060479.67014733</v>
      </c>
      <c r="G145" s="122">
        <f t="shared" si="564"/>
        <v>-12930222.469560551</v>
      </c>
      <c r="H145" s="122">
        <f t="shared" si="564"/>
        <v>-26469668.115707971</v>
      </c>
      <c r="I145" s="122">
        <f t="shared" si="564"/>
        <v>102257570.04837859</v>
      </c>
      <c r="J145" s="120"/>
      <c r="L145" s="124"/>
      <c r="M145" s="120"/>
      <c r="AC145" s="121"/>
      <c r="AD145" s="122">
        <f>SUM(AE145:AJ145)</f>
        <v>162022324.66524914</v>
      </c>
      <c r="AE145" s="122">
        <f t="shared" ref="AE145:AJ145" si="565">+(AE138+AE131+AE110)*33%</f>
        <v>27945966.328658715</v>
      </c>
      <c r="AF145" s="122">
        <f t="shared" si="565"/>
        <v>7370905.0651875297</v>
      </c>
      <c r="AG145" s="122">
        <f t="shared" si="565"/>
        <v>103083934.33511837</v>
      </c>
      <c r="AH145" s="122">
        <f t="shared" si="565"/>
        <v>-99219166.433593571</v>
      </c>
      <c r="AI145" s="122">
        <f t="shared" si="565"/>
        <v>3624491.3636796107</v>
      </c>
      <c r="AJ145" s="122">
        <f t="shared" si="565"/>
        <v>119216194.00619847</v>
      </c>
      <c r="AL145" s="121"/>
      <c r="AM145" s="123"/>
      <c r="AN145" s="123"/>
      <c r="AO145" s="122"/>
      <c r="AP145" s="122">
        <f>SUM(AQ145:AV145)</f>
        <v>772298403.00264955</v>
      </c>
      <c r="AQ145" s="122">
        <f t="shared" ref="AQ145:AV145" si="566">+(AQ138+AQ131+AQ110)*33%</f>
        <v>301059333.97104585</v>
      </c>
      <c r="AR145" s="122">
        <f t="shared" si="566"/>
        <v>99795148.752357811</v>
      </c>
      <c r="AS145" s="122">
        <f t="shared" si="566"/>
        <v>163663106.21980095</v>
      </c>
      <c r="AT145" s="122">
        <f t="shared" si="566"/>
        <v>-47905471.596449077</v>
      </c>
      <c r="AU145" s="122">
        <f t="shared" si="566"/>
        <v>113471871.48387098</v>
      </c>
      <c r="AV145" s="122">
        <f t="shared" si="566"/>
        <v>142214414.17202303</v>
      </c>
      <c r="AX145" s="121"/>
      <c r="AY145" s="123"/>
      <c r="AZ145" s="123"/>
      <c r="BA145" s="122"/>
      <c r="BB145" s="122">
        <f>SUM(BC145:BH145)</f>
        <v>309377683.55745757</v>
      </c>
      <c r="BC145" s="122">
        <f t="shared" ref="BC145:BH145" si="567">+(BC138+BC131+BC110)*33%</f>
        <v>9392117.8690565247</v>
      </c>
      <c r="BD145" s="122">
        <f t="shared" si="567"/>
        <v>-20911500.529320057</v>
      </c>
      <c r="BE145" s="122">
        <f t="shared" si="567"/>
        <v>183457452.51657918</v>
      </c>
      <c r="BF145" s="122">
        <f t="shared" si="567"/>
        <v>-99952849.019918665</v>
      </c>
      <c r="BG145" s="122">
        <f t="shared" si="567"/>
        <v>79704882.539926738</v>
      </c>
      <c r="BH145" s="122">
        <f t="shared" si="567"/>
        <v>157687580.18113387</v>
      </c>
      <c r="BJ145" s="121"/>
      <c r="BN145" s="122">
        <f>SUM(BO145:BT145)</f>
        <v>666846671.8189683</v>
      </c>
      <c r="BO145" s="122">
        <f t="shared" ref="BO145:BT145" si="568">+(BO138+BO131+BO110)*33%</f>
        <v>137540006.55178976</v>
      </c>
      <c r="BP145" s="122">
        <f t="shared" si="568"/>
        <v>50435190.026145771</v>
      </c>
      <c r="BQ145" s="122">
        <f t="shared" si="568"/>
        <v>263085572.57504383</v>
      </c>
      <c r="BR145" s="122">
        <f t="shared" si="568"/>
        <v>-105940082.9150224</v>
      </c>
      <c r="BS145" s="122">
        <f t="shared" si="568"/>
        <v>123368383.01011238</v>
      </c>
      <c r="BT145" s="122">
        <f t="shared" si="568"/>
        <v>198357602.57089886</v>
      </c>
      <c r="BV145" s="121"/>
      <c r="BZ145" s="122">
        <f>SUM(CA145:CF145)</f>
        <v>1553975460.5016398</v>
      </c>
      <c r="CA145" s="122">
        <f t="shared" ref="CA145:CF145" si="569">+(CA138+CA131+CA110)*33%</f>
        <v>649711746.31093609</v>
      </c>
      <c r="CB145" s="122">
        <f t="shared" si="569"/>
        <v>248969503.3554922</v>
      </c>
      <c r="CC145" s="122">
        <f t="shared" si="569"/>
        <v>350918468.21193522</v>
      </c>
      <c r="CD145" s="122">
        <f t="shared" si="569"/>
        <v>-97804171.353589341</v>
      </c>
      <c r="CE145" s="122">
        <f t="shared" si="569"/>
        <v>64970987.825320646</v>
      </c>
      <c r="CF145" s="122">
        <f t="shared" si="569"/>
        <v>337208926.15154487</v>
      </c>
      <c r="CH145" s="121"/>
      <c r="CL145" s="122">
        <f>SUM(CM145:CR145)</f>
        <v>1216090995.5882535</v>
      </c>
      <c r="CM145" s="122">
        <f t="shared" ref="CM145:CR145" si="570">+(CM138+CM131+CM110)*33%</f>
        <v>472915230.74249369</v>
      </c>
      <c r="CN145" s="122">
        <f t="shared" si="570"/>
        <v>257621790.43784216</v>
      </c>
      <c r="CO145" s="122">
        <f t="shared" si="570"/>
        <v>378514091.43904114</v>
      </c>
      <c r="CP145" s="122">
        <f t="shared" si="570"/>
        <v>-132132473.41315478</v>
      </c>
      <c r="CQ145" s="122">
        <f t="shared" si="570"/>
        <v>-137742678.96683547</v>
      </c>
      <c r="CR145" s="122">
        <f t="shared" si="570"/>
        <v>376915035.34886664</v>
      </c>
      <c r="CT145" s="121"/>
      <c r="CX145" s="122">
        <f>SUM(CY145:DD145)</f>
        <v>1545203614.5680571</v>
      </c>
      <c r="CY145" s="122">
        <f t="shared" ref="CY145:DD145" si="571">+(CY138+CY131+CY110)*33%</f>
        <v>379429826.77042037</v>
      </c>
      <c r="CZ145" s="122">
        <f t="shared" si="571"/>
        <v>229926640.29006615</v>
      </c>
      <c r="DA145" s="122">
        <f t="shared" si="571"/>
        <v>390011201.41843736</v>
      </c>
      <c r="DB145" s="122">
        <f t="shared" si="571"/>
        <v>134431583.24129182</v>
      </c>
      <c r="DC145" s="122">
        <f t="shared" si="571"/>
        <v>82188322.216574475</v>
      </c>
      <c r="DD145" s="122">
        <f t="shared" si="571"/>
        <v>329216040.63126695</v>
      </c>
      <c r="DF145" s="121"/>
      <c r="DJ145" s="122">
        <f>SUM(DK145:DP145)</f>
        <v>1562480143.9012935</v>
      </c>
      <c r="DK145" s="122">
        <f t="shared" ref="DK145:DP145" si="572">+(DK138+DK131+DK110)*33%</f>
        <v>378427982.58869588</v>
      </c>
      <c r="DL145" s="122">
        <f t="shared" si="572"/>
        <v>220531745.39300147</v>
      </c>
      <c r="DM145" s="122">
        <f t="shared" si="572"/>
        <v>377904566.52287757</v>
      </c>
      <c r="DN145" s="122">
        <f t="shared" si="572"/>
        <v>182955628.89122501</v>
      </c>
      <c r="DO145" s="122">
        <f t="shared" si="572"/>
        <v>99659498.086248115</v>
      </c>
      <c r="DP145" s="122">
        <f t="shared" si="572"/>
        <v>303000722.41924548</v>
      </c>
      <c r="DR145" s="121"/>
      <c r="DV145" s="122">
        <f>SUM(DW145:EB145)</f>
        <v>1563342003.7099848</v>
      </c>
      <c r="DW145" s="122">
        <f t="shared" ref="DW145:EB145" si="573">+(DW138+DW131+DW110)*33%</f>
        <v>345609664.35881889</v>
      </c>
      <c r="DX145" s="122">
        <f t="shared" si="573"/>
        <v>239780230.43757093</v>
      </c>
      <c r="DY145" s="122">
        <f t="shared" si="573"/>
        <v>396168973.1417594</v>
      </c>
      <c r="DZ145" s="122">
        <f t="shared" si="573"/>
        <v>148108702.13912475</v>
      </c>
      <c r="EA145" s="122">
        <f t="shared" si="573"/>
        <v>123617545.54874255</v>
      </c>
      <c r="EB145" s="122">
        <f t="shared" si="573"/>
        <v>310056888.08396828</v>
      </c>
      <c r="ED145" s="121"/>
      <c r="EH145" s="122">
        <f>SUM(EI145:EN145)</f>
        <v>1609851430.7420034</v>
      </c>
      <c r="EI145" s="122">
        <f t="shared" ref="EI145:EN145" si="574">+(EI138+EI131+EI110)*33%</f>
        <v>250565775.48552173</v>
      </c>
      <c r="EJ145" s="122">
        <f t="shared" si="574"/>
        <v>276929893.62851596</v>
      </c>
      <c r="EK145" s="122">
        <f t="shared" si="574"/>
        <v>494691281.44742703</v>
      </c>
      <c r="EL145" s="122">
        <f t="shared" si="574"/>
        <v>128344697.04012786</v>
      </c>
      <c r="EM145" s="122">
        <f t="shared" si="574"/>
        <v>172780330.39895844</v>
      </c>
      <c r="EN145" s="122">
        <f t="shared" si="574"/>
        <v>286539452.74145257</v>
      </c>
      <c r="EP145" s="121"/>
      <c r="ET145" s="122">
        <f>SUM(EU145:EZ145)</f>
        <v>1557700020.3935423</v>
      </c>
      <c r="EU145" s="122">
        <f t="shared" ref="EU145:EZ145" si="575">+(EU138+EU131+EU110)*33%</f>
        <v>190318916.17620775</v>
      </c>
      <c r="EV145" s="122">
        <f t="shared" si="575"/>
        <v>311981368.4940896</v>
      </c>
      <c r="EW145" s="122">
        <f t="shared" si="575"/>
        <v>521068320.12931728</v>
      </c>
      <c r="EX145" s="122">
        <f t="shared" si="575"/>
        <v>102085877.08924432</v>
      </c>
      <c r="EY145" s="122">
        <f t="shared" si="575"/>
        <v>192238135.11296192</v>
      </c>
      <c r="EZ145" s="122">
        <f t="shared" si="575"/>
        <v>240007403.39172113</v>
      </c>
      <c r="FB145" s="121"/>
    </row>
    <row r="146" spans="1:158" s="119" customFormat="1" x14ac:dyDescent="0.25">
      <c r="C146" s="121"/>
      <c r="D146" s="121"/>
      <c r="E146" s="121"/>
      <c r="F146" s="121"/>
      <c r="G146" s="121"/>
      <c r="H146" s="121"/>
      <c r="I146" s="121"/>
      <c r="J146" s="120"/>
      <c r="M146" s="120"/>
    </row>
    <row r="148" spans="1:158" x14ac:dyDescent="0.25">
      <c r="C148" s="118"/>
    </row>
    <row r="149" spans="1:158" x14ac:dyDescent="0.25">
      <c r="L149" s="116">
        <f>916-274</f>
        <v>642</v>
      </c>
    </row>
    <row r="150" spans="1:158" x14ac:dyDescent="0.25">
      <c r="L150" s="116">
        <f>888+100+68+141</f>
        <v>1197</v>
      </c>
    </row>
    <row r="151" spans="1:158" x14ac:dyDescent="0.25">
      <c r="L151" s="116">
        <f>196+80+72+50+33+100+265+93</f>
        <v>889</v>
      </c>
    </row>
    <row r="152" spans="1:158" x14ac:dyDescent="0.25">
      <c r="L152" s="116">
        <f>+L150-L151</f>
        <v>308</v>
      </c>
    </row>
    <row r="155" spans="1:158" x14ac:dyDescent="0.25">
      <c r="L155" s="116">
        <f>+(1364-1236)/1236</f>
        <v>0.10355987055016182</v>
      </c>
    </row>
    <row r="156" spans="1:158" x14ac:dyDescent="0.25">
      <c r="P156" s="116">
        <f>820+179</f>
        <v>999</v>
      </c>
    </row>
    <row r="157" spans="1:158" x14ac:dyDescent="0.25">
      <c r="N157" s="116">
        <f>35-17</f>
        <v>18</v>
      </c>
      <c r="P157" s="116">
        <f>1080-P156</f>
        <v>81</v>
      </c>
    </row>
    <row r="159" spans="1:158" x14ac:dyDescent="0.25">
      <c r="L159" s="116">
        <f>+(143-197)/197</f>
        <v>-0.27411167512690354</v>
      </c>
    </row>
    <row r="162" spans="12:16" x14ac:dyDescent="0.25">
      <c r="N162" s="116">
        <f>858954-736341</f>
        <v>122613</v>
      </c>
    </row>
    <row r="163" spans="12:16" x14ac:dyDescent="0.25">
      <c r="N163" s="117">
        <f>+N162/736341</f>
        <v>0.16651660032512111</v>
      </c>
    </row>
    <row r="164" spans="12:16" x14ac:dyDescent="0.25">
      <c r="P164" s="116">
        <f>655/1.1925</f>
        <v>549.26624737945497</v>
      </c>
    </row>
    <row r="167" spans="12:16" x14ac:dyDescent="0.25">
      <c r="N167" s="116">
        <f>966-170+251-597+352</f>
        <v>802</v>
      </c>
      <c r="P167" s="116">
        <f>786-550</f>
        <v>236</v>
      </c>
    </row>
    <row r="169" spans="12:16" x14ac:dyDescent="0.25">
      <c r="L169" s="117">
        <f>80-56</f>
        <v>24</v>
      </c>
    </row>
    <row r="170" spans="12:16" x14ac:dyDescent="0.25">
      <c r="L170" s="116">
        <f>789-116+251-587+352</f>
        <v>689</v>
      </c>
    </row>
    <row r="173" spans="12:16" x14ac:dyDescent="0.25">
      <c r="L173" s="116">
        <f>515+242-363</f>
        <v>394</v>
      </c>
    </row>
    <row r="190" spans="12:12" x14ac:dyDescent="0.25">
      <c r="L190" s="116">
        <f>3.17*3</f>
        <v>9.51</v>
      </c>
    </row>
    <row r="198" spans="12:13" x14ac:dyDescent="0.25">
      <c r="L198" s="116">
        <f>25-13</f>
        <v>12</v>
      </c>
    </row>
    <row r="206" spans="12:13" x14ac:dyDescent="0.25">
      <c r="L206" s="116">
        <f>265*6/12</f>
        <v>132.5</v>
      </c>
      <c r="M206" s="117">
        <f>+L206+L208</f>
        <v>177.5</v>
      </c>
    </row>
    <row r="207" spans="12:13" x14ac:dyDescent="0.25">
      <c r="L207" s="116">
        <f>-221*6/12</f>
        <v>-110.5</v>
      </c>
      <c r="M207" s="117">
        <f>+L207+L209+L210</f>
        <v>-172.5</v>
      </c>
    </row>
    <row r="208" spans="12:13" x14ac:dyDescent="0.25">
      <c r="L208" s="116">
        <v>45</v>
      </c>
    </row>
    <row r="209" spans="12:12" x14ac:dyDescent="0.25">
      <c r="L209" s="116">
        <v>-22</v>
      </c>
    </row>
    <row r="210" spans="12:12" x14ac:dyDescent="0.25">
      <c r="L210" s="116">
        <v>-40</v>
      </c>
    </row>
    <row r="239" spans="3:3" x14ac:dyDescent="0.25">
      <c r="C239" s="116">
        <v>0.97991507864887184</v>
      </c>
    </row>
  </sheetData>
  <mergeCells count="13">
    <mergeCell ref="EH1:EN1"/>
    <mergeCell ref="ET1:EZ1"/>
    <mergeCell ref="BN1:BT1"/>
    <mergeCell ref="BZ1:CF1"/>
    <mergeCell ref="CL1:CR1"/>
    <mergeCell ref="CX1:DD1"/>
    <mergeCell ref="DJ1:DP1"/>
    <mergeCell ref="DV1:EB1"/>
    <mergeCell ref="J2:K2"/>
    <mergeCell ref="C1:I1"/>
    <mergeCell ref="AD1:AJ1"/>
    <mergeCell ref="AP1:AV1"/>
    <mergeCell ref="BB1:BH1"/>
  </mergeCells>
  <pageMargins left="0.25" right="0.25" top="0.75" bottom="0.75" header="0.3" footer="0.3"/>
  <pageSetup paperSize="9" scale="5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6B83-DE1A-4BFF-B9A8-89D55D89937E}">
  <sheetPr>
    <tabColor theme="3" tint="0.499984740745262"/>
    <pageSetUpPr fitToPage="1"/>
  </sheetPr>
  <dimension ref="A1:FB147"/>
  <sheetViews>
    <sheetView showGridLines="0" tabSelected="1" zoomScale="80" zoomScaleNormal="80" workbookViewId="0">
      <pane xSplit="1" ySplit="6" topLeftCell="B7" activePane="bottomRight" state="frozen"/>
      <selection pane="topRight" activeCell="I127" sqref="I127"/>
      <selection pane="bottomLeft" activeCell="I127" sqref="I127"/>
      <selection pane="bottomRight" activeCell="E4" sqref="E4"/>
    </sheetView>
  </sheetViews>
  <sheetFormatPr baseColWidth="10" defaultColWidth="11.42578125" defaultRowHeight="12.75" x14ac:dyDescent="0.2"/>
  <cols>
    <col min="1" max="1" width="36.5703125" style="1" customWidth="1"/>
    <col min="2" max="2" width="27.42578125" style="1" bestFit="1" customWidth="1"/>
    <col min="3" max="3" width="15" style="1" bestFit="1" customWidth="1"/>
    <col min="4" max="4" width="21.5703125" style="1" bestFit="1" customWidth="1"/>
    <col min="5" max="5" width="15" style="1" bestFit="1" customWidth="1"/>
    <col min="6" max="6" width="23.5703125" style="1" bestFit="1" customWidth="1"/>
    <col min="7" max="7" width="15.42578125" style="1" bestFit="1" customWidth="1"/>
    <col min="8" max="8" width="13.5703125" style="1" bestFit="1" customWidth="1"/>
    <col min="9" max="9" width="15" style="1" bestFit="1" customWidth="1"/>
    <col min="10" max="10" width="15.42578125" style="1" bestFit="1" customWidth="1"/>
    <col min="11" max="11" width="16.42578125" style="1" bestFit="1" customWidth="1"/>
    <col min="12" max="12" width="23.42578125" style="1" bestFit="1" customWidth="1"/>
    <col min="13" max="13" width="25.42578125" style="1" bestFit="1" customWidth="1"/>
    <col min="14" max="14" width="13.5703125" style="1" customWidth="1"/>
    <col min="15" max="15" width="36.140625" style="1" bestFit="1" customWidth="1"/>
    <col min="16" max="16" width="27.42578125" style="1" bestFit="1" customWidth="1"/>
    <col min="17" max="17" width="15" style="1" bestFit="1" customWidth="1"/>
    <col min="18" max="18" width="21.5703125" style="1" bestFit="1" customWidth="1"/>
    <col min="19" max="19" width="15" style="1" bestFit="1" customWidth="1"/>
    <col min="20" max="20" width="23.5703125" style="1" bestFit="1" customWidth="1"/>
    <col min="21" max="21" width="15.42578125" style="1" bestFit="1" customWidth="1"/>
    <col min="22" max="22" width="13.5703125" style="1" bestFit="1" customWidth="1"/>
    <col min="23" max="23" width="15" style="1" bestFit="1" customWidth="1"/>
    <col min="24" max="24" width="15.42578125" style="1" bestFit="1" customWidth="1"/>
    <col min="25" max="25" width="16.42578125" style="1" bestFit="1" customWidth="1"/>
    <col min="26" max="26" width="23.42578125" style="1" bestFit="1" customWidth="1"/>
    <col min="27" max="27" width="25.42578125" style="1" bestFit="1" customWidth="1"/>
    <col min="28" max="28" width="36.140625" style="1" bestFit="1" customWidth="1"/>
    <col min="29" max="29" width="27.42578125" style="1" bestFit="1" customWidth="1"/>
    <col min="30" max="30" width="15" style="1" bestFit="1" customWidth="1"/>
    <col min="31" max="31" width="21.5703125" style="1" bestFit="1" customWidth="1"/>
    <col min="32" max="32" width="15" style="1" bestFit="1" customWidth="1"/>
    <col min="33" max="33" width="23.5703125" style="1" bestFit="1" customWidth="1"/>
    <col min="34" max="34" width="15.42578125" style="1" bestFit="1" customWidth="1"/>
    <col min="35" max="35" width="13.5703125" style="1" bestFit="1" customWidth="1"/>
    <col min="36" max="36" width="15" style="1" bestFit="1" customWidth="1"/>
    <col min="37" max="37" width="15.42578125" style="1" bestFit="1" customWidth="1"/>
    <col min="38" max="38" width="16.42578125" style="1" bestFit="1" customWidth="1"/>
    <col min="39" max="39" width="23.42578125" style="1" bestFit="1" customWidth="1"/>
    <col min="40" max="40" width="25.42578125" style="1" bestFit="1" customWidth="1"/>
    <col min="41" max="41" width="36.140625" style="1" bestFit="1" customWidth="1"/>
    <col min="42" max="42" width="27.42578125" style="1" bestFit="1" customWidth="1"/>
    <col min="43" max="43" width="15" style="1" bestFit="1" customWidth="1"/>
    <col min="44" max="44" width="21.5703125" style="1" bestFit="1" customWidth="1"/>
    <col min="45" max="45" width="15" style="1" bestFit="1" customWidth="1"/>
    <col min="46" max="46" width="23.5703125" style="1" bestFit="1" customWidth="1"/>
    <col min="47" max="47" width="15.42578125" style="1" bestFit="1" customWidth="1"/>
    <col min="48" max="48" width="13.5703125" style="1" bestFit="1" customWidth="1"/>
    <col min="49" max="49" width="15" style="1" bestFit="1" customWidth="1"/>
    <col min="50" max="50" width="15.42578125" style="1" bestFit="1" customWidth="1"/>
    <col min="51" max="51" width="16.42578125" style="1" bestFit="1" customWidth="1"/>
    <col min="52" max="52" width="19.5703125" style="1" customWidth="1"/>
    <col min="53" max="53" width="17.5703125" style="1" customWidth="1"/>
    <col min="54" max="54" width="36.140625" style="1" bestFit="1" customWidth="1"/>
    <col min="55" max="55" width="27.42578125" style="1" bestFit="1" customWidth="1"/>
    <col min="56" max="56" width="15" style="1" bestFit="1" customWidth="1"/>
    <col min="57" max="57" width="21.5703125" style="1" bestFit="1" customWidth="1"/>
    <col min="58" max="58" width="15" style="1" bestFit="1" customWidth="1"/>
    <col min="59" max="59" width="23.5703125" style="1" bestFit="1" customWidth="1"/>
    <col min="60" max="60" width="15.42578125" style="1" bestFit="1" customWidth="1"/>
    <col min="61" max="61" width="13.5703125" style="1" bestFit="1" customWidth="1"/>
    <col min="62" max="62" width="15" style="1" bestFit="1" customWidth="1"/>
    <col min="63" max="63" width="15.42578125" style="1" bestFit="1" customWidth="1"/>
    <col min="64" max="64" width="16.42578125" style="1" bestFit="1" customWidth="1"/>
    <col min="65" max="65" width="19.5703125" style="1" customWidth="1"/>
    <col min="66" max="66" width="17.5703125" style="1" customWidth="1"/>
    <col min="67" max="67" width="36.140625" style="1" bestFit="1" customWidth="1"/>
    <col min="68" max="68" width="27.42578125" style="1" bestFit="1" customWidth="1"/>
    <col min="69" max="69" width="15" style="1" bestFit="1" customWidth="1"/>
    <col min="70" max="70" width="21.5703125" style="1" bestFit="1" customWidth="1"/>
    <col min="71" max="71" width="15" style="1" bestFit="1" customWidth="1"/>
    <col min="72" max="72" width="23.5703125" style="1" bestFit="1" customWidth="1"/>
    <col min="73" max="73" width="15.42578125" style="1" bestFit="1" customWidth="1"/>
    <col min="74" max="74" width="13.5703125" style="1" bestFit="1" customWidth="1"/>
    <col min="75" max="75" width="15" style="1" bestFit="1" customWidth="1"/>
    <col min="76" max="76" width="15.42578125" style="1" bestFit="1" customWidth="1"/>
    <col min="77" max="77" width="16.42578125" style="1" bestFit="1" customWidth="1"/>
    <col min="78" max="78" width="19.5703125" style="1" customWidth="1"/>
    <col min="79" max="79" width="17.5703125" style="1" customWidth="1"/>
    <col min="80" max="80" width="36.140625" style="1" bestFit="1" customWidth="1"/>
    <col min="81" max="81" width="27.42578125" style="1" bestFit="1" customWidth="1"/>
    <col min="82" max="82" width="15" style="1" bestFit="1" customWidth="1"/>
    <col min="83" max="83" width="21.5703125" style="1" bestFit="1" customWidth="1"/>
    <col min="84" max="84" width="15" style="1" bestFit="1" customWidth="1"/>
    <col min="85" max="85" width="23.5703125" style="1" bestFit="1" customWidth="1"/>
    <col min="86" max="86" width="15.42578125" style="1" bestFit="1" customWidth="1"/>
    <col min="87" max="87" width="13.5703125" style="1" bestFit="1" customWidth="1"/>
    <col min="88" max="88" width="15" style="1" bestFit="1" customWidth="1"/>
    <col min="89" max="89" width="15.42578125" style="1" bestFit="1" customWidth="1"/>
    <col min="90" max="90" width="16.42578125" style="1" bestFit="1" customWidth="1"/>
    <col min="91" max="91" width="19.5703125" style="1" customWidth="1"/>
    <col min="92" max="92" width="17.5703125" style="1" customWidth="1"/>
    <col min="93" max="93" width="36.140625" style="1" bestFit="1" customWidth="1"/>
    <col min="94" max="94" width="27.42578125" style="1" bestFit="1" customWidth="1"/>
    <col min="95" max="95" width="15" style="1" bestFit="1" customWidth="1"/>
    <col min="96" max="96" width="21.5703125" style="1" bestFit="1" customWidth="1"/>
    <col min="97" max="97" width="15" style="1" bestFit="1" customWidth="1"/>
    <col min="98" max="98" width="23.5703125" style="1" bestFit="1" customWidth="1"/>
    <col min="99" max="99" width="15.42578125" style="1" bestFit="1" customWidth="1"/>
    <col min="100" max="100" width="13.5703125" style="1" bestFit="1" customWidth="1"/>
    <col min="101" max="101" width="15" style="1" bestFit="1" customWidth="1"/>
    <col min="102" max="102" width="15.42578125" style="1" bestFit="1" customWidth="1"/>
    <col min="103" max="103" width="16.42578125" style="1" bestFit="1" customWidth="1"/>
    <col min="104" max="104" width="19.5703125" style="1" customWidth="1"/>
    <col min="105" max="105" width="17.5703125" style="1" customWidth="1"/>
    <col min="106" max="106" width="36.140625" style="1" bestFit="1" customWidth="1"/>
    <col min="107" max="107" width="27.42578125" style="1" bestFit="1" customWidth="1"/>
    <col min="108" max="108" width="15" style="1" bestFit="1" customWidth="1"/>
    <col min="109" max="109" width="21.5703125" style="1" bestFit="1" customWidth="1"/>
    <col min="110" max="110" width="15" style="1" bestFit="1" customWidth="1"/>
    <col min="111" max="111" width="23.5703125" style="1" bestFit="1" customWidth="1"/>
    <col min="112" max="112" width="15.42578125" style="1" bestFit="1" customWidth="1"/>
    <col min="113" max="113" width="13.5703125" style="1" bestFit="1" customWidth="1"/>
    <col min="114" max="114" width="15" style="1" bestFit="1" customWidth="1"/>
    <col min="115" max="115" width="15.42578125" style="1" bestFit="1" customWidth="1"/>
    <col min="116" max="116" width="16.42578125" style="1" bestFit="1" customWidth="1"/>
    <col min="117" max="117" width="19.5703125" style="1" customWidth="1"/>
    <col min="118" max="118" width="17.5703125" style="1" customWidth="1"/>
    <col min="119" max="119" width="36.140625" style="1" bestFit="1" customWidth="1"/>
    <col min="120" max="120" width="27.42578125" style="1" bestFit="1" customWidth="1"/>
    <col min="121" max="121" width="15" style="1" bestFit="1" customWidth="1"/>
    <col min="122" max="122" width="21.5703125" style="1" bestFit="1" customWidth="1"/>
    <col min="123" max="123" width="15" style="1" bestFit="1" customWidth="1"/>
    <col min="124" max="124" width="23.5703125" style="1" bestFit="1" customWidth="1"/>
    <col min="125" max="125" width="15.42578125" style="1" bestFit="1" customWidth="1"/>
    <col min="126" max="126" width="13.5703125" style="1" bestFit="1" customWidth="1"/>
    <col min="127" max="127" width="15" style="1" bestFit="1" customWidth="1"/>
    <col min="128" max="128" width="15.42578125" style="1" bestFit="1" customWidth="1"/>
    <col min="129" max="129" width="16.42578125" style="1" bestFit="1" customWidth="1"/>
    <col min="130" max="130" width="19.5703125" style="1" customWidth="1"/>
    <col min="131" max="131" width="17.5703125" style="1" customWidth="1"/>
    <col min="132" max="132" width="36.140625" style="1" bestFit="1" customWidth="1"/>
    <col min="133" max="133" width="27.42578125" style="1" bestFit="1" customWidth="1"/>
    <col min="134" max="134" width="15" style="1" bestFit="1" customWidth="1"/>
    <col min="135" max="135" width="21.5703125" style="1" bestFit="1" customWidth="1"/>
    <col min="136" max="136" width="15" style="1" bestFit="1" customWidth="1"/>
    <col min="137" max="137" width="23.5703125" style="1" bestFit="1" customWidth="1"/>
    <col min="138" max="138" width="15.42578125" style="1" bestFit="1" customWidth="1"/>
    <col min="139" max="139" width="13.5703125" style="1" bestFit="1" customWidth="1"/>
    <col min="140" max="140" width="15" style="1" bestFit="1" customWidth="1"/>
    <col min="141" max="141" width="15.42578125" style="1" bestFit="1" customWidth="1"/>
    <col min="142" max="142" width="16.42578125" style="1" bestFit="1" customWidth="1"/>
    <col min="143" max="143" width="19.5703125" style="1" customWidth="1"/>
    <col min="144" max="144" width="17.5703125" style="1" customWidth="1"/>
    <col min="145" max="145" width="36.140625" style="1" bestFit="1" customWidth="1"/>
    <col min="146" max="146" width="27.42578125" style="1" bestFit="1" customWidth="1"/>
    <col min="147" max="147" width="15" style="1" bestFit="1" customWidth="1"/>
    <col min="148" max="148" width="21.5703125" style="1" bestFit="1" customWidth="1"/>
    <col min="149" max="149" width="15" style="1" bestFit="1" customWidth="1"/>
    <col min="150" max="150" width="23.5703125" style="1" bestFit="1" customWidth="1"/>
    <col min="151" max="151" width="15.42578125" style="1" bestFit="1" customWidth="1"/>
    <col min="152" max="152" width="13.5703125" style="1" bestFit="1" customWidth="1"/>
    <col min="153" max="153" width="15" style="1" bestFit="1" customWidth="1"/>
    <col min="154" max="154" width="15.42578125" style="1" bestFit="1" customWidth="1"/>
    <col min="155" max="155" width="16.42578125" style="1" bestFit="1" customWidth="1"/>
    <col min="156" max="156" width="19.5703125" style="1" customWidth="1"/>
    <col min="157" max="157" width="17.5703125" style="1" customWidth="1"/>
    <col min="158" max="158" width="20.42578125" style="1" customWidth="1"/>
    <col min="159" max="16384" width="11.42578125" style="1"/>
  </cols>
  <sheetData>
    <row r="1" spans="1:158" x14ac:dyDescent="0.2">
      <c r="E1" s="115" t="s">
        <v>430</v>
      </c>
      <c r="F1" s="1" t="s">
        <v>429</v>
      </c>
      <c r="S1" s="1" t="s">
        <v>416</v>
      </c>
    </row>
    <row r="2" spans="1:158" x14ac:dyDescent="0.2">
      <c r="D2" s="3">
        <f>SUM(D46:H46)</f>
        <v>4848531161.2511578</v>
      </c>
      <c r="F2" s="1">
        <v>444</v>
      </c>
      <c r="G2" s="1">
        <v>112</v>
      </c>
      <c r="I2" s="1">
        <v>639</v>
      </c>
      <c r="AG2" s="1" t="s">
        <v>415</v>
      </c>
      <c r="AU2" s="1" t="s">
        <v>414</v>
      </c>
      <c r="BG2" s="1" t="s">
        <v>413</v>
      </c>
      <c r="BV2" s="1" t="s">
        <v>412</v>
      </c>
      <c r="CH2" s="1" t="s">
        <v>411</v>
      </c>
      <c r="CU2" s="1" t="s">
        <v>428</v>
      </c>
      <c r="DI2" s="1" t="s">
        <v>409</v>
      </c>
      <c r="DU2" s="1" t="s">
        <v>408</v>
      </c>
      <c r="EH2" s="1" t="s">
        <v>407</v>
      </c>
      <c r="EV2" s="1" t="s">
        <v>406</v>
      </c>
    </row>
    <row r="3" spans="1:158" ht="15" x14ac:dyDescent="0.25">
      <c r="D3" s="3">
        <f>D67+H67</f>
        <v>1221410011.405127</v>
      </c>
      <c r="L3" s="20">
        <f>13118-9225</f>
        <v>3893</v>
      </c>
    </row>
    <row r="4" spans="1:158" ht="15" x14ac:dyDescent="0.25">
      <c r="A4" s="102" t="s">
        <v>288</v>
      </c>
      <c r="B4" s="102" t="s">
        <v>286</v>
      </c>
      <c r="C4" s="102"/>
      <c r="D4" s="102"/>
      <c r="E4" s="102" t="s">
        <v>427</v>
      </c>
      <c r="F4" s="102"/>
      <c r="G4" s="102"/>
      <c r="H4" s="102"/>
      <c r="I4" s="102"/>
      <c r="J4" s="102"/>
      <c r="K4" s="102"/>
      <c r="P4" s="102" t="s">
        <v>286</v>
      </c>
      <c r="Q4" s="102"/>
      <c r="R4" s="102"/>
      <c r="S4" s="102"/>
      <c r="T4" s="102" t="s">
        <v>426</v>
      </c>
      <c r="U4" s="102"/>
      <c r="V4" s="102"/>
      <c r="W4" s="102"/>
      <c r="X4" s="102"/>
      <c r="Y4" s="102"/>
      <c r="AC4" s="102" t="s">
        <v>286</v>
      </c>
      <c r="AD4" s="102"/>
      <c r="AE4" s="102"/>
      <c r="AF4" s="102"/>
      <c r="AG4" s="102" t="s">
        <v>425</v>
      </c>
      <c r="AH4" s="102"/>
      <c r="AI4" s="102"/>
      <c r="AJ4" s="102"/>
      <c r="AK4" s="102"/>
      <c r="AL4" s="102"/>
      <c r="AP4" s="102" t="s">
        <v>286</v>
      </c>
      <c r="AQ4" s="102"/>
      <c r="AR4" s="102"/>
      <c r="AS4" s="102"/>
      <c r="AT4" s="114">
        <v>46139</v>
      </c>
      <c r="AU4" s="102"/>
      <c r="AV4" s="102"/>
      <c r="AW4" s="102"/>
      <c r="AX4" s="102"/>
      <c r="AY4" s="102"/>
      <c r="BC4" s="102" t="s">
        <v>286</v>
      </c>
      <c r="BD4" s="102"/>
      <c r="BE4" s="102"/>
      <c r="BF4" s="102"/>
      <c r="BG4" s="114">
        <v>46169</v>
      </c>
      <c r="BH4" s="102"/>
      <c r="BI4" s="102"/>
      <c r="BJ4" s="102"/>
      <c r="BK4" s="102"/>
      <c r="BL4" s="102"/>
      <c r="BP4" s="102" t="s">
        <v>286</v>
      </c>
      <c r="BQ4" s="102"/>
      <c r="BR4" s="102"/>
      <c r="BS4" s="102"/>
      <c r="BT4" s="102" t="s">
        <v>424</v>
      </c>
      <c r="BU4" s="102"/>
      <c r="BV4" s="102"/>
      <c r="BW4" s="102"/>
      <c r="BX4" s="102"/>
      <c r="BY4" s="102"/>
      <c r="CC4" s="102" t="s">
        <v>286</v>
      </c>
      <c r="CD4" s="102"/>
      <c r="CE4" s="102"/>
      <c r="CF4" s="102"/>
      <c r="CG4" s="102" t="s">
        <v>423</v>
      </c>
      <c r="CH4" s="102"/>
      <c r="CI4" s="102"/>
      <c r="CJ4" s="102"/>
      <c r="CK4" s="102"/>
      <c r="CL4" s="102"/>
      <c r="CP4" s="102" t="s">
        <v>286</v>
      </c>
      <c r="CQ4" s="102"/>
      <c r="CR4" s="102"/>
      <c r="CS4" s="102"/>
      <c r="CT4" s="102" t="s">
        <v>422</v>
      </c>
      <c r="CU4" s="102"/>
      <c r="CV4" s="102"/>
      <c r="CW4" s="102"/>
      <c r="CX4" s="102"/>
      <c r="CY4" s="102"/>
      <c r="DC4" s="102" t="s">
        <v>286</v>
      </c>
      <c r="DD4" s="102"/>
      <c r="DE4" s="102"/>
      <c r="DF4" s="102"/>
      <c r="DG4" s="114">
        <v>46292</v>
      </c>
      <c r="DH4" s="102"/>
      <c r="DI4" s="102"/>
      <c r="DJ4" s="102"/>
      <c r="DK4" s="102"/>
      <c r="DL4" s="102"/>
      <c r="DP4" s="102" t="s">
        <v>286</v>
      </c>
      <c r="DQ4" s="102"/>
      <c r="DR4" s="102"/>
      <c r="DS4" s="102"/>
      <c r="DT4" s="114">
        <v>46322</v>
      </c>
      <c r="DU4" s="102"/>
      <c r="DV4" s="102"/>
      <c r="DW4" s="102"/>
      <c r="DX4" s="102"/>
      <c r="DY4" s="102"/>
      <c r="EC4" s="102" t="s">
        <v>286</v>
      </c>
      <c r="ED4" s="102"/>
      <c r="EE4" s="102"/>
      <c r="EF4" s="102"/>
      <c r="EG4" s="114">
        <v>46353</v>
      </c>
      <c r="EH4" s="102"/>
      <c r="EI4" s="102"/>
      <c r="EJ4" s="102"/>
      <c r="EK4" s="102"/>
      <c r="EL4" s="102"/>
      <c r="EP4" s="102" t="s">
        <v>286</v>
      </c>
      <c r="EQ4" s="102"/>
      <c r="ER4" s="102"/>
      <c r="ES4" s="102"/>
      <c r="ET4" s="114">
        <v>46383</v>
      </c>
      <c r="EU4" s="102"/>
      <c r="EV4" s="102"/>
      <c r="EW4" s="102"/>
      <c r="EX4" s="102"/>
      <c r="EY4" s="102"/>
    </row>
    <row r="5" spans="1:158" x14ac:dyDescent="0.2">
      <c r="A5" s="1" t="s">
        <v>285</v>
      </c>
      <c r="B5" s="1" t="s">
        <v>46</v>
      </c>
      <c r="C5" s="1" t="s">
        <v>45</v>
      </c>
      <c r="D5" s="1" t="s">
        <v>44</v>
      </c>
      <c r="E5" s="1" t="s">
        <v>43</v>
      </c>
      <c r="F5" s="1" t="s">
        <v>42</v>
      </c>
      <c r="G5" s="1" t="s">
        <v>41</v>
      </c>
      <c r="H5" s="1" t="s">
        <v>40</v>
      </c>
      <c r="I5" s="1" t="s">
        <v>39</v>
      </c>
      <c r="P5" s="1" t="s">
        <v>46</v>
      </c>
      <c r="Q5" s="1" t="s">
        <v>45</v>
      </c>
      <c r="R5" s="1" t="s">
        <v>44</v>
      </c>
      <c r="S5" s="1" t="s">
        <v>43</v>
      </c>
      <c r="T5" s="1" t="s">
        <v>42</v>
      </c>
      <c r="U5" s="1" t="s">
        <v>41</v>
      </c>
      <c r="V5" s="1" t="s">
        <v>40</v>
      </c>
      <c r="W5" s="1" t="s">
        <v>39</v>
      </c>
      <c r="AC5" s="1" t="s">
        <v>46</v>
      </c>
      <c r="AD5" s="1" t="s">
        <v>45</v>
      </c>
      <c r="AE5" s="1" t="s">
        <v>44</v>
      </c>
      <c r="AF5" s="1" t="s">
        <v>43</v>
      </c>
      <c r="AG5" s="1" t="s">
        <v>42</v>
      </c>
      <c r="AH5" s="1" t="s">
        <v>41</v>
      </c>
      <c r="AI5" s="1" t="s">
        <v>40</v>
      </c>
      <c r="AJ5" s="1" t="s">
        <v>39</v>
      </c>
      <c r="AP5" s="1" t="s">
        <v>46</v>
      </c>
      <c r="AQ5" s="1" t="s">
        <v>45</v>
      </c>
      <c r="AR5" s="1" t="s">
        <v>44</v>
      </c>
      <c r="AS5" s="1" t="s">
        <v>43</v>
      </c>
      <c r="AT5" s="1" t="s">
        <v>42</v>
      </c>
      <c r="AU5" s="1" t="s">
        <v>41</v>
      </c>
      <c r="AV5" s="1" t="s">
        <v>40</v>
      </c>
      <c r="AW5" s="1" t="s">
        <v>39</v>
      </c>
      <c r="BC5" s="1" t="s">
        <v>46</v>
      </c>
      <c r="BD5" s="1" t="s">
        <v>45</v>
      </c>
      <c r="BE5" s="1" t="s">
        <v>44</v>
      </c>
      <c r="BF5" s="1" t="s">
        <v>43</v>
      </c>
      <c r="BG5" s="1" t="s">
        <v>42</v>
      </c>
      <c r="BH5" s="1" t="s">
        <v>41</v>
      </c>
      <c r="BI5" s="1" t="s">
        <v>40</v>
      </c>
      <c r="BJ5" s="1" t="s">
        <v>39</v>
      </c>
      <c r="BP5" s="1" t="s">
        <v>46</v>
      </c>
      <c r="BQ5" s="1" t="s">
        <v>45</v>
      </c>
      <c r="BR5" s="1" t="s">
        <v>44</v>
      </c>
      <c r="BS5" s="1" t="s">
        <v>43</v>
      </c>
      <c r="BT5" s="1" t="s">
        <v>42</v>
      </c>
      <c r="BU5" s="1" t="s">
        <v>41</v>
      </c>
      <c r="BV5" s="1" t="s">
        <v>40</v>
      </c>
      <c r="BW5" s="1" t="s">
        <v>39</v>
      </c>
      <c r="CC5" s="1" t="s">
        <v>46</v>
      </c>
      <c r="CD5" s="1" t="s">
        <v>45</v>
      </c>
      <c r="CE5" s="1" t="s">
        <v>44</v>
      </c>
      <c r="CF5" s="1" t="s">
        <v>43</v>
      </c>
      <c r="CG5" s="1" t="s">
        <v>42</v>
      </c>
      <c r="CH5" s="1" t="s">
        <v>41</v>
      </c>
      <c r="CI5" s="1" t="s">
        <v>40</v>
      </c>
      <c r="CJ5" s="1" t="s">
        <v>39</v>
      </c>
      <c r="CP5" s="1" t="s">
        <v>46</v>
      </c>
      <c r="CQ5" s="1" t="s">
        <v>45</v>
      </c>
      <c r="CR5" s="1" t="s">
        <v>44</v>
      </c>
      <c r="CS5" s="1" t="s">
        <v>43</v>
      </c>
      <c r="CT5" s="1" t="s">
        <v>42</v>
      </c>
      <c r="CU5" s="1" t="s">
        <v>41</v>
      </c>
      <c r="CV5" s="1" t="s">
        <v>40</v>
      </c>
      <c r="CW5" s="1" t="s">
        <v>39</v>
      </c>
      <c r="DC5" s="1" t="s">
        <v>46</v>
      </c>
      <c r="DD5" s="1" t="s">
        <v>45</v>
      </c>
      <c r="DE5" s="1" t="s">
        <v>44</v>
      </c>
      <c r="DF5" s="1" t="s">
        <v>43</v>
      </c>
      <c r="DG5" s="1" t="s">
        <v>42</v>
      </c>
      <c r="DH5" s="1" t="s">
        <v>41</v>
      </c>
      <c r="DI5" s="1" t="s">
        <v>40</v>
      </c>
      <c r="DJ5" s="1" t="s">
        <v>39</v>
      </c>
      <c r="DP5" s="1" t="s">
        <v>46</v>
      </c>
      <c r="DQ5" s="1" t="s">
        <v>45</v>
      </c>
      <c r="DR5" s="1" t="s">
        <v>44</v>
      </c>
      <c r="DS5" s="1" t="s">
        <v>43</v>
      </c>
      <c r="DT5" s="1" t="s">
        <v>42</v>
      </c>
      <c r="DU5" s="1" t="s">
        <v>41</v>
      </c>
      <c r="DV5" s="1" t="s">
        <v>40</v>
      </c>
      <c r="DW5" s="1" t="s">
        <v>39</v>
      </c>
      <c r="EC5" s="1" t="s">
        <v>46</v>
      </c>
      <c r="ED5" s="1" t="s">
        <v>45</v>
      </c>
      <c r="EE5" s="1" t="s">
        <v>44</v>
      </c>
      <c r="EF5" s="1" t="s">
        <v>43</v>
      </c>
      <c r="EG5" s="1" t="s">
        <v>42</v>
      </c>
      <c r="EH5" s="1" t="s">
        <v>41</v>
      </c>
      <c r="EI5" s="1" t="s">
        <v>40</v>
      </c>
      <c r="EJ5" s="1" t="s">
        <v>39</v>
      </c>
      <c r="EP5" s="1" t="s">
        <v>46</v>
      </c>
      <c r="EQ5" s="1" t="s">
        <v>45</v>
      </c>
      <c r="ER5" s="1" t="s">
        <v>44</v>
      </c>
      <c r="ES5" s="1" t="s">
        <v>43</v>
      </c>
      <c r="ET5" s="1" t="s">
        <v>42</v>
      </c>
      <c r="EU5" s="1" t="s">
        <v>41</v>
      </c>
      <c r="EV5" s="1" t="s">
        <v>40</v>
      </c>
      <c r="EW5" s="1" t="s">
        <v>39</v>
      </c>
    </row>
    <row r="6" spans="1:158" ht="16.5" customHeight="1" x14ac:dyDescent="0.2">
      <c r="B6" s="24" t="s">
        <v>209</v>
      </c>
      <c r="C6" s="24" t="s">
        <v>208</v>
      </c>
      <c r="D6" s="25" t="s">
        <v>207</v>
      </c>
      <c r="E6" s="25" t="s">
        <v>206</v>
      </c>
      <c r="F6" s="25" t="s">
        <v>205</v>
      </c>
      <c r="G6" s="25" t="s">
        <v>204</v>
      </c>
      <c r="H6" s="25" t="s">
        <v>203</v>
      </c>
      <c r="I6" s="25" t="s">
        <v>39</v>
      </c>
      <c r="J6" s="24" t="s">
        <v>202</v>
      </c>
      <c r="K6" s="24" t="s">
        <v>201</v>
      </c>
      <c r="P6" s="24" t="s">
        <v>209</v>
      </c>
      <c r="Q6" s="24" t="s">
        <v>208</v>
      </c>
      <c r="R6" s="25" t="s">
        <v>207</v>
      </c>
      <c r="S6" s="25" t="s">
        <v>206</v>
      </c>
      <c r="T6" s="25" t="s">
        <v>205</v>
      </c>
      <c r="U6" s="25" t="s">
        <v>204</v>
      </c>
      <c r="V6" s="25" t="s">
        <v>203</v>
      </c>
      <c r="W6" s="25" t="s">
        <v>39</v>
      </c>
      <c r="X6" s="24" t="s">
        <v>202</v>
      </c>
      <c r="Y6" s="24" t="s">
        <v>201</v>
      </c>
      <c r="AC6" s="24" t="s">
        <v>209</v>
      </c>
      <c r="AD6" s="24" t="s">
        <v>208</v>
      </c>
      <c r="AE6" s="25" t="s">
        <v>207</v>
      </c>
      <c r="AF6" s="25" t="s">
        <v>206</v>
      </c>
      <c r="AG6" s="25" t="s">
        <v>205</v>
      </c>
      <c r="AH6" s="25" t="s">
        <v>204</v>
      </c>
      <c r="AI6" s="25" t="s">
        <v>203</v>
      </c>
      <c r="AJ6" s="25" t="s">
        <v>39</v>
      </c>
      <c r="AK6" s="24" t="s">
        <v>202</v>
      </c>
      <c r="AL6" s="24" t="s">
        <v>201</v>
      </c>
      <c r="AP6" s="24" t="s">
        <v>209</v>
      </c>
      <c r="AQ6" s="24" t="s">
        <v>208</v>
      </c>
      <c r="AR6" s="25" t="s">
        <v>207</v>
      </c>
      <c r="AS6" s="25" t="s">
        <v>206</v>
      </c>
      <c r="AT6" s="25" t="s">
        <v>205</v>
      </c>
      <c r="AU6" s="25" t="s">
        <v>204</v>
      </c>
      <c r="AV6" s="25" t="s">
        <v>203</v>
      </c>
      <c r="AW6" s="25" t="s">
        <v>39</v>
      </c>
      <c r="AX6" s="24" t="s">
        <v>202</v>
      </c>
      <c r="AY6" s="24" t="s">
        <v>201</v>
      </c>
      <c r="BC6" s="24" t="s">
        <v>209</v>
      </c>
      <c r="BD6" s="24" t="s">
        <v>208</v>
      </c>
      <c r="BE6" s="25" t="s">
        <v>207</v>
      </c>
      <c r="BF6" s="25" t="s">
        <v>206</v>
      </c>
      <c r="BG6" s="25" t="s">
        <v>205</v>
      </c>
      <c r="BH6" s="25" t="s">
        <v>204</v>
      </c>
      <c r="BI6" s="25" t="s">
        <v>203</v>
      </c>
      <c r="BJ6" s="25" t="s">
        <v>39</v>
      </c>
      <c r="BK6" s="24" t="s">
        <v>202</v>
      </c>
      <c r="BL6" s="24" t="s">
        <v>201</v>
      </c>
      <c r="BP6" s="24" t="s">
        <v>209</v>
      </c>
      <c r="BQ6" s="24" t="s">
        <v>208</v>
      </c>
      <c r="BR6" s="25" t="s">
        <v>207</v>
      </c>
      <c r="BS6" s="25" t="s">
        <v>206</v>
      </c>
      <c r="BT6" s="25" t="s">
        <v>205</v>
      </c>
      <c r="BU6" s="25" t="s">
        <v>204</v>
      </c>
      <c r="BV6" s="25" t="s">
        <v>203</v>
      </c>
      <c r="BW6" s="25" t="s">
        <v>39</v>
      </c>
      <c r="BX6" s="24" t="s">
        <v>202</v>
      </c>
      <c r="BY6" s="24" t="s">
        <v>201</v>
      </c>
      <c r="CC6" s="24" t="s">
        <v>209</v>
      </c>
      <c r="CD6" s="24" t="s">
        <v>208</v>
      </c>
      <c r="CE6" s="25" t="s">
        <v>207</v>
      </c>
      <c r="CF6" s="25" t="s">
        <v>206</v>
      </c>
      <c r="CG6" s="25" t="s">
        <v>205</v>
      </c>
      <c r="CH6" s="25" t="s">
        <v>204</v>
      </c>
      <c r="CI6" s="25" t="s">
        <v>203</v>
      </c>
      <c r="CJ6" s="25" t="s">
        <v>39</v>
      </c>
      <c r="CK6" s="24" t="s">
        <v>202</v>
      </c>
      <c r="CL6" s="24" t="s">
        <v>201</v>
      </c>
      <c r="CP6" s="24" t="s">
        <v>209</v>
      </c>
      <c r="CQ6" s="24" t="s">
        <v>208</v>
      </c>
      <c r="CR6" s="25" t="s">
        <v>207</v>
      </c>
      <c r="CS6" s="25" t="s">
        <v>206</v>
      </c>
      <c r="CT6" s="25" t="s">
        <v>205</v>
      </c>
      <c r="CU6" s="25" t="s">
        <v>204</v>
      </c>
      <c r="CV6" s="25" t="s">
        <v>203</v>
      </c>
      <c r="CW6" s="25" t="s">
        <v>39</v>
      </c>
      <c r="CX6" s="24" t="s">
        <v>202</v>
      </c>
      <c r="CY6" s="24" t="s">
        <v>201</v>
      </c>
      <c r="DC6" s="24" t="s">
        <v>209</v>
      </c>
      <c r="DD6" s="24" t="s">
        <v>208</v>
      </c>
      <c r="DE6" s="25" t="s">
        <v>207</v>
      </c>
      <c r="DF6" s="25" t="s">
        <v>206</v>
      </c>
      <c r="DG6" s="25" t="s">
        <v>205</v>
      </c>
      <c r="DH6" s="25" t="s">
        <v>204</v>
      </c>
      <c r="DI6" s="25" t="s">
        <v>203</v>
      </c>
      <c r="DJ6" s="25" t="s">
        <v>39</v>
      </c>
      <c r="DK6" s="24" t="s">
        <v>202</v>
      </c>
      <c r="DL6" s="24" t="s">
        <v>201</v>
      </c>
      <c r="DP6" s="24" t="s">
        <v>209</v>
      </c>
      <c r="DQ6" s="24" t="s">
        <v>208</v>
      </c>
      <c r="DR6" s="25" t="s">
        <v>207</v>
      </c>
      <c r="DS6" s="25" t="s">
        <v>206</v>
      </c>
      <c r="DT6" s="25" t="s">
        <v>205</v>
      </c>
      <c r="DU6" s="25" t="s">
        <v>204</v>
      </c>
      <c r="DV6" s="25" t="s">
        <v>203</v>
      </c>
      <c r="DW6" s="25" t="s">
        <v>39</v>
      </c>
      <c r="DX6" s="24" t="s">
        <v>202</v>
      </c>
      <c r="DY6" s="24" t="s">
        <v>201</v>
      </c>
      <c r="EC6" s="24" t="s">
        <v>209</v>
      </c>
      <c r="ED6" s="24" t="s">
        <v>208</v>
      </c>
      <c r="EE6" s="25" t="s">
        <v>207</v>
      </c>
      <c r="EF6" s="25" t="s">
        <v>206</v>
      </c>
      <c r="EG6" s="25" t="s">
        <v>205</v>
      </c>
      <c r="EH6" s="25" t="s">
        <v>204</v>
      </c>
      <c r="EI6" s="25" t="s">
        <v>203</v>
      </c>
      <c r="EJ6" s="25" t="s">
        <v>39</v>
      </c>
      <c r="EK6" s="24" t="s">
        <v>202</v>
      </c>
      <c r="EL6" s="24" t="s">
        <v>201</v>
      </c>
      <c r="EP6" s="24" t="s">
        <v>209</v>
      </c>
      <c r="EQ6" s="24" t="s">
        <v>208</v>
      </c>
      <c r="ER6" s="25" t="s">
        <v>207</v>
      </c>
      <c r="ES6" s="25" t="s">
        <v>206</v>
      </c>
      <c r="ET6" s="25" t="s">
        <v>205</v>
      </c>
      <c r="EU6" s="25" t="s">
        <v>204</v>
      </c>
      <c r="EV6" s="25" t="s">
        <v>203</v>
      </c>
      <c r="EW6" s="25" t="s">
        <v>39</v>
      </c>
      <c r="EX6" s="24" t="s">
        <v>202</v>
      </c>
      <c r="EY6" s="24" t="s">
        <v>201</v>
      </c>
    </row>
    <row r="7" spans="1:158" x14ac:dyDescent="0.2">
      <c r="A7" s="1" t="s">
        <v>237</v>
      </c>
      <c r="B7" s="3">
        <f>'Direct Local'!B7</f>
        <v>2066685645.863538</v>
      </c>
      <c r="C7" s="3">
        <f>'Direct Local'!C7</f>
        <v>1877801802.4816513</v>
      </c>
      <c r="D7" s="3">
        <f>'Direct Local'!D7</f>
        <v>10053582.679295935</v>
      </c>
      <c r="E7" s="3">
        <f>'Direct Local'!E7</f>
        <v>890024005.78031003</v>
      </c>
      <c r="F7" s="3">
        <f>'Direct Local'!F7</f>
        <v>127215855.06404175</v>
      </c>
      <c r="G7" s="3">
        <f>'Direct Local'!G7</f>
        <v>27995224.34523144</v>
      </c>
      <c r="H7" s="3">
        <f>'Direct Local'!H7</f>
        <v>706387021.36641514</v>
      </c>
      <c r="I7" s="3">
        <f>'Direct Local'!I7</f>
        <v>20050104.572468534</v>
      </c>
      <c r="J7" s="3">
        <f>SUM(D7:I7)</f>
        <v>1781725793.8077629</v>
      </c>
      <c r="K7" s="3">
        <f>B7+C7+J7</f>
        <v>5726213242.1529522</v>
      </c>
      <c r="L7" s="3">
        <f>+K7-C7</f>
        <v>3848411439.6713009</v>
      </c>
      <c r="P7" s="3">
        <f>'Direct Local'!M7</f>
        <v>2548899160.7768331</v>
      </c>
      <c r="Q7" s="3">
        <f>'Direct Local'!N7</f>
        <v>2195534395.1009541</v>
      </c>
      <c r="R7" s="3">
        <f>'Direct Local'!O7</f>
        <v>29287345.654427696</v>
      </c>
      <c r="S7" s="3">
        <f>'Direct Local'!P7</f>
        <v>2767702215.7265372</v>
      </c>
      <c r="T7" s="3">
        <f>'Direct Local'!Q7</f>
        <v>325376408.72191274</v>
      </c>
      <c r="U7" s="3">
        <f>'Direct Local'!R7</f>
        <v>148414285.62811437</v>
      </c>
      <c r="V7" s="3">
        <f>'Direct Local'!S7</f>
        <v>979341392.84521139</v>
      </c>
      <c r="W7" s="3">
        <f>'Direct Local'!T7</f>
        <v>1232782640.6935582</v>
      </c>
      <c r="X7" s="3">
        <f>SUM(R7:W7)</f>
        <v>5482904289.269762</v>
      </c>
      <c r="Y7" s="3">
        <f>P7+Q7+X7</f>
        <v>10227337845.147549</v>
      </c>
      <c r="Z7" s="3">
        <f>+Y7-Q7</f>
        <v>8031803450.0465946</v>
      </c>
      <c r="AC7" s="3">
        <f>'Direct Local'!Y7</f>
        <v>3033394607.0790477</v>
      </c>
      <c r="AD7" s="3">
        <f>'Direct Local'!Z7</f>
        <v>2545270707.0402451</v>
      </c>
      <c r="AE7" s="3">
        <f>'Direct Local'!AA7</f>
        <v>30127265.088744644</v>
      </c>
      <c r="AF7" s="3">
        <f>'Direct Local'!AB7</f>
        <v>4643251464.3919821</v>
      </c>
      <c r="AG7" s="3">
        <f>'Direct Local'!AC7</f>
        <v>427125642.64044082</v>
      </c>
      <c r="AH7" s="3">
        <f>'Direct Local'!AD7</f>
        <v>168906435.85139</v>
      </c>
      <c r="AI7" s="3">
        <f>'Direct Local'!AE7</f>
        <v>1198457513.22891</v>
      </c>
      <c r="AJ7" s="3">
        <f>'Direct Local'!AF7</f>
        <v>1350959300.8719535</v>
      </c>
      <c r="AK7" s="3">
        <f>SUM(AE7:AJ7)</f>
        <v>7818827622.0734215</v>
      </c>
      <c r="AL7" s="3">
        <f>AC7+AD7+AK7</f>
        <v>13397492936.192715</v>
      </c>
      <c r="AM7" s="3">
        <f>+AL7-AD7</f>
        <v>10852222229.15247</v>
      </c>
      <c r="AP7" s="3">
        <f>'Direct Local'!AK7</f>
        <v>3260098885.2123199</v>
      </c>
      <c r="AQ7" s="3">
        <f>'Direct Local'!AL7</f>
        <v>2754890667.864573</v>
      </c>
      <c r="AR7" s="3">
        <f>'Direct Local'!AM7</f>
        <v>41721465.634786882</v>
      </c>
      <c r="AS7" s="3">
        <f>'Direct Local'!AN7</f>
        <v>6136138505.4877243</v>
      </c>
      <c r="AT7" s="3">
        <f>'Direct Local'!AO7</f>
        <v>527663102.8173818</v>
      </c>
      <c r="AU7" s="3">
        <f>'Direct Local'!AP7</f>
        <v>494858567.84985167</v>
      </c>
      <c r="AV7" s="3">
        <f>'Direct Local'!AQ7</f>
        <v>1378713762.0017092</v>
      </c>
      <c r="AW7" s="3">
        <f>'Direct Local'!AR7</f>
        <v>1367549536.0230777</v>
      </c>
      <c r="AX7" s="3">
        <f>SUM(AR7:AW7)</f>
        <v>9946644939.8145313</v>
      </c>
      <c r="AY7" s="3">
        <f>AP7+AQ7+AX7</f>
        <v>15961634492.891424</v>
      </c>
      <c r="AZ7" s="3">
        <f>+AY7-AQ7</f>
        <v>13206743825.026852</v>
      </c>
      <c r="BC7" s="3">
        <f>'Direct Local'!AW7</f>
        <v>4377580554.1324463</v>
      </c>
      <c r="BD7" s="3">
        <f>'Direct Local'!AX7</f>
        <v>3180999491.9306884</v>
      </c>
      <c r="BE7" s="3">
        <f>'Direct Local'!AY7</f>
        <v>56771021.296966761</v>
      </c>
      <c r="BF7" s="3">
        <f>'Direct Local'!AZ7</f>
        <v>6522197350.9888554</v>
      </c>
      <c r="BG7" s="3">
        <f>'Direct Local'!BA7</f>
        <v>652369576.27653098</v>
      </c>
      <c r="BH7" s="3">
        <f>'Direct Local'!BB7</f>
        <v>584947673.83010459</v>
      </c>
      <c r="BI7" s="3">
        <f>'Direct Local'!BC7</f>
        <v>1597196856.2632697</v>
      </c>
      <c r="BJ7" s="3">
        <f>'Direct Local'!BD7</f>
        <v>1849841018.1859789</v>
      </c>
      <c r="BK7" s="3">
        <f>SUM(BE7:BJ7)</f>
        <v>11263323496.841705</v>
      </c>
      <c r="BL7" s="3">
        <f>BC7+BD7+BK7</f>
        <v>18821903542.904839</v>
      </c>
      <c r="BM7" s="3">
        <f>+BL7-BD7</f>
        <v>15640904050.97415</v>
      </c>
      <c r="BP7" s="3">
        <f>'Direct Local'!BI7</f>
        <v>4725051851.9461622</v>
      </c>
      <c r="BQ7" s="3">
        <f>'Direct Local'!BJ7</f>
        <v>3312584107.0490794</v>
      </c>
      <c r="BR7" s="3">
        <f>'Direct Local'!BK7</f>
        <v>71065615.142787069</v>
      </c>
      <c r="BS7" s="3">
        <f>'Direct Local'!BL7</f>
        <v>7511108371.6049948</v>
      </c>
      <c r="BT7" s="3">
        <f>'Direct Local'!BM7</f>
        <v>664399841.79276562</v>
      </c>
      <c r="BU7" s="3">
        <f>'Direct Local'!BN7</f>
        <v>620437278.98078895</v>
      </c>
      <c r="BV7" s="3">
        <f>'Direct Local'!BO7</f>
        <v>1677413151.4719622</v>
      </c>
      <c r="BW7" s="3">
        <f>'Direct Local'!BP7</f>
        <v>1967928439.9729793</v>
      </c>
      <c r="BX7" s="3">
        <f>SUM(BR7:BW7)</f>
        <v>12512352698.966276</v>
      </c>
      <c r="BY7" s="3">
        <f>BP7+BQ7+BX7</f>
        <v>20549988657.961517</v>
      </c>
      <c r="BZ7" s="3">
        <f>+BY7-BQ7</f>
        <v>17237404550.912437</v>
      </c>
      <c r="CC7" s="3">
        <f>'Direct Local'!BU7</f>
        <v>5042679418.2229414</v>
      </c>
      <c r="CD7" s="3">
        <f>'Direct Local'!BV7</f>
        <v>3507341024.2063746</v>
      </c>
      <c r="CE7" s="3">
        <f>'Direct Local'!BW7</f>
        <v>75735154.141310036</v>
      </c>
      <c r="CF7" s="3">
        <f>'Direct Local'!BX7</f>
        <v>7625604311.4012661</v>
      </c>
      <c r="CG7" s="3">
        <f>'Direct Local'!BY7</f>
        <v>704893509.1236558</v>
      </c>
      <c r="CH7" s="3">
        <f>'Direct Local'!BZ7</f>
        <v>651440048.45807993</v>
      </c>
      <c r="CI7" s="3">
        <f>'Direct Local'!CA7</f>
        <v>1750046855.228637</v>
      </c>
      <c r="CJ7" s="3">
        <f>'Direct Local'!CB7</f>
        <v>2092451606.6801133</v>
      </c>
      <c r="CK7" s="3">
        <f>SUM(CE7:CJ7)</f>
        <v>12900171485.033062</v>
      </c>
      <c r="CL7" s="3">
        <f>CC7+CD7+CK7</f>
        <v>21450191927.462379</v>
      </c>
      <c r="CM7" s="3">
        <f>+CL7-CD7</f>
        <v>17942850903.256004</v>
      </c>
      <c r="CP7" s="3">
        <f>'Direct Local'!CG7</f>
        <v>5832573316.6896067</v>
      </c>
      <c r="CQ7" s="3">
        <f>'Direct Local'!CH7</f>
        <v>3687901966.3152122</v>
      </c>
      <c r="CR7" s="3">
        <f>'Direct Local'!CI7</f>
        <v>76186845.338501289</v>
      </c>
      <c r="CS7" s="3">
        <f>'Direct Local'!CJ7</f>
        <v>7751532653.4302254</v>
      </c>
      <c r="CT7" s="3">
        <f>'Direct Local'!CK7</f>
        <v>808732439.34084737</v>
      </c>
      <c r="CU7" s="3">
        <f>'Direct Local'!CL7</f>
        <v>1727250566.786073</v>
      </c>
      <c r="CV7" s="3">
        <f>'Direct Local'!CM7</f>
        <v>1814273839.7619598</v>
      </c>
      <c r="CW7" s="3">
        <f>'Direct Local'!CN7</f>
        <v>2195917675.6847649</v>
      </c>
      <c r="CX7" s="3">
        <f>SUM(CR7:CW7)</f>
        <v>14373894020.342371</v>
      </c>
      <c r="CY7" s="3">
        <f>CP7+CQ7+CX7</f>
        <v>23894369303.347191</v>
      </c>
      <c r="CZ7" s="3">
        <f>+CY7-CQ7</f>
        <v>20206467337.031979</v>
      </c>
      <c r="DC7" s="3">
        <f>'Direct Local'!CS7</f>
        <v>6186805299.679224</v>
      </c>
      <c r="DD7" s="3">
        <f>'Direct Local'!CT7</f>
        <v>3858929193.4219685</v>
      </c>
      <c r="DE7" s="3">
        <f>'Direct Local'!CU7</f>
        <v>78104400.763405025</v>
      </c>
      <c r="DF7" s="3">
        <f>'Direct Local'!CV7</f>
        <v>8221176755.2056561</v>
      </c>
      <c r="DG7" s="3">
        <f>'Direct Local'!CW7</f>
        <v>813062137.20114255</v>
      </c>
      <c r="DH7" s="3">
        <f>'Direct Local'!CX7</f>
        <v>2057503791.3080337</v>
      </c>
      <c r="DI7" s="3">
        <f>'Direct Local'!CY7</f>
        <v>1867695472.5253375</v>
      </c>
      <c r="DJ7" s="3">
        <f>'Direct Local'!CZ7</f>
        <v>2358533599.7043037</v>
      </c>
      <c r="DK7" s="3">
        <f>SUM(DE7:DJ7)</f>
        <v>15396076156.707878</v>
      </c>
      <c r="DL7" s="3">
        <f>DC7+DD7+DK7</f>
        <v>25441810649.809071</v>
      </c>
      <c r="DM7" s="3">
        <f>+DL7-DD7</f>
        <v>21582881456.3871</v>
      </c>
      <c r="DP7" s="3">
        <f>'Direct Local'!DE7</f>
        <v>6619146620.1839743</v>
      </c>
      <c r="DQ7" s="3">
        <f>'Direct Local'!DF7</f>
        <v>4129304223.1845908</v>
      </c>
      <c r="DR7" s="3">
        <f>'Direct Local'!DG7</f>
        <v>81844041.035889626</v>
      </c>
      <c r="DS7" s="3">
        <f>'Direct Local'!DH7</f>
        <v>8570258430.3135309</v>
      </c>
      <c r="DT7" s="3">
        <f>'Direct Local'!DI7</f>
        <v>824134170.16538954</v>
      </c>
      <c r="DU7" s="3">
        <f>'Direct Local'!DJ7</f>
        <v>2093871268.0415177</v>
      </c>
      <c r="DV7" s="3">
        <f>'Direct Local'!DK7</f>
        <v>2005588889.6392949</v>
      </c>
      <c r="DW7" s="3">
        <f>'Direct Local'!DL7</f>
        <v>2524633575.4036689</v>
      </c>
      <c r="DX7" s="3">
        <f>SUM(DR7:DW7)</f>
        <v>16100330374.599293</v>
      </c>
      <c r="DY7" s="3">
        <f>DP7+DQ7+DX7</f>
        <v>26848781217.967857</v>
      </c>
      <c r="DZ7" s="3">
        <f>+DY7-DQ7</f>
        <v>22719476994.783268</v>
      </c>
      <c r="EC7" s="3">
        <f>'Direct Local'!DQ7</f>
        <v>7039902439.6961679</v>
      </c>
      <c r="ED7" s="3">
        <f>'Direct Local'!DR7</f>
        <v>4322617481.5241756</v>
      </c>
      <c r="EE7" s="3">
        <f>'Direct Local'!DS7</f>
        <v>84926760.453623384</v>
      </c>
      <c r="EF7" s="3">
        <f>'Direct Local'!DT7</f>
        <v>8711160415.3420162</v>
      </c>
      <c r="EG7" s="3">
        <f>'Direct Local'!DU7</f>
        <v>869152860.72469449</v>
      </c>
      <c r="EH7" s="3">
        <f>'Direct Local'!DV7</f>
        <v>2172523262.8364224</v>
      </c>
      <c r="EI7" s="3">
        <f>'Direct Local'!DW7</f>
        <v>2352615247.4685464</v>
      </c>
      <c r="EJ7" s="3">
        <f>'Direct Local'!DX7</f>
        <v>2755505479.7120285</v>
      </c>
      <c r="EK7" s="3">
        <f>SUM(EE7:EJ7)</f>
        <v>16945884026.537331</v>
      </c>
      <c r="EL7" s="3">
        <f>EC7+ED7+EK7</f>
        <v>28308403947.757675</v>
      </c>
      <c r="EM7" s="3">
        <f>+EL7-ED7</f>
        <v>23985786466.233498</v>
      </c>
      <c r="EP7" s="3">
        <f>'Direct Local'!EC7</f>
        <v>7363108079.1287899</v>
      </c>
      <c r="EQ7" s="3">
        <f>'Direct Local'!ED7</f>
        <v>4376873749.60606</v>
      </c>
      <c r="ER7" s="3">
        <f>'Direct Local'!EE7</f>
        <v>90955409.440842301</v>
      </c>
      <c r="ES7" s="3">
        <f>'Direct Local'!EF7</f>
        <v>8929179139.5599194</v>
      </c>
      <c r="ET7" s="3">
        <f>'Direct Local'!EG7</f>
        <v>931117236.96131897</v>
      </c>
      <c r="EU7" s="3">
        <f>'Direct Local'!EH7</f>
        <v>2215964783.9034901</v>
      </c>
      <c r="EV7" s="3">
        <f>'Direct Local'!EI7</f>
        <v>2429113200.5399499</v>
      </c>
      <c r="EW7" s="3">
        <f>'Direct Local'!EJ7</f>
        <v>2849233192.4622898</v>
      </c>
      <c r="EX7" s="3">
        <f>SUM(ER7:EW7)</f>
        <v>17445562962.867809</v>
      </c>
      <c r="EY7" s="3">
        <f>EP7+EQ7+EX7</f>
        <v>29185544791.602661</v>
      </c>
      <c r="EZ7" s="3">
        <f>+EY7-EQ7</f>
        <v>24808671041.996601</v>
      </c>
    </row>
    <row r="8" spans="1:158" x14ac:dyDescent="0.2">
      <c r="A8" s="1" t="s">
        <v>236</v>
      </c>
      <c r="B8" s="3">
        <f>'Direct Local'!B8</f>
        <v>0</v>
      </c>
      <c r="C8" s="3">
        <f>'Direct Local'!C8</f>
        <v>0</v>
      </c>
      <c r="D8" s="3">
        <f>'Direct Local'!D8</f>
        <v>0</v>
      </c>
      <c r="E8" s="3">
        <f>'Direct Local'!E8</f>
        <v>0</v>
      </c>
      <c r="F8" s="3">
        <f>'Direct Local'!F8</f>
        <v>0</v>
      </c>
      <c r="G8" s="3">
        <f>'Direct Local'!G8</f>
        <v>0</v>
      </c>
      <c r="H8" s="3">
        <f>'Direct Local'!H8</f>
        <v>0</v>
      </c>
      <c r="I8" s="3">
        <f>'Direct Local'!I8</f>
        <v>0</v>
      </c>
      <c r="J8" s="3">
        <f>SUM(D8:I8)</f>
        <v>0</v>
      </c>
      <c r="K8" s="3">
        <f>B8+C8+J8</f>
        <v>0</v>
      </c>
      <c r="P8" s="3">
        <f t="shared" ref="P8:W8" si="0">B9*P134</f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>SUM(R8:W8)</f>
        <v>0</v>
      </c>
      <c r="Y8" s="3">
        <f>P8+Q8+X8</f>
        <v>0</v>
      </c>
      <c r="AC8" s="3">
        <f>P9*AC134</f>
        <v>0</v>
      </c>
      <c r="AD8" s="3">
        <f t="shared" ref="AD8:AJ9" si="1">Q8*AD134</f>
        <v>0</v>
      </c>
      <c r="AE8" s="3">
        <f t="shared" si="1"/>
        <v>0</v>
      </c>
      <c r="AF8" s="3">
        <f t="shared" si="1"/>
        <v>0</v>
      </c>
      <c r="AG8" s="3">
        <f t="shared" si="1"/>
        <v>0</v>
      </c>
      <c r="AH8" s="3">
        <f t="shared" si="1"/>
        <v>0</v>
      </c>
      <c r="AI8" s="3">
        <f t="shared" si="1"/>
        <v>0</v>
      </c>
      <c r="AJ8" s="3">
        <f t="shared" si="1"/>
        <v>0</v>
      </c>
      <c r="AK8" s="3">
        <f>SUM(AE8:AJ8)</f>
        <v>0</v>
      </c>
      <c r="AL8" s="3">
        <f>AC8+AD8+AK8</f>
        <v>0</v>
      </c>
      <c r="AP8" s="3">
        <f>AC9*AP134</f>
        <v>0</v>
      </c>
      <c r="AQ8" s="3">
        <f t="shared" ref="AQ8:AW9" si="2">AD8*AQ134</f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>SUM(AR8:AW8)</f>
        <v>0</v>
      </c>
      <c r="AY8" s="3">
        <f>AP8+AQ8+AX8</f>
        <v>0</v>
      </c>
      <c r="BA8" s="3">
        <f>+AV12+AT12+AR12</f>
        <v>1948098330.4538779</v>
      </c>
      <c r="BC8" s="3">
        <f>AP9*BC134</f>
        <v>0</v>
      </c>
      <c r="BD8" s="3">
        <f t="shared" ref="BD8:BJ9" si="3">AQ8*BD134</f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>SUM(BE8:BJ8)</f>
        <v>0</v>
      </c>
      <c r="BL8" s="3">
        <f>BC8+BD8+BK8</f>
        <v>0</v>
      </c>
      <c r="BN8" s="3">
        <f>+BI12+BG12+BE12</f>
        <v>2306337453.8367672</v>
      </c>
      <c r="BP8" s="3">
        <f>BC9*BP134</f>
        <v>0</v>
      </c>
      <c r="BQ8" s="3">
        <f t="shared" ref="BQ8:BW9" si="4">BD8*BQ134</f>
        <v>0</v>
      </c>
      <c r="BR8" s="3">
        <f t="shared" si="4"/>
        <v>0</v>
      </c>
      <c r="BS8" s="3">
        <f t="shared" si="4"/>
        <v>0</v>
      </c>
      <c r="BT8" s="3">
        <f t="shared" si="4"/>
        <v>0</v>
      </c>
      <c r="BU8" s="3">
        <f t="shared" si="4"/>
        <v>0</v>
      </c>
      <c r="BV8" s="3">
        <f t="shared" si="4"/>
        <v>0</v>
      </c>
      <c r="BW8" s="3">
        <f t="shared" si="4"/>
        <v>0</v>
      </c>
      <c r="BX8" s="3">
        <f>SUM(BR8:BW8)</f>
        <v>0</v>
      </c>
      <c r="BY8" s="3">
        <f>BP8+BQ8+BX8</f>
        <v>0</v>
      </c>
      <c r="CA8" s="3">
        <f>+BV12+BT12+BR12</f>
        <v>2412878608.4075146</v>
      </c>
      <c r="CC8" s="3">
        <f>BP9*CC134</f>
        <v>0</v>
      </c>
      <c r="CD8" s="3">
        <f t="shared" ref="CD8:CJ9" si="5">BQ8*CD134</f>
        <v>0</v>
      </c>
      <c r="CE8" s="3">
        <f t="shared" si="5"/>
        <v>0</v>
      </c>
      <c r="CF8" s="3">
        <f t="shared" si="5"/>
        <v>0</v>
      </c>
      <c r="CG8" s="3">
        <f t="shared" si="5"/>
        <v>0</v>
      </c>
      <c r="CH8" s="3">
        <f t="shared" si="5"/>
        <v>0</v>
      </c>
      <c r="CI8" s="3">
        <f t="shared" si="5"/>
        <v>0</v>
      </c>
      <c r="CJ8" s="3">
        <f t="shared" si="5"/>
        <v>0</v>
      </c>
      <c r="CK8" s="3">
        <f>SUM(CE8:CJ8)</f>
        <v>0</v>
      </c>
      <c r="CL8" s="3">
        <f>CC8+CD8+CK8</f>
        <v>0</v>
      </c>
      <c r="CN8" s="3">
        <f>+CI12+CG12+CE12</f>
        <v>2530675518.4936032</v>
      </c>
      <c r="CP8" s="3">
        <f>CC9*CP134</f>
        <v>0</v>
      </c>
      <c r="CQ8" s="3">
        <f t="shared" ref="CQ8:CW9" si="6">CD8*CQ134</f>
        <v>0</v>
      </c>
      <c r="CR8" s="3">
        <f t="shared" si="6"/>
        <v>0</v>
      </c>
      <c r="CS8" s="3">
        <f t="shared" si="6"/>
        <v>0</v>
      </c>
      <c r="CT8" s="3">
        <f t="shared" si="6"/>
        <v>0</v>
      </c>
      <c r="CU8" s="3">
        <f t="shared" si="6"/>
        <v>0</v>
      </c>
      <c r="CV8" s="3">
        <f t="shared" si="6"/>
        <v>0</v>
      </c>
      <c r="CW8" s="3">
        <f t="shared" si="6"/>
        <v>0</v>
      </c>
      <c r="CX8" s="3">
        <f>SUM(CR8:CW8)</f>
        <v>0</v>
      </c>
      <c r="CY8" s="3">
        <f>CP8+CQ8+CX8</f>
        <v>0</v>
      </c>
      <c r="DA8" s="3">
        <f>+CV12+CT12+CR12</f>
        <v>2699193124.4413085</v>
      </c>
      <c r="DC8" s="3">
        <f>CP9*DC134</f>
        <v>0</v>
      </c>
      <c r="DD8" s="3">
        <f t="shared" ref="DD8:DJ9" si="7">CQ8*DD134</f>
        <v>0</v>
      </c>
      <c r="DE8" s="3">
        <f t="shared" si="7"/>
        <v>0</v>
      </c>
      <c r="DF8" s="3">
        <f t="shared" si="7"/>
        <v>0</v>
      </c>
      <c r="DG8" s="3">
        <f t="shared" si="7"/>
        <v>0</v>
      </c>
      <c r="DH8" s="3">
        <f t="shared" si="7"/>
        <v>0</v>
      </c>
      <c r="DI8" s="3">
        <f t="shared" si="7"/>
        <v>0</v>
      </c>
      <c r="DJ8" s="3">
        <f t="shared" si="7"/>
        <v>0</v>
      </c>
      <c r="DK8" s="3">
        <f>SUM(DE8:DJ8)</f>
        <v>0</v>
      </c>
      <c r="DL8" s="3">
        <f>DC8+DD8+DK8</f>
        <v>0</v>
      </c>
      <c r="DN8" s="3">
        <f>+DI12+DG12+DE12</f>
        <v>2758862010.4898849</v>
      </c>
      <c r="DP8" s="3">
        <f>'Direct Local'!DE8</f>
        <v>0</v>
      </c>
      <c r="DQ8" s="3">
        <f>'Direct Local'!DF8</f>
        <v>0</v>
      </c>
      <c r="DR8" s="3">
        <f>'Direct Local'!DG8</f>
        <v>0</v>
      </c>
      <c r="DS8" s="3">
        <f>'Direct Local'!DH8</f>
        <v>0</v>
      </c>
      <c r="DT8" s="3">
        <f>'Direct Local'!DI8</f>
        <v>0</v>
      </c>
      <c r="DU8" s="3">
        <f>'Direct Local'!DJ8</f>
        <v>0</v>
      </c>
      <c r="DV8" s="3">
        <f>'Direct Local'!DK8</f>
        <v>0</v>
      </c>
      <c r="DW8" s="3">
        <f>'Direct Local'!DL8</f>
        <v>0</v>
      </c>
      <c r="DX8" s="3">
        <f>SUM(DR8:DW8)</f>
        <v>0</v>
      </c>
      <c r="DY8" s="3">
        <f>DP8+DQ8+DX8</f>
        <v>0</v>
      </c>
      <c r="EA8" s="3">
        <f>+DV12+DT12+DR12</f>
        <v>2911567100.8405743</v>
      </c>
      <c r="EC8" s="3">
        <f>'Direct Local'!DQ8</f>
        <v>0</v>
      </c>
      <c r="ED8" s="3">
        <f>'Direct Local'!DR8</f>
        <v>0</v>
      </c>
      <c r="EE8" s="3">
        <f>'Direct Local'!DS8</f>
        <v>0</v>
      </c>
      <c r="EF8" s="3">
        <f>'Direct Local'!DT8</f>
        <v>0</v>
      </c>
      <c r="EG8" s="3">
        <f>'Direct Local'!DU8</f>
        <v>0</v>
      </c>
      <c r="EH8" s="3">
        <f>'Direct Local'!DV8</f>
        <v>0</v>
      </c>
      <c r="EI8" s="3">
        <f>'Direct Local'!DW8</f>
        <v>0</v>
      </c>
      <c r="EJ8" s="3">
        <f>'Direct Local'!DX8</f>
        <v>0</v>
      </c>
      <c r="EK8" s="3">
        <f>SUM(EE8:EJ8)</f>
        <v>0</v>
      </c>
      <c r="EL8" s="3">
        <f>EC8+ED8+EK8</f>
        <v>0</v>
      </c>
      <c r="EN8" s="3">
        <f>+EI12+EG12+EE12</f>
        <v>3306694868.6468644</v>
      </c>
      <c r="EP8" s="3">
        <f>'Direct Local'!EC8</f>
        <v>0</v>
      </c>
      <c r="EQ8" s="3">
        <f>'Direct Local'!ED8</f>
        <v>0</v>
      </c>
      <c r="ER8" s="3">
        <f>'Direct Local'!EE8</f>
        <v>0</v>
      </c>
      <c r="ES8" s="3">
        <f>'Direct Local'!EF8</f>
        <v>0</v>
      </c>
      <c r="ET8" s="3">
        <f>'Direct Local'!EG8</f>
        <v>0</v>
      </c>
      <c r="EU8" s="3">
        <f>'Direct Local'!EH8</f>
        <v>0</v>
      </c>
      <c r="EV8" s="3">
        <f>'Direct Local'!EI8</f>
        <v>0</v>
      </c>
      <c r="EW8" s="3">
        <f>'Direct Local'!EJ8</f>
        <v>0</v>
      </c>
      <c r="EX8" s="3">
        <f>SUM(ER8:EW8)</f>
        <v>0</v>
      </c>
      <c r="EY8" s="3">
        <f>EP8+EQ8+EX8</f>
        <v>0</v>
      </c>
      <c r="FA8" s="3">
        <f>+EV12+ET12+ER12</f>
        <v>3452105601.0750499</v>
      </c>
    </row>
    <row r="9" spans="1:158" x14ac:dyDescent="0.2">
      <c r="A9" s="1" t="s">
        <v>235</v>
      </c>
      <c r="B9" s="3">
        <f>'Direct Local'!B9</f>
        <v>0</v>
      </c>
      <c r="C9" s="3">
        <f>'Direct Local'!C9</f>
        <v>0</v>
      </c>
      <c r="D9" s="3">
        <f>'Direct Local'!D9</f>
        <v>0</v>
      </c>
      <c r="E9" s="3">
        <f>'Direct Local'!E9</f>
        <v>0</v>
      </c>
      <c r="F9" s="3">
        <f>'Direct Local'!F9</f>
        <v>0</v>
      </c>
      <c r="G9" s="3">
        <f>'Direct Local'!G9</f>
        <v>0</v>
      </c>
      <c r="H9" s="3">
        <f>'Direct Local'!H9</f>
        <v>0</v>
      </c>
      <c r="I9" s="3">
        <f>'Direct Local'!I9</f>
        <v>0</v>
      </c>
      <c r="J9" s="3">
        <f>SUM(D9:I9)</f>
        <v>0</v>
      </c>
      <c r="K9" s="3">
        <f>B9+C9+J9</f>
        <v>0</v>
      </c>
      <c r="P9" s="3">
        <f t="shared" ref="P9:W9" si="8">B9*P135</f>
        <v>0</v>
      </c>
      <c r="Q9" s="3">
        <f t="shared" si="8"/>
        <v>0</v>
      </c>
      <c r="R9" s="3">
        <f t="shared" si="8"/>
        <v>0</v>
      </c>
      <c r="S9" s="3">
        <f t="shared" si="8"/>
        <v>0</v>
      </c>
      <c r="T9" s="3">
        <f t="shared" si="8"/>
        <v>0</v>
      </c>
      <c r="U9" s="3">
        <f t="shared" si="8"/>
        <v>0</v>
      </c>
      <c r="V9" s="3">
        <f t="shared" si="8"/>
        <v>0</v>
      </c>
      <c r="W9" s="3">
        <f t="shared" si="8"/>
        <v>0</v>
      </c>
      <c r="X9" s="3">
        <f>SUM(R9:W9)</f>
        <v>0</v>
      </c>
      <c r="Y9" s="3">
        <f>P9+Q9+X9</f>
        <v>0</v>
      </c>
      <c r="AC9" s="3">
        <f>P9*AC135</f>
        <v>0</v>
      </c>
      <c r="AD9" s="3">
        <f t="shared" si="1"/>
        <v>0</v>
      </c>
      <c r="AE9" s="3">
        <f t="shared" si="1"/>
        <v>0</v>
      </c>
      <c r="AF9" s="3">
        <f t="shared" si="1"/>
        <v>0</v>
      </c>
      <c r="AG9" s="3">
        <f t="shared" si="1"/>
        <v>0</v>
      </c>
      <c r="AH9" s="3">
        <f t="shared" si="1"/>
        <v>0</v>
      </c>
      <c r="AI9" s="3">
        <f t="shared" si="1"/>
        <v>0</v>
      </c>
      <c r="AJ9" s="3">
        <f t="shared" si="1"/>
        <v>0</v>
      </c>
      <c r="AK9" s="3">
        <f>SUM(AE9:AJ9)</f>
        <v>0</v>
      </c>
      <c r="AL9" s="3">
        <f>AC9+AD9+AK9</f>
        <v>0</v>
      </c>
      <c r="AP9" s="3">
        <f>AC9*AP135</f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>SUM(AR9:AW9)</f>
        <v>0</v>
      </c>
      <c r="AY9" s="3">
        <f>AP9+AQ9+AX9</f>
        <v>0</v>
      </c>
      <c r="BC9" s="3">
        <f>AP9*BC135</f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>SUM(BE9:BJ9)</f>
        <v>0</v>
      </c>
      <c r="BL9" s="3">
        <f>BC9+BD9+BK9</f>
        <v>0</v>
      </c>
      <c r="BP9" s="3">
        <f>BC9*BP135</f>
        <v>0</v>
      </c>
      <c r="BQ9" s="3">
        <f t="shared" si="4"/>
        <v>0</v>
      </c>
      <c r="BR9" s="3">
        <f t="shared" si="4"/>
        <v>0</v>
      </c>
      <c r="BS9" s="3">
        <f t="shared" si="4"/>
        <v>0</v>
      </c>
      <c r="BT9" s="3">
        <f t="shared" si="4"/>
        <v>0</v>
      </c>
      <c r="BU9" s="3">
        <f t="shared" si="4"/>
        <v>0</v>
      </c>
      <c r="BV9" s="3">
        <f t="shared" si="4"/>
        <v>0</v>
      </c>
      <c r="BW9" s="3">
        <f t="shared" si="4"/>
        <v>0</v>
      </c>
      <c r="BX9" s="3">
        <f>SUM(BR9:BW9)</f>
        <v>0</v>
      </c>
      <c r="BY9" s="3">
        <f>BP9+BQ9+BX9</f>
        <v>0</v>
      </c>
      <c r="CC9" s="3">
        <f>BP9*CC135</f>
        <v>0</v>
      </c>
      <c r="CD9" s="3">
        <f t="shared" si="5"/>
        <v>0</v>
      </c>
      <c r="CE9" s="3">
        <f t="shared" si="5"/>
        <v>0</v>
      </c>
      <c r="CF9" s="3">
        <f t="shared" si="5"/>
        <v>0</v>
      </c>
      <c r="CG9" s="3">
        <f t="shared" si="5"/>
        <v>0</v>
      </c>
      <c r="CH9" s="3">
        <f t="shared" si="5"/>
        <v>0</v>
      </c>
      <c r="CI9" s="3">
        <f t="shared" si="5"/>
        <v>0</v>
      </c>
      <c r="CJ9" s="3">
        <f t="shared" si="5"/>
        <v>0</v>
      </c>
      <c r="CK9" s="3">
        <f>SUM(CE9:CJ9)</f>
        <v>0</v>
      </c>
      <c r="CL9" s="3">
        <f>CC9+CD9+CK9</f>
        <v>0</v>
      </c>
      <c r="CP9" s="3">
        <f>CC9*CP135</f>
        <v>0</v>
      </c>
      <c r="CQ9" s="3">
        <f t="shared" si="6"/>
        <v>0</v>
      </c>
      <c r="CR9" s="3">
        <f t="shared" si="6"/>
        <v>0</v>
      </c>
      <c r="CS9" s="3">
        <f t="shared" si="6"/>
        <v>0</v>
      </c>
      <c r="CT9" s="3">
        <f t="shared" si="6"/>
        <v>0</v>
      </c>
      <c r="CU9" s="3">
        <f t="shared" si="6"/>
        <v>0</v>
      </c>
      <c r="CV9" s="3">
        <f t="shared" si="6"/>
        <v>0</v>
      </c>
      <c r="CW9" s="3">
        <f t="shared" si="6"/>
        <v>0</v>
      </c>
      <c r="CX9" s="3">
        <f>SUM(CR9:CW9)</f>
        <v>0</v>
      </c>
      <c r="CY9" s="3">
        <f>CP9+CQ9+CX9</f>
        <v>0</v>
      </c>
      <c r="DC9" s="3">
        <f>CP9*DC135</f>
        <v>0</v>
      </c>
      <c r="DD9" s="3">
        <f t="shared" si="7"/>
        <v>0</v>
      </c>
      <c r="DE9" s="3">
        <f t="shared" si="7"/>
        <v>0</v>
      </c>
      <c r="DF9" s="3">
        <f t="shared" si="7"/>
        <v>0</v>
      </c>
      <c r="DG9" s="3">
        <f t="shared" si="7"/>
        <v>0</v>
      </c>
      <c r="DH9" s="3">
        <f t="shared" si="7"/>
        <v>0</v>
      </c>
      <c r="DI9" s="3">
        <f t="shared" si="7"/>
        <v>0</v>
      </c>
      <c r="DJ9" s="3">
        <f t="shared" si="7"/>
        <v>0</v>
      </c>
      <c r="DK9" s="3">
        <f>SUM(DE9:DJ9)</f>
        <v>0</v>
      </c>
      <c r="DL9" s="3">
        <f>DC9+DD9+DK9</f>
        <v>0</v>
      </c>
      <c r="DP9" s="3">
        <f>'Direct Local'!DE9</f>
        <v>0</v>
      </c>
      <c r="DQ9" s="3">
        <f>'Direct Local'!DF9</f>
        <v>0</v>
      </c>
      <c r="DR9" s="3">
        <f>'Direct Local'!DG9</f>
        <v>0</v>
      </c>
      <c r="DS9" s="3">
        <f>'Direct Local'!DH9</f>
        <v>0</v>
      </c>
      <c r="DT9" s="3">
        <f>'Direct Local'!DI9</f>
        <v>0</v>
      </c>
      <c r="DU9" s="3">
        <f>'Direct Local'!DJ9</f>
        <v>0</v>
      </c>
      <c r="DV9" s="3">
        <f>'Direct Local'!DK9</f>
        <v>0</v>
      </c>
      <c r="DW9" s="3">
        <f>'Direct Local'!DL9</f>
        <v>0</v>
      </c>
      <c r="DX9" s="3">
        <f>SUM(DR9:DW9)</f>
        <v>0</v>
      </c>
      <c r="DY9" s="3">
        <f>DP9+DQ9+DX9</f>
        <v>0</v>
      </c>
      <c r="EC9" s="3">
        <f>'Direct Local'!DQ9</f>
        <v>0</v>
      </c>
      <c r="ED9" s="3">
        <f>'Direct Local'!DR9</f>
        <v>0</v>
      </c>
      <c r="EE9" s="3">
        <f>'Direct Local'!DS9</f>
        <v>0</v>
      </c>
      <c r="EF9" s="3">
        <f>'Direct Local'!DT9</f>
        <v>0</v>
      </c>
      <c r="EG9" s="3">
        <f>'Direct Local'!DU9</f>
        <v>0</v>
      </c>
      <c r="EH9" s="3">
        <f>'Direct Local'!DV9</f>
        <v>0</v>
      </c>
      <c r="EI9" s="3">
        <f>'Direct Local'!DW9</f>
        <v>0</v>
      </c>
      <c r="EJ9" s="3">
        <f>'Direct Local'!DX9</f>
        <v>0</v>
      </c>
      <c r="EK9" s="3">
        <f>SUM(EE9:EJ9)</f>
        <v>0</v>
      </c>
      <c r="EL9" s="3">
        <f>EC9+ED9+EK9</f>
        <v>0</v>
      </c>
      <c r="EP9" s="3">
        <f>'Direct Local'!EC9</f>
        <v>0</v>
      </c>
      <c r="EQ9" s="3">
        <f>'Direct Local'!ED9</f>
        <v>0</v>
      </c>
      <c r="ER9" s="3">
        <f>'Direct Local'!EE9</f>
        <v>0</v>
      </c>
      <c r="ES9" s="3">
        <f>'Direct Local'!EF9</f>
        <v>0</v>
      </c>
      <c r="ET9" s="3">
        <f>'Direct Local'!EG9</f>
        <v>0</v>
      </c>
      <c r="EU9" s="3">
        <f>'Direct Local'!EH9</f>
        <v>0</v>
      </c>
      <c r="EV9" s="3">
        <f>'Direct Local'!EI9</f>
        <v>0</v>
      </c>
      <c r="EW9" s="3">
        <f>'Direct Local'!EJ9</f>
        <v>0</v>
      </c>
      <c r="EX9" s="3">
        <f>SUM(ER9:EW9)</f>
        <v>0</v>
      </c>
      <c r="EY9" s="3">
        <f>EP9+EQ9+EX9</f>
        <v>0</v>
      </c>
    </row>
    <row r="10" spans="1:158" x14ac:dyDescent="0.2">
      <c r="A10" s="1" t="s">
        <v>234</v>
      </c>
      <c r="B10" s="3">
        <f>'Direct Local'!B10</f>
        <v>141882826.59193099</v>
      </c>
      <c r="C10" s="3">
        <f>'Direct Local'!C10</f>
        <v>286670509.85396898</v>
      </c>
      <c r="D10" s="3">
        <f>'Direct Local'!D10</f>
        <v>9709029.4785292</v>
      </c>
      <c r="E10" s="3">
        <f>'Direct Local'!E10</f>
        <v>46246308.740971602</v>
      </c>
      <c r="F10" s="3">
        <f>'Direct Local'!F10</f>
        <v>1964921.2493479899</v>
      </c>
      <c r="G10" s="3">
        <f>'Direct Local'!G10</f>
        <v>91870725.920083806</v>
      </c>
      <c r="H10" s="3">
        <f>'Direct Local'!H10</f>
        <v>6721131.9309021998</v>
      </c>
      <c r="I10" s="3">
        <f>'Direct Local'!I10</f>
        <v>142848851.07351199</v>
      </c>
      <c r="J10" s="3">
        <f>SUM(D10:I10)</f>
        <v>299360968.39334679</v>
      </c>
      <c r="K10" s="3">
        <f>B10+C10+J10</f>
        <v>727914304.83924675</v>
      </c>
      <c r="L10" s="19">
        <f>L11-K11</f>
        <v>-32549657.699560285</v>
      </c>
      <c r="P10" s="3">
        <f t="shared" ref="P10:W10" si="9">B11*P136</f>
        <v>141882826.59193099</v>
      </c>
      <c r="Q10" s="3">
        <f t="shared" si="9"/>
        <v>286670509.85396898</v>
      </c>
      <c r="R10" s="3">
        <f t="shared" si="9"/>
        <v>9709029.4785292</v>
      </c>
      <c r="S10" s="3">
        <f t="shared" si="9"/>
        <v>46246308.740971602</v>
      </c>
      <c r="T10" s="3">
        <f t="shared" si="9"/>
        <v>1964921.2493479899</v>
      </c>
      <c r="U10" s="3">
        <f t="shared" si="9"/>
        <v>91870725.920083806</v>
      </c>
      <c r="V10" s="3">
        <f t="shared" si="9"/>
        <v>6721131.9309021998</v>
      </c>
      <c r="W10" s="3">
        <f t="shared" si="9"/>
        <v>142848851.07351199</v>
      </c>
      <c r="X10" s="3">
        <f>SUM(R10:W10)</f>
        <v>299360968.39334679</v>
      </c>
      <c r="Y10" s="3">
        <f>P10+Q10+X10</f>
        <v>727914304.83924675</v>
      </c>
      <c r="Z10" s="19">
        <f>Z11-Y11</f>
        <v>-32549657.699560285</v>
      </c>
      <c r="AC10" s="3">
        <f t="shared" ref="AC10:AJ10" si="10">P11*AC136</f>
        <v>141882826.59193099</v>
      </c>
      <c r="AD10" s="3">
        <f t="shared" si="10"/>
        <v>286670509.85396898</v>
      </c>
      <c r="AE10" s="3">
        <f t="shared" si="10"/>
        <v>9709029.4785292</v>
      </c>
      <c r="AF10" s="3">
        <f t="shared" si="10"/>
        <v>46246308.740971602</v>
      </c>
      <c r="AG10" s="3">
        <f t="shared" si="10"/>
        <v>1964921.2493479899</v>
      </c>
      <c r="AH10" s="3">
        <f t="shared" si="10"/>
        <v>91870725.920083806</v>
      </c>
      <c r="AI10" s="3">
        <f t="shared" si="10"/>
        <v>6721131.9309021998</v>
      </c>
      <c r="AJ10" s="3">
        <f t="shared" si="10"/>
        <v>142848851.07351199</v>
      </c>
      <c r="AK10" s="3">
        <f>SUM(AE10:AJ10)</f>
        <v>299360968.39334679</v>
      </c>
      <c r="AL10" s="3">
        <f>AC10+AD10+AK10</f>
        <v>727914304.83924675</v>
      </c>
      <c r="AM10" s="19">
        <f>AM11-AL11</f>
        <v>-32549657.699560285</v>
      </c>
      <c r="AP10" s="3">
        <f t="shared" ref="AP10:AW10" si="11">AC11*AP136</f>
        <v>141882826.59193099</v>
      </c>
      <c r="AQ10" s="3">
        <f t="shared" si="11"/>
        <v>286670509.85396898</v>
      </c>
      <c r="AR10" s="3">
        <f t="shared" si="11"/>
        <v>9709029.4785292</v>
      </c>
      <c r="AS10" s="3">
        <f t="shared" si="11"/>
        <v>46246308.740971602</v>
      </c>
      <c r="AT10" s="3">
        <f t="shared" si="11"/>
        <v>1964921.2493479899</v>
      </c>
      <c r="AU10" s="3">
        <f t="shared" si="11"/>
        <v>91870725.920083806</v>
      </c>
      <c r="AV10" s="3">
        <f t="shared" si="11"/>
        <v>6721131.9309021998</v>
      </c>
      <c r="AW10" s="3">
        <f t="shared" si="11"/>
        <v>142848851.07351199</v>
      </c>
      <c r="AX10" s="3">
        <f>SUM(AR10:AW10)</f>
        <v>299360968.39334679</v>
      </c>
      <c r="AY10" s="3">
        <f>AP10+AQ10+AX1</f>
        <v>428553336.44589996</v>
      </c>
      <c r="AZ10" s="19">
        <f>AZ11-AY11</f>
        <v>-32549657.699560285</v>
      </c>
      <c r="BC10" s="3">
        <f t="shared" ref="BC10:BJ10" si="12">AP11*BC136</f>
        <v>141882826.59193099</v>
      </c>
      <c r="BD10" s="3">
        <f t="shared" si="12"/>
        <v>286670509.85396898</v>
      </c>
      <c r="BE10" s="3">
        <f t="shared" si="12"/>
        <v>9709029.4785292</v>
      </c>
      <c r="BF10" s="3">
        <f t="shared" si="12"/>
        <v>46246308.740971602</v>
      </c>
      <c r="BG10" s="3">
        <f t="shared" si="12"/>
        <v>1964921.2493479899</v>
      </c>
      <c r="BH10" s="3">
        <f t="shared" si="12"/>
        <v>91870725.920083806</v>
      </c>
      <c r="BI10" s="3">
        <f t="shared" si="12"/>
        <v>6721131.9309021998</v>
      </c>
      <c r="BJ10" s="3">
        <f t="shared" si="12"/>
        <v>142848851.07351199</v>
      </c>
      <c r="BK10" s="3">
        <f>SUM(BE10:BJ10)</f>
        <v>299360968.39334679</v>
      </c>
      <c r="BL10" s="3">
        <f>BC10+BD10+BK1</f>
        <v>428553336.44589996</v>
      </c>
      <c r="BM10" s="19">
        <f>BM11-BL11</f>
        <v>-32549657.699560285</v>
      </c>
      <c r="BP10" s="3">
        <f t="shared" ref="BP10:BW10" si="13">BC11*BP136</f>
        <v>141882826.59193099</v>
      </c>
      <c r="BQ10" s="3">
        <f t="shared" si="13"/>
        <v>286670509.85396898</v>
      </c>
      <c r="BR10" s="3">
        <f t="shared" si="13"/>
        <v>9709029.4785292</v>
      </c>
      <c r="BS10" s="3">
        <f t="shared" si="13"/>
        <v>46246308.740971602</v>
      </c>
      <c r="BT10" s="3">
        <f t="shared" si="13"/>
        <v>1964921.2493479899</v>
      </c>
      <c r="BU10" s="3">
        <f t="shared" si="13"/>
        <v>91870725.920083806</v>
      </c>
      <c r="BV10" s="3">
        <f t="shared" si="13"/>
        <v>6721131.9309021998</v>
      </c>
      <c r="BW10" s="3">
        <f t="shared" si="13"/>
        <v>142848851.07351199</v>
      </c>
      <c r="BX10" s="3">
        <f>SUM(BR10:BW10)</f>
        <v>299360968.39334679</v>
      </c>
      <c r="BY10" s="3">
        <f>BP10+BQ10+BX1</f>
        <v>428553336.44589996</v>
      </c>
      <c r="BZ10" s="19">
        <f>BZ11-BY11</f>
        <v>-32549657.699560285</v>
      </c>
      <c r="CC10" s="3">
        <f t="shared" ref="CC10:CJ10" si="14">BP11*CC136</f>
        <v>141882826.59193099</v>
      </c>
      <c r="CD10" s="3">
        <f t="shared" si="14"/>
        <v>286670509.85396898</v>
      </c>
      <c r="CE10" s="3">
        <f t="shared" si="14"/>
        <v>9709029.4785292</v>
      </c>
      <c r="CF10" s="3">
        <f t="shared" si="14"/>
        <v>46246308.740971602</v>
      </c>
      <c r="CG10" s="3">
        <f t="shared" si="14"/>
        <v>1964921.2493479899</v>
      </c>
      <c r="CH10" s="3">
        <f t="shared" si="14"/>
        <v>91870725.920083806</v>
      </c>
      <c r="CI10" s="3">
        <f t="shared" si="14"/>
        <v>6721131.9309021998</v>
      </c>
      <c r="CJ10" s="3">
        <f t="shared" si="14"/>
        <v>142848851.07351199</v>
      </c>
      <c r="CK10" s="3">
        <f>SUM(CE10:CJ10)</f>
        <v>299360968.39334679</v>
      </c>
      <c r="CL10" s="3">
        <f>CC10+CD10+CK1</f>
        <v>428553336.44589996</v>
      </c>
      <c r="CM10" s="19">
        <f>CM11-CL11</f>
        <v>-32549657.699560285</v>
      </c>
      <c r="CP10" s="3">
        <f t="shared" ref="CP10:CW10" si="15">CC11*CP136</f>
        <v>141882826.59193099</v>
      </c>
      <c r="CQ10" s="3">
        <f t="shared" si="15"/>
        <v>286670509.85396898</v>
      </c>
      <c r="CR10" s="3">
        <f t="shared" si="15"/>
        <v>9709029.4785292</v>
      </c>
      <c r="CS10" s="3">
        <f t="shared" si="15"/>
        <v>46246308.740971602</v>
      </c>
      <c r="CT10" s="3">
        <f t="shared" si="15"/>
        <v>1964921.2493479899</v>
      </c>
      <c r="CU10" s="3">
        <f t="shared" si="15"/>
        <v>91870725.920083806</v>
      </c>
      <c r="CV10" s="3">
        <f t="shared" si="15"/>
        <v>6721131.9309021998</v>
      </c>
      <c r="CW10" s="3">
        <f t="shared" si="15"/>
        <v>142848851.07351199</v>
      </c>
      <c r="CX10" s="3">
        <f>SUM(CR10:CW10)</f>
        <v>299360968.39334679</v>
      </c>
      <c r="CY10" s="3">
        <f>CP10+CQ10+CX1</f>
        <v>428553336.44589996</v>
      </c>
      <c r="CZ10" s="19">
        <f>CZ11-CY11</f>
        <v>-32549657.699560285</v>
      </c>
      <c r="DC10" s="3">
        <f t="shared" ref="DC10:DJ10" si="16">CP11*DC136</f>
        <v>141882826.59193099</v>
      </c>
      <c r="DD10" s="3">
        <f t="shared" si="16"/>
        <v>286670509.85396898</v>
      </c>
      <c r="DE10" s="3">
        <f t="shared" si="16"/>
        <v>9709029.4785292</v>
      </c>
      <c r="DF10" s="3">
        <f t="shared" si="16"/>
        <v>46246308.740971602</v>
      </c>
      <c r="DG10" s="3">
        <f t="shared" si="16"/>
        <v>1964921.2493479899</v>
      </c>
      <c r="DH10" s="3">
        <f t="shared" si="16"/>
        <v>91870725.920083806</v>
      </c>
      <c r="DI10" s="3">
        <f t="shared" si="16"/>
        <v>6721131.9309021998</v>
      </c>
      <c r="DJ10" s="3">
        <f t="shared" si="16"/>
        <v>142848851.07351199</v>
      </c>
      <c r="DK10" s="3">
        <f>SUM(DE10:DJ10)</f>
        <v>299360968.39334679</v>
      </c>
      <c r="DL10" s="3">
        <f>DC10+DD10+DK1</f>
        <v>428553336.44589996</v>
      </c>
      <c r="DM10" s="19">
        <f>DM11-DL11</f>
        <v>-32549657.699560285</v>
      </c>
      <c r="DP10" s="3">
        <f>'Direct Local'!DE10</f>
        <v>141882826.59193099</v>
      </c>
      <c r="DQ10" s="3">
        <f>'Direct Local'!DF10</f>
        <v>286670509.85396898</v>
      </c>
      <c r="DR10" s="3">
        <f>'Direct Local'!DG10</f>
        <v>9709029.4785292</v>
      </c>
      <c r="DS10" s="3">
        <f>'Direct Local'!DH10</f>
        <v>46246308.740971602</v>
      </c>
      <c r="DT10" s="3">
        <f>'Direct Local'!DI10</f>
        <v>1964921.2493479899</v>
      </c>
      <c r="DU10" s="3">
        <f>'Direct Local'!DJ10</f>
        <v>91870725.920083806</v>
      </c>
      <c r="DV10" s="3">
        <f>'Direct Local'!DK10</f>
        <v>6721131.9309021998</v>
      </c>
      <c r="DW10" s="3">
        <f>'Direct Local'!DL10</f>
        <v>142848851.07351199</v>
      </c>
      <c r="DX10" s="3">
        <f>SUM(DR10:DW10)</f>
        <v>299360968.39334679</v>
      </c>
      <c r="DY10" s="3">
        <f>DP10+DQ10+DX1</f>
        <v>428553336.44589996</v>
      </c>
      <c r="DZ10" s="19">
        <f>DZ11-DY11</f>
        <v>-32549657.699560285</v>
      </c>
      <c r="EC10" s="3">
        <f>'Direct Local'!DQ10</f>
        <v>141882826.59193099</v>
      </c>
      <c r="ED10" s="3">
        <f>'Direct Local'!DR10</f>
        <v>286670509.85396898</v>
      </c>
      <c r="EE10" s="3">
        <f>'Direct Local'!DS10</f>
        <v>9709029.4785292</v>
      </c>
      <c r="EF10" s="3">
        <f>'Direct Local'!DT10</f>
        <v>46246308.740971602</v>
      </c>
      <c r="EG10" s="3">
        <f>'Direct Local'!DU10</f>
        <v>1964921.2493479899</v>
      </c>
      <c r="EH10" s="3">
        <f>'Direct Local'!DV10</f>
        <v>91870725.920083806</v>
      </c>
      <c r="EI10" s="3">
        <f>'Direct Local'!DW10</f>
        <v>6721131.9309021998</v>
      </c>
      <c r="EJ10" s="3">
        <f>'Direct Local'!DX10</f>
        <v>142848851.07351199</v>
      </c>
      <c r="EK10" s="3">
        <f>SUM(EE10:EJ10)</f>
        <v>299360968.39334679</v>
      </c>
      <c r="EL10" s="3">
        <f>EC10+ED10+EK1</f>
        <v>428553336.44589996</v>
      </c>
      <c r="EM10" s="19">
        <f>EM11-EL11</f>
        <v>-32549657.699560285</v>
      </c>
      <c r="EP10" s="3">
        <f>'Direct Local'!EC10</f>
        <v>141882826.59193099</v>
      </c>
      <c r="EQ10" s="3">
        <f>'Direct Local'!ED10</f>
        <v>286670509.85396898</v>
      </c>
      <c r="ER10" s="3">
        <f>'Direct Local'!EE10</f>
        <v>9709029.4785292</v>
      </c>
      <c r="ES10" s="3">
        <f>'Direct Local'!EF10</f>
        <v>46246308.740971602</v>
      </c>
      <c r="ET10" s="3">
        <f>'Direct Local'!EG10</f>
        <v>1964921.2493479899</v>
      </c>
      <c r="EU10" s="3">
        <f>'Direct Local'!EH10</f>
        <v>91870725.920083806</v>
      </c>
      <c r="EV10" s="3">
        <f>'Direct Local'!EI10</f>
        <v>6721131.9309021998</v>
      </c>
      <c r="EW10" s="3">
        <f>'Direct Local'!EJ10</f>
        <v>142848851.07351199</v>
      </c>
      <c r="EX10" s="3">
        <f>SUM(ER10:EW10)</f>
        <v>299360968.39334679</v>
      </c>
      <c r="EY10" s="3">
        <f>EP10+EQ10+EX1</f>
        <v>428553336.44589996</v>
      </c>
      <c r="EZ10" s="19">
        <f>EZ11-EY11</f>
        <v>-68945372.941522002</v>
      </c>
    </row>
    <row r="11" spans="1:158" ht="15" x14ac:dyDescent="0.25">
      <c r="A11" s="1" t="s">
        <v>233</v>
      </c>
      <c r="B11" s="3">
        <f>'Direct Local'!B11</f>
        <v>141882826.59193099</v>
      </c>
      <c r="C11" s="3">
        <f>'Direct Local'!C11</f>
        <v>286670509.85396898</v>
      </c>
      <c r="D11" s="3">
        <f>'Direct Local'!D11</f>
        <v>9709029.4785292</v>
      </c>
      <c r="E11" s="3">
        <f>'Direct Local'!E11</f>
        <v>46246308.740971602</v>
      </c>
      <c r="F11" s="3">
        <f>'Direct Local'!F11</f>
        <v>1964921.2493479899</v>
      </c>
      <c r="G11" s="3">
        <f>'Direct Local'!G11</f>
        <v>91870725.920083806</v>
      </c>
      <c r="H11" s="3">
        <f>'Direct Local'!H11</f>
        <v>6721131.9309021998</v>
      </c>
      <c r="I11" s="3">
        <f>'Direct Local'!I11</f>
        <v>142848851.07351199</v>
      </c>
      <c r="J11" s="3">
        <f>SUM(D11:I11)</f>
        <v>299360968.39334679</v>
      </c>
      <c r="K11" s="3">
        <f>B11+C11+J11</f>
        <v>727914304.83924675</v>
      </c>
      <c r="L11" s="20">
        <v>695364647.13968647</v>
      </c>
      <c r="M11" s="20">
        <f>C10*1.45%+C10</f>
        <v>290827232.2468515</v>
      </c>
      <c r="P11" s="3">
        <f t="shared" ref="P11:W11" si="17">B11*P137</f>
        <v>141882826.59193099</v>
      </c>
      <c r="Q11" s="3">
        <f t="shared" si="17"/>
        <v>286670509.85396898</v>
      </c>
      <c r="R11" s="3">
        <f t="shared" si="17"/>
        <v>9709029.4785292</v>
      </c>
      <c r="S11" s="3">
        <f t="shared" si="17"/>
        <v>46246308.740971602</v>
      </c>
      <c r="T11" s="3">
        <f t="shared" si="17"/>
        <v>1964921.2493479899</v>
      </c>
      <c r="U11" s="3">
        <f t="shared" si="17"/>
        <v>91870725.920083806</v>
      </c>
      <c r="V11" s="3">
        <f t="shared" si="17"/>
        <v>6721131.9309021998</v>
      </c>
      <c r="W11" s="3">
        <f t="shared" si="17"/>
        <v>142848851.07351199</v>
      </c>
      <c r="X11" s="3">
        <f>SUM(R11:W11)</f>
        <v>299360968.39334679</v>
      </c>
      <c r="Y11" s="3">
        <f>P11+Q11+X11</f>
        <v>727914304.83924675</v>
      </c>
      <c r="Z11" s="20">
        <v>695364647.13968647</v>
      </c>
      <c r="AA11" s="20">
        <f>Q10*1.45%+Q10</f>
        <v>290827232.2468515</v>
      </c>
      <c r="AC11" s="3">
        <f t="shared" ref="AC11:AJ11" si="18">P11*AC137</f>
        <v>141882826.59193099</v>
      </c>
      <c r="AD11" s="3">
        <f t="shared" si="18"/>
        <v>286670509.85396898</v>
      </c>
      <c r="AE11" s="3">
        <f t="shared" si="18"/>
        <v>9709029.4785292</v>
      </c>
      <c r="AF11" s="3">
        <f t="shared" si="18"/>
        <v>46246308.740971602</v>
      </c>
      <c r="AG11" s="3">
        <f t="shared" si="18"/>
        <v>1964921.2493479899</v>
      </c>
      <c r="AH11" s="3">
        <f t="shared" si="18"/>
        <v>91870725.920083806</v>
      </c>
      <c r="AI11" s="3">
        <f t="shared" si="18"/>
        <v>6721131.9309021998</v>
      </c>
      <c r="AJ11" s="3">
        <f t="shared" si="18"/>
        <v>142848851.07351199</v>
      </c>
      <c r="AK11" s="3">
        <f>SUM(AE11:AJ11)</f>
        <v>299360968.39334679</v>
      </c>
      <c r="AL11" s="3">
        <f>AC11+AD11+AK11</f>
        <v>727914304.83924675</v>
      </c>
      <c r="AM11" s="20">
        <v>695364647.13968647</v>
      </c>
      <c r="AN11" s="20">
        <f>AD10*1.45%+AD10</f>
        <v>290827232.2468515</v>
      </c>
      <c r="AP11" s="3">
        <f t="shared" ref="AP11:AW11" si="19">AC11*AP137</f>
        <v>141882826.59193099</v>
      </c>
      <c r="AQ11" s="3">
        <f t="shared" si="19"/>
        <v>286670509.85396898</v>
      </c>
      <c r="AR11" s="3">
        <f t="shared" si="19"/>
        <v>9709029.4785292</v>
      </c>
      <c r="AS11" s="3">
        <f t="shared" si="19"/>
        <v>46246308.740971602</v>
      </c>
      <c r="AT11" s="3">
        <f t="shared" si="19"/>
        <v>1964921.2493479899</v>
      </c>
      <c r="AU11" s="3">
        <f t="shared" si="19"/>
        <v>91870725.920083806</v>
      </c>
      <c r="AV11" s="3">
        <f t="shared" si="19"/>
        <v>6721131.9309021998</v>
      </c>
      <c r="AW11" s="3">
        <f t="shared" si="19"/>
        <v>142848851.07351199</v>
      </c>
      <c r="AX11" s="3">
        <f>SUM(AR11:AW11)</f>
        <v>299360968.39334679</v>
      </c>
      <c r="AY11" s="3">
        <f>AP11+AQ11+AX11</f>
        <v>727914304.83924675</v>
      </c>
      <c r="AZ11" s="20">
        <v>695364647.13968647</v>
      </c>
      <c r="BA11" s="20">
        <f>AQ10*1.45%+AQ10</f>
        <v>290827232.2468515</v>
      </c>
      <c r="BC11" s="3">
        <f t="shared" ref="BC11:BJ11" si="20">AP11*BC137</f>
        <v>141882826.59193099</v>
      </c>
      <c r="BD11" s="3">
        <f t="shared" si="20"/>
        <v>286670509.85396898</v>
      </c>
      <c r="BE11" s="3">
        <f t="shared" si="20"/>
        <v>9709029.4785292</v>
      </c>
      <c r="BF11" s="3">
        <f t="shared" si="20"/>
        <v>46246308.740971602</v>
      </c>
      <c r="BG11" s="3">
        <f t="shared" si="20"/>
        <v>1964921.2493479899</v>
      </c>
      <c r="BH11" s="3">
        <f t="shared" si="20"/>
        <v>91870725.920083806</v>
      </c>
      <c r="BI11" s="3">
        <f t="shared" si="20"/>
        <v>6721131.9309021998</v>
      </c>
      <c r="BJ11" s="3">
        <f t="shared" si="20"/>
        <v>142848851.07351199</v>
      </c>
      <c r="BK11" s="3">
        <f>SUM(BE11:BJ11)</f>
        <v>299360968.39334679</v>
      </c>
      <c r="BL11" s="3">
        <f>BC11+BD11+BK11</f>
        <v>727914304.83924675</v>
      </c>
      <c r="BM11" s="20">
        <v>695364647.13968647</v>
      </c>
      <c r="BN11" s="20">
        <f>BD10*1.45%+BD10</f>
        <v>290827232.2468515</v>
      </c>
      <c r="BP11" s="3">
        <f t="shared" ref="BP11:BW11" si="21">BC11*BP137</f>
        <v>141882826.59193099</v>
      </c>
      <c r="BQ11" s="3">
        <f t="shared" si="21"/>
        <v>286670509.85396898</v>
      </c>
      <c r="BR11" s="3">
        <f t="shared" si="21"/>
        <v>9709029.4785292</v>
      </c>
      <c r="BS11" s="3">
        <f t="shared" si="21"/>
        <v>46246308.740971602</v>
      </c>
      <c r="BT11" s="3">
        <f t="shared" si="21"/>
        <v>1964921.2493479899</v>
      </c>
      <c r="BU11" s="3">
        <f t="shared" si="21"/>
        <v>91870725.920083806</v>
      </c>
      <c r="BV11" s="3">
        <f t="shared" si="21"/>
        <v>6721131.9309021998</v>
      </c>
      <c r="BW11" s="3">
        <f t="shared" si="21"/>
        <v>142848851.07351199</v>
      </c>
      <c r="BX11" s="3">
        <f>SUM(BR11:BW11)</f>
        <v>299360968.39334679</v>
      </c>
      <c r="BY11" s="3">
        <f>BP11+BQ11+BX11</f>
        <v>727914304.83924675</v>
      </c>
      <c r="BZ11" s="20">
        <v>695364647.13968647</v>
      </c>
      <c r="CA11" s="20">
        <f>BQ10*1.45%+BQ10</f>
        <v>290827232.2468515</v>
      </c>
      <c r="CC11" s="3">
        <f t="shared" ref="CC11:CJ11" si="22">BP11*CC137</f>
        <v>141882826.59193099</v>
      </c>
      <c r="CD11" s="3">
        <f t="shared" si="22"/>
        <v>286670509.85396898</v>
      </c>
      <c r="CE11" s="3">
        <f t="shared" si="22"/>
        <v>9709029.4785292</v>
      </c>
      <c r="CF11" s="3">
        <f t="shared" si="22"/>
        <v>46246308.740971602</v>
      </c>
      <c r="CG11" s="3">
        <f t="shared" si="22"/>
        <v>1964921.2493479899</v>
      </c>
      <c r="CH11" s="3">
        <f t="shared" si="22"/>
        <v>91870725.920083806</v>
      </c>
      <c r="CI11" s="3">
        <f t="shared" si="22"/>
        <v>6721131.9309021998</v>
      </c>
      <c r="CJ11" s="3">
        <f t="shared" si="22"/>
        <v>142848851.07351199</v>
      </c>
      <c r="CK11" s="3">
        <f>SUM(CE11:CJ11)</f>
        <v>299360968.39334679</v>
      </c>
      <c r="CL11" s="3">
        <f>CC11+CD11+CK11</f>
        <v>727914304.83924675</v>
      </c>
      <c r="CM11" s="20">
        <v>695364647.13968647</v>
      </c>
      <c r="CN11" s="20">
        <f>CD10*1.45%+CD10</f>
        <v>290827232.2468515</v>
      </c>
      <c r="CP11" s="3">
        <f t="shared" ref="CP11:CW11" si="23">CC11*CP137</f>
        <v>141882826.59193099</v>
      </c>
      <c r="CQ11" s="3">
        <f t="shared" si="23"/>
        <v>286670509.85396898</v>
      </c>
      <c r="CR11" s="3">
        <f t="shared" si="23"/>
        <v>9709029.4785292</v>
      </c>
      <c r="CS11" s="3">
        <f t="shared" si="23"/>
        <v>46246308.740971602</v>
      </c>
      <c r="CT11" s="3">
        <f t="shared" si="23"/>
        <v>1964921.2493479899</v>
      </c>
      <c r="CU11" s="3">
        <f t="shared" si="23"/>
        <v>91870725.920083806</v>
      </c>
      <c r="CV11" s="3">
        <f t="shared" si="23"/>
        <v>6721131.9309021998</v>
      </c>
      <c r="CW11" s="3">
        <f t="shared" si="23"/>
        <v>142848851.07351199</v>
      </c>
      <c r="CX11" s="3">
        <f>SUM(CR11:CW11)</f>
        <v>299360968.39334679</v>
      </c>
      <c r="CY11" s="3">
        <f>CP11+CQ11+CX11</f>
        <v>727914304.83924675</v>
      </c>
      <c r="CZ11" s="20">
        <v>695364647.13968647</v>
      </c>
      <c r="DA11" s="20">
        <f>CQ10*1.45%+CQ10</f>
        <v>290827232.2468515</v>
      </c>
      <c r="DC11" s="3">
        <f t="shared" ref="DC11:DJ11" si="24">CP11*DC137</f>
        <v>141882826.59193099</v>
      </c>
      <c r="DD11" s="3">
        <f t="shared" si="24"/>
        <v>286670509.85396898</v>
      </c>
      <c r="DE11" s="3">
        <f t="shared" si="24"/>
        <v>9709029.4785292</v>
      </c>
      <c r="DF11" s="3">
        <f t="shared" si="24"/>
        <v>46246308.740971602</v>
      </c>
      <c r="DG11" s="3">
        <f t="shared" si="24"/>
        <v>1964921.2493479899</v>
      </c>
      <c r="DH11" s="3">
        <f t="shared" si="24"/>
        <v>91870725.920083806</v>
      </c>
      <c r="DI11" s="3">
        <f t="shared" si="24"/>
        <v>6721131.9309021998</v>
      </c>
      <c r="DJ11" s="3">
        <f t="shared" si="24"/>
        <v>142848851.07351199</v>
      </c>
      <c r="DK11" s="3">
        <f>SUM(DE11:DJ11)</f>
        <v>299360968.39334679</v>
      </c>
      <c r="DL11" s="3">
        <f>DC11+DD11+DK11</f>
        <v>727914304.83924675</v>
      </c>
      <c r="DM11" s="20">
        <v>695364647.13968647</v>
      </c>
      <c r="DN11" s="20">
        <f>DD10*1.45%+DD10</f>
        <v>290827232.2468515</v>
      </c>
      <c r="DP11" s="3">
        <f>'Direct Local'!DE11</f>
        <v>141882826.59193099</v>
      </c>
      <c r="DQ11" s="3">
        <f>'Direct Local'!DF11</f>
        <v>286670509.85396898</v>
      </c>
      <c r="DR11" s="3">
        <f>'Direct Local'!DG11</f>
        <v>9709029.4785292</v>
      </c>
      <c r="DS11" s="3">
        <f>'Direct Local'!DH11</f>
        <v>46246308.740971602</v>
      </c>
      <c r="DT11" s="3">
        <f>'Direct Local'!DI11</f>
        <v>1964921.2493479899</v>
      </c>
      <c r="DU11" s="3">
        <f>'Direct Local'!DJ11</f>
        <v>91870725.920083806</v>
      </c>
      <c r="DV11" s="3">
        <f>'Direct Local'!DK11</f>
        <v>6721131.9309021998</v>
      </c>
      <c r="DW11" s="3">
        <f>'Direct Local'!DL11</f>
        <v>142848851.07351199</v>
      </c>
      <c r="DX11" s="3">
        <f>SUM(DR11:DW11)</f>
        <v>299360968.39334679</v>
      </c>
      <c r="DY11" s="3">
        <f>DP11+DQ11+DX11</f>
        <v>727914304.83924675</v>
      </c>
      <c r="DZ11" s="20">
        <v>695364647.13968647</v>
      </c>
      <c r="EA11" s="20">
        <f>DQ10*1.45%+DQ10</f>
        <v>290827232.2468515</v>
      </c>
      <c r="EC11" s="3">
        <f>'Direct Local'!DQ11</f>
        <v>141882826.59193099</v>
      </c>
      <c r="ED11" s="3">
        <f>'Direct Local'!DR11</f>
        <v>286670509.85396898</v>
      </c>
      <c r="EE11" s="3">
        <f>'Direct Local'!DS11</f>
        <v>9709029.4785292</v>
      </c>
      <c r="EF11" s="3">
        <f>'Direct Local'!DT11</f>
        <v>46246308.740971602</v>
      </c>
      <c r="EG11" s="3">
        <f>'Direct Local'!DU11</f>
        <v>1964921.2493479899</v>
      </c>
      <c r="EH11" s="3">
        <f>'Direct Local'!DV11</f>
        <v>91870725.920083806</v>
      </c>
      <c r="EI11" s="3">
        <f>'Direct Local'!DW11</f>
        <v>6721131.9309021998</v>
      </c>
      <c r="EJ11" s="3">
        <f>'Direct Local'!DX11</f>
        <v>142848851.07351199</v>
      </c>
      <c r="EK11" s="3">
        <f>SUM(EE11:EJ11)</f>
        <v>299360968.39334679</v>
      </c>
      <c r="EL11" s="3">
        <f>EC11+ED11+EK11</f>
        <v>727914304.83924675</v>
      </c>
      <c r="EM11" s="20">
        <v>695364647.13968647</v>
      </c>
      <c r="EN11" s="20">
        <f>ED10*1.45%+ED10</f>
        <v>290827232.2468515</v>
      </c>
      <c r="EP11" s="3">
        <f>'Direct Local'!EC11</f>
        <v>148976967.921527</v>
      </c>
      <c r="EQ11" s="3">
        <f>'Direct Local'!ED11</f>
        <v>301004035.34666699</v>
      </c>
      <c r="ER11" s="3">
        <f>'Direct Local'!EE11</f>
        <v>10194480.952455699</v>
      </c>
      <c r="ES11" s="3">
        <f>'Direct Local'!EF11</f>
        <v>48558624.178020097</v>
      </c>
      <c r="ET11" s="3">
        <f>'Direct Local'!EG11</f>
        <v>2063167.3118153899</v>
      </c>
      <c r="EU11" s="3">
        <f>'Direct Local'!EH11</f>
        <v>96464262.216087997</v>
      </c>
      <c r="EV11" s="3">
        <f>'Direct Local'!EI11</f>
        <v>7057188.5274473103</v>
      </c>
      <c r="EW11" s="3">
        <f>'Direct Local'!EJ11</f>
        <v>149991293.627188</v>
      </c>
      <c r="EX11" s="3">
        <f>SUM(ER11:EW11)</f>
        <v>314329016.81301451</v>
      </c>
      <c r="EY11" s="3">
        <f>EP11+EQ11+EX11</f>
        <v>764310020.08120847</v>
      </c>
      <c r="EZ11" s="20">
        <v>695364647.13968647</v>
      </c>
      <c r="FA11" s="20">
        <f>EQ10*1.45%+EQ10</f>
        <v>290827232.2468515</v>
      </c>
    </row>
    <row r="12" spans="1:158" x14ac:dyDescent="0.2">
      <c r="A12" s="92" t="s">
        <v>284</v>
      </c>
      <c r="B12" s="17">
        <f t="shared" ref="B12:K12" si="25">B7-B8+B9-B10+B11</f>
        <v>2066685645.8635378</v>
      </c>
      <c r="C12" s="17">
        <f t="shared" si="25"/>
        <v>1877801802.4816513</v>
      </c>
      <c r="D12" s="17">
        <f t="shared" si="25"/>
        <v>10053582.679295935</v>
      </c>
      <c r="E12" s="17">
        <f t="shared" si="25"/>
        <v>890024005.78031003</v>
      </c>
      <c r="F12" s="17">
        <f t="shared" si="25"/>
        <v>127215855.06404175</v>
      </c>
      <c r="G12" s="17">
        <f t="shared" si="25"/>
        <v>27995224.345231444</v>
      </c>
      <c r="H12" s="17">
        <f t="shared" si="25"/>
        <v>706387021.36641514</v>
      </c>
      <c r="I12" s="17">
        <f t="shared" si="25"/>
        <v>20050104.572468534</v>
      </c>
      <c r="J12" s="17">
        <f t="shared" si="25"/>
        <v>1781725793.8077629</v>
      </c>
      <c r="K12" s="17">
        <f t="shared" si="25"/>
        <v>5726213242.1529522</v>
      </c>
      <c r="N12" s="3">
        <f>-K36+K69+K80</f>
        <v>-1120116009.4263334</v>
      </c>
      <c r="O12" s="3"/>
      <c r="P12" s="17">
        <f t="shared" ref="P12:Y12" si="26">P7-P8+P9-P10+P11</f>
        <v>2548899160.7768331</v>
      </c>
      <c r="Q12" s="17">
        <f t="shared" si="26"/>
        <v>2195534395.1009541</v>
      </c>
      <c r="R12" s="17">
        <f t="shared" si="26"/>
        <v>29287345.654427696</v>
      </c>
      <c r="S12" s="17">
        <f t="shared" si="26"/>
        <v>2767702215.7265372</v>
      </c>
      <c r="T12" s="17">
        <f t="shared" si="26"/>
        <v>325376408.72191274</v>
      </c>
      <c r="U12" s="17">
        <f t="shared" si="26"/>
        <v>148414285.62811437</v>
      </c>
      <c r="V12" s="17">
        <f t="shared" si="26"/>
        <v>979341392.84521139</v>
      </c>
      <c r="W12" s="17">
        <f t="shared" si="26"/>
        <v>1232782640.6935582</v>
      </c>
      <c r="X12" s="17">
        <f t="shared" si="26"/>
        <v>5482904289.269762</v>
      </c>
      <c r="Y12" s="17">
        <f t="shared" si="26"/>
        <v>10227337845.147549</v>
      </c>
      <c r="AB12" s="3">
        <f>-Y36+Y69+Y80</f>
        <v>-200116009.42633346</v>
      </c>
      <c r="AC12" s="17">
        <f t="shared" ref="AC12:AL12" si="27">AC7-AC8+AC9-AC10+AC11</f>
        <v>3033394607.0790477</v>
      </c>
      <c r="AD12" s="17">
        <f t="shared" si="27"/>
        <v>2545270707.0402451</v>
      </c>
      <c r="AE12" s="17">
        <f t="shared" si="27"/>
        <v>30127265.088744644</v>
      </c>
      <c r="AF12" s="17">
        <f t="shared" si="27"/>
        <v>4643251464.3919821</v>
      </c>
      <c r="AG12" s="17">
        <f t="shared" si="27"/>
        <v>427125642.64044082</v>
      </c>
      <c r="AH12" s="17">
        <f t="shared" si="27"/>
        <v>168906435.85139</v>
      </c>
      <c r="AI12" s="17">
        <f t="shared" si="27"/>
        <v>1198457513.22891</v>
      </c>
      <c r="AJ12" s="17">
        <f t="shared" si="27"/>
        <v>1350959300.8719535</v>
      </c>
      <c r="AK12" s="17">
        <f t="shared" si="27"/>
        <v>7818827622.0734215</v>
      </c>
      <c r="AL12" s="17">
        <f t="shared" si="27"/>
        <v>13397492936.192715</v>
      </c>
      <c r="AO12" s="3"/>
      <c r="AP12" s="17">
        <f t="shared" ref="AP12:AY12" si="28">AP7-AP8+AP9-AP10+AP11</f>
        <v>3260098885.2123199</v>
      </c>
      <c r="AQ12" s="17">
        <f t="shared" si="28"/>
        <v>2754890667.864573</v>
      </c>
      <c r="AR12" s="17">
        <f t="shared" si="28"/>
        <v>41721465.634786882</v>
      </c>
      <c r="AS12" s="17">
        <f t="shared" si="28"/>
        <v>6136138505.4877243</v>
      </c>
      <c r="AT12" s="17">
        <f t="shared" si="28"/>
        <v>527663102.8173818</v>
      </c>
      <c r="AU12" s="17">
        <f t="shared" si="28"/>
        <v>494858567.84985167</v>
      </c>
      <c r="AV12" s="17">
        <f t="shared" si="28"/>
        <v>1378713762.0017092</v>
      </c>
      <c r="AW12" s="17">
        <f t="shared" si="28"/>
        <v>1367549536.0230777</v>
      </c>
      <c r="AX12" s="17">
        <f t="shared" si="28"/>
        <v>9946644939.8145313</v>
      </c>
      <c r="AY12" s="17">
        <f t="shared" si="28"/>
        <v>16260995461.284771</v>
      </c>
      <c r="BB12" s="3"/>
      <c r="BC12" s="17">
        <f t="shared" ref="BC12:BL12" si="29">BC7-BC8+BC9-BC10+BC11</f>
        <v>4377580554.1324463</v>
      </c>
      <c r="BD12" s="17">
        <f t="shared" si="29"/>
        <v>3180999491.9306884</v>
      </c>
      <c r="BE12" s="17">
        <f t="shared" si="29"/>
        <v>56771021.296966761</v>
      </c>
      <c r="BF12" s="17">
        <f t="shared" si="29"/>
        <v>6522197350.9888554</v>
      </c>
      <c r="BG12" s="17">
        <f t="shared" si="29"/>
        <v>652369576.27653098</v>
      </c>
      <c r="BH12" s="17">
        <f t="shared" si="29"/>
        <v>584947673.83010459</v>
      </c>
      <c r="BI12" s="17">
        <f t="shared" si="29"/>
        <v>1597196856.2632697</v>
      </c>
      <c r="BJ12" s="17">
        <f t="shared" si="29"/>
        <v>1849841018.1859789</v>
      </c>
      <c r="BK12" s="17">
        <f t="shared" si="29"/>
        <v>11263323496.841705</v>
      </c>
      <c r="BL12" s="17">
        <f t="shared" si="29"/>
        <v>19121264511.298187</v>
      </c>
      <c r="BO12" s="3"/>
      <c r="BP12" s="17">
        <f t="shared" ref="BP12:BY12" si="30">BP7-BP8+BP9-BP10+BP11</f>
        <v>4725051851.9461622</v>
      </c>
      <c r="BQ12" s="17">
        <f t="shared" si="30"/>
        <v>3312584107.0490794</v>
      </c>
      <c r="BR12" s="17">
        <f t="shared" si="30"/>
        <v>71065615.142787069</v>
      </c>
      <c r="BS12" s="17">
        <f t="shared" si="30"/>
        <v>7511108371.6049948</v>
      </c>
      <c r="BT12" s="17">
        <f t="shared" si="30"/>
        <v>664399841.79276562</v>
      </c>
      <c r="BU12" s="17">
        <f t="shared" si="30"/>
        <v>620437278.98078895</v>
      </c>
      <c r="BV12" s="17">
        <f t="shared" si="30"/>
        <v>1677413151.4719622</v>
      </c>
      <c r="BW12" s="17">
        <f t="shared" si="30"/>
        <v>1967928439.9729793</v>
      </c>
      <c r="BX12" s="17">
        <f t="shared" si="30"/>
        <v>12512352698.966276</v>
      </c>
      <c r="BY12" s="17">
        <f t="shared" si="30"/>
        <v>20849349626.354866</v>
      </c>
      <c r="CB12" s="3"/>
      <c r="CC12" s="17">
        <f t="shared" ref="CC12:CL12" si="31">CC7-CC8+CC9-CC10+CC11</f>
        <v>5042679418.2229414</v>
      </c>
      <c r="CD12" s="17">
        <f t="shared" si="31"/>
        <v>3507341024.2063746</v>
      </c>
      <c r="CE12" s="17">
        <f t="shared" si="31"/>
        <v>75735154.141310036</v>
      </c>
      <c r="CF12" s="17">
        <f t="shared" si="31"/>
        <v>7625604311.4012661</v>
      </c>
      <c r="CG12" s="17">
        <f t="shared" si="31"/>
        <v>704893509.1236558</v>
      </c>
      <c r="CH12" s="17">
        <f t="shared" si="31"/>
        <v>651440048.45807993</v>
      </c>
      <c r="CI12" s="17">
        <f t="shared" si="31"/>
        <v>1750046855.228637</v>
      </c>
      <c r="CJ12" s="17">
        <f t="shared" si="31"/>
        <v>2092451606.6801133</v>
      </c>
      <c r="CK12" s="17">
        <f t="shared" si="31"/>
        <v>12900171485.033062</v>
      </c>
      <c r="CL12" s="17">
        <f t="shared" si="31"/>
        <v>21749552895.855728</v>
      </c>
      <c r="CO12" s="3"/>
      <c r="CP12" s="17">
        <f t="shared" ref="CP12:CY12" si="32">CP7-CP8+CP9-CP10+CP11</f>
        <v>5832573316.6896067</v>
      </c>
      <c r="CQ12" s="17">
        <f t="shared" si="32"/>
        <v>3687901966.3152122</v>
      </c>
      <c r="CR12" s="17">
        <f t="shared" si="32"/>
        <v>76186845.338501289</v>
      </c>
      <c r="CS12" s="17">
        <f t="shared" si="32"/>
        <v>7751532653.4302254</v>
      </c>
      <c r="CT12" s="17">
        <f t="shared" si="32"/>
        <v>808732439.34084737</v>
      </c>
      <c r="CU12" s="17">
        <f t="shared" si="32"/>
        <v>1727250566.786073</v>
      </c>
      <c r="CV12" s="17">
        <f t="shared" si="32"/>
        <v>1814273839.7619598</v>
      </c>
      <c r="CW12" s="17">
        <f t="shared" si="32"/>
        <v>2195917675.6847649</v>
      </c>
      <c r="CX12" s="17">
        <f t="shared" si="32"/>
        <v>14373894020.342371</v>
      </c>
      <c r="CY12" s="17">
        <f t="shared" si="32"/>
        <v>24193730271.74054</v>
      </c>
      <c r="DB12" s="3"/>
      <c r="DC12" s="17">
        <f t="shared" ref="DC12:DL12" si="33">DC7-DC8+DC9-DC10+DC11</f>
        <v>6186805299.679224</v>
      </c>
      <c r="DD12" s="17">
        <f t="shared" si="33"/>
        <v>3858929193.4219685</v>
      </c>
      <c r="DE12" s="17">
        <f t="shared" si="33"/>
        <v>78104400.763405025</v>
      </c>
      <c r="DF12" s="17">
        <f t="shared" si="33"/>
        <v>8221176755.2056561</v>
      </c>
      <c r="DG12" s="17">
        <f t="shared" si="33"/>
        <v>813062137.20114255</v>
      </c>
      <c r="DH12" s="17">
        <f t="shared" si="33"/>
        <v>2057503791.3080337</v>
      </c>
      <c r="DI12" s="17">
        <f t="shared" si="33"/>
        <v>1867695472.5253375</v>
      </c>
      <c r="DJ12" s="17">
        <f t="shared" si="33"/>
        <v>2358533599.7043037</v>
      </c>
      <c r="DK12" s="17">
        <f t="shared" si="33"/>
        <v>15396076156.707878</v>
      </c>
      <c r="DL12" s="17">
        <f t="shared" si="33"/>
        <v>25741171618.202415</v>
      </c>
      <c r="DO12" s="3"/>
      <c r="DP12" s="17">
        <f t="shared" ref="DP12:DY12" si="34">DP7-DP8+DP9-DP10+DP11</f>
        <v>6619146620.1839743</v>
      </c>
      <c r="DQ12" s="17">
        <f t="shared" si="34"/>
        <v>4129304223.1845908</v>
      </c>
      <c r="DR12" s="17">
        <f t="shared" si="34"/>
        <v>81844041.035889626</v>
      </c>
      <c r="DS12" s="17">
        <f t="shared" si="34"/>
        <v>8570258430.3135309</v>
      </c>
      <c r="DT12" s="17">
        <f t="shared" si="34"/>
        <v>824134170.16538954</v>
      </c>
      <c r="DU12" s="17">
        <f t="shared" si="34"/>
        <v>2093871268.0415177</v>
      </c>
      <c r="DV12" s="17">
        <f t="shared" si="34"/>
        <v>2005588889.6392949</v>
      </c>
      <c r="DW12" s="17">
        <f t="shared" si="34"/>
        <v>2524633575.4036689</v>
      </c>
      <c r="DX12" s="17">
        <f t="shared" si="34"/>
        <v>16100330374.599293</v>
      </c>
      <c r="DY12" s="17">
        <f t="shared" si="34"/>
        <v>27148142186.361206</v>
      </c>
      <c r="EB12" s="3"/>
      <c r="EC12" s="17">
        <f t="shared" ref="EC12:EL12" si="35">EC7-EC8+EC9-EC10+EC11</f>
        <v>7039902439.6961679</v>
      </c>
      <c r="ED12" s="17">
        <f t="shared" si="35"/>
        <v>4322617481.5241756</v>
      </c>
      <c r="EE12" s="17">
        <f t="shared" si="35"/>
        <v>84926760.453623384</v>
      </c>
      <c r="EF12" s="17">
        <f t="shared" si="35"/>
        <v>8711160415.3420162</v>
      </c>
      <c r="EG12" s="17">
        <f t="shared" si="35"/>
        <v>869152860.72469449</v>
      </c>
      <c r="EH12" s="17">
        <f t="shared" si="35"/>
        <v>2172523262.8364224</v>
      </c>
      <c r="EI12" s="17">
        <f t="shared" si="35"/>
        <v>2352615247.4685464</v>
      </c>
      <c r="EJ12" s="17">
        <f t="shared" si="35"/>
        <v>2755505479.7120285</v>
      </c>
      <c r="EK12" s="17">
        <f t="shared" si="35"/>
        <v>16945884026.537331</v>
      </c>
      <c r="EL12" s="17">
        <f t="shared" si="35"/>
        <v>28607764916.151024</v>
      </c>
      <c r="EO12" s="3"/>
      <c r="EP12" s="17">
        <f t="shared" ref="EP12:EY12" si="36">EP7-EP8+EP9-EP10+EP11</f>
        <v>7370202220.4583855</v>
      </c>
      <c r="EQ12" s="17">
        <f t="shared" si="36"/>
        <v>4391207275.0987577</v>
      </c>
      <c r="ER12" s="17">
        <f t="shared" si="36"/>
        <v>91440860.9147688</v>
      </c>
      <c r="ES12" s="17">
        <f t="shared" si="36"/>
        <v>8931491454.9969673</v>
      </c>
      <c r="ET12" s="17">
        <f t="shared" si="36"/>
        <v>931215483.02378631</v>
      </c>
      <c r="EU12" s="17">
        <f t="shared" si="36"/>
        <v>2220558320.1994944</v>
      </c>
      <c r="EV12" s="17">
        <f t="shared" si="36"/>
        <v>2429449257.1364951</v>
      </c>
      <c r="EW12" s="17">
        <f t="shared" si="36"/>
        <v>2856375635.0159659</v>
      </c>
      <c r="EX12" s="17">
        <f t="shared" si="36"/>
        <v>17460531011.287476</v>
      </c>
      <c r="EY12" s="17">
        <f t="shared" si="36"/>
        <v>29521301475.237968</v>
      </c>
      <c r="FB12" s="3"/>
    </row>
    <row r="13" spans="1:158" ht="6" customHeight="1" x14ac:dyDescent="0.2">
      <c r="A13" s="83"/>
      <c r="B13" s="82"/>
      <c r="C13" s="82"/>
      <c r="D13" s="82"/>
      <c r="E13" s="82"/>
      <c r="F13" s="82"/>
      <c r="G13" s="82"/>
      <c r="H13" s="82"/>
      <c r="I13" s="82"/>
      <c r="J13" s="82"/>
      <c r="K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</row>
    <row r="14" spans="1:158" ht="15" x14ac:dyDescent="0.25">
      <c r="A14" s="1" t="s">
        <v>232</v>
      </c>
      <c r="B14" s="3">
        <f>'Hyp 2027'!B374</f>
        <v>848002874.42395782</v>
      </c>
      <c r="C14" s="3">
        <f>'Hyp 2027'!C374</f>
        <v>148291872.66742668</v>
      </c>
      <c r="D14" s="3">
        <f>'Hyp 2027'!D374</f>
        <v>4352499.6467997395</v>
      </c>
      <c r="E14" s="3">
        <f>'Hyp 2027'!E374</f>
        <v>475063560.32015008</v>
      </c>
      <c r="F14" s="3">
        <f>'Hyp 2027'!F374</f>
        <v>22046564.50861283</v>
      </c>
      <c r="G14" s="3">
        <f>'Hyp 2027'!G374</f>
        <v>96680388.316880152</v>
      </c>
      <c r="H14" s="3">
        <f>'Hyp 2027'!H374</f>
        <v>93883027.536610126</v>
      </c>
      <c r="I14" s="3">
        <f>'Hyp 2027'!I374</f>
        <v>58147277.024207518</v>
      </c>
      <c r="J14" s="3">
        <f>SUM(D14:I14)</f>
        <v>750173317.3532604</v>
      </c>
      <c r="K14" s="3">
        <f>B14+C14+J14</f>
        <v>1746468064.4446449</v>
      </c>
      <c r="L14" s="3"/>
      <c r="M14" s="20">
        <f>D14+H14</f>
        <v>98235527.18340987</v>
      </c>
      <c r="P14" s="3">
        <f>B14+'Hyp 2027'!B375</f>
        <v>1696005748.8479156</v>
      </c>
      <c r="Q14" s="3">
        <f>C14+'Hyp 2027'!C375</f>
        <v>196583745.33485335</v>
      </c>
      <c r="R14" s="3">
        <f>D14+'Hyp 2027'!D375</f>
        <v>8704999.2935994789</v>
      </c>
      <c r="S14" s="3">
        <f>E14+'Hyp 2027'!E375</f>
        <v>950127120.64030015</v>
      </c>
      <c r="T14" s="3">
        <f>F14+'Hyp 2027'!F375</f>
        <v>44093129.01722566</v>
      </c>
      <c r="U14" s="3">
        <f>G14+'Hyp 2027'!G375</f>
        <v>193360776.6337603</v>
      </c>
      <c r="V14" s="3">
        <f>H14+'Hyp 2027'!H375</f>
        <v>187766055.07322025</v>
      </c>
      <c r="W14" s="3">
        <f>I14+'Hyp 2027'!I375</f>
        <v>116294554.04841504</v>
      </c>
      <c r="X14" s="3">
        <f>SUM(R14:W14)</f>
        <v>1500346634.7065208</v>
      </c>
      <c r="Y14" s="3">
        <f>P14+Q14+X14</f>
        <v>3392936128.8892899</v>
      </c>
      <c r="Z14" s="3"/>
      <c r="AA14" s="20">
        <f>R14+V14</f>
        <v>196471054.36681974</v>
      </c>
      <c r="AC14" s="3">
        <f>P14+'Hyp 2027'!B376</f>
        <v>2594008623.2718735</v>
      </c>
      <c r="AD14" s="3">
        <f>Q14+'Hyp 2027'!C376</f>
        <v>344875618.00228</v>
      </c>
      <c r="AE14" s="3">
        <f>R14+'Hyp 2027'!D376</f>
        <v>13057498.940399218</v>
      </c>
      <c r="AF14" s="3">
        <f>S14+'Hyp 2027'!E376</f>
        <v>1425190680.9604502</v>
      </c>
      <c r="AG14" s="3">
        <f>T14+'Hyp 2027'!F376</f>
        <v>66139693.525838494</v>
      </c>
      <c r="AH14" s="3">
        <f>U14+'Hyp 2027'!G376</f>
        <v>290041164.95064044</v>
      </c>
      <c r="AI14" s="3">
        <f>V14+'Hyp 2027'!H376</f>
        <v>281649082.60983038</v>
      </c>
      <c r="AJ14" s="3">
        <f>W14+'Hyp 2027'!I376</f>
        <v>424441831.07262254</v>
      </c>
      <c r="AK14" s="3">
        <f>SUM(AE14:AJ14)</f>
        <v>2500519952.0597811</v>
      </c>
      <c r="AL14" s="3">
        <f>AC14+AD14+AK14</f>
        <v>5439404193.3339348</v>
      </c>
      <c r="AM14" s="3"/>
      <c r="AN14" s="20">
        <f>AE14+AI14</f>
        <v>294706581.55022961</v>
      </c>
      <c r="AP14" s="3">
        <f>AC14+'Hyp 2027'!B377</f>
        <v>3442011497.6958313</v>
      </c>
      <c r="AQ14" s="3">
        <f>AD14+'Hyp 2027'!C377</f>
        <v>398167490.6697067</v>
      </c>
      <c r="AR14" s="3">
        <f>AE14+'Hyp 2027'!D377</f>
        <v>17409998.587198958</v>
      </c>
      <c r="AS14" s="3">
        <f>AF14+'Hyp 2027'!E377</f>
        <v>1900254241.2806003</v>
      </c>
      <c r="AT14" s="3">
        <f>AG14+'Hyp 2027'!F377</f>
        <v>88186258.034451321</v>
      </c>
      <c r="AU14" s="3">
        <f>AH14+'Hyp 2027'!G377</f>
        <v>386721553.26752061</v>
      </c>
      <c r="AV14" s="3">
        <f>AI14+'Hyp 2027'!H377</f>
        <v>375532110.14644051</v>
      </c>
      <c r="AW14" s="3">
        <f>AJ14+'Hyp 2027'!I377</f>
        <v>562589108.09683013</v>
      </c>
      <c r="AX14" s="3">
        <f>SUM(AR14:AW14)</f>
        <v>3330693269.4130421</v>
      </c>
      <c r="AY14" s="3">
        <f>AP14+AQ14+AX14</f>
        <v>7170872257.7785797</v>
      </c>
      <c r="AZ14" s="3"/>
      <c r="BA14" s="20">
        <f>AR14+AV14</f>
        <v>392942108.73363948</v>
      </c>
      <c r="BC14" s="3">
        <f>AP14+'Hyp 2027'!B378</f>
        <v>4290014372.1197891</v>
      </c>
      <c r="BD14" s="3">
        <f>AQ14+'Hyp 2027'!C378</f>
        <v>546459363.33713341</v>
      </c>
      <c r="BE14" s="3">
        <f>AR14+'Hyp 2027'!D378</f>
        <v>21762498.233998697</v>
      </c>
      <c r="BF14" s="3">
        <f>AS14+'Hyp 2027'!E378</f>
        <v>2375317801.6007504</v>
      </c>
      <c r="BG14" s="3">
        <f>AT14+'Hyp 2027'!F378</f>
        <v>110232822.54306415</v>
      </c>
      <c r="BH14" s="3">
        <f>AU14+'Hyp 2027'!G378</f>
        <v>483401941.58440077</v>
      </c>
      <c r="BI14" s="3">
        <f>AV14+'Hyp 2027'!H378</f>
        <v>469415137.68305063</v>
      </c>
      <c r="BJ14" s="3">
        <f>AW14+'Hyp 2027'!I378</f>
        <v>700736385.12103772</v>
      </c>
      <c r="BK14" s="3">
        <f>SUM(BE14:BJ14)</f>
        <v>4160866586.7663021</v>
      </c>
      <c r="BL14" s="3">
        <f>BC14+BD14+BK14</f>
        <v>8997340322.2232246</v>
      </c>
      <c r="BM14" s="3"/>
      <c r="BN14" s="20">
        <f>BE14+BI14</f>
        <v>491177635.91704935</v>
      </c>
      <c r="BP14" s="3">
        <f>BC14+'Hyp 2027'!B379</f>
        <v>5138017246.5437469</v>
      </c>
      <c r="BQ14" s="3">
        <f>BD14+'Hyp 2027'!C379</f>
        <v>694751236.00456011</v>
      </c>
      <c r="BR14" s="3">
        <f>BE14+'Hyp 2027'!D379</f>
        <v>26114997.880798437</v>
      </c>
      <c r="BS14" s="3">
        <f>BF14+'Hyp 2027'!E379</f>
        <v>2850381361.9209003</v>
      </c>
      <c r="BT14" s="3">
        <f>BG14+'Hyp 2027'!F379</f>
        <v>132279387.05167697</v>
      </c>
      <c r="BU14" s="3">
        <f>BH14+'Hyp 2027'!G379</f>
        <v>580082329.90128088</v>
      </c>
      <c r="BV14" s="3">
        <f>BI14+'Hyp 2027'!H379</f>
        <v>563298165.21966076</v>
      </c>
      <c r="BW14" s="3">
        <f>BJ14+'Hyp 2027'!I379</f>
        <v>838883662.14524531</v>
      </c>
      <c r="BX14" s="3">
        <f>SUM(BR14:BW14)</f>
        <v>4991039904.1195621</v>
      </c>
      <c r="BY14" s="3">
        <f>BP14+BQ14+BX14</f>
        <v>10823808386.66787</v>
      </c>
      <c r="BZ14" s="3"/>
      <c r="CA14" s="20">
        <f>BR14+BV14</f>
        <v>589413163.10045922</v>
      </c>
      <c r="CC14" s="3">
        <f>BP14+'Hyp 2027'!B380</f>
        <v>5986020120.9677048</v>
      </c>
      <c r="CD14" s="3">
        <f>BQ14+'Hyp 2027'!C380</f>
        <v>843043108.67198682</v>
      </c>
      <c r="CE14" s="3">
        <f>BR14+'Hyp 2027'!D380</f>
        <v>30467497.527598176</v>
      </c>
      <c r="CF14" s="3">
        <f>BS14+'Hyp 2027'!E380</f>
        <v>2975444922.2410502</v>
      </c>
      <c r="CG14" s="3">
        <f>BT14+'Hyp 2027'!F380</f>
        <v>154325951.5602898</v>
      </c>
      <c r="CH14" s="3">
        <f>BU14+'Hyp 2027'!G380</f>
        <v>661762718.21816099</v>
      </c>
      <c r="CI14" s="3">
        <f>BV14+'Hyp 2027'!H380</f>
        <v>657181192.75627089</v>
      </c>
      <c r="CJ14" s="3">
        <f>BW14+'Hyp 2027'!I380</f>
        <v>947030939.16945279</v>
      </c>
      <c r="CK14" s="3">
        <f>SUM(CE14:CJ14)</f>
        <v>5426213221.4728231</v>
      </c>
      <c r="CL14" s="3">
        <f>CC14+CD14+CK14</f>
        <v>12255276451.112514</v>
      </c>
      <c r="CM14" s="3"/>
      <c r="CN14" s="20">
        <f>CE14+CI14</f>
        <v>687648690.28386903</v>
      </c>
      <c r="CP14" s="3">
        <f>CC14+'Hyp 2027'!B381</f>
        <v>6834022995.3916626</v>
      </c>
      <c r="CQ14" s="3">
        <f>CD14+'Hyp 2027'!C381</f>
        <v>991334981.33941352</v>
      </c>
      <c r="CR14" s="3">
        <f>CE14+'Hyp 2027'!D381</f>
        <v>34819997.174397916</v>
      </c>
      <c r="CS14" s="3">
        <f>CF14+'Hyp 2027'!E381</f>
        <v>3500508482.5612001</v>
      </c>
      <c r="CT14" s="3">
        <f>CG14+'Hyp 2027'!F381</f>
        <v>176372516.06890264</v>
      </c>
      <c r="CU14" s="3">
        <f>CH14+'Hyp 2027'!G381</f>
        <v>758443106.53504109</v>
      </c>
      <c r="CV14" s="3">
        <f>CI14+'Hyp 2027'!H381</f>
        <v>751064220.29288101</v>
      </c>
      <c r="CW14" s="3">
        <f>CJ14+'Hyp 2027'!I381</f>
        <v>1075178216.1936603</v>
      </c>
      <c r="CX14" s="3">
        <f>SUM(CR14:CW14)</f>
        <v>6296386538.8260822</v>
      </c>
      <c r="CY14" s="3">
        <f>CP14+CQ14+CX14</f>
        <v>14121744515.557159</v>
      </c>
      <c r="CZ14" s="3"/>
      <c r="DA14" s="20">
        <f>CR14+CV14</f>
        <v>785884217.46727896</v>
      </c>
      <c r="DC14" s="3">
        <f>CP14+'Hyp 2027'!B382</f>
        <v>7682025869.8156204</v>
      </c>
      <c r="DD14" s="3">
        <f>CQ14+'Hyp 2027'!C382</f>
        <v>1139626854.0068402</v>
      </c>
      <c r="DE14" s="3">
        <f>CR14+'Hyp 2027'!D382</f>
        <v>39172496.821197659</v>
      </c>
      <c r="DF14" s="3">
        <f>CS14+'Hyp 2027'!E382</f>
        <v>4075572042.8813505</v>
      </c>
      <c r="DG14" s="3">
        <f>CT14+'Hyp 2027'!F382</f>
        <v>198419080.57751548</v>
      </c>
      <c r="DH14" s="3">
        <f>CU14+'Hyp 2027'!G382</f>
        <v>870123494.8519212</v>
      </c>
      <c r="DI14" s="3">
        <f>CV14+'Hyp 2027'!H382</f>
        <v>844947247.82949114</v>
      </c>
      <c r="DJ14" s="3">
        <f>CW14+'Hyp 2027'!I382</f>
        <v>1203325493.2178679</v>
      </c>
      <c r="DK14" s="3">
        <f>SUM(DE14:DJ14)</f>
        <v>7231559856.1793432</v>
      </c>
      <c r="DL14" s="3">
        <f>DC14+DD14+DK14</f>
        <v>16053212580.001804</v>
      </c>
      <c r="DM14" s="3"/>
      <c r="DN14" s="20">
        <f>DE14+DI14</f>
        <v>884119744.65068877</v>
      </c>
      <c r="DP14" s="3">
        <f>DC14+'Hyp 2027'!B383</f>
        <v>8530028744.2395782</v>
      </c>
      <c r="DQ14" s="3">
        <f>DD14+'Hyp 2027'!C383</f>
        <v>1287918726.6742668</v>
      </c>
      <c r="DR14" s="3">
        <f>DE14+'Hyp 2027'!D383</f>
        <v>43524996.467997402</v>
      </c>
      <c r="DS14" s="3">
        <f>DF14+'Hyp 2027'!E383</f>
        <v>4650635603.2015009</v>
      </c>
      <c r="DT14" s="3">
        <f>DG14+'Hyp 2027'!F383</f>
        <v>220465645.08612832</v>
      </c>
      <c r="DU14" s="3">
        <f>DH14+'Hyp 2027'!G383</f>
        <v>966803883.16880131</v>
      </c>
      <c r="DV14" s="3">
        <f>DI14+'Hyp 2027'!H383</f>
        <v>938830275.36610126</v>
      </c>
      <c r="DW14" s="3">
        <f>DJ14+'Hyp 2027'!I383</f>
        <v>1341472770.2420754</v>
      </c>
      <c r="DX14" s="3">
        <f>SUM(DR14:DW14)</f>
        <v>8161733173.5326042</v>
      </c>
      <c r="DY14" s="3">
        <f>DP14+DQ14+DX14</f>
        <v>17979680644.446449</v>
      </c>
      <c r="DZ14" s="3"/>
      <c r="EA14" s="20">
        <f>DR14+DV14</f>
        <v>982355271.8340987</v>
      </c>
      <c r="EC14" s="3">
        <f>DP14+'Hyp 2027'!B384</f>
        <v>9378031618.6635361</v>
      </c>
      <c r="ED14" s="3">
        <f>DQ14+'Hyp 2027'!C384</f>
        <v>1436210599.3416934</v>
      </c>
      <c r="EE14" s="3">
        <f>DR14+'Hyp 2027'!D384</f>
        <v>47877496.114797145</v>
      </c>
      <c r="EF14" s="3">
        <f>DS14+'Hyp 2027'!E384</f>
        <v>5225699163.5216513</v>
      </c>
      <c r="EG14" s="3">
        <f>DT14+'Hyp 2027'!F384</f>
        <v>242512209.59474117</v>
      </c>
      <c r="EH14" s="3">
        <f>DU14+'Hyp 2027'!G384</f>
        <v>1063484271.4856814</v>
      </c>
      <c r="EI14" s="3">
        <f>DV14+'Hyp 2027'!H384</f>
        <v>1032713302.9027114</v>
      </c>
      <c r="EJ14" s="3">
        <f>DW14+'Hyp 2027'!I384</f>
        <v>1479620047.266283</v>
      </c>
      <c r="EK14" s="3">
        <f>SUM(EE14:EJ14)</f>
        <v>9091906490.8858662</v>
      </c>
      <c r="EL14" s="3">
        <f>EC14+ED14+EK14</f>
        <v>19906148708.891098</v>
      </c>
      <c r="EM14" s="3"/>
      <c r="EN14" s="20">
        <f>EE14+EI14</f>
        <v>1080590799.0175085</v>
      </c>
      <c r="EP14" s="3">
        <f>EC14+'Hyp 2027'!B385</f>
        <v>10226034493.087494</v>
      </c>
      <c r="EQ14" s="3">
        <f>ED14+'Hyp 2027'!C385</f>
        <v>1584502472.00912</v>
      </c>
      <c r="ER14" s="3">
        <f>EE14+'Hyp 2027'!D385</f>
        <v>52229995.761596888</v>
      </c>
      <c r="ES14" s="3">
        <f>EF14+'Hyp 2027'!E385</f>
        <v>5700762723.8418016</v>
      </c>
      <c r="ET14" s="3">
        <f>EG14+'Hyp 2027'!F385</f>
        <v>264558774.10335401</v>
      </c>
      <c r="EU14" s="3">
        <f>EH14+'Hyp 2027'!G385</f>
        <v>1160164659.8025615</v>
      </c>
      <c r="EV14" s="3">
        <f>EI14+'Hyp 2027'!H385</f>
        <v>1126596330.4393215</v>
      </c>
      <c r="EW14" s="3">
        <f>EJ14+'Hyp 2027'!I385</f>
        <v>1597767324.2904906</v>
      </c>
      <c r="EX14" s="3">
        <f>SUM(ER14:EW14)</f>
        <v>9902079808.2391262</v>
      </c>
      <c r="EY14" s="3">
        <f>EP14+EQ14+EX14</f>
        <v>21712616773.335739</v>
      </c>
      <c r="EZ14" s="3"/>
      <c r="FA14" s="20">
        <f>ER14+EV14</f>
        <v>1178826326.2009184</v>
      </c>
    </row>
    <row r="15" spans="1:158" ht="15" x14ac:dyDescent="0.25">
      <c r="A15" s="1" t="s">
        <v>231</v>
      </c>
      <c r="B15" s="3">
        <f>'Direct Local'!B15</f>
        <v>0</v>
      </c>
      <c r="C15" s="3">
        <f>'Direct Local'!C15</f>
        <v>0</v>
      </c>
      <c r="D15" s="3">
        <f>'Direct Local'!D15</f>
        <v>0</v>
      </c>
      <c r="E15" s="3">
        <f>'Direct Local'!E15</f>
        <v>0</v>
      </c>
      <c r="F15" s="3">
        <f>'Direct Local'!F15</f>
        <v>0</v>
      </c>
      <c r="G15" s="3">
        <f>'Direct Local'!G15</f>
        <v>0</v>
      </c>
      <c r="H15" s="3">
        <f>'Direct Local'!H15</f>
        <v>0</v>
      </c>
      <c r="I15" s="3">
        <f>'Direct Local'!I15</f>
        <v>0</v>
      </c>
      <c r="J15" s="3">
        <f>SUM(D15:I15)</f>
        <v>0</v>
      </c>
      <c r="K15" s="3">
        <f>B15+C15+J15</f>
        <v>0</v>
      </c>
      <c r="M15" s="20">
        <f>D15+H15</f>
        <v>0</v>
      </c>
      <c r="P15" s="3">
        <f>'Direct Local'!M15</f>
        <v>0</v>
      </c>
      <c r="Q15" s="3">
        <f>'Direct Local'!N15</f>
        <v>0</v>
      </c>
      <c r="R15" s="3">
        <f>'Direct Local'!O15</f>
        <v>0</v>
      </c>
      <c r="S15" s="3">
        <f>'Direct Local'!P15</f>
        <v>0</v>
      </c>
      <c r="T15" s="3">
        <f>'Direct Local'!Q15</f>
        <v>0</v>
      </c>
      <c r="U15" s="3">
        <f>'Direct Local'!R15</f>
        <v>0</v>
      </c>
      <c r="V15" s="3">
        <f>'Direct Local'!S15</f>
        <v>0</v>
      </c>
      <c r="W15" s="3">
        <f>'Direct Local'!T15</f>
        <v>0</v>
      </c>
      <c r="X15" s="3">
        <f>SUM(R15:W15)</f>
        <v>0</v>
      </c>
      <c r="Y15" s="3">
        <f>P15+Q15+X15</f>
        <v>0</v>
      </c>
      <c r="AA15" s="20">
        <f>R15+V15</f>
        <v>0</v>
      </c>
      <c r="AC15" s="3">
        <f>'Direct Local'!Y15</f>
        <v>0</v>
      </c>
      <c r="AD15" s="3">
        <f>'Direct Local'!Z15</f>
        <v>0</v>
      </c>
      <c r="AE15" s="3">
        <f>'Direct Local'!AA15</f>
        <v>0</v>
      </c>
      <c r="AF15" s="3">
        <f>'Direct Local'!AB15</f>
        <v>0</v>
      </c>
      <c r="AG15" s="3">
        <f>'Direct Local'!AC15</f>
        <v>0</v>
      </c>
      <c r="AH15" s="3">
        <f>'Direct Local'!AD15</f>
        <v>0</v>
      </c>
      <c r="AI15" s="3">
        <f>'Direct Local'!AE15</f>
        <v>0</v>
      </c>
      <c r="AJ15" s="3">
        <f>'Direct Local'!AF15</f>
        <v>0</v>
      </c>
      <c r="AK15" s="3">
        <f>SUM(AE15:AJ15)</f>
        <v>0</v>
      </c>
      <c r="AL15" s="3">
        <f>AC15+AD15+AK15</f>
        <v>0</v>
      </c>
      <c r="AN15" s="20">
        <f>AE15+AI15</f>
        <v>0</v>
      </c>
      <c r="AP15" s="3">
        <f>'Direct Local'!AK15</f>
        <v>0</v>
      </c>
      <c r="AQ15" s="3">
        <f>'Direct Local'!AL15</f>
        <v>0</v>
      </c>
      <c r="AR15" s="3">
        <f>'Direct Local'!AM15</f>
        <v>0</v>
      </c>
      <c r="AS15" s="3">
        <f>'Direct Local'!AN15</f>
        <v>0</v>
      </c>
      <c r="AT15" s="3">
        <f>'Direct Local'!AO15</f>
        <v>0</v>
      </c>
      <c r="AU15" s="3">
        <f>'Direct Local'!AP15</f>
        <v>0</v>
      </c>
      <c r="AV15" s="3">
        <f>'Direct Local'!AQ15</f>
        <v>0</v>
      </c>
      <c r="AW15" s="3">
        <f>'Direct Local'!AR15</f>
        <v>0</v>
      </c>
      <c r="AX15" s="3">
        <f>SUM(AR15:AW15)</f>
        <v>0</v>
      </c>
      <c r="AY15" s="3">
        <f>AP15+AQ15+AX15</f>
        <v>0</v>
      </c>
      <c r="BA15" s="20">
        <f>AR15+AV15</f>
        <v>0</v>
      </c>
      <c r="BC15" s="3">
        <f>'Direct Local'!AW15</f>
        <v>0</v>
      </c>
      <c r="BD15" s="3">
        <f>'Direct Local'!AX15</f>
        <v>0</v>
      </c>
      <c r="BE15" s="3">
        <f>'Direct Local'!AY15</f>
        <v>0</v>
      </c>
      <c r="BF15" s="3">
        <f>'Direct Local'!AZ15</f>
        <v>0</v>
      </c>
      <c r="BG15" s="3">
        <f>'Direct Local'!BA15</f>
        <v>0</v>
      </c>
      <c r="BH15" s="3">
        <f>'Direct Local'!BB15</f>
        <v>0</v>
      </c>
      <c r="BI15" s="3">
        <f>'Direct Local'!BC15</f>
        <v>0</v>
      </c>
      <c r="BJ15" s="3">
        <f>'Direct Local'!BD15</f>
        <v>0</v>
      </c>
      <c r="BK15" s="3">
        <f>SUM(BE15:BJ15)</f>
        <v>0</v>
      </c>
      <c r="BL15" s="3">
        <f>BC15+BD15+BK15</f>
        <v>0</v>
      </c>
      <c r="BN15" s="20">
        <f>BE15+BI15</f>
        <v>0</v>
      </c>
      <c r="BP15" s="3">
        <f>'Direct Local'!BU15</f>
        <v>0</v>
      </c>
      <c r="BQ15" s="3">
        <f>'Direct Local'!BV15</f>
        <v>0</v>
      </c>
      <c r="BR15" s="3">
        <f>'Direct Local'!BW15</f>
        <v>0</v>
      </c>
      <c r="BS15" s="3">
        <f>'Direct Local'!BX15</f>
        <v>0</v>
      </c>
      <c r="BT15" s="3">
        <f>'Direct Local'!BY15</f>
        <v>0</v>
      </c>
      <c r="BU15" s="3">
        <f>'Direct Local'!BZ15</f>
        <v>0</v>
      </c>
      <c r="BV15" s="3">
        <f>'Direct Local'!CA15</f>
        <v>0</v>
      </c>
      <c r="BW15" s="3">
        <f>'Direct Local'!CB15</f>
        <v>0</v>
      </c>
      <c r="BX15" s="3">
        <f>SUM(BR15:BW15)</f>
        <v>0</v>
      </c>
      <c r="BY15" s="3">
        <f>BP15+BQ15+BX15</f>
        <v>0</v>
      </c>
      <c r="CA15" s="20">
        <f>BR15+BV15</f>
        <v>0</v>
      </c>
      <c r="CC15" s="3">
        <f>'Direct Local'!BU15</f>
        <v>0</v>
      </c>
      <c r="CD15" s="3">
        <f>'Direct Local'!BV15</f>
        <v>0</v>
      </c>
      <c r="CE15" s="3">
        <f>'Direct Local'!BW15</f>
        <v>0</v>
      </c>
      <c r="CF15" s="3">
        <f>'Direct Local'!BX15</f>
        <v>0</v>
      </c>
      <c r="CG15" s="3">
        <f>'Direct Local'!BY15</f>
        <v>0</v>
      </c>
      <c r="CH15" s="3">
        <f>'Direct Local'!BZ15</f>
        <v>0</v>
      </c>
      <c r="CI15" s="3">
        <f>'Direct Local'!CA15</f>
        <v>0</v>
      </c>
      <c r="CJ15" s="3">
        <f>'Direct Local'!CB15</f>
        <v>0</v>
      </c>
      <c r="CK15" s="3">
        <f>SUM(CE15:CJ15)</f>
        <v>0</v>
      </c>
      <c r="CL15" s="3">
        <f>CC15+CD15+CK15</f>
        <v>0</v>
      </c>
      <c r="CN15" s="20">
        <f>CE15+CI15</f>
        <v>0</v>
      </c>
      <c r="CP15" s="3">
        <f>'Direct Local'!CG15</f>
        <v>0</v>
      </c>
      <c r="CQ15" s="3">
        <f>'Direct Local'!CH15</f>
        <v>0</v>
      </c>
      <c r="CR15" s="3">
        <f>'Direct Local'!CI15</f>
        <v>0</v>
      </c>
      <c r="CS15" s="3">
        <f>'Direct Local'!CJ15</f>
        <v>0</v>
      </c>
      <c r="CT15" s="3">
        <f>'Direct Local'!CK15</f>
        <v>0</v>
      </c>
      <c r="CU15" s="3">
        <f>'Direct Local'!CL15</f>
        <v>0</v>
      </c>
      <c r="CV15" s="3">
        <f>'Direct Local'!CM15</f>
        <v>0</v>
      </c>
      <c r="CW15" s="3">
        <f>'Direct Local'!CN15</f>
        <v>0</v>
      </c>
      <c r="CX15" s="3">
        <f>SUM(CR15:CW15)</f>
        <v>0</v>
      </c>
      <c r="CY15" s="3">
        <f>CP15+CQ15+CX15</f>
        <v>0</v>
      </c>
      <c r="DA15" s="20">
        <f>CR15+CV15</f>
        <v>0</v>
      </c>
      <c r="DC15" s="3">
        <f>'Direct Local'!CS15</f>
        <v>0</v>
      </c>
      <c r="DD15" s="3">
        <f>'Direct Local'!CT15</f>
        <v>0</v>
      </c>
      <c r="DE15" s="3">
        <f>'Direct Local'!CU15</f>
        <v>0</v>
      </c>
      <c r="DF15" s="3">
        <f>'Direct Local'!CV15</f>
        <v>0</v>
      </c>
      <c r="DG15" s="3">
        <f>'Direct Local'!CW15</f>
        <v>0</v>
      </c>
      <c r="DH15" s="3">
        <f>'Direct Local'!CX15</f>
        <v>0</v>
      </c>
      <c r="DI15" s="3">
        <f>'Direct Local'!CY15</f>
        <v>0</v>
      </c>
      <c r="DJ15" s="3">
        <f>'Direct Local'!CZ15</f>
        <v>0</v>
      </c>
      <c r="DK15" s="3">
        <f>SUM(DE15:DJ15)</f>
        <v>0</v>
      </c>
      <c r="DL15" s="3">
        <f>DC15+DD15+DK15</f>
        <v>0</v>
      </c>
      <c r="DN15" s="20">
        <f>DE15+DI15</f>
        <v>0</v>
      </c>
      <c r="DP15" s="3">
        <f>'Direct Local'!DE15</f>
        <v>0</v>
      </c>
      <c r="DQ15" s="3">
        <f>'Direct Local'!DF15</f>
        <v>0</v>
      </c>
      <c r="DR15" s="3">
        <f>'Direct Local'!DG15</f>
        <v>0</v>
      </c>
      <c r="DS15" s="3">
        <f>'Direct Local'!DH15</f>
        <v>0</v>
      </c>
      <c r="DT15" s="3">
        <f>'Direct Local'!DI15</f>
        <v>0</v>
      </c>
      <c r="DU15" s="3">
        <f>'Direct Local'!DJ15</f>
        <v>0</v>
      </c>
      <c r="DV15" s="3">
        <f>'Direct Local'!DK15</f>
        <v>0</v>
      </c>
      <c r="DW15" s="3">
        <f>'Direct Local'!DL15</f>
        <v>0</v>
      </c>
      <c r="DX15" s="3">
        <f>SUM(DR15:DW15)</f>
        <v>0</v>
      </c>
      <c r="DY15" s="3">
        <f>DP15+DQ15+DX15</f>
        <v>0</v>
      </c>
      <c r="EA15" s="20">
        <f>DR15+DV15</f>
        <v>0</v>
      </c>
      <c r="EC15" s="3">
        <f>'Direct Local'!DQ15</f>
        <v>0</v>
      </c>
      <c r="ED15" s="3">
        <f>'Direct Local'!DR15</f>
        <v>0</v>
      </c>
      <c r="EE15" s="3">
        <f>'Direct Local'!DS15</f>
        <v>0</v>
      </c>
      <c r="EF15" s="3">
        <f>'Direct Local'!DT15</f>
        <v>0</v>
      </c>
      <c r="EG15" s="3">
        <f>'Direct Local'!DU15</f>
        <v>0</v>
      </c>
      <c r="EH15" s="3">
        <f>'Direct Local'!DV15</f>
        <v>0</v>
      </c>
      <c r="EI15" s="3">
        <f>'Direct Local'!DW15</f>
        <v>0</v>
      </c>
      <c r="EJ15" s="3">
        <f>'Direct Local'!DX15</f>
        <v>0</v>
      </c>
      <c r="EK15" s="3">
        <f>SUM(EE15:EJ15)</f>
        <v>0</v>
      </c>
      <c r="EL15" s="3">
        <f>EC15+ED15+EK15</f>
        <v>0</v>
      </c>
      <c r="EN15" s="20">
        <f>EE15+EI15</f>
        <v>0</v>
      </c>
      <c r="EP15" s="3">
        <f>'Direct Local'!EC15</f>
        <v>0</v>
      </c>
      <c r="EQ15" s="3">
        <f>'Direct Local'!ED15</f>
        <v>0</v>
      </c>
      <c r="ER15" s="3">
        <f>'Direct Local'!EE15</f>
        <v>0</v>
      </c>
      <c r="ES15" s="3">
        <f>'Direct Local'!EF15</f>
        <v>0</v>
      </c>
      <c r="ET15" s="3">
        <f>'Direct Local'!EG15</f>
        <v>0</v>
      </c>
      <c r="EU15" s="3">
        <f>'Direct Local'!EH15</f>
        <v>0</v>
      </c>
      <c r="EV15" s="3">
        <f>'Direct Local'!EI15</f>
        <v>0</v>
      </c>
      <c r="EW15" s="3">
        <f>'Direct Local'!EJ15</f>
        <v>0</v>
      </c>
      <c r="EX15" s="3">
        <f>SUM(ER15:EW15)</f>
        <v>0</v>
      </c>
      <c r="EY15" s="3">
        <f>EP15+EQ15+EX15</f>
        <v>0</v>
      </c>
      <c r="FA15" s="20">
        <f>ER15+EV15</f>
        <v>0</v>
      </c>
    </row>
    <row r="16" spans="1:158" ht="15" x14ac:dyDescent="0.25">
      <c r="A16" s="92" t="s">
        <v>283</v>
      </c>
      <c r="B16" s="17">
        <f t="shared" ref="B16:K16" si="37">B14+B15</f>
        <v>848002874.42395782</v>
      </c>
      <c r="C16" s="17">
        <f t="shared" si="37"/>
        <v>148291872.66742668</v>
      </c>
      <c r="D16" s="17">
        <f t="shared" si="37"/>
        <v>4352499.6467997395</v>
      </c>
      <c r="E16" s="17">
        <f t="shared" si="37"/>
        <v>475063560.32015008</v>
      </c>
      <c r="F16" s="17">
        <f t="shared" si="37"/>
        <v>22046564.50861283</v>
      </c>
      <c r="G16" s="17">
        <f t="shared" si="37"/>
        <v>96680388.316880152</v>
      </c>
      <c r="H16" s="17">
        <f t="shared" si="37"/>
        <v>93883027.536610126</v>
      </c>
      <c r="I16" s="17">
        <f t="shared" si="37"/>
        <v>58147277.024207518</v>
      </c>
      <c r="J16" s="17">
        <f t="shared" si="37"/>
        <v>750173317.3532604</v>
      </c>
      <c r="K16" s="17">
        <f t="shared" si="37"/>
        <v>1746468064.4446449</v>
      </c>
      <c r="M16" s="20"/>
      <c r="P16" s="17">
        <f t="shared" ref="P16:Y16" si="38">P14+P15</f>
        <v>1696005748.8479156</v>
      </c>
      <c r="Q16" s="17">
        <f t="shared" si="38"/>
        <v>196583745.33485335</v>
      </c>
      <c r="R16" s="17">
        <f t="shared" si="38"/>
        <v>8704999.2935994789</v>
      </c>
      <c r="S16" s="17">
        <f t="shared" si="38"/>
        <v>950127120.64030015</v>
      </c>
      <c r="T16" s="17">
        <f t="shared" si="38"/>
        <v>44093129.01722566</v>
      </c>
      <c r="U16" s="17">
        <f t="shared" si="38"/>
        <v>193360776.6337603</v>
      </c>
      <c r="V16" s="17">
        <f t="shared" si="38"/>
        <v>187766055.07322025</v>
      </c>
      <c r="W16" s="17">
        <f t="shared" si="38"/>
        <v>116294554.04841504</v>
      </c>
      <c r="X16" s="17">
        <f t="shared" si="38"/>
        <v>1500346634.7065208</v>
      </c>
      <c r="Y16" s="17">
        <f t="shared" si="38"/>
        <v>3392936128.8892899</v>
      </c>
      <c r="AA16" s="20"/>
      <c r="AC16" s="17">
        <f t="shared" ref="AC16:AL16" si="39">AC14+AC15</f>
        <v>2594008623.2718735</v>
      </c>
      <c r="AD16" s="17">
        <f t="shared" si="39"/>
        <v>344875618.00228</v>
      </c>
      <c r="AE16" s="17">
        <f t="shared" si="39"/>
        <v>13057498.940399218</v>
      </c>
      <c r="AF16" s="17">
        <f t="shared" si="39"/>
        <v>1425190680.9604502</v>
      </c>
      <c r="AG16" s="17">
        <f t="shared" si="39"/>
        <v>66139693.525838494</v>
      </c>
      <c r="AH16" s="17">
        <f t="shared" si="39"/>
        <v>290041164.95064044</v>
      </c>
      <c r="AI16" s="17">
        <f t="shared" si="39"/>
        <v>281649082.60983038</v>
      </c>
      <c r="AJ16" s="17">
        <f t="shared" si="39"/>
        <v>424441831.07262254</v>
      </c>
      <c r="AK16" s="17">
        <f t="shared" si="39"/>
        <v>2500519952.0597811</v>
      </c>
      <c r="AL16" s="17">
        <f t="shared" si="39"/>
        <v>5439404193.3339348</v>
      </c>
      <c r="AN16" s="20"/>
      <c r="AP16" s="17">
        <f t="shared" ref="AP16:AY16" si="40">AP14+AP15</f>
        <v>3442011497.6958313</v>
      </c>
      <c r="AQ16" s="17">
        <f t="shared" si="40"/>
        <v>398167490.6697067</v>
      </c>
      <c r="AR16" s="17">
        <f t="shared" si="40"/>
        <v>17409998.587198958</v>
      </c>
      <c r="AS16" s="17">
        <f t="shared" si="40"/>
        <v>1900254241.2806003</v>
      </c>
      <c r="AT16" s="17">
        <f t="shared" si="40"/>
        <v>88186258.034451321</v>
      </c>
      <c r="AU16" s="17">
        <f t="shared" si="40"/>
        <v>386721553.26752061</v>
      </c>
      <c r="AV16" s="17">
        <f t="shared" si="40"/>
        <v>375532110.14644051</v>
      </c>
      <c r="AW16" s="17">
        <f t="shared" si="40"/>
        <v>562589108.09683013</v>
      </c>
      <c r="AX16" s="17">
        <f t="shared" si="40"/>
        <v>3330693269.4130421</v>
      </c>
      <c r="AY16" s="17">
        <f t="shared" si="40"/>
        <v>7170872257.7785797</v>
      </c>
      <c r="BA16" s="20"/>
      <c r="BC16" s="17">
        <f t="shared" ref="BC16:BL16" si="41">BC14+BC15</f>
        <v>4290014372.1197891</v>
      </c>
      <c r="BD16" s="17">
        <f t="shared" si="41"/>
        <v>546459363.33713341</v>
      </c>
      <c r="BE16" s="17">
        <f t="shared" si="41"/>
        <v>21762498.233998697</v>
      </c>
      <c r="BF16" s="17">
        <f t="shared" si="41"/>
        <v>2375317801.6007504</v>
      </c>
      <c r="BG16" s="17">
        <f t="shared" si="41"/>
        <v>110232822.54306415</v>
      </c>
      <c r="BH16" s="17">
        <f t="shared" si="41"/>
        <v>483401941.58440077</v>
      </c>
      <c r="BI16" s="17">
        <f t="shared" si="41"/>
        <v>469415137.68305063</v>
      </c>
      <c r="BJ16" s="17">
        <f t="shared" si="41"/>
        <v>700736385.12103772</v>
      </c>
      <c r="BK16" s="17">
        <f t="shared" si="41"/>
        <v>4160866586.7663021</v>
      </c>
      <c r="BL16" s="17">
        <f t="shared" si="41"/>
        <v>8997340322.2232246</v>
      </c>
      <c r="BN16" s="20"/>
      <c r="BP16" s="17">
        <f t="shared" ref="BP16:BY16" si="42">BP14+BP15</f>
        <v>5138017246.5437469</v>
      </c>
      <c r="BQ16" s="17">
        <f t="shared" si="42"/>
        <v>694751236.00456011</v>
      </c>
      <c r="BR16" s="17">
        <f t="shared" si="42"/>
        <v>26114997.880798437</v>
      </c>
      <c r="BS16" s="17">
        <f t="shared" si="42"/>
        <v>2850381361.9209003</v>
      </c>
      <c r="BT16" s="17">
        <f t="shared" si="42"/>
        <v>132279387.05167697</v>
      </c>
      <c r="BU16" s="17">
        <f t="shared" si="42"/>
        <v>580082329.90128088</v>
      </c>
      <c r="BV16" s="17">
        <f t="shared" si="42"/>
        <v>563298165.21966076</v>
      </c>
      <c r="BW16" s="17">
        <f t="shared" si="42"/>
        <v>838883662.14524531</v>
      </c>
      <c r="BX16" s="17">
        <f t="shared" si="42"/>
        <v>4991039904.1195621</v>
      </c>
      <c r="BY16" s="17">
        <f t="shared" si="42"/>
        <v>10823808386.66787</v>
      </c>
      <c r="CA16" s="20"/>
      <c r="CC16" s="17">
        <f t="shared" ref="CC16:CL16" si="43">CC14+CC15</f>
        <v>5986020120.9677048</v>
      </c>
      <c r="CD16" s="17">
        <f t="shared" si="43"/>
        <v>843043108.67198682</v>
      </c>
      <c r="CE16" s="17">
        <f t="shared" si="43"/>
        <v>30467497.527598176</v>
      </c>
      <c r="CF16" s="17">
        <f t="shared" si="43"/>
        <v>2975444922.2410502</v>
      </c>
      <c r="CG16" s="17">
        <f t="shared" si="43"/>
        <v>154325951.5602898</v>
      </c>
      <c r="CH16" s="17">
        <f t="shared" si="43"/>
        <v>661762718.21816099</v>
      </c>
      <c r="CI16" s="17">
        <f t="shared" si="43"/>
        <v>657181192.75627089</v>
      </c>
      <c r="CJ16" s="17">
        <f t="shared" si="43"/>
        <v>947030939.16945279</v>
      </c>
      <c r="CK16" s="17">
        <f t="shared" si="43"/>
        <v>5426213221.4728231</v>
      </c>
      <c r="CL16" s="17">
        <f t="shared" si="43"/>
        <v>12255276451.112514</v>
      </c>
      <c r="CN16" s="20"/>
      <c r="CP16" s="17">
        <f t="shared" ref="CP16:CY16" si="44">CP14+CP15</f>
        <v>6834022995.3916626</v>
      </c>
      <c r="CQ16" s="17">
        <f t="shared" si="44"/>
        <v>991334981.33941352</v>
      </c>
      <c r="CR16" s="17">
        <f t="shared" si="44"/>
        <v>34819997.174397916</v>
      </c>
      <c r="CS16" s="17">
        <f t="shared" si="44"/>
        <v>3500508482.5612001</v>
      </c>
      <c r="CT16" s="17">
        <f t="shared" si="44"/>
        <v>176372516.06890264</v>
      </c>
      <c r="CU16" s="17">
        <f t="shared" si="44"/>
        <v>758443106.53504109</v>
      </c>
      <c r="CV16" s="17">
        <f t="shared" si="44"/>
        <v>751064220.29288101</v>
      </c>
      <c r="CW16" s="17">
        <f t="shared" si="44"/>
        <v>1075178216.1936603</v>
      </c>
      <c r="CX16" s="17">
        <f t="shared" si="44"/>
        <v>6296386538.8260822</v>
      </c>
      <c r="CY16" s="17">
        <f t="shared" si="44"/>
        <v>14121744515.557159</v>
      </c>
      <c r="DA16" s="20"/>
      <c r="DC16" s="17">
        <f t="shared" ref="DC16:DL16" si="45">DC14+DC15</f>
        <v>7682025869.8156204</v>
      </c>
      <c r="DD16" s="17">
        <f t="shared" si="45"/>
        <v>1139626854.0068402</v>
      </c>
      <c r="DE16" s="17">
        <f t="shared" si="45"/>
        <v>39172496.821197659</v>
      </c>
      <c r="DF16" s="17">
        <f t="shared" si="45"/>
        <v>4075572042.8813505</v>
      </c>
      <c r="DG16" s="17">
        <f t="shared" si="45"/>
        <v>198419080.57751548</v>
      </c>
      <c r="DH16" s="17">
        <f t="shared" si="45"/>
        <v>870123494.8519212</v>
      </c>
      <c r="DI16" s="17">
        <f t="shared" si="45"/>
        <v>844947247.82949114</v>
      </c>
      <c r="DJ16" s="17">
        <f t="shared" si="45"/>
        <v>1203325493.2178679</v>
      </c>
      <c r="DK16" s="17">
        <f t="shared" si="45"/>
        <v>7231559856.1793432</v>
      </c>
      <c r="DL16" s="17">
        <f t="shared" si="45"/>
        <v>16053212580.001804</v>
      </c>
      <c r="DN16" s="20"/>
      <c r="DP16" s="17">
        <f t="shared" ref="DP16:DY16" si="46">DP14+DP15</f>
        <v>8530028744.2395782</v>
      </c>
      <c r="DQ16" s="17">
        <f t="shared" si="46"/>
        <v>1287918726.6742668</v>
      </c>
      <c r="DR16" s="17">
        <f t="shared" si="46"/>
        <v>43524996.467997402</v>
      </c>
      <c r="DS16" s="17">
        <f t="shared" si="46"/>
        <v>4650635603.2015009</v>
      </c>
      <c r="DT16" s="17">
        <f t="shared" si="46"/>
        <v>220465645.08612832</v>
      </c>
      <c r="DU16" s="17">
        <f t="shared" si="46"/>
        <v>966803883.16880131</v>
      </c>
      <c r="DV16" s="17">
        <f t="shared" si="46"/>
        <v>938830275.36610126</v>
      </c>
      <c r="DW16" s="17">
        <f t="shared" si="46"/>
        <v>1341472770.2420754</v>
      </c>
      <c r="DX16" s="17">
        <f t="shared" si="46"/>
        <v>8161733173.5326042</v>
      </c>
      <c r="DY16" s="17">
        <f t="shared" si="46"/>
        <v>17979680644.446449</v>
      </c>
      <c r="EA16" s="20"/>
      <c r="EC16" s="17">
        <f t="shared" ref="EC16:EL16" si="47">EC14+EC15</f>
        <v>9378031618.6635361</v>
      </c>
      <c r="ED16" s="17">
        <f t="shared" si="47"/>
        <v>1436210599.3416934</v>
      </c>
      <c r="EE16" s="17">
        <f t="shared" si="47"/>
        <v>47877496.114797145</v>
      </c>
      <c r="EF16" s="17">
        <f t="shared" si="47"/>
        <v>5225699163.5216513</v>
      </c>
      <c r="EG16" s="17">
        <f t="shared" si="47"/>
        <v>242512209.59474117</v>
      </c>
      <c r="EH16" s="17">
        <f t="shared" si="47"/>
        <v>1063484271.4856814</v>
      </c>
      <c r="EI16" s="17">
        <f t="shared" si="47"/>
        <v>1032713302.9027114</v>
      </c>
      <c r="EJ16" s="17">
        <f t="shared" si="47"/>
        <v>1479620047.266283</v>
      </c>
      <c r="EK16" s="17">
        <f t="shared" si="47"/>
        <v>9091906490.8858662</v>
      </c>
      <c r="EL16" s="17">
        <f t="shared" si="47"/>
        <v>19906148708.891098</v>
      </c>
      <c r="EN16" s="20"/>
      <c r="EP16" s="17">
        <f t="shared" ref="EP16:EY16" si="48">EP14+EP15</f>
        <v>10226034493.087494</v>
      </c>
      <c r="EQ16" s="17">
        <f t="shared" si="48"/>
        <v>1584502472.00912</v>
      </c>
      <c r="ER16" s="17">
        <f t="shared" si="48"/>
        <v>52229995.761596888</v>
      </c>
      <c r="ES16" s="17">
        <f t="shared" si="48"/>
        <v>5700762723.8418016</v>
      </c>
      <c r="ET16" s="17">
        <f t="shared" si="48"/>
        <v>264558774.10335401</v>
      </c>
      <c r="EU16" s="17">
        <f t="shared" si="48"/>
        <v>1160164659.8025615</v>
      </c>
      <c r="EV16" s="17">
        <f t="shared" si="48"/>
        <v>1126596330.4393215</v>
      </c>
      <c r="EW16" s="17">
        <f t="shared" si="48"/>
        <v>1597767324.2904906</v>
      </c>
      <c r="EX16" s="17">
        <f t="shared" si="48"/>
        <v>9902079808.2391262</v>
      </c>
      <c r="EY16" s="17">
        <f t="shared" si="48"/>
        <v>21712616773.335739</v>
      </c>
      <c r="FA16" s="20"/>
    </row>
    <row r="17" spans="1:158" ht="6" customHeight="1" x14ac:dyDescent="0.25">
      <c r="A17" s="83"/>
      <c r="B17" s="82"/>
      <c r="C17" s="82"/>
      <c r="D17" s="82"/>
      <c r="E17" s="82"/>
      <c r="F17" s="82"/>
      <c r="G17" s="82"/>
      <c r="H17" s="82"/>
      <c r="I17" s="82"/>
      <c r="J17" s="82"/>
      <c r="K17" s="82"/>
      <c r="M17" s="20"/>
      <c r="P17" s="82"/>
      <c r="Q17" s="82"/>
      <c r="R17" s="82"/>
      <c r="S17" s="82"/>
      <c r="T17" s="82"/>
      <c r="U17" s="82"/>
      <c r="V17" s="82"/>
      <c r="W17" s="82"/>
      <c r="X17" s="82"/>
      <c r="Y17" s="82"/>
      <c r="AA17" s="20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N17" s="20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BA17" s="20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N17" s="20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CA17" s="20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N17" s="20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DA17" s="20"/>
      <c r="DC17" s="82"/>
      <c r="DD17" s="82"/>
      <c r="DE17" s="82"/>
      <c r="DF17" s="82"/>
      <c r="DG17" s="82"/>
      <c r="DH17" s="82"/>
      <c r="DI17" s="82"/>
      <c r="DJ17" s="82"/>
      <c r="DK17" s="82"/>
      <c r="DL17" s="82"/>
      <c r="DN17" s="20"/>
      <c r="DP17" s="82"/>
      <c r="DQ17" s="82"/>
      <c r="DR17" s="82"/>
      <c r="DS17" s="82"/>
      <c r="DT17" s="82"/>
      <c r="DU17" s="82"/>
      <c r="DV17" s="82"/>
      <c r="DW17" s="82"/>
      <c r="DX17" s="82"/>
      <c r="DY17" s="82"/>
      <c r="EA17" s="20"/>
      <c r="EC17" s="82"/>
      <c r="ED17" s="82"/>
      <c r="EE17" s="82"/>
      <c r="EF17" s="82"/>
      <c r="EG17" s="82"/>
      <c r="EH17" s="82"/>
      <c r="EI17" s="82"/>
      <c r="EJ17" s="82"/>
      <c r="EK17" s="82"/>
      <c r="EL17" s="82"/>
      <c r="EN17" s="20"/>
      <c r="EP17" s="82"/>
      <c r="EQ17" s="82"/>
      <c r="ER17" s="82"/>
      <c r="ES17" s="82"/>
      <c r="ET17" s="82"/>
      <c r="EU17" s="82"/>
      <c r="EV17" s="82"/>
      <c r="EW17" s="82"/>
      <c r="EX17" s="82"/>
      <c r="EY17" s="82"/>
      <c r="FA17" s="20"/>
    </row>
    <row r="18" spans="1:158" ht="15" x14ac:dyDescent="0.25">
      <c r="A18" s="92" t="s">
        <v>282</v>
      </c>
      <c r="B18" s="17">
        <f>'Direct Local'!B18</f>
        <v>289335990.42089534</v>
      </c>
      <c r="C18" s="17">
        <f>'Direct Local'!C18</f>
        <v>262892252.34743121</v>
      </c>
      <c r="D18" s="17">
        <f>'Direct Local'!D18</f>
        <v>2284409.8486046623</v>
      </c>
      <c r="E18" s="17">
        <f>'Direct Local'!E18</f>
        <v>131648690.77809873</v>
      </c>
      <c r="F18" s="17">
        <f>'Direct Local'!F18</f>
        <v>14407617.074062238</v>
      </c>
      <c r="G18" s="17">
        <f>'Direct Local'!G18</f>
        <v>5478482.5573560353</v>
      </c>
      <c r="H18" s="17">
        <f>'Direct Local'!H18</f>
        <v>86839860.748927459</v>
      </c>
      <c r="I18" s="17">
        <f>'Direct Local'!I18</f>
        <v>3831707.1089170659</v>
      </c>
      <c r="J18" s="17">
        <f>SUM(D18:I18)</f>
        <v>244490768.1159662</v>
      </c>
      <c r="K18" s="17">
        <f>B18+C18+J18</f>
        <v>796719010.88429272</v>
      </c>
      <c r="L18" s="3">
        <f>H21-H20+F21-F20+D21-D20</f>
        <v>841351500.89082575</v>
      </c>
      <c r="M18" s="20"/>
      <c r="P18" s="17">
        <f>'Direct Local'!M18</f>
        <v>305867899.29321998</v>
      </c>
      <c r="Q18" s="17">
        <f>'Direct Local'!N18</f>
        <v>285419471.36312401</v>
      </c>
      <c r="R18" s="17">
        <f>'Direct Local'!O18</f>
        <v>6654772.0336795384</v>
      </c>
      <c r="S18" s="17">
        <f>'Direct Local'!P18</f>
        <v>525863420.98804206</v>
      </c>
      <c r="T18" s="17">
        <f>'Direct Local'!Q18</f>
        <v>58567753.569944292</v>
      </c>
      <c r="U18" s="17">
        <f>'Direct Local'!R18</f>
        <v>29043706.349671666</v>
      </c>
      <c r="V18" s="17">
        <f>'Direct Local'!S18</f>
        <v>176281450.71213806</v>
      </c>
      <c r="W18" s="17">
        <f>'Direct Local'!T18</f>
        <v>199710787.79235643</v>
      </c>
      <c r="X18" s="17">
        <f>SUM(R18:W18)</f>
        <v>996121891.44583201</v>
      </c>
      <c r="Y18" s="17">
        <f>P18+Q18+X18</f>
        <v>1587409262.102176</v>
      </c>
      <c r="Z18" s="3">
        <f>V21-V20+T21-T20+R21-R20</f>
        <v>463586719.65982127</v>
      </c>
      <c r="AA18" s="20"/>
      <c r="AC18" s="17">
        <f>'Direct Local'!Y18</f>
        <v>455009191.06185716</v>
      </c>
      <c r="AD18" s="17">
        <f>'Direct Local'!Z18</f>
        <v>356337898.98563433</v>
      </c>
      <c r="AE18" s="17">
        <f>'Direct Local'!AA18</f>
        <v>6845621.434235964</v>
      </c>
      <c r="AF18" s="17">
        <f>'Direct Local'!AB18</f>
        <v>686810661.58970499</v>
      </c>
      <c r="AG18" s="17">
        <f>'Direct Local'!AC18</f>
        <v>85425128.528088167</v>
      </c>
      <c r="AH18" s="17">
        <f>'Direct Local'!AD18</f>
        <v>33053886.30667058</v>
      </c>
      <c r="AI18" s="17">
        <f>'Direct Local'!AE18</f>
        <v>239691502.64578199</v>
      </c>
      <c r="AJ18" s="17">
        <f>'Direct Local'!AF18</f>
        <v>258177224.87675655</v>
      </c>
      <c r="AK18" s="17">
        <f>SUM(AE18:AJ18)</f>
        <v>1310004025.3812382</v>
      </c>
      <c r="AL18" s="17">
        <f>AC18+AD18+AK18</f>
        <v>2121351115.4287298</v>
      </c>
      <c r="AM18" s="3">
        <f>AI21-AI20+AG21-AG20+AE21-AE20</f>
        <v>182082130.83698577</v>
      </c>
      <c r="AN18" s="20"/>
      <c r="AP18" s="17">
        <f>'Direct Local'!AK18</f>
        <v>489014832.78184795</v>
      </c>
      <c r="AQ18" s="17">
        <f>'Direct Local'!AL18</f>
        <v>385684693.50104028</v>
      </c>
      <c r="AR18" s="17">
        <f>'Direct Local'!AM18</f>
        <v>9480095.8061054833</v>
      </c>
      <c r="AS18" s="17">
        <f>'Direct Local'!AN18</f>
        <v>907632373.32267654</v>
      </c>
      <c r="AT18" s="17">
        <f>'Direct Local'!AO18</f>
        <v>105532620.56347637</v>
      </c>
      <c r="AU18" s="17">
        <f>'Direct Local'!AP18</f>
        <v>96840589.626687199</v>
      </c>
      <c r="AV18" s="17">
        <f>'Direct Local'!AQ18</f>
        <v>275742752.40034187</v>
      </c>
      <c r="AW18" s="17">
        <f>'Direct Local'!AR18</f>
        <v>261347728.13959026</v>
      </c>
      <c r="AX18" s="17">
        <f>SUM(AR18:AW18)</f>
        <v>1656576159.8588777</v>
      </c>
      <c r="AY18" s="17">
        <f>AP18+AQ18+AX18</f>
        <v>2531275686.1417656</v>
      </c>
      <c r="AZ18" s="3">
        <f>AV21-AV20+AT21-AT20+AR21-AR20</f>
        <v>273057603.1663568</v>
      </c>
      <c r="BA18" s="20"/>
      <c r="BC18" s="17">
        <f>'Direct Local'!AW18</f>
        <v>612861277.57854259</v>
      </c>
      <c r="BD18" s="17">
        <f>'Direct Local'!AX18</f>
        <v>445339928.87029642</v>
      </c>
      <c r="BE18" s="17">
        <f>'Direct Local'!AY18</f>
        <v>12899707.925336139</v>
      </c>
      <c r="BF18" s="17">
        <f>'Direct Local'!AZ18</f>
        <v>964736610.11117661</v>
      </c>
      <c r="BG18" s="17">
        <f>'Direct Local'!BA18</f>
        <v>130473915.2553062</v>
      </c>
      <c r="BH18" s="17">
        <f>'Direct Local'!BB18</f>
        <v>114470439.26226206</v>
      </c>
      <c r="BI18" s="17">
        <f>'Direct Local'!BC18</f>
        <v>196351785.05719003</v>
      </c>
      <c r="BJ18" s="17">
        <f>'Direct Local'!BD18</f>
        <v>353516808.55981344</v>
      </c>
      <c r="BK18" s="17">
        <f>SUM(BE18:BJ18)</f>
        <v>1772449266.1710844</v>
      </c>
      <c r="BL18" s="17">
        <f>BC18+BD18+BK18</f>
        <v>2830650472.6199236</v>
      </c>
      <c r="BM18" s="3">
        <f>BI21-BI20+BG21-BG20+BE21-BE20</f>
        <v>397524528.4275701</v>
      </c>
      <c r="BN18" s="20"/>
      <c r="BP18" s="17">
        <f>'Direct Local'!BI18</f>
        <v>661507259.27246273</v>
      </c>
      <c r="BQ18" s="17">
        <f>'Direct Local'!BJ18</f>
        <v>463761774.98687118</v>
      </c>
      <c r="BR18" s="17">
        <f>'Direct Local'!BK18</f>
        <v>16147775.007973624</v>
      </c>
      <c r="BS18" s="17">
        <f>'Direct Local'!BL18</f>
        <v>1111012261.4583645</v>
      </c>
      <c r="BT18" s="17">
        <f>'Direct Local'!BM18</f>
        <v>132879968.35855313</v>
      </c>
      <c r="BU18" s="17">
        <f>'Direct Local'!BN18</f>
        <v>121415523.19471481</v>
      </c>
      <c r="BV18" s="17">
        <f>'Direct Local'!BO18</f>
        <v>206213194.87222731</v>
      </c>
      <c r="BW18" s="17">
        <f>'Direct Local'!BP18</f>
        <v>376084093.02955371</v>
      </c>
      <c r="BX18" s="17">
        <f>SUM(BR18:BW18)</f>
        <v>1963752815.921387</v>
      </c>
      <c r="BY18" s="17">
        <f>BP18+BQ18+BX18</f>
        <v>3089021850.1807208</v>
      </c>
      <c r="BZ18" s="3">
        <f>BV21-BV20+BT21-BT20+BR21-BR20</f>
        <v>440183025.39859134</v>
      </c>
      <c r="CA18" s="20"/>
      <c r="CC18" s="17">
        <f>'Direct Local'!BU18</f>
        <v>705975118.55121183</v>
      </c>
      <c r="CD18" s="17">
        <f>'Direct Local'!BV18</f>
        <v>491027743.38889247</v>
      </c>
      <c r="CE18" s="17">
        <f>'Direct Local'!BW18</f>
        <v>17208803.818990123</v>
      </c>
      <c r="CF18" s="17">
        <f>'Direct Local'!BX18</f>
        <v>1127948030.0170698</v>
      </c>
      <c r="CG18" s="17">
        <f>'Direct Local'!BY18</f>
        <v>140978701.82473117</v>
      </c>
      <c r="CH18" s="17">
        <f>'Direct Local'!BZ18</f>
        <v>127482562.69104233</v>
      </c>
      <c r="CI18" s="17">
        <f>'Direct Local'!CA18</f>
        <v>215142436.95782995</v>
      </c>
      <c r="CJ18" s="17">
        <f>'Direct Local'!CB18</f>
        <v>399881290.7634629</v>
      </c>
      <c r="CK18" s="17">
        <f>SUM(CE18:CJ18)</f>
        <v>2028641826.0731263</v>
      </c>
      <c r="CL18" s="17">
        <f>CC18+CD18+CK18</f>
        <v>3225644688.0132303</v>
      </c>
      <c r="CM18" s="3">
        <f>CI21-CI20+CG21-CG20+CE21-CE20</f>
        <v>435891422.78170919</v>
      </c>
      <c r="CN18" s="20"/>
      <c r="CP18" s="17">
        <f>'Direct Local'!CG18</f>
        <v>1063375598.3293205</v>
      </c>
      <c r="CQ18" s="17">
        <f>'Direct Local'!CH18</f>
        <v>537659665.66058505</v>
      </c>
      <c r="CR18" s="17">
        <f>'Direct Local'!CI18</f>
        <v>17677518.820592433</v>
      </c>
      <c r="CS18" s="17">
        <f>'Direct Local'!CJ18</f>
        <v>1047297259.3083895</v>
      </c>
      <c r="CT18" s="17">
        <f>'Direct Local'!CK18</f>
        <v>107920264.5998995</v>
      </c>
      <c r="CU18" s="17">
        <f>'Direct Local'!CL18</f>
        <v>219810406.97624725</v>
      </c>
      <c r="CV18" s="17">
        <f>'Direct Local'!CM18</f>
        <v>265465569.56048566</v>
      </c>
      <c r="CW18" s="17">
        <f>'Direct Local'!CN18</f>
        <v>411049245.66425514</v>
      </c>
      <c r="CX18" s="17">
        <f>SUM(CR18:CW18)</f>
        <v>2069220264.9298694</v>
      </c>
      <c r="CY18" s="17">
        <f>CP18+CQ18+CX18</f>
        <v>3670255528.919775</v>
      </c>
      <c r="CZ18" s="3">
        <f>CV21-CV20+CT21-CT20+CR21-CR20</f>
        <v>381689724.14818329</v>
      </c>
      <c r="DA18" s="20"/>
      <c r="DC18" s="17">
        <f>'Direct Local'!CS18</f>
        <v>1127958009.2835233</v>
      </c>
      <c r="DD18" s="17">
        <f>'Direct Local'!CT18</f>
        <v>562593745.41242623</v>
      </c>
      <c r="DE18" s="17">
        <f>'Direct Local'!CU18</f>
        <v>18122446.313818548</v>
      </c>
      <c r="DF18" s="17">
        <f>'Direct Local'!CV18</f>
        <v>1110750127.6159365</v>
      </c>
      <c r="DG18" s="17">
        <f>'Direct Local'!CW18</f>
        <v>108498035.58569242</v>
      </c>
      <c r="DH18" s="17">
        <f>'Direct Local'!CX18</f>
        <v>261838527.90051213</v>
      </c>
      <c r="DI18" s="17">
        <f>'Direct Local'!CY18</f>
        <v>273282252.93957347</v>
      </c>
      <c r="DJ18" s="17">
        <f>'Direct Local'!CZ18</f>
        <v>441488981.01561946</v>
      </c>
      <c r="DK18" s="17">
        <f>SUM(DE18:DJ18)</f>
        <v>2213980371.3711524</v>
      </c>
      <c r="DL18" s="17">
        <f>DC18+DD18+DK18</f>
        <v>3904532126.067102</v>
      </c>
      <c r="DM18" s="3">
        <f>DI21-DI20+DG21-DG20+DE21-DE20</f>
        <v>297571452.59136355</v>
      </c>
      <c r="DN18" s="20"/>
      <c r="DP18" s="17">
        <f>'Direct Local'!DE18</f>
        <v>1206781057.9469154</v>
      </c>
      <c r="DQ18" s="17">
        <f>'Direct Local'!DF18</f>
        <v>602011753.11244905</v>
      </c>
      <c r="DR18" s="17">
        <f>'Direct Local'!DG18</f>
        <v>18990149.406201139</v>
      </c>
      <c r="DS18" s="17">
        <f>'Direct Local'!DH18</f>
        <v>1157913998.034966</v>
      </c>
      <c r="DT18" s="17">
        <f>'Direct Local'!DI18</f>
        <v>109975528.844321</v>
      </c>
      <c r="DU18" s="17">
        <f>'Direct Local'!DJ18</f>
        <v>266466663.5139575</v>
      </c>
      <c r="DV18" s="17">
        <f>'Direct Local'!DK18</f>
        <v>293458895.35734719</v>
      </c>
      <c r="DW18" s="17">
        <f>'Direct Local'!DL18</f>
        <v>472580888.72786307</v>
      </c>
      <c r="DX18" s="17">
        <f>SUM(DR18:DW18)</f>
        <v>2319386123.884656</v>
      </c>
      <c r="DY18" s="17">
        <f>DP18+DQ18+DX18</f>
        <v>4128178934.9440203</v>
      </c>
      <c r="DZ18" s="3">
        <f>DV21-DV20+DT21-DT20+DR21-DR20</f>
        <v>216237680.53671503</v>
      </c>
      <c r="EA18" s="20"/>
      <c r="EC18" s="17">
        <f>'Direct Local'!DQ18</f>
        <v>1283491876.145128</v>
      </c>
      <c r="ED18" s="17">
        <f>'Direct Local'!DR18</f>
        <v>630194916.00451159</v>
      </c>
      <c r="EE18" s="17">
        <f>'Direct Local'!DS18</f>
        <v>19705428.143409271</v>
      </c>
      <c r="EF18" s="17">
        <f>'Direct Local'!DT18</f>
        <v>1176951041.3332541</v>
      </c>
      <c r="EG18" s="17">
        <f>'Direct Local'!DU18</f>
        <v>115982990.3492175</v>
      </c>
      <c r="EH18" s="17">
        <f>'Direct Local'!DV18</f>
        <v>276475939.13256723</v>
      </c>
      <c r="EI18" s="17">
        <f>'Direct Local'!DW18</f>
        <v>344235987.38978821</v>
      </c>
      <c r="EJ18" s="17">
        <f>'Direct Local'!DX18</f>
        <v>515797318.54298723</v>
      </c>
      <c r="EK18" s="17">
        <f>SUM(EE18:EJ18)</f>
        <v>2449148704.8912234</v>
      </c>
      <c r="EL18" s="17">
        <f>EC18+ED18+EK18</f>
        <v>4362835497.040863</v>
      </c>
      <c r="EM18" s="3">
        <f>EI21-EI20+EG21-EG20+EE21-EE20</f>
        <v>134578252.96591967</v>
      </c>
      <c r="EN18" s="20"/>
      <c r="EP18" s="17">
        <f>'Direct Local'!EC18</f>
        <v>1342417666.1101899</v>
      </c>
      <c r="EQ18" s="17">
        <f>'Direct Local'!ED18</f>
        <v>638104943.77188301</v>
      </c>
      <c r="ER18" s="17">
        <f>'Direct Local'!EE18</f>
        <v>21104246.475639801</v>
      </c>
      <c r="ES18" s="17">
        <f>'Direct Local'!EF18</f>
        <v>1206407204.7218299</v>
      </c>
      <c r="ET18" s="17">
        <f>'Direct Local'!EG18</f>
        <v>124251747.17647499</v>
      </c>
      <c r="EU18" s="17">
        <f>'Direct Local'!EH18</f>
        <v>282004319.67505401</v>
      </c>
      <c r="EV18" s="17">
        <f>'Direct Local'!EI18</f>
        <v>355429210.94691998</v>
      </c>
      <c r="EW18" s="17">
        <f>'Direct Local'!EJ18</f>
        <v>533342013.43316197</v>
      </c>
      <c r="EX18" s="17">
        <f>SUM(ER18:EW18)</f>
        <v>2522538742.429081</v>
      </c>
      <c r="EY18" s="17">
        <f>EP18+EQ18+EX18</f>
        <v>4503061352.3111534</v>
      </c>
      <c r="EZ18" s="3">
        <f>EV21-EV20+ET21-ET20+ER21-ER20</f>
        <v>28880598.224565774</v>
      </c>
      <c r="FA18" s="20"/>
    </row>
    <row r="19" spans="1:158" ht="6" customHeight="1" x14ac:dyDescent="0.25">
      <c r="A19" s="83"/>
      <c r="B19" s="82"/>
      <c r="C19" s="82"/>
      <c r="D19" s="82"/>
      <c r="E19" s="82"/>
      <c r="F19" s="82"/>
      <c r="G19" s="82"/>
      <c r="H19" s="82"/>
      <c r="I19" s="82"/>
      <c r="J19" s="82"/>
      <c r="K19" s="82"/>
      <c r="M19" s="20"/>
      <c r="P19" s="82"/>
      <c r="Q19" s="82"/>
      <c r="R19" s="82"/>
      <c r="S19" s="82"/>
      <c r="T19" s="82"/>
      <c r="U19" s="82"/>
      <c r="V19" s="82"/>
      <c r="W19" s="82"/>
      <c r="X19" s="82"/>
      <c r="Y19" s="82"/>
      <c r="AA19" s="20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N19" s="20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BA19" s="20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N19" s="20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CA19" s="20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N19" s="20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DA19" s="20"/>
      <c r="DC19" s="82"/>
      <c r="DD19" s="82"/>
      <c r="DE19" s="82"/>
      <c r="DF19" s="82"/>
      <c r="DG19" s="82"/>
      <c r="DH19" s="82"/>
      <c r="DI19" s="82"/>
      <c r="DJ19" s="82"/>
      <c r="DK19" s="82"/>
      <c r="DL19" s="82"/>
      <c r="DN19" s="20"/>
      <c r="DP19" s="82"/>
      <c r="DQ19" s="82"/>
      <c r="DR19" s="82"/>
      <c r="DS19" s="82"/>
      <c r="DT19" s="82"/>
      <c r="DU19" s="82"/>
      <c r="DV19" s="82"/>
      <c r="DW19" s="82"/>
      <c r="DX19" s="82"/>
      <c r="DY19" s="82"/>
      <c r="EA19" s="20"/>
      <c r="EC19" s="82"/>
      <c r="ED19" s="82"/>
      <c r="EE19" s="82"/>
      <c r="EF19" s="82"/>
      <c r="EG19" s="82"/>
      <c r="EH19" s="82"/>
      <c r="EI19" s="82"/>
      <c r="EJ19" s="82"/>
      <c r="EK19" s="82"/>
      <c r="EL19" s="82"/>
      <c r="EN19" s="20"/>
      <c r="EP19" s="82"/>
      <c r="EQ19" s="82"/>
      <c r="ER19" s="82"/>
      <c r="ES19" s="82"/>
      <c r="ET19" s="82"/>
      <c r="EU19" s="82"/>
      <c r="EV19" s="82"/>
      <c r="EW19" s="82"/>
      <c r="EX19" s="82"/>
      <c r="EY19" s="82"/>
      <c r="FA19" s="20"/>
    </row>
    <row r="20" spans="1:158" ht="15" x14ac:dyDescent="0.25">
      <c r="A20" s="1" t="s">
        <v>229</v>
      </c>
      <c r="B20" s="3">
        <f>'Direct Local'!B20</f>
        <v>1561398332.154345</v>
      </c>
      <c r="C20" s="3">
        <f>'Direct Local'!C20</f>
        <v>661628820.17671645</v>
      </c>
      <c r="D20" s="3">
        <f>'Direct Local'!D20</f>
        <v>6179130.3576284796</v>
      </c>
      <c r="E20" s="3">
        <f>'Direct Local'!E20</f>
        <v>36234141.275260001</v>
      </c>
      <c r="F20" s="3">
        <f>'Direct Local'!F20</f>
        <v>113431047.3441142</v>
      </c>
      <c r="G20" s="3">
        <f>'Direct Local'!G20</f>
        <v>88631742.122280598</v>
      </c>
      <c r="H20" s="3">
        <f>'Direct Local'!H20</f>
        <v>-24009430.632585701</v>
      </c>
      <c r="I20" s="3">
        <f>'Direct Local'!I20</f>
        <v>64790566.863402776</v>
      </c>
      <c r="J20" s="3">
        <f>SUM(D20:I20)</f>
        <v>285257197.33010036</v>
      </c>
      <c r="K20" s="3">
        <f>B20+C20+J20</f>
        <v>2508284349.6611619</v>
      </c>
      <c r="M20" s="20"/>
      <c r="P20" s="3">
        <f t="shared" ref="P20:W20" si="49">B20</f>
        <v>1561398332.154345</v>
      </c>
      <c r="Q20" s="3">
        <f t="shared" si="49"/>
        <v>661628820.17671645</v>
      </c>
      <c r="R20" s="3">
        <f t="shared" si="49"/>
        <v>6179130.3576284796</v>
      </c>
      <c r="S20" s="3">
        <f t="shared" si="49"/>
        <v>36234141.275260001</v>
      </c>
      <c r="T20" s="3">
        <f t="shared" si="49"/>
        <v>113431047.3441142</v>
      </c>
      <c r="U20" s="3">
        <f t="shared" si="49"/>
        <v>88631742.122280598</v>
      </c>
      <c r="V20" s="3">
        <f t="shared" si="49"/>
        <v>-24009430.632585701</v>
      </c>
      <c r="W20" s="3">
        <f t="shared" si="49"/>
        <v>64790566.863402776</v>
      </c>
      <c r="X20" s="3">
        <f>SUM(R20:W20)</f>
        <v>285257197.33010036</v>
      </c>
      <c r="Y20" s="3">
        <f>P20+Q20+X20</f>
        <v>2508284349.6611619</v>
      </c>
      <c r="AA20" s="20"/>
      <c r="AC20" s="3">
        <f t="shared" ref="AC20:AJ20" si="50">P20</f>
        <v>1561398332.154345</v>
      </c>
      <c r="AD20" s="3">
        <f t="shared" si="50"/>
        <v>661628820.17671645</v>
      </c>
      <c r="AE20" s="3">
        <f t="shared" si="50"/>
        <v>6179130.3576284796</v>
      </c>
      <c r="AF20" s="3">
        <f t="shared" si="50"/>
        <v>36234141.275260001</v>
      </c>
      <c r="AG20" s="3">
        <f t="shared" si="50"/>
        <v>113431047.3441142</v>
      </c>
      <c r="AH20" s="3">
        <f t="shared" si="50"/>
        <v>88631742.122280598</v>
      </c>
      <c r="AI20" s="3">
        <f t="shared" si="50"/>
        <v>-24009430.632585701</v>
      </c>
      <c r="AJ20" s="3">
        <f t="shared" si="50"/>
        <v>64790566.863402776</v>
      </c>
      <c r="AK20" s="3">
        <f>SUM(AE20:AJ20)</f>
        <v>285257197.33010036</v>
      </c>
      <c r="AL20" s="3">
        <f>AC20+AD20+AK20</f>
        <v>2508284349.6611619</v>
      </c>
      <c r="AN20" s="20"/>
      <c r="AP20" s="3">
        <f t="shared" ref="AP20:AW20" si="51">AC20</f>
        <v>1561398332.154345</v>
      </c>
      <c r="AQ20" s="3">
        <f t="shared" si="51"/>
        <v>661628820.17671645</v>
      </c>
      <c r="AR20" s="3">
        <f t="shared" si="51"/>
        <v>6179130.3576284796</v>
      </c>
      <c r="AS20" s="3">
        <f t="shared" si="51"/>
        <v>36234141.275260001</v>
      </c>
      <c r="AT20" s="3">
        <f t="shared" si="51"/>
        <v>113431047.3441142</v>
      </c>
      <c r="AU20" s="3">
        <f t="shared" si="51"/>
        <v>88631742.122280598</v>
      </c>
      <c r="AV20" s="3">
        <f t="shared" si="51"/>
        <v>-24009430.632585701</v>
      </c>
      <c r="AW20" s="3">
        <f t="shared" si="51"/>
        <v>64790566.863402776</v>
      </c>
      <c r="AX20" s="3">
        <f>SUM(AR20:AW20)</f>
        <v>285257197.33010036</v>
      </c>
      <c r="AY20" s="3">
        <f>AP20+AQ20+AX20</f>
        <v>2508284349.6611619</v>
      </c>
      <c r="BA20" s="20"/>
      <c r="BC20" s="3">
        <f t="shared" ref="BC20:BJ20" si="52">AP20</f>
        <v>1561398332.154345</v>
      </c>
      <c r="BD20" s="3">
        <f t="shared" si="52"/>
        <v>661628820.17671645</v>
      </c>
      <c r="BE20" s="3">
        <f t="shared" si="52"/>
        <v>6179130.3576284796</v>
      </c>
      <c r="BF20" s="3">
        <f t="shared" si="52"/>
        <v>36234141.275260001</v>
      </c>
      <c r="BG20" s="3">
        <f t="shared" si="52"/>
        <v>113431047.3441142</v>
      </c>
      <c r="BH20" s="3">
        <f t="shared" si="52"/>
        <v>88631742.122280598</v>
      </c>
      <c r="BI20" s="3">
        <f t="shared" si="52"/>
        <v>-24009430.632585701</v>
      </c>
      <c r="BJ20" s="3">
        <f t="shared" si="52"/>
        <v>64790566.863402776</v>
      </c>
      <c r="BK20" s="3">
        <f>SUM(BE20:BJ20)</f>
        <v>285257197.33010036</v>
      </c>
      <c r="BL20" s="3">
        <f>BC20+BD20+BK20</f>
        <v>2508284349.6611619</v>
      </c>
      <c r="BN20" s="20"/>
      <c r="BP20" s="3">
        <f t="shared" ref="BP20:BW20" si="53">BC20</f>
        <v>1561398332.154345</v>
      </c>
      <c r="BQ20" s="3">
        <f t="shared" si="53"/>
        <v>661628820.17671645</v>
      </c>
      <c r="BR20" s="3">
        <f t="shared" si="53"/>
        <v>6179130.3576284796</v>
      </c>
      <c r="BS20" s="3">
        <f t="shared" si="53"/>
        <v>36234141.275260001</v>
      </c>
      <c r="BT20" s="3">
        <f t="shared" si="53"/>
        <v>113431047.3441142</v>
      </c>
      <c r="BU20" s="3">
        <f t="shared" si="53"/>
        <v>88631742.122280598</v>
      </c>
      <c r="BV20" s="3">
        <f t="shared" si="53"/>
        <v>-24009430.632585701</v>
      </c>
      <c r="BW20" s="3">
        <f t="shared" si="53"/>
        <v>64790566.863402776</v>
      </c>
      <c r="BX20" s="3">
        <f>SUM(BR20:BW20)</f>
        <v>285257197.33010036</v>
      </c>
      <c r="BY20" s="3">
        <f>BP20+BQ20+BX20</f>
        <v>2508284349.6611619</v>
      </c>
      <c r="CA20" s="20"/>
      <c r="CC20" s="3">
        <f t="shared" ref="CC20:CJ20" si="54">BP20</f>
        <v>1561398332.154345</v>
      </c>
      <c r="CD20" s="3">
        <f t="shared" si="54"/>
        <v>661628820.17671645</v>
      </c>
      <c r="CE20" s="3">
        <f t="shared" si="54"/>
        <v>6179130.3576284796</v>
      </c>
      <c r="CF20" s="3">
        <f t="shared" si="54"/>
        <v>36234141.275260001</v>
      </c>
      <c r="CG20" s="3">
        <f t="shared" si="54"/>
        <v>113431047.3441142</v>
      </c>
      <c r="CH20" s="3">
        <f t="shared" si="54"/>
        <v>88631742.122280598</v>
      </c>
      <c r="CI20" s="3">
        <f t="shared" si="54"/>
        <v>-24009430.632585701</v>
      </c>
      <c r="CJ20" s="3">
        <f t="shared" si="54"/>
        <v>64790566.863402776</v>
      </c>
      <c r="CK20" s="3">
        <f>SUM(CE20:CJ20)</f>
        <v>285257197.33010036</v>
      </c>
      <c r="CL20" s="3">
        <f>CC20+CD20+CK20</f>
        <v>2508284349.6611619</v>
      </c>
      <c r="CN20" s="20"/>
      <c r="CP20" s="3">
        <f t="shared" ref="CP20:CW20" si="55">CC20</f>
        <v>1561398332.154345</v>
      </c>
      <c r="CQ20" s="3">
        <f t="shared" si="55"/>
        <v>661628820.17671645</v>
      </c>
      <c r="CR20" s="3">
        <f t="shared" si="55"/>
        <v>6179130.3576284796</v>
      </c>
      <c r="CS20" s="3">
        <f t="shared" si="55"/>
        <v>36234141.275260001</v>
      </c>
      <c r="CT20" s="3">
        <f t="shared" si="55"/>
        <v>113431047.3441142</v>
      </c>
      <c r="CU20" s="3">
        <f t="shared" si="55"/>
        <v>88631742.122280598</v>
      </c>
      <c r="CV20" s="3">
        <f t="shared" si="55"/>
        <v>-24009430.632585701</v>
      </c>
      <c r="CW20" s="3">
        <f t="shared" si="55"/>
        <v>64790566.863402776</v>
      </c>
      <c r="CX20" s="3">
        <f>SUM(CR20:CW20)</f>
        <v>285257197.33010036</v>
      </c>
      <c r="CY20" s="3">
        <f>CP20+CQ20+CX20</f>
        <v>2508284349.6611619</v>
      </c>
      <c r="DA20" s="20"/>
      <c r="DC20" s="3">
        <f t="shared" ref="DC20:DJ20" si="56">CP20</f>
        <v>1561398332.154345</v>
      </c>
      <c r="DD20" s="3">
        <f t="shared" si="56"/>
        <v>661628820.17671645</v>
      </c>
      <c r="DE20" s="3">
        <f t="shared" si="56"/>
        <v>6179130.3576284796</v>
      </c>
      <c r="DF20" s="3">
        <f t="shared" si="56"/>
        <v>36234141.275260001</v>
      </c>
      <c r="DG20" s="3">
        <f t="shared" si="56"/>
        <v>113431047.3441142</v>
      </c>
      <c r="DH20" s="3">
        <f t="shared" si="56"/>
        <v>88631742.122280598</v>
      </c>
      <c r="DI20" s="3">
        <f t="shared" si="56"/>
        <v>-24009430.632585701</v>
      </c>
      <c r="DJ20" s="3">
        <f t="shared" si="56"/>
        <v>64790566.863402776</v>
      </c>
      <c r="DK20" s="3">
        <f>SUM(DE20:DJ20)</f>
        <v>285257197.33010036</v>
      </c>
      <c r="DL20" s="3">
        <f>DC20+DD20+DK20</f>
        <v>2508284349.6611619</v>
      </c>
      <c r="DN20" s="20"/>
      <c r="DP20" s="3">
        <f t="shared" ref="DP20:DW20" si="57">DC20</f>
        <v>1561398332.154345</v>
      </c>
      <c r="DQ20" s="3">
        <f t="shared" si="57"/>
        <v>661628820.17671645</v>
      </c>
      <c r="DR20" s="3">
        <f t="shared" si="57"/>
        <v>6179130.3576284796</v>
      </c>
      <c r="DS20" s="3">
        <f t="shared" si="57"/>
        <v>36234141.275260001</v>
      </c>
      <c r="DT20" s="3">
        <f t="shared" si="57"/>
        <v>113431047.3441142</v>
      </c>
      <c r="DU20" s="3">
        <f t="shared" si="57"/>
        <v>88631742.122280598</v>
      </c>
      <c r="DV20" s="3">
        <f t="shared" si="57"/>
        <v>-24009430.632585701</v>
      </c>
      <c r="DW20" s="3">
        <f t="shared" si="57"/>
        <v>64790566.863402776</v>
      </c>
      <c r="DX20" s="3">
        <f>SUM(DR20:DW20)</f>
        <v>285257197.33010036</v>
      </c>
      <c r="DY20" s="3">
        <f>DP20+DQ20+DX20</f>
        <v>2508284349.6611619</v>
      </c>
      <c r="EA20" s="20"/>
      <c r="EC20" s="3">
        <f t="shared" ref="EC20:EJ20" si="58">DP20</f>
        <v>1561398332.154345</v>
      </c>
      <c r="ED20" s="3">
        <f t="shared" si="58"/>
        <v>661628820.17671645</v>
      </c>
      <c r="EE20" s="3">
        <f t="shared" si="58"/>
        <v>6179130.3576284796</v>
      </c>
      <c r="EF20" s="3">
        <f t="shared" si="58"/>
        <v>36234141.275260001</v>
      </c>
      <c r="EG20" s="3">
        <f t="shared" si="58"/>
        <v>113431047.3441142</v>
      </c>
      <c r="EH20" s="3">
        <f t="shared" si="58"/>
        <v>88631742.122280598</v>
      </c>
      <c r="EI20" s="3">
        <f t="shared" si="58"/>
        <v>-24009430.632585701</v>
      </c>
      <c r="EJ20" s="3">
        <f t="shared" si="58"/>
        <v>64790566.863402776</v>
      </c>
      <c r="EK20" s="3">
        <f>SUM(EE20:EJ20)</f>
        <v>285257197.33010036</v>
      </c>
      <c r="EL20" s="3">
        <f>EC20+ED20+EK20</f>
        <v>2508284349.6611619</v>
      </c>
      <c r="EN20" s="20"/>
      <c r="EP20" s="3">
        <f t="shared" ref="EP20:EW20" si="59">EC20</f>
        <v>1561398332.154345</v>
      </c>
      <c r="EQ20" s="3">
        <f t="shared" si="59"/>
        <v>661628820.17671645</v>
      </c>
      <c r="ER20" s="3">
        <f t="shared" si="59"/>
        <v>6179130.3576284796</v>
      </c>
      <c r="ES20" s="3">
        <f t="shared" si="59"/>
        <v>36234141.275260001</v>
      </c>
      <c r="ET20" s="3">
        <f t="shared" si="59"/>
        <v>113431047.3441142</v>
      </c>
      <c r="EU20" s="3">
        <f t="shared" si="59"/>
        <v>88631742.122280598</v>
      </c>
      <c r="EV20" s="3">
        <f t="shared" si="59"/>
        <v>-24009430.632585701</v>
      </c>
      <c r="EW20" s="3">
        <f t="shared" si="59"/>
        <v>64790566.863402776</v>
      </c>
      <c r="EX20" s="3">
        <f>SUM(ER20:EW20)</f>
        <v>285257197.33010036</v>
      </c>
      <c r="EY20" s="3">
        <f>EP20+EQ20+EX20</f>
        <v>2508284349.6611619</v>
      </c>
      <c r="FA20" s="20"/>
    </row>
    <row r="21" spans="1:158" ht="15" x14ac:dyDescent="0.25">
      <c r="A21" s="1" t="s">
        <v>228</v>
      </c>
      <c r="B21" s="3">
        <f>'Direct Local'!B21</f>
        <v>2171010730.996624</v>
      </c>
      <c r="C21" s="3">
        <f>'Direct Local'!C21</f>
        <v>1639334144.8496382</v>
      </c>
      <c r="D21" s="3">
        <f>'Direct Local'!D21</f>
        <v>13611704.817000467</v>
      </c>
      <c r="E21" s="3">
        <f>'Direct Local'!E21</f>
        <v>494209163.63726157</v>
      </c>
      <c r="F21" s="3">
        <f>'Direct Local'!F21</f>
        <v>56119663.230425231</v>
      </c>
      <c r="G21" s="3">
        <f>'Direct Local'!G21</f>
        <v>46087731.736700922</v>
      </c>
      <c r="H21" s="3">
        <f>'Direct Local'!H21</f>
        <v>867220879.91255701</v>
      </c>
      <c r="I21" s="3">
        <f>'Direct Local'!I21</f>
        <v>54105978.556620069</v>
      </c>
      <c r="J21" s="3">
        <f>SUM(D21:I21)</f>
        <v>1531355121.8905654</v>
      </c>
      <c r="K21" s="3">
        <f>B21+C21+J21</f>
        <v>5341699997.7368279</v>
      </c>
      <c r="L21" s="3">
        <f>K20-K21</f>
        <v>-2833415648.075666</v>
      </c>
      <c r="M21" s="20">
        <v>200136772.83524656</v>
      </c>
      <c r="N21" s="19">
        <f>L21-M21</f>
        <v>-3033552420.9109125</v>
      </c>
      <c r="O21" s="19"/>
      <c r="P21" s="3">
        <f>'Direct Local'!M21</f>
        <v>2829097673.2326236</v>
      </c>
      <c r="Q21" s="3">
        <f>'Direct Local'!N21</f>
        <v>1575750464.6237636</v>
      </c>
      <c r="R21" s="3">
        <f>'Direct Local'!O21</f>
        <v>22937550.520961531</v>
      </c>
      <c r="S21" s="3">
        <f>'Direct Local'!P21</f>
        <v>788408213.8862741</v>
      </c>
      <c r="T21" s="3">
        <f>'Direct Local'!Q21</f>
        <v>312634364.44022673</v>
      </c>
      <c r="U21" s="3">
        <f>'Direct Local'!R21</f>
        <v>48469451.782503203</v>
      </c>
      <c r="V21" s="3">
        <f>'Direct Local'!S21</f>
        <v>223615551.76778999</v>
      </c>
      <c r="W21" s="3">
        <f>'Direct Local'!T21</f>
        <v>692782779.55140638</v>
      </c>
      <c r="X21" s="3">
        <f>SUM(R21:W21)</f>
        <v>2088847911.949162</v>
      </c>
      <c r="Y21" s="3">
        <f>P21+Q21+X21</f>
        <v>6493696049.8055496</v>
      </c>
      <c r="Z21" s="3">
        <f>Y20-Y21</f>
        <v>-3985411700.1443877</v>
      </c>
      <c r="AA21" s="20">
        <v>200136772.83524656</v>
      </c>
      <c r="AB21" s="19">
        <f>Z21-AA21</f>
        <v>-4185548472.9796343</v>
      </c>
      <c r="AC21" s="3">
        <f>'Direct Local'!Y21</f>
        <v>2390370586.6944418</v>
      </c>
      <c r="AD21" s="3">
        <f>'Direct Local'!Z21</f>
        <v>1480635249.4805169</v>
      </c>
      <c r="AE21" s="3">
        <f>'Direct Local'!AA21</f>
        <v>20111403.45388842</v>
      </c>
      <c r="AF21" s="3">
        <f>'Direct Local'!AB21</f>
        <v>1217201236.3779097</v>
      </c>
      <c r="AG21" s="3">
        <f>'Direct Local'!AC21</f>
        <v>98165145.983530834</v>
      </c>
      <c r="AH21" s="3">
        <f>'Direct Local'!AD21</f>
        <v>86735082.108681843</v>
      </c>
      <c r="AI21" s="3">
        <f>'Direct Local'!AE21</f>
        <v>159406328.46872345</v>
      </c>
      <c r="AJ21" s="3">
        <f>'Direct Local'!AF21</f>
        <v>262804361.67978728</v>
      </c>
      <c r="AK21" s="3">
        <f>SUM(AE21:AJ21)</f>
        <v>1844423558.0725217</v>
      </c>
      <c r="AL21" s="3">
        <f>AC21+AD21+AK21</f>
        <v>5715429394.2474804</v>
      </c>
      <c r="AM21" s="3">
        <f>AL20-AL21</f>
        <v>-3207145044.5863185</v>
      </c>
      <c r="AN21" s="20">
        <v>200136772.83524656</v>
      </c>
      <c r="AO21" s="19"/>
      <c r="AP21" s="3">
        <f>'Direct Local'!AK21</f>
        <v>2463106120.4203696</v>
      </c>
      <c r="AQ21" s="3">
        <f>'Direct Local'!AL21</f>
        <v>1350985882.3382437</v>
      </c>
      <c r="AR21" s="3">
        <f>'Direct Local'!AM21</f>
        <v>23634524.304637857</v>
      </c>
      <c r="AS21" s="3">
        <f>'Direct Local'!AN21</f>
        <v>734918192.289415</v>
      </c>
      <c r="AT21" s="3">
        <f>'Direct Local'!AO21</f>
        <v>138216761.63061953</v>
      </c>
      <c r="AU21" s="3">
        <f>'Direct Local'!AP21</f>
        <v>113456852.39399064</v>
      </c>
      <c r="AV21" s="3">
        <f>'Direct Local'!AQ21</f>
        <v>206807064.30025637</v>
      </c>
      <c r="AW21" s="3">
        <f>'Direct Local'!AR21</f>
        <v>253760471.54377016</v>
      </c>
      <c r="AX21" s="3">
        <f>SUM(AR21:AW21)</f>
        <v>1470793866.4626896</v>
      </c>
      <c r="AY21" s="3">
        <f>AP21+AQ21+AX21</f>
        <v>5284885869.221303</v>
      </c>
      <c r="AZ21" s="3">
        <f>AY20-AY21</f>
        <v>-2776601519.5601411</v>
      </c>
      <c r="BA21" s="20">
        <v>200136772.83524656</v>
      </c>
      <c r="BB21" s="19"/>
      <c r="BC21" s="3">
        <f>'Direct Local'!AW21</f>
        <v>2797137823.7295499</v>
      </c>
      <c r="BD21" s="3">
        <f>'Direct Local'!AX21</f>
        <v>1321506833.0872149</v>
      </c>
      <c r="BE21" s="3">
        <f>'Direct Local'!AY21</f>
        <v>25212992.297901612</v>
      </c>
      <c r="BF21" s="3">
        <f>'Direct Local'!AZ21</f>
        <v>913607837.11795139</v>
      </c>
      <c r="BG21" s="3">
        <f>'Direct Local'!BA21</f>
        <v>138790167.9788354</v>
      </c>
      <c r="BH21" s="3">
        <f>'Direct Local'!BB21</f>
        <v>123718248.96525156</v>
      </c>
      <c r="BI21" s="3">
        <f>'Direct Local'!BC21</f>
        <v>329122115.21999002</v>
      </c>
      <c r="BJ21" s="3">
        <f>'Direct Local'!BD21</f>
        <v>388466613.81905556</v>
      </c>
      <c r="BK21" s="3">
        <f>SUM(BE21:BJ21)</f>
        <v>1918917975.3989856</v>
      </c>
      <c r="BL21" s="3">
        <f>BC21+BD21+BK21</f>
        <v>6037562632.2157507</v>
      </c>
      <c r="BM21" s="3">
        <f>BL20-BL21</f>
        <v>-3529278282.5545888</v>
      </c>
      <c r="BN21" s="20">
        <v>200136772.83524656</v>
      </c>
      <c r="BO21" s="19"/>
      <c r="BP21" s="3">
        <f>'Direct Local'!BI21</f>
        <v>2615407225.0387602</v>
      </c>
      <c r="BQ21" s="3">
        <f>'Direct Local'!BJ21</f>
        <v>1140218871.3662553</v>
      </c>
      <c r="BR21" s="3">
        <f>'Direct Local'!BK21</f>
        <v>27394916.30325418</v>
      </c>
      <c r="BS21" s="3">
        <f>'Direct Local'!BL21</f>
        <v>871801143.78613603</v>
      </c>
      <c r="BT21" s="3">
        <f>'Direct Local'!BM21</f>
        <v>161128457.776023</v>
      </c>
      <c r="BU21" s="3">
        <f>'Direct Local'!BN21</f>
        <v>120208419.70401323</v>
      </c>
      <c r="BV21" s="3">
        <f>'Direct Local'!BO21</f>
        <v>347260398.38847107</v>
      </c>
      <c r="BW21" s="3">
        <f>'Direct Local'!BP21</f>
        <v>649952474.78071499</v>
      </c>
      <c r="BX21" s="3">
        <f>SUM(BR21:BW21)</f>
        <v>2177745810.7386127</v>
      </c>
      <c r="BY21" s="3">
        <f>BP21+BQ21+BX21</f>
        <v>5933371907.1436281</v>
      </c>
      <c r="BZ21" s="3">
        <f>BY20-BY21</f>
        <v>-3425087557.4824662</v>
      </c>
      <c r="CA21" s="20">
        <v>200136772.83524656</v>
      </c>
      <c r="CB21" s="19"/>
      <c r="CC21" s="3">
        <f>'Direct Local'!BU21</f>
        <v>2414213617.1216898</v>
      </c>
      <c r="CD21" s="3">
        <f>'Direct Local'!BV21</f>
        <v>949075474.33387101</v>
      </c>
      <c r="CE21" s="3">
        <f>'Direct Local'!BW21</f>
        <v>24451059.93759536</v>
      </c>
      <c r="CF21" s="3">
        <f>'Direct Local'!BX21</f>
        <v>836180473.93372583</v>
      </c>
      <c r="CG21" s="3">
        <f>'Direct Local'!BY21</f>
        <v>166781627.48696369</v>
      </c>
      <c r="CH21" s="3">
        <f>'Direct Local'!BZ21</f>
        <v>120974430.04773393</v>
      </c>
      <c r="CI21" s="3">
        <f>'Direct Local'!CA21</f>
        <v>340259482.42630708</v>
      </c>
      <c r="CJ21" s="3">
        <f>'Direct Local'!CB21</f>
        <v>1266864831.5279574</v>
      </c>
      <c r="CK21" s="3">
        <f>SUM(CE21:CJ21)</f>
        <v>2755511905.3602834</v>
      </c>
      <c r="CL21" s="3">
        <f>CC21+CD21+CK21</f>
        <v>6118800996.8158436</v>
      </c>
      <c r="CM21" s="3">
        <f>CL20-CL21</f>
        <v>-3610516647.1546817</v>
      </c>
      <c r="CN21" s="20">
        <v>200136772.83524656</v>
      </c>
      <c r="CO21" s="19"/>
      <c r="CP21" s="3">
        <f>'Direct Local'!CG21</f>
        <v>2494158525.234292</v>
      </c>
      <c r="CQ21" s="3">
        <f>'Direct Local'!CH21</f>
        <v>915652375.96464121</v>
      </c>
      <c r="CR21" s="3">
        <f>'Direct Local'!CI21</f>
        <v>21025392.353000589</v>
      </c>
      <c r="CS21" s="3">
        <f>'Direct Local'!CJ21</f>
        <v>688182816.01169527</v>
      </c>
      <c r="CT21" s="3">
        <f>'Direct Local'!CK21</f>
        <v>178737358.55134407</v>
      </c>
      <c r="CU21" s="3">
        <f>'Direct Local'!CL21</f>
        <v>277358978.93897295</v>
      </c>
      <c r="CV21" s="3">
        <f>'Direct Local'!CM21</f>
        <v>277527720.31299555</v>
      </c>
      <c r="CW21" s="3">
        <f>'Direct Local'!CN21</f>
        <v>510752949.63102114</v>
      </c>
      <c r="CX21" s="3">
        <f>SUM(CR21:CW21)</f>
        <v>1953585215.7990294</v>
      </c>
      <c r="CY21" s="3">
        <f>CP21+CQ21+CX21</f>
        <v>5363396116.997963</v>
      </c>
      <c r="CZ21" s="3">
        <f>CY20-CY21</f>
        <v>-2855111767.3368011</v>
      </c>
      <c r="DA21" s="20">
        <v>200136772.83524656</v>
      </c>
      <c r="DB21" s="19"/>
      <c r="DC21" s="3">
        <f>'Direct Local'!CS21</f>
        <v>2329303602.2078252</v>
      </c>
      <c r="DD21" s="3">
        <f>'Direct Local'!CT21</f>
        <v>872017764.29558492</v>
      </c>
      <c r="DE21" s="3">
        <f>'Direct Local'!CU21</f>
        <v>17893195.588358242</v>
      </c>
      <c r="DF21" s="3">
        <f>'Direct Local'!CV21</f>
        <v>558268283.71057498</v>
      </c>
      <c r="DG21" s="3">
        <f>'Direct Local'!CW21</f>
        <v>167013612.1700812</v>
      </c>
      <c r="DH21" s="3">
        <f>'Direct Local'!CX21</f>
        <v>278696155.91957974</v>
      </c>
      <c r="DI21" s="3">
        <f>'Direct Local'!CY21</f>
        <v>208265391.90208107</v>
      </c>
      <c r="DJ21" s="3">
        <f>'Direct Local'!CZ21</f>
        <v>428890665.32993871</v>
      </c>
      <c r="DK21" s="3">
        <f>SUM(DE21:DJ21)</f>
        <v>1659027304.6206138</v>
      </c>
      <c r="DL21" s="3">
        <f>DC21+DD21+DK21</f>
        <v>4860348671.1240244</v>
      </c>
      <c r="DM21" s="3">
        <f>DL20-DL21</f>
        <v>-2352064321.4628625</v>
      </c>
      <c r="DN21" s="20">
        <v>200136772.83524656</v>
      </c>
      <c r="DO21" s="19"/>
      <c r="DP21" s="3">
        <f>'Direct Local'!DE21</f>
        <v>2153638700.2955894</v>
      </c>
      <c r="DQ21" s="3">
        <f>'Direct Local'!DF21</f>
        <v>840984865.22492337</v>
      </c>
      <c r="DR21" s="3">
        <f>'Direct Local'!DG21</f>
        <v>14913227.585875709</v>
      </c>
      <c r="DS21" s="3">
        <f>'Direct Local'!DH21</f>
        <v>403076662.46400249</v>
      </c>
      <c r="DT21" s="3">
        <f>'Direct Local'!DI21</f>
        <v>156434621.82179016</v>
      </c>
      <c r="DU21" s="3">
        <f>'Direct Local'!DJ21</f>
        <v>231014206.21872374</v>
      </c>
      <c r="DV21" s="3">
        <f>'Direct Local'!DK21</f>
        <v>140490578.19820613</v>
      </c>
      <c r="DW21" s="3">
        <f>'Direct Local'!DL21</f>
        <v>330981022.68233788</v>
      </c>
      <c r="DX21" s="3">
        <f>SUM(DR21:DW21)</f>
        <v>1276910318.9709363</v>
      </c>
      <c r="DY21" s="3">
        <f>DP21+DQ21+DX21</f>
        <v>4271533884.4914489</v>
      </c>
      <c r="DZ21" s="3">
        <f>DY20-DY21</f>
        <v>-1763249534.830287</v>
      </c>
      <c r="EA21" s="20">
        <v>200136772.83524656</v>
      </c>
      <c r="EB21" s="19"/>
      <c r="EC21" s="3">
        <f>'Direct Local'!DQ21</f>
        <v>1930585109.9528599</v>
      </c>
      <c r="ED21" s="3">
        <f>'Direct Local'!DR21</f>
        <v>783911821.58667088</v>
      </c>
      <c r="EE21" s="3">
        <f>'Direct Local'!DS21</f>
        <v>11493739.245624777</v>
      </c>
      <c r="EF21" s="3">
        <f>'Direct Local'!DT21</f>
        <v>227865961.04669863</v>
      </c>
      <c r="EG21" s="3">
        <f>'Direct Local'!DU21</f>
        <v>151424481.88308239</v>
      </c>
      <c r="EH21" s="3">
        <f>'Direct Local'!DV21</f>
        <v>185107615.86861593</v>
      </c>
      <c r="EI21" s="3">
        <f>'Direct Local'!DW21</f>
        <v>67260778.906369478</v>
      </c>
      <c r="EJ21" s="3">
        <f>'Direct Local'!DX21</f>
        <v>221418401.69106728</v>
      </c>
      <c r="EK21" s="3">
        <f>SUM(EE21:EJ21)</f>
        <v>864570978.64145851</v>
      </c>
      <c r="EL21" s="3">
        <f>EC21+ED21+EK21</f>
        <v>3579067910.1809893</v>
      </c>
      <c r="EM21" s="3">
        <f>EL20-EL21</f>
        <v>-1070783560.5198274</v>
      </c>
      <c r="EN21" s="20">
        <v>200136772.83524656</v>
      </c>
      <c r="EO21" s="19"/>
      <c r="EP21" s="3">
        <f>'Direct Local'!EC21</f>
        <v>1642740856.9905601</v>
      </c>
      <c r="EQ21" s="3">
        <f>'Direct Local'!ED21</f>
        <v>696097000.15954208</v>
      </c>
      <c r="ER21" s="3">
        <f>'Direct Local'!EE21</f>
        <v>8045820.5949630411</v>
      </c>
      <c r="ES21" s="3">
        <f>'Direct Local'!EF21</f>
        <v>47180328.499361619</v>
      </c>
      <c r="ET21" s="3">
        <f>'Direct Local'!EG21</f>
        <v>147698107.016433</v>
      </c>
      <c r="EU21" s="3">
        <f>'Direct Local'!EH21</f>
        <v>133133380.621878</v>
      </c>
      <c r="EV21" s="3">
        <f>'Direct Local'!EI21</f>
        <v>-31262582.317673296</v>
      </c>
      <c r="EW21" s="3">
        <f>'Direct Local'!EJ21</f>
        <v>84363534.51992321</v>
      </c>
      <c r="EX21" s="3">
        <f>SUM(ER21:EW21)</f>
        <v>389158588.9348855</v>
      </c>
      <c r="EY21" s="3">
        <f>EP21+EQ21+EX21</f>
        <v>2727996446.0849876</v>
      </c>
      <c r="EZ21" s="3">
        <f>EY20-EY21</f>
        <v>-219712096.42382574</v>
      </c>
      <c r="FA21" s="20">
        <v>200136772.83524656</v>
      </c>
      <c r="FB21" s="19"/>
    </row>
    <row r="22" spans="1:158" ht="15" x14ac:dyDescent="0.25">
      <c r="A22" s="92" t="s">
        <v>281</v>
      </c>
      <c r="B22" s="17">
        <f t="shared" ref="B22:K22" si="60">B21-B20</f>
        <v>609612398.84227896</v>
      </c>
      <c r="C22" s="17">
        <f t="shared" si="60"/>
        <v>977705324.67292178</v>
      </c>
      <c r="D22" s="17">
        <f t="shared" si="60"/>
        <v>7432574.4593719877</v>
      </c>
      <c r="E22" s="17">
        <f t="shared" si="60"/>
        <v>457975022.36200154</v>
      </c>
      <c r="F22" s="17">
        <f t="shared" si="60"/>
        <v>-57311384.113688968</v>
      </c>
      <c r="G22" s="17">
        <f t="shared" si="60"/>
        <v>-42544010.385579675</v>
      </c>
      <c r="H22" s="17">
        <f t="shared" si="60"/>
        <v>891230310.54514265</v>
      </c>
      <c r="I22" s="17">
        <f t="shared" si="60"/>
        <v>-10684588.306782708</v>
      </c>
      <c r="J22" s="17">
        <f t="shared" si="60"/>
        <v>1246097924.5604651</v>
      </c>
      <c r="K22" s="17">
        <f t="shared" si="60"/>
        <v>2833415648.075666</v>
      </c>
      <c r="L22" s="3"/>
      <c r="M22" s="20"/>
      <c r="P22" s="17">
        <f t="shared" ref="P22:Y22" si="61">P21-P20</f>
        <v>1267699341.0782785</v>
      </c>
      <c r="Q22" s="17">
        <f t="shared" si="61"/>
        <v>914121644.44704711</v>
      </c>
      <c r="R22" s="17">
        <f t="shared" si="61"/>
        <v>16758420.163333051</v>
      </c>
      <c r="S22" s="17">
        <f t="shared" si="61"/>
        <v>752174072.61101413</v>
      </c>
      <c r="T22" s="17">
        <f t="shared" si="61"/>
        <v>199203317.09611255</v>
      </c>
      <c r="U22" s="17">
        <f t="shared" si="61"/>
        <v>-40162290.339777395</v>
      </c>
      <c r="V22" s="17">
        <f t="shared" si="61"/>
        <v>247624982.40037569</v>
      </c>
      <c r="W22" s="17">
        <f t="shared" si="61"/>
        <v>627992212.68800366</v>
      </c>
      <c r="X22" s="17">
        <f t="shared" si="61"/>
        <v>1803590714.6190617</v>
      </c>
      <c r="Y22" s="17">
        <f t="shared" si="61"/>
        <v>3985411700.1443877</v>
      </c>
      <c r="Z22" s="3"/>
      <c r="AA22" s="20"/>
      <c r="AC22" s="17">
        <f t="shared" ref="AC22:AL22" si="62">AC21-AC20</f>
        <v>828972254.54009676</v>
      </c>
      <c r="AD22" s="17">
        <f t="shared" si="62"/>
        <v>819006429.30380046</v>
      </c>
      <c r="AE22" s="17">
        <f t="shared" si="62"/>
        <v>13932273.09625994</v>
      </c>
      <c r="AF22" s="17">
        <f t="shared" si="62"/>
        <v>1180967095.1026497</v>
      </c>
      <c r="AG22" s="17">
        <f t="shared" si="62"/>
        <v>-15265901.360583365</v>
      </c>
      <c r="AH22" s="17">
        <f t="shared" si="62"/>
        <v>-1896660.013598755</v>
      </c>
      <c r="AI22" s="17">
        <f t="shared" si="62"/>
        <v>183415759.10130915</v>
      </c>
      <c r="AJ22" s="17">
        <f t="shared" si="62"/>
        <v>198013794.81638449</v>
      </c>
      <c r="AK22" s="17">
        <f t="shared" si="62"/>
        <v>1559166360.7424214</v>
      </c>
      <c r="AL22" s="17">
        <f t="shared" si="62"/>
        <v>3207145044.5863185</v>
      </c>
      <c r="AM22" s="3"/>
      <c r="AN22" s="20"/>
      <c r="AP22" s="17">
        <f t="shared" ref="AP22:AY22" si="63">AP21-AP20</f>
        <v>901707788.26602459</v>
      </c>
      <c r="AQ22" s="17">
        <f t="shared" si="63"/>
        <v>689357062.16152728</v>
      </c>
      <c r="AR22" s="17">
        <f t="shared" si="63"/>
        <v>17455393.947009377</v>
      </c>
      <c r="AS22" s="17">
        <f t="shared" si="63"/>
        <v>698684051.01415503</v>
      </c>
      <c r="AT22" s="17">
        <f t="shared" si="63"/>
        <v>24785714.286505327</v>
      </c>
      <c r="AU22" s="17">
        <f t="shared" si="63"/>
        <v>24825110.271710038</v>
      </c>
      <c r="AV22" s="17">
        <f t="shared" si="63"/>
        <v>230816494.93284208</v>
      </c>
      <c r="AW22" s="17">
        <f t="shared" si="63"/>
        <v>188969904.68036738</v>
      </c>
      <c r="AX22" s="17">
        <f t="shared" si="63"/>
        <v>1185536669.1325893</v>
      </c>
      <c r="AY22" s="17">
        <f t="shared" si="63"/>
        <v>2776601519.5601411</v>
      </c>
      <c r="AZ22" s="3"/>
      <c r="BA22" s="20"/>
      <c r="BC22" s="17">
        <f t="shared" ref="BC22:BL22" si="64">BC21-BC20</f>
        <v>1235739491.5752048</v>
      </c>
      <c r="BD22" s="17">
        <f t="shared" si="64"/>
        <v>659878012.9104985</v>
      </c>
      <c r="BE22" s="17">
        <f t="shared" si="64"/>
        <v>19033861.940273132</v>
      </c>
      <c r="BF22" s="17">
        <f t="shared" si="64"/>
        <v>877373695.84269142</v>
      </c>
      <c r="BG22" s="17">
        <f t="shared" si="64"/>
        <v>25359120.634721205</v>
      </c>
      <c r="BH22" s="17">
        <f t="shared" si="64"/>
        <v>35086506.842970967</v>
      </c>
      <c r="BI22" s="17">
        <f t="shared" si="64"/>
        <v>353131545.85257572</v>
      </c>
      <c r="BJ22" s="17">
        <f t="shared" si="64"/>
        <v>323676046.95565277</v>
      </c>
      <c r="BK22" s="17">
        <f t="shared" si="64"/>
        <v>1633660778.0688853</v>
      </c>
      <c r="BL22" s="17">
        <f t="shared" si="64"/>
        <v>3529278282.5545888</v>
      </c>
      <c r="BM22" s="3"/>
      <c r="BN22" s="20"/>
      <c r="BP22" s="17">
        <f t="shared" ref="BP22:BY22" si="65">BP21-BP20</f>
        <v>1054008892.8844151</v>
      </c>
      <c r="BQ22" s="17">
        <f t="shared" si="65"/>
        <v>478590051.18953884</v>
      </c>
      <c r="BR22" s="17">
        <f t="shared" si="65"/>
        <v>21215785.9456257</v>
      </c>
      <c r="BS22" s="17">
        <f t="shared" si="65"/>
        <v>835567002.51087606</v>
      </c>
      <c r="BT22" s="17">
        <f t="shared" si="65"/>
        <v>47697410.431908801</v>
      </c>
      <c r="BU22" s="17">
        <f t="shared" si="65"/>
        <v>31576677.581732631</v>
      </c>
      <c r="BV22" s="17">
        <f t="shared" si="65"/>
        <v>371269829.02105677</v>
      </c>
      <c r="BW22" s="17">
        <f t="shared" si="65"/>
        <v>585161907.91731226</v>
      </c>
      <c r="BX22" s="17">
        <f t="shared" si="65"/>
        <v>1892488613.4085124</v>
      </c>
      <c r="BY22" s="17">
        <f t="shared" si="65"/>
        <v>3425087557.4824662</v>
      </c>
      <c r="BZ22" s="3"/>
      <c r="CA22" s="20"/>
      <c r="CC22" s="17">
        <f t="shared" ref="CC22:CL22" si="66">CC21-CC20</f>
        <v>852815284.96734476</v>
      </c>
      <c r="CD22" s="17">
        <f t="shared" si="66"/>
        <v>287446654.15715456</v>
      </c>
      <c r="CE22" s="17">
        <f t="shared" si="66"/>
        <v>18271929.57996688</v>
      </c>
      <c r="CF22" s="17">
        <f t="shared" si="66"/>
        <v>799946332.65846586</v>
      </c>
      <c r="CG22" s="17">
        <f t="shared" si="66"/>
        <v>53350580.14284949</v>
      </c>
      <c r="CH22" s="17">
        <f t="shared" si="66"/>
        <v>32342687.925453335</v>
      </c>
      <c r="CI22" s="17">
        <f t="shared" si="66"/>
        <v>364268913.05889279</v>
      </c>
      <c r="CJ22" s="17">
        <f t="shared" si="66"/>
        <v>1202074264.6645546</v>
      </c>
      <c r="CK22" s="17">
        <f t="shared" si="66"/>
        <v>2470254708.0301828</v>
      </c>
      <c r="CL22" s="17">
        <f t="shared" si="66"/>
        <v>3610516647.1546817</v>
      </c>
      <c r="CM22" s="3"/>
      <c r="CN22" s="20"/>
      <c r="CP22" s="17">
        <f t="shared" ref="CP22:CY22" si="67">CP21-CP20</f>
        <v>932760193.07994699</v>
      </c>
      <c r="CQ22" s="17">
        <f t="shared" si="67"/>
        <v>254023555.78792477</v>
      </c>
      <c r="CR22" s="17">
        <f t="shared" si="67"/>
        <v>14846261.995372109</v>
      </c>
      <c r="CS22" s="17">
        <f t="shared" si="67"/>
        <v>651948674.73643529</v>
      </c>
      <c r="CT22" s="17">
        <f t="shared" si="67"/>
        <v>65306311.207229868</v>
      </c>
      <c r="CU22" s="17">
        <f t="shared" si="67"/>
        <v>188727236.81669235</v>
      </c>
      <c r="CV22" s="17">
        <f t="shared" si="67"/>
        <v>301537150.94558126</v>
      </c>
      <c r="CW22" s="17">
        <f t="shared" si="67"/>
        <v>445962382.76761836</v>
      </c>
      <c r="CX22" s="17">
        <f t="shared" si="67"/>
        <v>1668328018.4689291</v>
      </c>
      <c r="CY22" s="17">
        <f t="shared" si="67"/>
        <v>2855111767.3368011</v>
      </c>
      <c r="CZ22" s="3"/>
      <c r="DA22" s="20"/>
      <c r="DC22" s="17">
        <f t="shared" ref="DC22:DL22" si="68">DC21-DC20</f>
        <v>767905270.05348015</v>
      </c>
      <c r="DD22" s="17">
        <f t="shared" si="68"/>
        <v>210388944.11886847</v>
      </c>
      <c r="DE22" s="17">
        <f t="shared" si="68"/>
        <v>11714065.230729762</v>
      </c>
      <c r="DF22" s="17">
        <f t="shared" si="68"/>
        <v>522034142.43531501</v>
      </c>
      <c r="DG22" s="17">
        <f t="shared" si="68"/>
        <v>53582564.825966999</v>
      </c>
      <c r="DH22" s="17">
        <f t="shared" si="68"/>
        <v>190064413.79729915</v>
      </c>
      <c r="DI22" s="17">
        <f t="shared" si="68"/>
        <v>232274822.53466678</v>
      </c>
      <c r="DJ22" s="17">
        <f t="shared" si="68"/>
        <v>364100098.46653593</v>
      </c>
      <c r="DK22" s="17">
        <f t="shared" si="68"/>
        <v>1373770107.2905135</v>
      </c>
      <c r="DL22" s="17">
        <f t="shared" si="68"/>
        <v>2352064321.4628625</v>
      </c>
      <c r="DM22" s="3"/>
      <c r="DN22" s="20"/>
      <c r="DP22" s="17">
        <f t="shared" ref="DP22:DY22" si="69">DP21-DP20</f>
        <v>592240368.14124441</v>
      </c>
      <c r="DQ22" s="17">
        <f t="shared" si="69"/>
        <v>179356045.04820693</v>
      </c>
      <c r="DR22" s="17">
        <f t="shared" si="69"/>
        <v>8734097.228247229</v>
      </c>
      <c r="DS22" s="17">
        <f t="shared" si="69"/>
        <v>366842521.18874252</v>
      </c>
      <c r="DT22" s="17">
        <f t="shared" si="69"/>
        <v>43003574.477675959</v>
      </c>
      <c r="DU22" s="17">
        <f t="shared" si="69"/>
        <v>142382464.09644315</v>
      </c>
      <c r="DV22" s="17">
        <f t="shared" si="69"/>
        <v>164500008.83079183</v>
      </c>
      <c r="DW22" s="17">
        <f t="shared" si="69"/>
        <v>266190455.8189351</v>
      </c>
      <c r="DX22" s="17">
        <f t="shared" si="69"/>
        <v>991653121.640836</v>
      </c>
      <c r="DY22" s="17">
        <f t="shared" si="69"/>
        <v>1763249534.830287</v>
      </c>
      <c r="DZ22" s="3"/>
      <c r="EA22" s="20"/>
      <c r="EC22" s="17">
        <f t="shared" ref="EC22:EL22" si="70">EC21-EC20</f>
        <v>369186777.79851484</v>
      </c>
      <c r="ED22" s="17">
        <f t="shared" si="70"/>
        <v>122283001.40995443</v>
      </c>
      <c r="EE22" s="17">
        <f t="shared" si="70"/>
        <v>5314608.8879962973</v>
      </c>
      <c r="EF22" s="17">
        <f t="shared" si="70"/>
        <v>191631819.77143863</v>
      </c>
      <c r="EG22" s="17">
        <f t="shared" si="70"/>
        <v>37993434.538968191</v>
      </c>
      <c r="EH22" s="17">
        <f t="shared" si="70"/>
        <v>96475873.746335328</v>
      </c>
      <c r="EI22" s="17">
        <f t="shared" si="70"/>
        <v>91270209.538955182</v>
      </c>
      <c r="EJ22" s="17">
        <f t="shared" si="70"/>
        <v>156627834.82766449</v>
      </c>
      <c r="EK22" s="17">
        <f t="shared" si="70"/>
        <v>579313781.31135821</v>
      </c>
      <c r="EL22" s="17">
        <f t="shared" si="70"/>
        <v>1070783560.5198274</v>
      </c>
      <c r="EM22" s="3"/>
      <c r="EN22" s="20"/>
      <c r="EP22" s="17">
        <f t="shared" ref="EP22:EY22" si="71">EP21-EP20</f>
        <v>81342524.836215019</v>
      </c>
      <c r="EQ22" s="17">
        <f t="shared" si="71"/>
        <v>34468179.982825637</v>
      </c>
      <c r="ER22" s="17">
        <f t="shared" si="71"/>
        <v>1866690.2373345615</v>
      </c>
      <c r="ES22" s="17">
        <f t="shared" si="71"/>
        <v>10946187.224101618</v>
      </c>
      <c r="ET22" s="17">
        <f t="shared" si="71"/>
        <v>34267059.672318801</v>
      </c>
      <c r="EU22" s="17">
        <f t="shared" si="71"/>
        <v>44501638.4995974</v>
      </c>
      <c r="EV22" s="17">
        <f t="shared" si="71"/>
        <v>-7253151.6850875951</v>
      </c>
      <c r="EW22" s="17">
        <f t="shared" si="71"/>
        <v>19572967.656520434</v>
      </c>
      <c r="EX22" s="17">
        <f t="shared" si="71"/>
        <v>103901391.60478514</v>
      </c>
      <c r="EY22" s="17">
        <f t="shared" si="71"/>
        <v>219712096.42382574</v>
      </c>
      <c r="EZ22" s="3"/>
      <c r="FA22" s="20"/>
    </row>
    <row r="23" spans="1:158" ht="6" customHeight="1" x14ac:dyDescent="0.25">
      <c r="A23" s="83"/>
      <c r="B23" s="82"/>
      <c r="C23" s="82"/>
      <c r="D23" s="82"/>
      <c r="E23" s="82"/>
      <c r="F23" s="82"/>
      <c r="G23" s="82"/>
      <c r="H23" s="82"/>
      <c r="I23" s="82"/>
      <c r="J23" s="82"/>
      <c r="K23" s="82"/>
      <c r="M23" s="20"/>
      <c r="P23" s="82"/>
      <c r="Q23" s="82"/>
      <c r="R23" s="82"/>
      <c r="S23" s="82"/>
      <c r="T23" s="82"/>
      <c r="U23" s="82"/>
      <c r="V23" s="82"/>
      <c r="W23" s="82"/>
      <c r="X23" s="82"/>
      <c r="Y23" s="82"/>
      <c r="AA23" s="20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N23" s="20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BA23" s="20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N23" s="20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CA23" s="20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N23" s="20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DA23" s="20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N23" s="20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EA23" s="20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N23" s="20"/>
      <c r="EP23" s="82"/>
      <c r="EQ23" s="82"/>
      <c r="ER23" s="82"/>
      <c r="ES23" s="82"/>
      <c r="ET23" s="82"/>
      <c r="EU23" s="82"/>
      <c r="EV23" s="82"/>
      <c r="EW23" s="82"/>
      <c r="EX23" s="82"/>
      <c r="EY23" s="82"/>
      <c r="FA23" s="20"/>
    </row>
    <row r="24" spans="1:158" ht="15" x14ac:dyDescent="0.25">
      <c r="A24" s="1" t="s">
        <v>229</v>
      </c>
      <c r="B24" s="3">
        <f t="shared" ref="B24:I25" si="72">B20/0.72</f>
        <v>2168608794.6588125</v>
      </c>
      <c r="C24" s="3">
        <f t="shared" si="72"/>
        <v>918928916.91210616</v>
      </c>
      <c r="D24" s="3">
        <f t="shared" si="72"/>
        <v>8582125.4967062213</v>
      </c>
      <c r="E24" s="3">
        <f t="shared" si="72"/>
        <v>50325196.215638891</v>
      </c>
      <c r="F24" s="3">
        <f t="shared" si="72"/>
        <v>157543121.31126973</v>
      </c>
      <c r="G24" s="3">
        <f t="shared" si="72"/>
        <v>123099641.83650084</v>
      </c>
      <c r="H24" s="3">
        <f t="shared" si="72"/>
        <v>-33346431.434146807</v>
      </c>
      <c r="I24" s="3">
        <f t="shared" si="72"/>
        <v>89986898.421392754</v>
      </c>
      <c r="J24" s="3">
        <f>SUM(D24:I24)</f>
        <v>396190551.84736156</v>
      </c>
      <c r="K24" s="3">
        <f>B24+C24+J24</f>
        <v>3483728263.4182801</v>
      </c>
      <c r="L24" s="3"/>
      <c r="M24" s="20"/>
      <c r="P24" s="3">
        <f t="shared" ref="P24:W25" si="73">P20/0.72</f>
        <v>2168608794.6588125</v>
      </c>
      <c r="Q24" s="3">
        <f t="shared" si="73"/>
        <v>918928916.91210616</v>
      </c>
      <c r="R24" s="3">
        <f t="shared" si="73"/>
        <v>8582125.4967062213</v>
      </c>
      <c r="S24" s="3">
        <f t="shared" si="73"/>
        <v>50325196.215638891</v>
      </c>
      <c r="T24" s="3">
        <f t="shared" si="73"/>
        <v>157543121.31126973</v>
      </c>
      <c r="U24" s="3">
        <f t="shared" si="73"/>
        <v>123099641.83650084</v>
      </c>
      <c r="V24" s="3">
        <f t="shared" si="73"/>
        <v>-33346431.434146807</v>
      </c>
      <c r="W24" s="3">
        <f t="shared" si="73"/>
        <v>89986898.421392754</v>
      </c>
      <c r="X24" s="3">
        <f>SUM(R24:W24)</f>
        <v>396190551.84736156</v>
      </c>
      <c r="Y24" s="3">
        <f>P24+Q24+X24</f>
        <v>3483728263.4182801</v>
      </c>
      <c r="Z24" s="3"/>
      <c r="AA24" s="20"/>
      <c r="AC24" s="3">
        <f t="shared" ref="AC24:AJ25" si="74">AC20/0.72</f>
        <v>2168608794.6588125</v>
      </c>
      <c r="AD24" s="3">
        <f t="shared" si="74"/>
        <v>918928916.91210616</v>
      </c>
      <c r="AE24" s="3">
        <f t="shared" si="74"/>
        <v>8582125.4967062213</v>
      </c>
      <c r="AF24" s="3">
        <f t="shared" si="74"/>
        <v>50325196.215638891</v>
      </c>
      <c r="AG24" s="3">
        <f t="shared" si="74"/>
        <v>157543121.31126973</v>
      </c>
      <c r="AH24" s="3">
        <f t="shared" si="74"/>
        <v>123099641.83650084</v>
      </c>
      <c r="AI24" s="3">
        <f t="shared" si="74"/>
        <v>-33346431.434146807</v>
      </c>
      <c r="AJ24" s="3">
        <f t="shared" si="74"/>
        <v>89986898.421392754</v>
      </c>
      <c r="AK24" s="3">
        <f>SUM(AE24:AJ24)</f>
        <v>396190551.84736156</v>
      </c>
      <c r="AL24" s="3">
        <f>AC24+AD24+AK24</f>
        <v>3483728263.4182801</v>
      </c>
      <c r="AM24" s="3"/>
      <c r="AN24" s="20"/>
      <c r="AP24" s="3">
        <f t="shared" ref="AP24:AW25" si="75">AP20/0.72</f>
        <v>2168608794.6588125</v>
      </c>
      <c r="AQ24" s="3">
        <f t="shared" si="75"/>
        <v>918928916.91210616</v>
      </c>
      <c r="AR24" s="3">
        <f t="shared" si="75"/>
        <v>8582125.4967062213</v>
      </c>
      <c r="AS24" s="3">
        <f t="shared" si="75"/>
        <v>50325196.215638891</v>
      </c>
      <c r="AT24" s="3">
        <f t="shared" si="75"/>
        <v>157543121.31126973</v>
      </c>
      <c r="AU24" s="3">
        <f t="shared" si="75"/>
        <v>123099641.83650084</v>
      </c>
      <c r="AV24" s="3">
        <f t="shared" si="75"/>
        <v>-33346431.434146807</v>
      </c>
      <c r="AW24" s="3">
        <f t="shared" si="75"/>
        <v>89986898.421392754</v>
      </c>
      <c r="AX24" s="3">
        <f>SUM(AR24:AW24)</f>
        <v>396190551.84736156</v>
      </c>
      <c r="AY24" s="3">
        <f>AP24+AQ24+AX24</f>
        <v>3483728263.4182801</v>
      </c>
      <c r="AZ24" s="3"/>
      <c r="BA24" s="20"/>
      <c r="BC24" s="3">
        <f t="shared" ref="BC24:BJ25" si="76">BC20/0.72</f>
        <v>2168608794.6588125</v>
      </c>
      <c r="BD24" s="3">
        <f t="shared" si="76"/>
        <v>918928916.91210616</v>
      </c>
      <c r="BE24" s="3">
        <f t="shared" si="76"/>
        <v>8582125.4967062213</v>
      </c>
      <c r="BF24" s="3">
        <f t="shared" si="76"/>
        <v>50325196.215638891</v>
      </c>
      <c r="BG24" s="3">
        <f t="shared" si="76"/>
        <v>157543121.31126973</v>
      </c>
      <c r="BH24" s="3">
        <f t="shared" si="76"/>
        <v>123099641.83650084</v>
      </c>
      <c r="BI24" s="3">
        <f t="shared" si="76"/>
        <v>-33346431.434146807</v>
      </c>
      <c r="BJ24" s="3">
        <f t="shared" si="76"/>
        <v>89986898.421392754</v>
      </c>
      <c r="BK24" s="3">
        <f>SUM(BE24:BJ24)</f>
        <v>396190551.84736156</v>
      </c>
      <c r="BL24" s="3">
        <f>BC24+BD24+BK24</f>
        <v>3483728263.4182801</v>
      </c>
      <c r="BM24" s="3"/>
      <c r="BN24" s="20"/>
      <c r="BP24" s="3">
        <f t="shared" ref="BP24:BW25" si="77">BP20/0.72</f>
        <v>2168608794.6588125</v>
      </c>
      <c r="BQ24" s="3">
        <f t="shared" si="77"/>
        <v>918928916.91210616</v>
      </c>
      <c r="BR24" s="3">
        <f t="shared" si="77"/>
        <v>8582125.4967062213</v>
      </c>
      <c r="BS24" s="3">
        <f t="shared" si="77"/>
        <v>50325196.215638891</v>
      </c>
      <c r="BT24" s="3">
        <f t="shared" si="77"/>
        <v>157543121.31126973</v>
      </c>
      <c r="BU24" s="3">
        <f t="shared" si="77"/>
        <v>123099641.83650084</v>
      </c>
      <c r="BV24" s="3">
        <f t="shared" si="77"/>
        <v>-33346431.434146807</v>
      </c>
      <c r="BW24" s="3">
        <f t="shared" si="77"/>
        <v>89986898.421392754</v>
      </c>
      <c r="BX24" s="3">
        <f>SUM(BR24:BW24)</f>
        <v>396190551.84736156</v>
      </c>
      <c r="BY24" s="3">
        <f>BP24+BQ24+BX24</f>
        <v>3483728263.4182801</v>
      </c>
      <c r="BZ24" s="3"/>
      <c r="CA24" s="20"/>
      <c r="CC24" s="3">
        <f t="shared" ref="CC24:CJ25" si="78">CC20/0.72</f>
        <v>2168608794.6588125</v>
      </c>
      <c r="CD24" s="3">
        <f t="shared" si="78"/>
        <v>918928916.91210616</v>
      </c>
      <c r="CE24" s="3">
        <f t="shared" si="78"/>
        <v>8582125.4967062213</v>
      </c>
      <c r="CF24" s="3">
        <f t="shared" si="78"/>
        <v>50325196.215638891</v>
      </c>
      <c r="CG24" s="3">
        <f t="shared" si="78"/>
        <v>157543121.31126973</v>
      </c>
      <c r="CH24" s="3">
        <f t="shared" si="78"/>
        <v>123099641.83650084</v>
      </c>
      <c r="CI24" s="3">
        <f t="shared" si="78"/>
        <v>-33346431.434146807</v>
      </c>
      <c r="CJ24" s="3">
        <f t="shared" si="78"/>
        <v>89986898.421392754</v>
      </c>
      <c r="CK24" s="3">
        <f>SUM(CE24:CJ24)</f>
        <v>396190551.84736156</v>
      </c>
      <c r="CL24" s="3">
        <f>CC24+CD24+CK24</f>
        <v>3483728263.4182801</v>
      </c>
      <c r="CM24" s="3"/>
      <c r="CN24" s="20"/>
      <c r="CP24" s="3">
        <f t="shared" ref="CP24:CW25" si="79">CP20/0.72</f>
        <v>2168608794.6588125</v>
      </c>
      <c r="CQ24" s="3">
        <f t="shared" si="79"/>
        <v>918928916.91210616</v>
      </c>
      <c r="CR24" s="3">
        <f t="shared" si="79"/>
        <v>8582125.4967062213</v>
      </c>
      <c r="CS24" s="3">
        <f t="shared" si="79"/>
        <v>50325196.215638891</v>
      </c>
      <c r="CT24" s="3">
        <f t="shared" si="79"/>
        <v>157543121.31126973</v>
      </c>
      <c r="CU24" s="3">
        <f t="shared" si="79"/>
        <v>123099641.83650084</v>
      </c>
      <c r="CV24" s="3">
        <f t="shared" si="79"/>
        <v>-33346431.434146807</v>
      </c>
      <c r="CW24" s="3">
        <f t="shared" si="79"/>
        <v>89986898.421392754</v>
      </c>
      <c r="CX24" s="3">
        <f>SUM(CR24:CW24)</f>
        <v>396190551.84736156</v>
      </c>
      <c r="CY24" s="3">
        <f>CP24+CQ24+CX24</f>
        <v>3483728263.4182801</v>
      </c>
      <c r="CZ24" s="3"/>
      <c r="DA24" s="20"/>
      <c r="DC24" s="3">
        <f t="shared" ref="DC24:DJ25" si="80">DC20/0.72</f>
        <v>2168608794.6588125</v>
      </c>
      <c r="DD24" s="3">
        <f t="shared" si="80"/>
        <v>918928916.91210616</v>
      </c>
      <c r="DE24" s="3">
        <f t="shared" si="80"/>
        <v>8582125.4967062213</v>
      </c>
      <c r="DF24" s="3">
        <f t="shared" si="80"/>
        <v>50325196.215638891</v>
      </c>
      <c r="DG24" s="3">
        <f t="shared" si="80"/>
        <v>157543121.31126973</v>
      </c>
      <c r="DH24" s="3">
        <f t="shared" si="80"/>
        <v>123099641.83650084</v>
      </c>
      <c r="DI24" s="3">
        <f t="shared" si="80"/>
        <v>-33346431.434146807</v>
      </c>
      <c r="DJ24" s="3">
        <f t="shared" si="80"/>
        <v>89986898.421392754</v>
      </c>
      <c r="DK24" s="3">
        <f>SUM(DE24:DJ24)</f>
        <v>396190551.84736156</v>
      </c>
      <c r="DL24" s="3">
        <f>DC24+DD24+DK24</f>
        <v>3483728263.4182801</v>
      </c>
      <c r="DM24" s="3"/>
      <c r="DN24" s="20"/>
      <c r="DP24" s="3">
        <f t="shared" ref="DP24:DW25" si="81">DP20/0.72</f>
        <v>2168608794.6588125</v>
      </c>
      <c r="DQ24" s="3">
        <f t="shared" si="81"/>
        <v>918928916.91210616</v>
      </c>
      <c r="DR24" s="3">
        <f t="shared" si="81"/>
        <v>8582125.4967062213</v>
      </c>
      <c r="DS24" s="3">
        <f t="shared" si="81"/>
        <v>50325196.215638891</v>
      </c>
      <c r="DT24" s="3">
        <f t="shared" si="81"/>
        <v>157543121.31126973</v>
      </c>
      <c r="DU24" s="3">
        <f t="shared" si="81"/>
        <v>123099641.83650084</v>
      </c>
      <c r="DV24" s="3">
        <f t="shared" si="81"/>
        <v>-33346431.434146807</v>
      </c>
      <c r="DW24" s="3">
        <f t="shared" si="81"/>
        <v>89986898.421392754</v>
      </c>
      <c r="DX24" s="3">
        <f>SUM(DR24:DW24)</f>
        <v>396190551.84736156</v>
      </c>
      <c r="DY24" s="3">
        <f>DP24+DQ24+DX24</f>
        <v>3483728263.4182801</v>
      </c>
      <c r="DZ24" s="3"/>
      <c r="EA24" s="20"/>
      <c r="EC24" s="3">
        <f t="shared" ref="EC24:EJ25" si="82">EC20/0.72</f>
        <v>2168608794.6588125</v>
      </c>
      <c r="ED24" s="3">
        <f t="shared" si="82"/>
        <v>918928916.91210616</v>
      </c>
      <c r="EE24" s="3">
        <f t="shared" si="82"/>
        <v>8582125.4967062213</v>
      </c>
      <c r="EF24" s="3">
        <f t="shared" si="82"/>
        <v>50325196.215638891</v>
      </c>
      <c r="EG24" s="3">
        <f t="shared" si="82"/>
        <v>157543121.31126973</v>
      </c>
      <c r="EH24" s="3">
        <f t="shared" si="82"/>
        <v>123099641.83650084</v>
      </c>
      <c r="EI24" s="3">
        <f t="shared" si="82"/>
        <v>-33346431.434146807</v>
      </c>
      <c r="EJ24" s="3">
        <f t="shared" si="82"/>
        <v>89986898.421392754</v>
      </c>
      <c r="EK24" s="3">
        <f>SUM(EE24:EJ24)</f>
        <v>396190551.84736156</v>
      </c>
      <c r="EL24" s="3">
        <f>EC24+ED24+EK24</f>
        <v>3483728263.4182801</v>
      </c>
      <c r="EM24" s="3"/>
      <c r="EN24" s="20"/>
      <c r="EP24" s="3">
        <f t="shared" ref="EP24:EW25" si="83">EP20/0.72</f>
        <v>2168608794.6588125</v>
      </c>
      <c r="EQ24" s="3">
        <f t="shared" si="83"/>
        <v>918928916.91210616</v>
      </c>
      <c r="ER24" s="3">
        <f t="shared" si="83"/>
        <v>8582125.4967062213</v>
      </c>
      <c r="ES24" s="3">
        <f t="shared" si="83"/>
        <v>50325196.215638891</v>
      </c>
      <c r="ET24" s="3">
        <f t="shared" si="83"/>
        <v>157543121.31126973</v>
      </c>
      <c r="EU24" s="3">
        <f t="shared" si="83"/>
        <v>123099641.83650084</v>
      </c>
      <c r="EV24" s="3">
        <f t="shared" si="83"/>
        <v>-33346431.434146807</v>
      </c>
      <c r="EW24" s="3">
        <f t="shared" si="83"/>
        <v>89986898.421392754</v>
      </c>
      <c r="EX24" s="3">
        <f>SUM(ER24:EW24)</f>
        <v>396190551.84736156</v>
      </c>
      <c r="EY24" s="3">
        <f>EP24+EQ24+EX24</f>
        <v>3483728263.4182801</v>
      </c>
      <c r="EZ24" s="3"/>
      <c r="FA24" s="20"/>
    </row>
    <row r="25" spans="1:158" ht="15" x14ac:dyDescent="0.25">
      <c r="A25" s="1" t="s">
        <v>228</v>
      </c>
      <c r="B25" s="3">
        <f t="shared" si="72"/>
        <v>3015292681.9397554</v>
      </c>
      <c r="C25" s="3">
        <f t="shared" si="72"/>
        <v>2276852978.9578309</v>
      </c>
      <c r="D25" s="3">
        <f t="shared" si="72"/>
        <v>18905145.579167318</v>
      </c>
      <c r="E25" s="3">
        <f t="shared" si="72"/>
        <v>686401616.16286337</v>
      </c>
      <c r="F25" s="3">
        <f t="shared" si="72"/>
        <v>77943976.708923936</v>
      </c>
      <c r="G25" s="3">
        <f t="shared" si="72"/>
        <v>64010738.523195729</v>
      </c>
      <c r="H25" s="3">
        <f t="shared" si="72"/>
        <v>1204473444.3229959</v>
      </c>
      <c r="I25" s="3">
        <f t="shared" si="72"/>
        <v>75147192.439750105</v>
      </c>
      <c r="J25" s="3">
        <f>SUM(D25:I25)</f>
        <v>2126882113.7368965</v>
      </c>
      <c r="K25" s="3">
        <f>B25+C25+J25</f>
        <v>7419027774.6344833</v>
      </c>
      <c r="L25" s="3">
        <f>K25-K24</f>
        <v>3935299511.2162032</v>
      </c>
      <c r="M25" s="20"/>
      <c r="P25" s="3">
        <f t="shared" si="73"/>
        <v>3929302323.9341993</v>
      </c>
      <c r="Q25" s="3">
        <f t="shared" si="73"/>
        <v>2188542311.9774494</v>
      </c>
      <c r="R25" s="3">
        <f t="shared" si="73"/>
        <v>31857709.056891017</v>
      </c>
      <c r="S25" s="3">
        <f t="shared" si="73"/>
        <v>1095011408.1753807</v>
      </c>
      <c r="T25" s="3">
        <f t="shared" si="73"/>
        <v>434214395.05587047</v>
      </c>
      <c r="U25" s="3">
        <f t="shared" si="73"/>
        <v>67318683.031254455</v>
      </c>
      <c r="V25" s="3">
        <f t="shared" si="73"/>
        <v>310577155.23304164</v>
      </c>
      <c r="W25" s="3">
        <f t="shared" si="73"/>
        <v>962198304.93250895</v>
      </c>
      <c r="X25" s="3">
        <f>SUM(R25:W25)</f>
        <v>2901177655.4849472</v>
      </c>
      <c r="Y25" s="3">
        <f>P25+Q25+X25</f>
        <v>9019022291.396595</v>
      </c>
      <c r="Z25" s="3">
        <f>Y25-Y24</f>
        <v>5535294027.9783154</v>
      </c>
      <c r="AA25" s="20"/>
      <c r="AC25" s="3">
        <f t="shared" si="74"/>
        <v>3319959148.1867247</v>
      </c>
      <c r="AD25" s="3">
        <f t="shared" si="74"/>
        <v>2056437846.5007181</v>
      </c>
      <c r="AE25" s="3">
        <f t="shared" si="74"/>
        <v>27932504.797067251</v>
      </c>
      <c r="AF25" s="3">
        <f t="shared" si="74"/>
        <v>1690557272.7470968</v>
      </c>
      <c r="AG25" s="3">
        <f t="shared" si="74"/>
        <v>136340480.53268173</v>
      </c>
      <c r="AH25" s="3">
        <f t="shared" si="74"/>
        <v>120465391.81761368</v>
      </c>
      <c r="AI25" s="3">
        <f t="shared" si="74"/>
        <v>221397678.42878258</v>
      </c>
      <c r="AJ25" s="3">
        <f t="shared" si="74"/>
        <v>365006057.88859344</v>
      </c>
      <c r="AK25" s="3">
        <f>SUM(AE25:AJ25)</f>
        <v>2561699386.2118349</v>
      </c>
      <c r="AL25" s="3">
        <f>AC25+AD25+AK25</f>
        <v>7938096380.8992777</v>
      </c>
      <c r="AM25" s="3">
        <f>AL25-AL24</f>
        <v>4454368117.4809971</v>
      </c>
      <c r="AN25" s="20"/>
      <c r="AP25" s="3">
        <f t="shared" si="75"/>
        <v>3420980722.8060689</v>
      </c>
      <c r="AQ25" s="3">
        <f t="shared" si="75"/>
        <v>1876369281.0253386</v>
      </c>
      <c r="AR25" s="3">
        <f t="shared" si="75"/>
        <v>32825728.200885914</v>
      </c>
      <c r="AS25" s="3">
        <f t="shared" si="75"/>
        <v>1020719711.5130764</v>
      </c>
      <c r="AT25" s="3">
        <f t="shared" si="75"/>
        <v>191967724.48697156</v>
      </c>
      <c r="AU25" s="3">
        <f t="shared" si="75"/>
        <v>157578961.65832034</v>
      </c>
      <c r="AV25" s="3">
        <f t="shared" si="75"/>
        <v>287232033.75035608</v>
      </c>
      <c r="AW25" s="3">
        <f t="shared" si="75"/>
        <v>352445099.36634749</v>
      </c>
      <c r="AX25" s="3">
        <f>SUM(AR25:AW25)</f>
        <v>2042769258.9759581</v>
      </c>
      <c r="AY25" s="3">
        <f>AP25+AQ25+AX25</f>
        <v>7340119262.8073654</v>
      </c>
      <c r="AZ25" s="3">
        <f>AY25-AY24</f>
        <v>3856390999.3890853</v>
      </c>
      <c r="BA25" s="20"/>
      <c r="BC25" s="3">
        <f t="shared" si="76"/>
        <v>3884913644.0688195</v>
      </c>
      <c r="BD25" s="3">
        <f t="shared" si="76"/>
        <v>1835426157.0655763</v>
      </c>
      <c r="BE25" s="3">
        <f t="shared" si="76"/>
        <v>35018044.858196683</v>
      </c>
      <c r="BF25" s="3">
        <f t="shared" si="76"/>
        <v>1268899773.7749326</v>
      </c>
      <c r="BG25" s="3">
        <f t="shared" si="76"/>
        <v>192764122.19282696</v>
      </c>
      <c r="BH25" s="3">
        <f t="shared" si="76"/>
        <v>171830901.34062719</v>
      </c>
      <c r="BI25" s="3">
        <f t="shared" si="76"/>
        <v>457114048.9166528</v>
      </c>
      <c r="BJ25" s="3">
        <f t="shared" si="76"/>
        <v>539536963.63757718</v>
      </c>
      <c r="BK25" s="3">
        <f>SUM(BE25:BJ25)</f>
        <v>2665163854.7208133</v>
      </c>
      <c r="BL25" s="3">
        <f>BC25+BD25+BK25</f>
        <v>8385503655.8552094</v>
      </c>
      <c r="BM25" s="3">
        <f>BL25-BL24</f>
        <v>4901775392.4369297</v>
      </c>
      <c r="BN25" s="20"/>
      <c r="BP25" s="3">
        <f t="shared" si="77"/>
        <v>3632510034.7760558</v>
      </c>
      <c r="BQ25" s="3">
        <f t="shared" si="77"/>
        <v>1583637321.3420212</v>
      </c>
      <c r="BR25" s="3">
        <f t="shared" si="77"/>
        <v>38048494.865630805</v>
      </c>
      <c r="BS25" s="3">
        <f t="shared" si="77"/>
        <v>1210834921.925189</v>
      </c>
      <c r="BT25" s="3">
        <f t="shared" si="77"/>
        <v>223789524.68892086</v>
      </c>
      <c r="BU25" s="3">
        <f t="shared" si="77"/>
        <v>166956138.47779617</v>
      </c>
      <c r="BV25" s="3">
        <f t="shared" si="77"/>
        <v>482306108.87287652</v>
      </c>
      <c r="BW25" s="3">
        <f t="shared" si="77"/>
        <v>902711770.5287708</v>
      </c>
      <c r="BX25" s="3">
        <f>SUM(BR25:BW25)</f>
        <v>3024646959.3591843</v>
      </c>
      <c r="BY25" s="3">
        <f>BP25+BQ25+BX25</f>
        <v>8240794315.4772615</v>
      </c>
      <c r="BZ25" s="3">
        <f>BY25-BY24</f>
        <v>4757066052.0589809</v>
      </c>
      <c r="CA25" s="20"/>
      <c r="CC25" s="3">
        <f t="shared" si="78"/>
        <v>3353074468.2245693</v>
      </c>
      <c r="CD25" s="3">
        <f t="shared" si="78"/>
        <v>1318160381.0192654</v>
      </c>
      <c r="CE25" s="3">
        <f t="shared" si="78"/>
        <v>33959805.468882449</v>
      </c>
      <c r="CF25" s="3">
        <f t="shared" si="78"/>
        <v>1161361769.352397</v>
      </c>
      <c r="CG25" s="3">
        <f t="shared" si="78"/>
        <v>231641149.28744957</v>
      </c>
      <c r="CH25" s="3">
        <f t="shared" si="78"/>
        <v>168020041.7329638</v>
      </c>
      <c r="CI25" s="3">
        <f t="shared" si="78"/>
        <v>472582614.48098207</v>
      </c>
      <c r="CJ25" s="3">
        <f t="shared" si="78"/>
        <v>1759534488.2332742</v>
      </c>
      <c r="CK25" s="3">
        <f>SUM(CE25:CJ25)</f>
        <v>3827099868.5559492</v>
      </c>
      <c r="CL25" s="3">
        <f>CC25+CD25+CK25</f>
        <v>8498334717.7997837</v>
      </c>
      <c r="CM25" s="3">
        <f>CL25-CL24</f>
        <v>5014606454.3815041</v>
      </c>
      <c r="CN25" s="20"/>
      <c r="CP25" s="3">
        <f t="shared" si="79"/>
        <v>3464109062.8254056</v>
      </c>
      <c r="CQ25" s="3">
        <f t="shared" si="79"/>
        <v>1271739411.0620017</v>
      </c>
      <c r="CR25" s="3">
        <f t="shared" si="79"/>
        <v>29201933.82361193</v>
      </c>
      <c r="CS25" s="3">
        <f t="shared" si="79"/>
        <v>955809466.68291008</v>
      </c>
      <c r="CT25" s="3">
        <f t="shared" si="79"/>
        <v>248246331.32131121</v>
      </c>
      <c r="CU25" s="3">
        <f t="shared" si="79"/>
        <v>385220804.08190691</v>
      </c>
      <c r="CV25" s="3">
        <f t="shared" si="79"/>
        <v>385455167.10138273</v>
      </c>
      <c r="CW25" s="3">
        <f t="shared" si="79"/>
        <v>709379096.70975161</v>
      </c>
      <c r="CX25" s="3">
        <f>SUM(CR25:CW25)</f>
        <v>2713312799.7208743</v>
      </c>
      <c r="CY25" s="3">
        <f>CP25+CQ25+CX25</f>
        <v>7449161273.6082821</v>
      </c>
      <c r="CZ25" s="3">
        <f>CY25-CY24</f>
        <v>3965433010.190002</v>
      </c>
      <c r="DA25" s="20"/>
      <c r="DC25" s="3">
        <f t="shared" si="80"/>
        <v>3235143891.9553127</v>
      </c>
      <c r="DD25" s="3">
        <f t="shared" si="80"/>
        <v>1211135783.7438679</v>
      </c>
      <c r="DE25" s="3">
        <f t="shared" si="80"/>
        <v>24851660.539386448</v>
      </c>
      <c r="DF25" s="3">
        <f t="shared" si="80"/>
        <v>775372616.26468754</v>
      </c>
      <c r="DG25" s="3">
        <f t="shared" si="80"/>
        <v>231963350.23622391</v>
      </c>
      <c r="DH25" s="3">
        <f t="shared" si="80"/>
        <v>387077994.33274966</v>
      </c>
      <c r="DI25" s="3">
        <f t="shared" si="80"/>
        <v>289257488.75289041</v>
      </c>
      <c r="DJ25" s="3">
        <f t="shared" si="80"/>
        <v>595681479.62491488</v>
      </c>
      <c r="DK25" s="3">
        <f>SUM(DE25:DJ25)</f>
        <v>2304204589.7508526</v>
      </c>
      <c r="DL25" s="3">
        <f>DC25+DD25+DK25</f>
        <v>6750484265.4500332</v>
      </c>
      <c r="DM25" s="3">
        <f>DL25-DL24</f>
        <v>3266756002.0317531</v>
      </c>
      <c r="DN25" s="20"/>
      <c r="DP25" s="3">
        <f t="shared" si="81"/>
        <v>2991164861.5216522</v>
      </c>
      <c r="DQ25" s="3">
        <f t="shared" si="81"/>
        <v>1168034535.0346158</v>
      </c>
      <c r="DR25" s="3">
        <f t="shared" si="81"/>
        <v>20712816.091494039</v>
      </c>
      <c r="DS25" s="3">
        <f t="shared" si="81"/>
        <v>559828697.86667013</v>
      </c>
      <c r="DT25" s="3">
        <f t="shared" si="81"/>
        <v>217270308.08581966</v>
      </c>
      <c r="DU25" s="3">
        <f t="shared" si="81"/>
        <v>320853064.1926719</v>
      </c>
      <c r="DV25" s="3">
        <f t="shared" si="81"/>
        <v>195125803.05306408</v>
      </c>
      <c r="DW25" s="3">
        <f t="shared" si="81"/>
        <v>459695864.8365804</v>
      </c>
      <c r="DX25" s="3">
        <f>SUM(DR25:DW25)</f>
        <v>1773486554.1263003</v>
      </c>
      <c r="DY25" s="3">
        <f>DP25+DQ25+DX25</f>
        <v>5932685950.6825676</v>
      </c>
      <c r="DZ25" s="3">
        <f>DY25-DY24</f>
        <v>2448957687.2642875</v>
      </c>
      <c r="EA25" s="20"/>
      <c r="EC25" s="3">
        <f t="shared" si="82"/>
        <v>2681368208.2678609</v>
      </c>
      <c r="ED25" s="3">
        <f t="shared" si="82"/>
        <v>1088766418.8703763</v>
      </c>
      <c r="EE25" s="3">
        <f t="shared" si="82"/>
        <v>15963526.730034413</v>
      </c>
      <c r="EF25" s="3">
        <f t="shared" si="82"/>
        <v>316480501.45374811</v>
      </c>
      <c r="EG25" s="3">
        <f t="shared" si="82"/>
        <v>210311780.39317</v>
      </c>
      <c r="EH25" s="3">
        <f t="shared" si="82"/>
        <v>257093910.92863324</v>
      </c>
      <c r="EI25" s="3">
        <f t="shared" si="82"/>
        <v>93417748.481068715</v>
      </c>
      <c r="EJ25" s="3">
        <f t="shared" si="82"/>
        <v>307525557.9042601</v>
      </c>
      <c r="EK25" s="3">
        <f>SUM(EE25:EJ25)</f>
        <v>1200793025.8909144</v>
      </c>
      <c r="EL25" s="3">
        <f>EC25+ED25+EK25</f>
        <v>4970927653.0291519</v>
      </c>
      <c r="EM25" s="3">
        <f>EL25-EL24</f>
        <v>1487199389.6108718</v>
      </c>
      <c r="EN25" s="20"/>
      <c r="EP25" s="3">
        <f t="shared" si="83"/>
        <v>2281584523.598</v>
      </c>
      <c r="EQ25" s="3">
        <f t="shared" si="83"/>
        <v>966801389.11047518</v>
      </c>
      <c r="ER25" s="3">
        <f t="shared" si="83"/>
        <v>11174750.826337557</v>
      </c>
      <c r="ES25" s="3">
        <f t="shared" si="83"/>
        <v>65528234.026891142</v>
      </c>
      <c r="ET25" s="3">
        <f t="shared" si="83"/>
        <v>205136259.74504584</v>
      </c>
      <c r="EU25" s="3">
        <f t="shared" si="83"/>
        <v>184907473.08594167</v>
      </c>
      <c r="EV25" s="3">
        <f t="shared" si="83"/>
        <v>-43420253.218990691</v>
      </c>
      <c r="EW25" s="3">
        <f t="shared" si="83"/>
        <v>117171575.72211558</v>
      </c>
      <c r="EX25" s="3">
        <f>SUM(ER25:EW25)</f>
        <v>540498040.18734109</v>
      </c>
      <c r="EY25" s="3">
        <f>EP25+EQ25+EX25</f>
        <v>3788883952.8958163</v>
      </c>
      <c r="EZ25" s="3">
        <f>EY25-EY24</f>
        <v>305155689.4775362</v>
      </c>
      <c r="FA25" s="20"/>
    </row>
    <row r="26" spans="1:158" ht="15" x14ac:dyDescent="0.25">
      <c r="A26" s="92" t="s">
        <v>280</v>
      </c>
      <c r="B26" s="17">
        <f t="shared" ref="B26:K26" si="84">B25-B24</f>
        <v>846683887.28094292</v>
      </c>
      <c r="C26" s="17">
        <f t="shared" si="84"/>
        <v>1357924062.0457249</v>
      </c>
      <c r="D26" s="17">
        <f t="shared" si="84"/>
        <v>10323020.082461096</v>
      </c>
      <c r="E26" s="17">
        <f t="shared" si="84"/>
        <v>636076419.9472245</v>
      </c>
      <c r="F26" s="17">
        <f t="shared" si="84"/>
        <v>-79599144.602345794</v>
      </c>
      <c r="G26" s="17">
        <f t="shared" si="84"/>
        <v>-59088903.31330511</v>
      </c>
      <c r="H26" s="17">
        <f t="shared" si="84"/>
        <v>1237819875.7571428</v>
      </c>
      <c r="I26" s="17">
        <f t="shared" si="84"/>
        <v>-14839705.981642649</v>
      </c>
      <c r="J26" s="17">
        <f t="shared" si="84"/>
        <v>1730691561.889535</v>
      </c>
      <c r="K26" s="17">
        <f t="shared" si="84"/>
        <v>3935299511.2162032</v>
      </c>
      <c r="M26" s="20"/>
      <c r="P26" s="17">
        <f t="shared" ref="P26:Y26" si="85">P25-P24</f>
        <v>1760693529.2753868</v>
      </c>
      <c r="Q26" s="17">
        <f t="shared" si="85"/>
        <v>1269613395.0653434</v>
      </c>
      <c r="R26" s="17">
        <f t="shared" si="85"/>
        <v>23275583.560184795</v>
      </c>
      <c r="S26" s="17">
        <f t="shared" si="85"/>
        <v>1044686211.9597418</v>
      </c>
      <c r="T26" s="17">
        <f t="shared" si="85"/>
        <v>276671273.74460077</v>
      </c>
      <c r="U26" s="17">
        <f t="shared" si="85"/>
        <v>-55780958.805246383</v>
      </c>
      <c r="V26" s="17">
        <f t="shared" si="85"/>
        <v>343923586.66718847</v>
      </c>
      <c r="W26" s="17">
        <f t="shared" si="85"/>
        <v>872211406.51111615</v>
      </c>
      <c r="X26" s="17">
        <f t="shared" si="85"/>
        <v>2504987103.6375856</v>
      </c>
      <c r="Y26" s="17">
        <f t="shared" si="85"/>
        <v>5535294027.9783154</v>
      </c>
      <c r="AA26" s="20"/>
      <c r="AC26" s="17">
        <f t="shared" ref="AC26:AL26" si="86">AC25-AC24</f>
        <v>1151350353.5279121</v>
      </c>
      <c r="AD26" s="17">
        <f t="shared" si="86"/>
        <v>1137508929.5886121</v>
      </c>
      <c r="AE26" s="17">
        <f t="shared" si="86"/>
        <v>19350379.30036103</v>
      </c>
      <c r="AF26" s="17">
        <f t="shared" si="86"/>
        <v>1640232076.5314579</v>
      </c>
      <c r="AG26" s="17">
        <f t="shared" si="86"/>
        <v>-21202640.778587997</v>
      </c>
      <c r="AH26" s="17">
        <f t="shared" si="86"/>
        <v>-2634250.0188871622</v>
      </c>
      <c r="AI26" s="17">
        <f t="shared" si="86"/>
        <v>254744109.8629294</v>
      </c>
      <c r="AJ26" s="17">
        <f t="shared" si="86"/>
        <v>275019159.4672007</v>
      </c>
      <c r="AK26" s="17">
        <f t="shared" si="86"/>
        <v>2165508834.3644733</v>
      </c>
      <c r="AL26" s="17">
        <f t="shared" si="86"/>
        <v>4454368117.4809971</v>
      </c>
      <c r="AN26" s="20"/>
      <c r="AP26" s="17">
        <f t="shared" ref="AP26:AY26" si="87">AP25-AP24</f>
        <v>1252371928.1472564</v>
      </c>
      <c r="AQ26" s="17">
        <f t="shared" si="87"/>
        <v>957440364.11323249</v>
      </c>
      <c r="AR26" s="17">
        <f t="shared" si="87"/>
        <v>24243602.704179693</v>
      </c>
      <c r="AS26" s="17">
        <f t="shared" si="87"/>
        <v>970394515.29743755</v>
      </c>
      <c r="AT26" s="17">
        <f t="shared" si="87"/>
        <v>34424603.175701827</v>
      </c>
      <c r="AU26" s="17">
        <f t="shared" si="87"/>
        <v>34479319.821819499</v>
      </c>
      <c r="AV26" s="17">
        <f t="shared" si="87"/>
        <v>320578465.1845029</v>
      </c>
      <c r="AW26" s="17">
        <f t="shared" si="87"/>
        <v>262458200.94495475</v>
      </c>
      <c r="AX26" s="17">
        <f t="shared" si="87"/>
        <v>1646578707.1285965</v>
      </c>
      <c r="AY26" s="17">
        <f t="shared" si="87"/>
        <v>3856390999.3890853</v>
      </c>
      <c r="BA26" s="20"/>
      <c r="BC26" s="17">
        <f t="shared" ref="BC26:BL26" si="88">BC25-BC24</f>
        <v>1716304849.410007</v>
      </c>
      <c r="BD26" s="17">
        <f t="shared" si="88"/>
        <v>916497240.15347016</v>
      </c>
      <c r="BE26" s="17">
        <f t="shared" si="88"/>
        <v>26435919.361490462</v>
      </c>
      <c r="BF26" s="17">
        <f t="shared" si="88"/>
        <v>1218574577.5592937</v>
      </c>
      <c r="BG26" s="17">
        <f t="shared" si="88"/>
        <v>35221000.881557226</v>
      </c>
      <c r="BH26" s="17">
        <f t="shared" si="88"/>
        <v>48731259.504126355</v>
      </c>
      <c r="BI26" s="17">
        <f t="shared" si="88"/>
        <v>490460480.35079962</v>
      </c>
      <c r="BJ26" s="17">
        <f t="shared" si="88"/>
        <v>449550065.21618444</v>
      </c>
      <c r="BK26" s="17">
        <f t="shared" si="88"/>
        <v>2268973302.8734517</v>
      </c>
      <c r="BL26" s="17">
        <f t="shared" si="88"/>
        <v>4901775392.4369297</v>
      </c>
      <c r="BN26" s="20"/>
      <c r="BP26" s="17">
        <f t="shared" ref="BP26:BY26" si="89">BP25-BP24</f>
        <v>1463901240.1172433</v>
      </c>
      <c r="BQ26" s="17">
        <f t="shared" si="89"/>
        <v>664708404.42991507</v>
      </c>
      <c r="BR26" s="17">
        <f t="shared" si="89"/>
        <v>29466369.368924584</v>
      </c>
      <c r="BS26" s="17">
        <f t="shared" si="89"/>
        <v>1160509725.7095501</v>
      </c>
      <c r="BT26" s="17">
        <f t="shared" si="89"/>
        <v>66246403.377651125</v>
      </c>
      <c r="BU26" s="17">
        <f t="shared" si="89"/>
        <v>43856496.641295329</v>
      </c>
      <c r="BV26" s="17">
        <f t="shared" si="89"/>
        <v>515652540.30702335</v>
      </c>
      <c r="BW26" s="17">
        <f t="shared" si="89"/>
        <v>812724872.10737801</v>
      </c>
      <c r="BX26" s="17">
        <f t="shared" si="89"/>
        <v>2628456407.5118227</v>
      </c>
      <c r="BY26" s="17">
        <f t="shared" si="89"/>
        <v>4757066052.0589809</v>
      </c>
      <c r="CA26" s="20"/>
      <c r="CC26" s="17">
        <f t="shared" ref="CC26:CL26" si="90">CC25-CC24</f>
        <v>1184465673.5657568</v>
      </c>
      <c r="CD26" s="17">
        <f t="shared" si="90"/>
        <v>399231464.10715926</v>
      </c>
      <c r="CE26" s="17">
        <f t="shared" si="90"/>
        <v>25377679.972176228</v>
      </c>
      <c r="CF26" s="17">
        <f t="shared" si="90"/>
        <v>1111036573.1367581</v>
      </c>
      <c r="CG26" s="17">
        <f t="shared" si="90"/>
        <v>74098027.976179838</v>
      </c>
      <c r="CH26" s="17">
        <f t="shared" si="90"/>
        <v>44920399.896462962</v>
      </c>
      <c r="CI26" s="17">
        <f t="shared" si="90"/>
        <v>505929045.91512889</v>
      </c>
      <c r="CJ26" s="17">
        <f t="shared" si="90"/>
        <v>1669547589.8118815</v>
      </c>
      <c r="CK26" s="17">
        <f t="shared" si="90"/>
        <v>3430909316.7085876</v>
      </c>
      <c r="CL26" s="17">
        <f t="shared" si="90"/>
        <v>5014606454.3815041</v>
      </c>
      <c r="CN26" s="20"/>
      <c r="CP26" s="17">
        <f t="shared" ref="CP26:CY26" si="91">CP25-CP24</f>
        <v>1295500268.1665931</v>
      </c>
      <c r="CQ26" s="17">
        <f t="shared" si="91"/>
        <v>352810494.14989555</v>
      </c>
      <c r="CR26" s="17">
        <f t="shared" si="91"/>
        <v>20619808.326905709</v>
      </c>
      <c r="CS26" s="17">
        <f t="shared" si="91"/>
        <v>905484270.46727121</v>
      </c>
      <c r="CT26" s="17">
        <f t="shared" si="91"/>
        <v>90703210.010041475</v>
      </c>
      <c r="CU26" s="17">
        <f t="shared" si="91"/>
        <v>262121162.24540609</v>
      </c>
      <c r="CV26" s="17">
        <f t="shared" si="91"/>
        <v>418801598.53552955</v>
      </c>
      <c r="CW26" s="17">
        <f t="shared" si="91"/>
        <v>619392198.28835881</v>
      </c>
      <c r="CX26" s="17">
        <f t="shared" si="91"/>
        <v>2317122247.8735127</v>
      </c>
      <c r="CY26" s="17">
        <f t="shared" si="91"/>
        <v>3965433010.190002</v>
      </c>
      <c r="DA26" s="20"/>
      <c r="DC26" s="17">
        <f t="shared" ref="DC26:DL26" si="92">DC25-DC24</f>
        <v>1066535097.2965002</v>
      </c>
      <c r="DD26" s="17">
        <f t="shared" si="92"/>
        <v>292206866.83176172</v>
      </c>
      <c r="DE26" s="17">
        <f t="shared" si="92"/>
        <v>16269535.042680226</v>
      </c>
      <c r="DF26" s="17">
        <f t="shared" si="92"/>
        <v>725047420.04904866</v>
      </c>
      <c r="DG26" s="17">
        <f t="shared" si="92"/>
        <v>74420228.924954176</v>
      </c>
      <c r="DH26" s="17">
        <f t="shared" si="92"/>
        <v>263978352.49624884</v>
      </c>
      <c r="DI26" s="17">
        <f t="shared" si="92"/>
        <v>322603920.18703723</v>
      </c>
      <c r="DJ26" s="17">
        <f t="shared" si="92"/>
        <v>505694581.20352215</v>
      </c>
      <c r="DK26" s="17">
        <f t="shared" si="92"/>
        <v>1908014037.903491</v>
      </c>
      <c r="DL26" s="17">
        <f t="shared" si="92"/>
        <v>3266756002.0317531</v>
      </c>
      <c r="DN26" s="20"/>
      <c r="DP26" s="17">
        <f t="shared" ref="DP26:DY26" si="93">DP25-DP24</f>
        <v>822556066.8628397</v>
      </c>
      <c r="DQ26" s="17">
        <f t="shared" si="93"/>
        <v>249105618.1225096</v>
      </c>
      <c r="DR26" s="17">
        <f t="shared" si="93"/>
        <v>12130690.594787817</v>
      </c>
      <c r="DS26" s="17">
        <f t="shared" si="93"/>
        <v>509503501.65103126</v>
      </c>
      <c r="DT26" s="17">
        <f t="shared" si="93"/>
        <v>59727186.774549931</v>
      </c>
      <c r="DU26" s="17">
        <f t="shared" si="93"/>
        <v>197753422.35617107</v>
      </c>
      <c r="DV26" s="17">
        <f t="shared" si="93"/>
        <v>228472234.48721087</v>
      </c>
      <c r="DW26" s="17">
        <f t="shared" si="93"/>
        <v>369708966.41518766</v>
      </c>
      <c r="DX26" s="17">
        <f t="shared" si="93"/>
        <v>1377296002.2789388</v>
      </c>
      <c r="DY26" s="17">
        <f t="shared" si="93"/>
        <v>2448957687.2642875</v>
      </c>
      <c r="EA26" s="20"/>
      <c r="EC26" s="17">
        <f t="shared" ref="EC26:EL26" si="94">EC25-EC24</f>
        <v>512759413.60904837</v>
      </c>
      <c r="ED26" s="17">
        <f t="shared" si="94"/>
        <v>169837501.95827019</v>
      </c>
      <c r="EE26" s="17">
        <f t="shared" si="94"/>
        <v>7381401.2333281916</v>
      </c>
      <c r="EF26" s="17">
        <f t="shared" si="94"/>
        <v>266155305.23810923</v>
      </c>
      <c r="EG26" s="17">
        <f t="shared" si="94"/>
        <v>52768659.081900269</v>
      </c>
      <c r="EH26" s="17">
        <f t="shared" si="94"/>
        <v>133994269.0921324</v>
      </c>
      <c r="EI26" s="17">
        <f t="shared" si="94"/>
        <v>126764179.91521552</v>
      </c>
      <c r="EJ26" s="17">
        <f t="shared" si="94"/>
        <v>217538659.48286736</v>
      </c>
      <c r="EK26" s="17">
        <f t="shared" si="94"/>
        <v>804602474.04355288</v>
      </c>
      <c r="EL26" s="17">
        <f t="shared" si="94"/>
        <v>1487199389.6108718</v>
      </c>
      <c r="EN26" s="20"/>
      <c r="EP26" s="17">
        <f t="shared" ref="EP26:EY26" si="95">EP25-EP24</f>
        <v>112975728.93918753</v>
      </c>
      <c r="EQ26" s="17">
        <f t="shared" si="95"/>
        <v>47872472.198369026</v>
      </c>
      <c r="ER26" s="17">
        <f t="shared" si="95"/>
        <v>2592625.329631336</v>
      </c>
      <c r="ES26" s="17">
        <f t="shared" si="95"/>
        <v>15203037.811252251</v>
      </c>
      <c r="ET26" s="17">
        <f t="shared" si="95"/>
        <v>47593138.43377611</v>
      </c>
      <c r="EU26" s="17">
        <f t="shared" si="95"/>
        <v>61807831.249440834</v>
      </c>
      <c r="EV26" s="17">
        <f t="shared" si="95"/>
        <v>-10073821.784843884</v>
      </c>
      <c r="EW26" s="17">
        <f t="shared" si="95"/>
        <v>27184677.300722823</v>
      </c>
      <c r="EX26" s="17">
        <f t="shared" si="95"/>
        <v>144307488.33997953</v>
      </c>
      <c r="EY26" s="17">
        <f t="shared" si="95"/>
        <v>305155689.4775362</v>
      </c>
      <c r="FA26" s="20"/>
    </row>
    <row r="27" spans="1:158" ht="6" customHeight="1" x14ac:dyDescent="0.2">
      <c r="A27" s="83"/>
      <c r="B27" s="82"/>
      <c r="C27" s="82"/>
      <c r="D27" s="82"/>
      <c r="E27" s="82"/>
      <c r="F27" s="82"/>
      <c r="G27" s="82"/>
      <c r="H27" s="82"/>
      <c r="I27" s="82"/>
      <c r="J27" s="82"/>
      <c r="K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EC27" s="82"/>
      <c r="ED27" s="82"/>
      <c r="EE27" s="82"/>
      <c r="EF27" s="82"/>
      <c r="EG27" s="82"/>
      <c r="EH27" s="82"/>
      <c r="EI27" s="82"/>
      <c r="EJ27" s="82"/>
      <c r="EK27" s="82"/>
      <c r="EL27" s="82"/>
      <c r="EP27" s="82"/>
      <c r="EQ27" s="82"/>
      <c r="ER27" s="82"/>
      <c r="ES27" s="82"/>
      <c r="ET27" s="82"/>
      <c r="EU27" s="82"/>
      <c r="EV27" s="82"/>
      <c r="EW27" s="82"/>
      <c r="EX27" s="82"/>
      <c r="EY27" s="82"/>
    </row>
    <row r="28" spans="1:158" ht="15" x14ac:dyDescent="0.25">
      <c r="A28" s="98" t="s">
        <v>279</v>
      </c>
      <c r="B28" s="97">
        <f t="shared" ref="B28:I28" si="96">B24*B109</f>
        <v>368663495.09199816</v>
      </c>
      <c r="C28" s="97">
        <f t="shared" si="96"/>
        <v>192975072.55154228</v>
      </c>
      <c r="D28" s="97">
        <f t="shared" si="96"/>
        <v>1432868.6732216685</v>
      </c>
      <c r="E28" s="97">
        <f t="shared" si="96"/>
        <v>6334226.6552118752</v>
      </c>
      <c r="F28" s="97">
        <f t="shared" si="96"/>
        <v>10279221.658874512</v>
      </c>
      <c r="G28" s="97">
        <f t="shared" si="96"/>
        <v>14689844.867789991</v>
      </c>
      <c r="H28" s="97">
        <f t="shared" si="96"/>
        <v>-4356114.8765282715</v>
      </c>
      <c r="I28" s="97">
        <f t="shared" si="96"/>
        <v>4499344.9210696379</v>
      </c>
      <c r="J28" s="97">
        <f>SUM(D28:I28)</f>
        <v>32879391.899639413</v>
      </c>
      <c r="K28" s="97">
        <f>B28+C28+J28</f>
        <v>594517959.54317975</v>
      </c>
      <c r="L28" s="3">
        <f>K25-K20</f>
        <v>4910743424.9733219</v>
      </c>
      <c r="M28" s="20"/>
      <c r="P28" s="97">
        <f>P24*P109</f>
        <v>368663495.09199816</v>
      </c>
      <c r="Q28" s="97">
        <f>Q24*Q109</f>
        <v>192975072.55154228</v>
      </c>
      <c r="R28" s="97">
        <f>R24*R109</f>
        <v>1432868.6732216685</v>
      </c>
      <c r="S28" s="97">
        <f>S24*S109-2000000</f>
        <v>4334226.6552118752</v>
      </c>
      <c r="T28" s="97">
        <f>T24*T109</f>
        <v>10279221.658874512</v>
      </c>
      <c r="U28" s="97">
        <f>U24*U109</f>
        <v>14689844.867789991</v>
      </c>
      <c r="V28" s="97">
        <f>V24*V109</f>
        <v>-4356114.8765282715</v>
      </c>
      <c r="W28" s="97">
        <f>W24*W109</f>
        <v>4499344.9210696379</v>
      </c>
      <c r="X28" s="97">
        <f>SUM(R28:W28)</f>
        <v>30879391.899639413</v>
      </c>
      <c r="Y28" s="97">
        <f>P28+Q28+X28</f>
        <v>592517959.54317975</v>
      </c>
      <c r="Z28" s="3">
        <f>Y25-Y20</f>
        <v>6510737941.7354336</v>
      </c>
      <c r="AA28" s="20"/>
      <c r="AC28" s="97">
        <f t="shared" ref="AC28:AJ28" si="97">AC24*AC109</f>
        <v>368663495.09199816</v>
      </c>
      <c r="AD28" s="97">
        <f t="shared" si="97"/>
        <v>192975072.55154228</v>
      </c>
      <c r="AE28" s="97">
        <f t="shared" si="97"/>
        <v>1432868.6732216685</v>
      </c>
      <c r="AF28" s="97">
        <f t="shared" si="97"/>
        <v>6334226.6552118752</v>
      </c>
      <c r="AG28" s="97">
        <f t="shared" si="97"/>
        <v>10279221.658874512</v>
      </c>
      <c r="AH28" s="97">
        <f t="shared" si="97"/>
        <v>14689844.867789991</v>
      </c>
      <c r="AI28" s="97">
        <f t="shared" si="97"/>
        <v>-4356114.8765282715</v>
      </c>
      <c r="AJ28" s="97">
        <f t="shared" si="97"/>
        <v>4499344.9210696379</v>
      </c>
      <c r="AK28" s="97">
        <f>SUM(AE28:AJ28)</f>
        <v>32879391.899639413</v>
      </c>
      <c r="AL28" s="97">
        <f>AC28+AD28+AK28</f>
        <v>594517959.54317975</v>
      </c>
      <c r="AM28" s="3">
        <f>AL25-AL20</f>
        <v>5429812031.2381153</v>
      </c>
      <c r="AN28" s="20"/>
      <c r="AP28" s="97">
        <f t="shared" ref="AP28:AW28" si="98">AP24*AP109</f>
        <v>368663495.09199816</v>
      </c>
      <c r="AQ28" s="97">
        <f t="shared" si="98"/>
        <v>192975072.55154228</v>
      </c>
      <c r="AR28" s="97">
        <f t="shared" si="98"/>
        <v>1432868.6732216685</v>
      </c>
      <c r="AS28" s="97">
        <f t="shared" si="98"/>
        <v>6334226.6552118752</v>
      </c>
      <c r="AT28" s="97">
        <f t="shared" si="98"/>
        <v>10279221.658874512</v>
      </c>
      <c r="AU28" s="97">
        <f t="shared" si="98"/>
        <v>14689844.867789991</v>
      </c>
      <c r="AV28" s="97">
        <f t="shared" si="98"/>
        <v>-4356114.8765282715</v>
      </c>
      <c r="AW28" s="97">
        <f t="shared" si="98"/>
        <v>4499344.9210696379</v>
      </c>
      <c r="AX28" s="97">
        <f>SUM(AR28:AW28)</f>
        <v>32879391.899639413</v>
      </c>
      <c r="AY28" s="97">
        <f>AP28+AQ28+AX28</f>
        <v>594517959.54317975</v>
      </c>
      <c r="AZ28" s="3">
        <f>AY25-AY20</f>
        <v>4831834913.146204</v>
      </c>
      <c r="BA28" s="20"/>
      <c r="BC28" s="97">
        <f t="shared" ref="BC28:BJ28" si="99">BC24*BC109</f>
        <v>368663495.09199816</v>
      </c>
      <c r="BD28" s="97">
        <f t="shared" si="99"/>
        <v>192975072.55154228</v>
      </c>
      <c r="BE28" s="97">
        <f t="shared" si="99"/>
        <v>1432868.6732216685</v>
      </c>
      <c r="BF28" s="97">
        <f t="shared" si="99"/>
        <v>6334226.6552118752</v>
      </c>
      <c r="BG28" s="97">
        <f t="shared" si="99"/>
        <v>10279221.658874512</v>
      </c>
      <c r="BH28" s="97">
        <f t="shared" si="99"/>
        <v>14689844.867789991</v>
      </c>
      <c r="BI28" s="97">
        <f t="shared" si="99"/>
        <v>-4356114.8765282715</v>
      </c>
      <c r="BJ28" s="97">
        <f t="shared" si="99"/>
        <v>4499344.9210696379</v>
      </c>
      <c r="BK28" s="97">
        <f>SUM(BE28:BJ28)</f>
        <v>32879391.899639413</v>
      </c>
      <c r="BL28" s="97">
        <f>BC28+BD28+BK28</f>
        <v>594517959.54317975</v>
      </c>
      <c r="BM28" s="3">
        <f>BL25-BL20</f>
        <v>5877219306.1940479</v>
      </c>
      <c r="BN28" s="20"/>
      <c r="BP28" s="97">
        <f t="shared" ref="BP28:BW28" si="100">BP24*BP109</f>
        <v>364826411.70040822</v>
      </c>
      <c r="BQ28" s="97">
        <f t="shared" si="100"/>
        <v>127559788.93651295</v>
      </c>
      <c r="BR28" s="97">
        <f t="shared" si="100"/>
        <v>1920047.1866828837</v>
      </c>
      <c r="BS28" s="97">
        <f t="shared" si="100"/>
        <v>6452772.3006630167</v>
      </c>
      <c r="BT28" s="97">
        <f t="shared" si="100"/>
        <v>19951548.25258271</v>
      </c>
      <c r="BU28" s="97">
        <f t="shared" si="100"/>
        <v>14867184.001244549</v>
      </c>
      <c r="BV28" s="97">
        <f t="shared" si="100"/>
        <v>-4630562.4663560363</v>
      </c>
      <c r="BW28" s="97">
        <f t="shared" si="100"/>
        <v>16453585.383152733</v>
      </c>
      <c r="BX28" s="97">
        <f>SUM(BR28:BW28)</f>
        <v>55014574.657969855</v>
      </c>
      <c r="BY28" s="97">
        <f>BP28+BQ28+BX28</f>
        <v>547400775.294891</v>
      </c>
      <c r="BZ28" s="3">
        <f>BY25-BY20</f>
        <v>5732509965.8160992</v>
      </c>
      <c r="CA28" s="20"/>
      <c r="CC28" s="97">
        <f t="shared" ref="CC28:CJ28" si="101">CC24*CC109</f>
        <v>368663495.09199816</v>
      </c>
      <c r="CD28" s="97">
        <f t="shared" si="101"/>
        <v>192975072.55154228</v>
      </c>
      <c r="CE28" s="97">
        <f t="shared" si="101"/>
        <v>1432868.6732216685</v>
      </c>
      <c r="CF28" s="97">
        <f t="shared" si="101"/>
        <v>6334226.6552118752</v>
      </c>
      <c r="CG28" s="97">
        <f t="shared" si="101"/>
        <v>10279221.658874512</v>
      </c>
      <c r="CH28" s="97">
        <f t="shared" si="101"/>
        <v>14689844.867789991</v>
      </c>
      <c r="CI28" s="97">
        <f t="shared" si="101"/>
        <v>-4356114.8765282715</v>
      </c>
      <c r="CJ28" s="97">
        <f t="shared" si="101"/>
        <v>4499344.9210696379</v>
      </c>
      <c r="CK28" s="97">
        <f>SUM(CE28:CJ28)</f>
        <v>32879391.899639413</v>
      </c>
      <c r="CL28" s="97">
        <f>CC28+CD28+CK28</f>
        <v>594517959.54317975</v>
      </c>
      <c r="CM28" s="3">
        <f>CL25-CL20</f>
        <v>5990050368.1386223</v>
      </c>
      <c r="CN28" s="20"/>
      <c r="CP28" s="97">
        <f t="shared" ref="CP28:CW28" si="102">CP24*CP109</f>
        <v>368663495.09199816</v>
      </c>
      <c r="CQ28" s="97">
        <f t="shared" si="102"/>
        <v>192975072.55154228</v>
      </c>
      <c r="CR28" s="97">
        <f t="shared" si="102"/>
        <v>1432868.6732216685</v>
      </c>
      <c r="CS28" s="97">
        <f t="shared" si="102"/>
        <v>6334226.6552118752</v>
      </c>
      <c r="CT28" s="97">
        <f t="shared" si="102"/>
        <v>10279221.658874512</v>
      </c>
      <c r="CU28" s="97">
        <f t="shared" si="102"/>
        <v>14689844.867789991</v>
      </c>
      <c r="CV28" s="97">
        <f t="shared" si="102"/>
        <v>-4356114.8765282715</v>
      </c>
      <c r="CW28" s="97">
        <f t="shared" si="102"/>
        <v>4499344.9210696379</v>
      </c>
      <c r="CX28" s="97">
        <f>SUM(CR28:CW28)</f>
        <v>32879391.899639413</v>
      </c>
      <c r="CY28" s="97">
        <f>CP28+CQ28+CX28</f>
        <v>594517959.54317975</v>
      </c>
      <c r="CZ28" s="3">
        <f>CY25-CY20</f>
        <v>4940876923.9471207</v>
      </c>
      <c r="DA28" s="20"/>
      <c r="DC28" s="97">
        <f t="shared" ref="DC28:DJ28" si="103">DC24*DC109</f>
        <v>368663495.09199816</v>
      </c>
      <c r="DD28" s="97">
        <f t="shared" si="103"/>
        <v>192975072.55154228</v>
      </c>
      <c r="DE28" s="97">
        <f t="shared" si="103"/>
        <v>1432868.6732216685</v>
      </c>
      <c r="DF28" s="97">
        <f t="shared" si="103"/>
        <v>6334226.6552118752</v>
      </c>
      <c r="DG28" s="97">
        <f t="shared" si="103"/>
        <v>10279221.658874512</v>
      </c>
      <c r="DH28" s="97">
        <f t="shared" si="103"/>
        <v>14689844.867789991</v>
      </c>
      <c r="DI28" s="97">
        <f t="shared" si="103"/>
        <v>-4356114.8765282715</v>
      </c>
      <c r="DJ28" s="97">
        <f t="shared" si="103"/>
        <v>4499344.9210696379</v>
      </c>
      <c r="DK28" s="97">
        <f>SUM(DE28:DJ28)</f>
        <v>32879391.899639413</v>
      </c>
      <c r="DL28" s="97">
        <f>DC28+DD28+DK28</f>
        <v>594517959.54317975</v>
      </c>
      <c r="DM28" s="3">
        <f>DL25-DL20</f>
        <v>4242199915.7888713</v>
      </c>
      <c r="DN28" s="20"/>
      <c r="DP28" s="97">
        <f t="shared" ref="DP28:DW28" si="104">DP24*DP109</f>
        <v>368663495.09199816</v>
      </c>
      <c r="DQ28" s="97">
        <f t="shared" si="104"/>
        <v>192975072.55154228</v>
      </c>
      <c r="DR28" s="97">
        <f t="shared" si="104"/>
        <v>1432868.6732216685</v>
      </c>
      <c r="DS28" s="97">
        <f t="shared" si="104"/>
        <v>6334226.6552118752</v>
      </c>
      <c r="DT28" s="97">
        <f t="shared" si="104"/>
        <v>10279221.658874512</v>
      </c>
      <c r="DU28" s="97">
        <f t="shared" si="104"/>
        <v>14689844.867789991</v>
      </c>
      <c r="DV28" s="97">
        <f t="shared" si="104"/>
        <v>-4356114.8765282715</v>
      </c>
      <c r="DW28" s="97">
        <f t="shared" si="104"/>
        <v>4499344.9210696379</v>
      </c>
      <c r="DX28" s="97">
        <f>SUM(DR28:DW28)</f>
        <v>32879391.899639413</v>
      </c>
      <c r="DY28" s="97">
        <f>DP28+DQ28+DX28</f>
        <v>594517959.54317975</v>
      </c>
      <c r="DZ28" s="3">
        <f>DY25-DY20</f>
        <v>3424401601.0214057</v>
      </c>
      <c r="EA28" s="20"/>
      <c r="EC28" s="97">
        <f t="shared" ref="EC28:EJ28" si="105">EC24*EC109</f>
        <v>368663495.09199816</v>
      </c>
      <c r="ED28" s="97">
        <f t="shared" si="105"/>
        <v>192975072.55154228</v>
      </c>
      <c r="EE28" s="97">
        <f t="shared" si="105"/>
        <v>1432868.6732216685</v>
      </c>
      <c r="EF28" s="97">
        <f t="shared" si="105"/>
        <v>6334226.6552118752</v>
      </c>
      <c r="EG28" s="97">
        <f t="shared" si="105"/>
        <v>10279221.658874512</v>
      </c>
      <c r="EH28" s="97">
        <f t="shared" si="105"/>
        <v>14689844.867789991</v>
      </c>
      <c r="EI28" s="97">
        <f t="shared" si="105"/>
        <v>-4356114.8765282715</v>
      </c>
      <c r="EJ28" s="97">
        <f t="shared" si="105"/>
        <v>4499344.9210696379</v>
      </c>
      <c r="EK28" s="97">
        <f>SUM(EE28:EJ28)</f>
        <v>32879391.899639413</v>
      </c>
      <c r="EL28" s="97">
        <f>EC28+ED28+EK28</f>
        <v>594517959.54317975</v>
      </c>
      <c r="EM28" s="3">
        <f>EL25-EL20</f>
        <v>2462643303.36799</v>
      </c>
      <c r="EN28" s="20"/>
      <c r="EP28" s="97">
        <f t="shared" ref="EP28:EW29" si="106">EP24*EP109</f>
        <v>368663495.09199816</v>
      </c>
      <c r="EQ28" s="97">
        <f t="shared" si="106"/>
        <v>192975072.55154228</v>
      </c>
      <c r="ER28" s="97">
        <f t="shared" si="106"/>
        <v>1432868.6732216685</v>
      </c>
      <c r="ES28" s="97">
        <f t="shared" si="106"/>
        <v>6334226.6552118752</v>
      </c>
      <c r="ET28" s="97">
        <f t="shared" si="106"/>
        <v>10279221.658874512</v>
      </c>
      <c r="EU28" s="97">
        <f t="shared" si="106"/>
        <v>14689844.867789991</v>
      </c>
      <c r="EV28" s="97">
        <f t="shared" si="106"/>
        <v>-4356114.8765282715</v>
      </c>
      <c r="EW28" s="97">
        <f t="shared" si="106"/>
        <v>4499344.9210696379</v>
      </c>
      <c r="EX28" s="97">
        <f>SUM(ER28:EW28)</f>
        <v>32879391.899639413</v>
      </c>
      <c r="EY28" s="97">
        <f>EP28+EQ28+EX28</f>
        <v>594517959.54317975</v>
      </c>
      <c r="EZ28" s="3">
        <f>EY25-EY20</f>
        <v>1280599603.2346544</v>
      </c>
      <c r="FA28" s="20"/>
    </row>
    <row r="29" spans="1:158" ht="15" x14ac:dyDescent="0.25">
      <c r="A29" s="98" t="s">
        <v>278</v>
      </c>
      <c r="B29" s="97">
        <f t="shared" ref="B29:I29" si="107">B25*B109</f>
        <v>512599755.92975849</v>
      </c>
      <c r="C29" s="97">
        <f t="shared" si="107"/>
        <v>478139125.58114445</v>
      </c>
      <c r="D29" s="97">
        <f t="shared" si="107"/>
        <v>3156396.4979864759</v>
      </c>
      <c r="E29" s="97">
        <f t="shared" si="107"/>
        <v>86394564.556674391</v>
      </c>
      <c r="F29" s="97">
        <f t="shared" si="107"/>
        <v>5085613.4301299248</v>
      </c>
      <c r="G29" s="97">
        <f t="shared" si="107"/>
        <v>7638591.0206572087</v>
      </c>
      <c r="H29" s="97">
        <f t="shared" si="107"/>
        <v>157342913.87551266</v>
      </c>
      <c r="I29" s="97">
        <f t="shared" si="107"/>
        <v>3757359.6219875054</v>
      </c>
      <c r="J29" s="97">
        <f>SUM(D29:I29)</f>
        <v>263375439.00294816</v>
      </c>
      <c r="K29" s="97">
        <f>B29+C29+J29</f>
        <v>1254114320.5138512</v>
      </c>
      <c r="L29" s="3"/>
      <c r="M29" s="20">
        <f>L28-L25</f>
        <v>975443913.7571187</v>
      </c>
      <c r="P29" s="97">
        <f>P25*P109-100000000</f>
        <v>567981395.06881392</v>
      </c>
      <c r="Q29" s="97">
        <f>Q25*Q109-20000000</f>
        <v>439593885.51526433</v>
      </c>
      <c r="R29" s="97">
        <f t="shared" ref="R29:W29" si="108">R25*R109</f>
        <v>5318951.9689206136</v>
      </c>
      <c r="S29" s="97">
        <f t="shared" si="108"/>
        <v>137824608.16854528</v>
      </c>
      <c r="T29" s="97">
        <f t="shared" si="108"/>
        <v>28331202.131223179</v>
      </c>
      <c r="U29" s="97">
        <f t="shared" si="108"/>
        <v>8033337.8365673749</v>
      </c>
      <c r="V29" s="97">
        <f t="shared" si="108"/>
        <v>40571350.757343732</v>
      </c>
      <c r="W29" s="97">
        <f t="shared" si="108"/>
        <v>48109915.246625453</v>
      </c>
      <c r="X29" s="97">
        <f>SUM(R29:W29)</f>
        <v>268189366.10922563</v>
      </c>
      <c r="Y29" s="97">
        <f>P29+Q29+X29</f>
        <v>1275764646.6933041</v>
      </c>
      <c r="Z29" s="3"/>
      <c r="AA29" s="20">
        <f>Z28-Z25</f>
        <v>975443913.75711823</v>
      </c>
      <c r="AC29" s="97">
        <f t="shared" ref="AC29:AJ29" si="109">AC25*AC109</f>
        <v>564393055.19174325</v>
      </c>
      <c r="AD29" s="97">
        <f t="shared" si="109"/>
        <v>431851947.76515079</v>
      </c>
      <c r="AE29" s="97">
        <f t="shared" si="109"/>
        <v>4663601.2376762042</v>
      </c>
      <c r="AF29" s="97">
        <f t="shared" si="109"/>
        <v>212783530.80458045</v>
      </c>
      <c r="AG29" s="97">
        <f t="shared" si="109"/>
        <v>8895812.1992765628</v>
      </c>
      <c r="AH29" s="97">
        <f t="shared" si="109"/>
        <v>14375492.010680774</v>
      </c>
      <c r="AI29" s="97">
        <f t="shared" si="109"/>
        <v>28921647.059506949</v>
      </c>
      <c r="AJ29" s="97">
        <f t="shared" si="109"/>
        <v>18250302.894429673</v>
      </c>
      <c r="AK29" s="97">
        <f>SUM(AE29:AJ29)</f>
        <v>287890386.20615059</v>
      </c>
      <c r="AL29" s="97">
        <f>AC29+AD29+AK29</f>
        <v>1284135389.1630447</v>
      </c>
      <c r="AM29" s="3"/>
      <c r="AN29" s="20">
        <f>AM28-AM25</f>
        <v>975443913.75711823</v>
      </c>
      <c r="AP29" s="97">
        <f t="shared" ref="AP29:AW29" si="110">AP25*AP109</f>
        <v>581566722.8770318</v>
      </c>
      <c r="AQ29" s="97">
        <f t="shared" si="110"/>
        <v>394037549.01532108</v>
      </c>
      <c r="AR29" s="97">
        <f t="shared" si="110"/>
        <v>5480572.1068504872</v>
      </c>
      <c r="AS29" s="97">
        <f t="shared" si="110"/>
        <v>128473816.10719119</v>
      </c>
      <c r="AT29" s="97">
        <f t="shared" si="110"/>
        <v>12525324.97088577</v>
      </c>
      <c r="AU29" s="97">
        <f t="shared" si="110"/>
        <v>18804364.226036098</v>
      </c>
      <c r="AV29" s="97">
        <f t="shared" si="110"/>
        <v>37521728.155719519</v>
      </c>
      <c r="AW29" s="97">
        <f t="shared" si="110"/>
        <v>17622254.968317375</v>
      </c>
      <c r="AX29" s="97">
        <f>SUM(AR29:AW29)</f>
        <v>220428060.53500044</v>
      </c>
      <c r="AY29" s="97">
        <f>AP29+AQ29+AX29</f>
        <v>1196032332.4273534</v>
      </c>
      <c r="AZ29" s="3"/>
      <c r="BA29" s="20">
        <f>AZ28-AZ25</f>
        <v>975443913.7571187</v>
      </c>
      <c r="BC29" s="97">
        <f t="shared" ref="BC29:BJ29" si="111">BC25*BC109</f>
        <v>660435319.49169934</v>
      </c>
      <c r="BD29" s="97">
        <f t="shared" si="111"/>
        <v>385439492.98377103</v>
      </c>
      <c r="BE29" s="97">
        <f t="shared" si="111"/>
        <v>5846600.5296751438</v>
      </c>
      <c r="BF29" s="97">
        <f t="shared" si="111"/>
        <v>159711225.6730713</v>
      </c>
      <c r="BG29" s="97">
        <f t="shared" si="111"/>
        <v>12577287.56042297</v>
      </c>
      <c r="BH29" s="97">
        <f t="shared" si="111"/>
        <v>20505090.400985129</v>
      </c>
      <c r="BI29" s="97">
        <f t="shared" si="111"/>
        <v>59713775.151270561</v>
      </c>
      <c r="BJ29" s="97">
        <f t="shared" si="111"/>
        <v>26976848.181878861</v>
      </c>
      <c r="BK29" s="97">
        <f>SUM(BE29:BJ29)</f>
        <v>285330827.49730396</v>
      </c>
      <c r="BL29" s="97">
        <f>BC29+BD29+BK29</f>
        <v>1331205639.9727743</v>
      </c>
      <c r="BM29" s="3"/>
      <c r="BN29" s="20">
        <f>BM28-BM25</f>
        <v>975443913.75711823</v>
      </c>
      <c r="BP29" s="97">
        <f t="shared" ref="BP29:BW29" si="112">BP25*BP109</f>
        <v>611099431.44981718</v>
      </c>
      <c r="BQ29" s="97">
        <f t="shared" si="112"/>
        <v>219830325.00618836</v>
      </c>
      <c r="BR29" s="97">
        <f t="shared" si="112"/>
        <v>8512448.9909068216</v>
      </c>
      <c r="BS29" s="97">
        <f t="shared" si="112"/>
        <v>155255073.64929676</v>
      </c>
      <c r="BT29" s="97">
        <f t="shared" si="112"/>
        <v>28341113.614423212</v>
      </c>
      <c r="BU29" s="97">
        <f t="shared" si="112"/>
        <v>20163889.950089697</v>
      </c>
      <c r="BV29" s="97">
        <f t="shared" si="112"/>
        <v>66974139.93012809</v>
      </c>
      <c r="BW29" s="97">
        <f t="shared" si="112"/>
        <v>165055640.91362339</v>
      </c>
      <c r="BX29" s="97">
        <f>SUM(BR29:BW29)</f>
        <v>444302307.04846799</v>
      </c>
      <c r="BY29" s="97">
        <f>BP29+BQ29+BX29</f>
        <v>1275232063.5044737</v>
      </c>
      <c r="BZ29" s="3"/>
      <c r="CA29" s="20">
        <f>BZ28-BZ25</f>
        <v>975443913.75711823</v>
      </c>
      <c r="CC29" s="97">
        <f t="shared" ref="CC29:CJ29" si="113">CC25*CC109</f>
        <v>570022659.59817684</v>
      </c>
      <c r="CD29" s="97">
        <f t="shared" si="113"/>
        <v>276813680.01404572</v>
      </c>
      <c r="CE29" s="97">
        <f t="shared" si="113"/>
        <v>5669917.2511214158</v>
      </c>
      <c r="CF29" s="97">
        <f t="shared" si="113"/>
        <v>146175856.80649468</v>
      </c>
      <c r="CG29" s="97">
        <f t="shared" si="113"/>
        <v>15113898.334778048</v>
      </c>
      <c r="CH29" s="97">
        <f t="shared" si="113"/>
        <v>20050329.236660577</v>
      </c>
      <c r="CI29" s="97">
        <f t="shared" si="113"/>
        <v>61734466.59186434</v>
      </c>
      <c r="CJ29" s="97">
        <f t="shared" si="113"/>
        <v>87976724.411663711</v>
      </c>
      <c r="CK29" s="97">
        <f>SUM(CE29:CJ29)</f>
        <v>336721192.63258278</v>
      </c>
      <c r="CL29" s="97">
        <f>CC29+CD29+CK29</f>
        <v>1183557532.2448053</v>
      </c>
      <c r="CM29" s="3"/>
      <c r="CN29" s="20">
        <f>CM28-CM25</f>
        <v>975443913.75711823</v>
      </c>
      <c r="CP29" s="97">
        <f t="shared" ref="CP29:CW29" si="114">CP25*CP109</f>
        <v>588898540.68031895</v>
      </c>
      <c r="CQ29" s="97">
        <f t="shared" si="114"/>
        <v>267065276.32302034</v>
      </c>
      <c r="CR29" s="97">
        <f t="shared" si="114"/>
        <v>4875544.6642448604</v>
      </c>
      <c r="CS29" s="97">
        <f t="shared" si="114"/>
        <v>120303829.02481993</v>
      </c>
      <c r="CT29" s="97">
        <f t="shared" si="114"/>
        <v>16197337.23957658</v>
      </c>
      <c r="CU29" s="97">
        <f t="shared" si="114"/>
        <v>45969539.532247506</v>
      </c>
      <c r="CV29" s="97">
        <f t="shared" si="114"/>
        <v>50352823.838464342</v>
      </c>
      <c r="CW29" s="97">
        <f t="shared" si="114"/>
        <v>35468954.835487582</v>
      </c>
      <c r="CX29" s="97">
        <f>SUM(CR29:CW29)</f>
        <v>273168029.13484085</v>
      </c>
      <c r="CY29" s="97">
        <f>CP29+CQ29+CX29</f>
        <v>1129131846.1381803</v>
      </c>
      <c r="CZ29" s="3"/>
      <c r="DA29" s="20">
        <f>CZ28-CZ25</f>
        <v>975443913.7571187</v>
      </c>
      <c r="DC29" s="97">
        <f t="shared" ref="DC29:DJ29" si="115">DC25*DC109</f>
        <v>549974461.63240325</v>
      </c>
      <c r="DD29" s="97">
        <f t="shared" si="115"/>
        <v>254338514.58621225</v>
      </c>
      <c r="DE29" s="97">
        <f t="shared" si="115"/>
        <v>4149224.5572606199</v>
      </c>
      <c r="DF29" s="97">
        <f t="shared" si="115"/>
        <v>97592980.514577836</v>
      </c>
      <c r="DG29" s="97">
        <f t="shared" si="115"/>
        <v>15134920.991582006</v>
      </c>
      <c r="DH29" s="97">
        <f t="shared" si="115"/>
        <v>46191163.545671418</v>
      </c>
      <c r="DI29" s="97">
        <f t="shared" si="115"/>
        <v>37786317.627180725</v>
      </c>
      <c r="DJ29" s="97">
        <f t="shared" si="115"/>
        <v>29784073.981245745</v>
      </c>
      <c r="DK29" s="97">
        <f>SUM(DE29:DJ29)</f>
        <v>230638681.21751836</v>
      </c>
      <c r="DL29" s="97">
        <f>DC29+DD29+DK29</f>
        <v>1034951657.4361339</v>
      </c>
      <c r="DM29" s="3"/>
      <c r="DN29" s="20">
        <f>DM28-DM25</f>
        <v>975443913.75711823</v>
      </c>
      <c r="DP29" s="97">
        <f t="shared" ref="DP29:DW29" si="116">DP25*DP109</f>
        <v>508498026.45868093</v>
      </c>
      <c r="DQ29" s="97">
        <f t="shared" si="116"/>
        <v>245287252.35726929</v>
      </c>
      <c r="DR29" s="97">
        <f t="shared" si="116"/>
        <v>3458204.5348898764</v>
      </c>
      <c r="DS29" s="97">
        <f t="shared" si="116"/>
        <v>70463348.919395745</v>
      </c>
      <c r="DT29" s="97">
        <f t="shared" si="116"/>
        <v>14176243.546003254</v>
      </c>
      <c r="DU29" s="97">
        <f t="shared" si="116"/>
        <v>38288346.481182508</v>
      </c>
      <c r="DV29" s="97">
        <f t="shared" si="116"/>
        <v>25489696.405822489</v>
      </c>
      <c r="DW29" s="97">
        <f t="shared" si="116"/>
        <v>22984793.241829023</v>
      </c>
      <c r="DX29" s="97">
        <f>SUM(DR29:DW29)</f>
        <v>174860633.12912291</v>
      </c>
      <c r="DY29" s="97">
        <f>DP29+DQ29+DX29</f>
        <v>928645911.94507313</v>
      </c>
      <c r="DZ29" s="3"/>
      <c r="EA29" s="20">
        <f>DZ28-DZ25</f>
        <v>975443913.75711823</v>
      </c>
      <c r="EC29" s="97">
        <f t="shared" ref="EC29:EJ29" si="117">EC25*EC109</f>
        <v>455832595.40553641</v>
      </c>
      <c r="ED29" s="97">
        <f t="shared" si="117"/>
        <v>228640947.96277902</v>
      </c>
      <c r="EE29" s="97">
        <f t="shared" si="117"/>
        <v>2665264.8431186238</v>
      </c>
      <c r="EF29" s="97">
        <f t="shared" si="117"/>
        <v>39834106.549199916</v>
      </c>
      <c r="EG29" s="97">
        <f t="shared" si="117"/>
        <v>13722220.241292674</v>
      </c>
      <c r="EH29" s="97">
        <f t="shared" si="117"/>
        <v>30679777.874668051</v>
      </c>
      <c r="EI29" s="97">
        <f t="shared" si="117"/>
        <v>12203358.09226813</v>
      </c>
      <c r="EJ29" s="97">
        <f t="shared" si="117"/>
        <v>15376277.895213006</v>
      </c>
      <c r="EK29" s="97">
        <f>SUM(EE29:EJ29)</f>
        <v>114481005.4957604</v>
      </c>
      <c r="EL29" s="97">
        <f>EC29+ED29+EK29</f>
        <v>798954548.8640759</v>
      </c>
      <c r="EM29" s="3"/>
      <c r="EN29" s="20">
        <f>EM28-EM25</f>
        <v>975443913.75711823</v>
      </c>
      <c r="EP29" s="97">
        <f t="shared" si="106"/>
        <v>0</v>
      </c>
      <c r="EQ29" s="97">
        <f t="shared" si="106"/>
        <v>0</v>
      </c>
      <c r="ER29" s="97">
        <f t="shared" si="106"/>
        <v>0</v>
      </c>
      <c r="ES29" s="97">
        <f t="shared" si="106"/>
        <v>0</v>
      </c>
      <c r="ET29" s="97">
        <f t="shared" si="106"/>
        <v>0</v>
      </c>
      <c r="EU29" s="97">
        <f t="shared" si="106"/>
        <v>0</v>
      </c>
      <c r="EV29" s="97">
        <f t="shared" si="106"/>
        <v>0</v>
      </c>
      <c r="EW29" s="97">
        <f t="shared" si="106"/>
        <v>0</v>
      </c>
      <c r="EX29" s="97">
        <f>SUM(ER29:EW29)</f>
        <v>0</v>
      </c>
      <c r="EY29" s="97">
        <f>EP29+EQ29+EX29</f>
        <v>0</v>
      </c>
      <c r="EZ29" s="3"/>
      <c r="FA29" s="20">
        <f>EZ28-EZ25</f>
        <v>975443913.75711823</v>
      </c>
    </row>
    <row r="30" spans="1:158" ht="15" x14ac:dyDescent="0.25">
      <c r="A30" s="92" t="s">
        <v>277</v>
      </c>
      <c r="B30" s="17">
        <f t="shared" ref="B30:K30" si="118">B28-B29</f>
        <v>-143936260.83776033</v>
      </c>
      <c r="C30" s="17">
        <f t="shared" si="118"/>
        <v>-285164053.02960217</v>
      </c>
      <c r="D30" s="17">
        <f t="shared" si="118"/>
        <v>-1723527.8247648075</v>
      </c>
      <c r="E30" s="17">
        <f t="shared" si="118"/>
        <v>-80060337.90146251</v>
      </c>
      <c r="F30" s="17">
        <f t="shared" si="118"/>
        <v>5193608.2287445869</v>
      </c>
      <c r="G30" s="17">
        <f t="shared" si="118"/>
        <v>7051253.8471327825</v>
      </c>
      <c r="H30" s="17">
        <f t="shared" si="118"/>
        <v>-161699028.75204092</v>
      </c>
      <c r="I30" s="17">
        <f t="shared" si="118"/>
        <v>741985.29908213252</v>
      </c>
      <c r="J30" s="17">
        <f t="shared" si="118"/>
        <v>-230496047.10330874</v>
      </c>
      <c r="K30" s="17">
        <f t="shared" si="118"/>
        <v>-659596360.97067142</v>
      </c>
      <c r="L30" s="3"/>
      <c r="M30" s="20"/>
      <c r="P30" s="17">
        <f t="shared" ref="P30:Y30" si="119">P28-P29</f>
        <v>-199317899.97681576</v>
      </c>
      <c r="Q30" s="17">
        <f t="shared" si="119"/>
        <v>-246618812.96372205</v>
      </c>
      <c r="R30" s="17">
        <f t="shared" si="119"/>
        <v>-3886083.2956989454</v>
      </c>
      <c r="S30" s="17">
        <f t="shared" si="119"/>
        <v>-133490381.5133334</v>
      </c>
      <c r="T30" s="17">
        <f t="shared" si="119"/>
        <v>-18051980.472348668</v>
      </c>
      <c r="U30" s="17">
        <f t="shared" si="119"/>
        <v>6656507.0312226163</v>
      </c>
      <c r="V30" s="17">
        <f t="shared" si="119"/>
        <v>-44927465.633872002</v>
      </c>
      <c r="W30" s="17">
        <f t="shared" si="119"/>
        <v>-43610570.325555816</v>
      </c>
      <c r="X30" s="17">
        <f t="shared" si="119"/>
        <v>-237309974.2095862</v>
      </c>
      <c r="Y30" s="17">
        <f t="shared" si="119"/>
        <v>-683246687.15012431</v>
      </c>
      <c r="Z30" s="3"/>
      <c r="AA30" s="20"/>
      <c r="AC30" s="17">
        <f t="shared" ref="AC30:AL30" si="120">AC28-AC29</f>
        <v>-195729560.09974509</v>
      </c>
      <c r="AD30" s="17">
        <f t="shared" si="120"/>
        <v>-238876875.2136085</v>
      </c>
      <c r="AE30" s="17">
        <f t="shared" si="120"/>
        <v>-3230732.564454536</v>
      </c>
      <c r="AF30" s="17">
        <f t="shared" si="120"/>
        <v>-206449304.14936858</v>
      </c>
      <c r="AG30" s="17">
        <f t="shared" si="120"/>
        <v>1383409.4595979489</v>
      </c>
      <c r="AH30" s="17">
        <f t="shared" si="120"/>
        <v>314352.85710921697</v>
      </c>
      <c r="AI30" s="17">
        <f t="shared" si="120"/>
        <v>-33277761.93603522</v>
      </c>
      <c r="AJ30" s="17">
        <f t="shared" si="120"/>
        <v>-13750957.973360036</v>
      </c>
      <c r="AK30" s="17">
        <f t="shared" si="120"/>
        <v>-255010994.30651116</v>
      </c>
      <c r="AL30" s="17">
        <f t="shared" si="120"/>
        <v>-689617429.61986494</v>
      </c>
      <c r="AM30" s="3"/>
      <c r="AN30" s="20"/>
      <c r="AP30" s="17">
        <f t="shared" ref="AP30:AY30" si="121">AP28-AP29</f>
        <v>-212903227.78503364</v>
      </c>
      <c r="AQ30" s="17">
        <f t="shared" si="121"/>
        <v>-201062476.46377879</v>
      </c>
      <c r="AR30" s="17">
        <f t="shared" si="121"/>
        <v>-4047703.433628819</v>
      </c>
      <c r="AS30" s="17">
        <f t="shared" si="121"/>
        <v>-122139589.45197931</v>
      </c>
      <c r="AT30" s="17">
        <f t="shared" si="121"/>
        <v>-2246103.3120112587</v>
      </c>
      <c r="AU30" s="17">
        <f t="shared" si="121"/>
        <v>-4114519.3582461067</v>
      </c>
      <c r="AV30" s="17">
        <f t="shared" si="121"/>
        <v>-41877843.032247789</v>
      </c>
      <c r="AW30" s="17">
        <f t="shared" si="121"/>
        <v>-13122910.047247738</v>
      </c>
      <c r="AX30" s="17">
        <f t="shared" si="121"/>
        <v>-187548668.63536102</v>
      </c>
      <c r="AY30" s="17">
        <f t="shared" si="121"/>
        <v>-601514372.88417363</v>
      </c>
      <c r="AZ30" s="3"/>
      <c r="BA30" s="20"/>
      <c r="BC30" s="17">
        <f t="shared" ref="BC30:BL30" si="122">BC28-BC29</f>
        <v>-291771824.39970118</v>
      </c>
      <c r="BD30" s="17">
        <f t="shared" si="122"/>
        <v>-192464420.43222874</v>
      </c>
      <c r="BE30" s="17">
        <f t="shared" si="122"/>
        <v>-4413731.8564534755</v>
      </c>
      <c r="BF30" s="17">
        <f t="shared" si="122"/>
        <v>-153376999.01785943</v>
      </c>
      <c r="BG30" s="17">
        <f t="shared" si="122"/>
        <v>-2298065.9015484583</v>
      </c>
      <c r="BH30" s="17">
        <f t="shared" si="122"/>
        <v>-5815245.533195138</v>
      </c>
      <c r="BI30" s="17">
        <f t="shared" si="122"/>
        <v>-64069890.027798831</v>
      </c>
      <c r="BJ30" s="17">
        <f t="shared" si="122"/>
        <v>-22477503.260809224</v>
      </c>
      <c r="BK30" s="17">
        <f t="shared" si="122"/>
        <v>-252451435.59766454</v>
      </c>
      <c r="BL30" s="17">
        <f t="shared" si="122"/>
        <v>-736687680.42959452</v>
      </c>
      <c r="BM30" s="3"/>
      <c r="BN30" s="20"/>
      <c r="BP30" s="17">
        <f t="shared" ref="BP30:BY30" si="123">BP28-BP29</f>
        <v>-246273019.74940896</v>
      </c>
      <c r="BQ30" s="17">
        <f t="shared" si="123"/>
        <v>-92270536.069675416</v>
      </c>
      <c r="BR30" s="17">
        <f t="shared" si="123"/>
        <v>-6592401.8042239379</v>
      </c>
      <c r="BS30" s="17">
        <f t="shared" si="123"/>
        <v>-148802301.34863374</v>
      </c>
      <c r="BT30" s="17">
        <f t="shared" si="123"/>
        <v>-8389565.3618405014</v>
      </c>
      <c r="BU30" s="17">
        <f t="shared" si="123"/>
        <v>-5296705.9488451481</v>
      </c>
      <c r="BV30" s="17">
        <f t="shared" si="123"/>
        <v>-71604702.396484122</v>
      </c>
      <c r="BW30" s="17">
        <f t="shared" si="123"/>
        <v>-148602055.53047067</v>
      </c>
      <c r="BX30" s="17">
        <f t="shared" si="123"/>
        <v>-389287732.39049816</v>
      </c>
      <c r="BY30" s="17">
        <f t="shared" si="123"/>
        <v>-727831288.20958269</v>
      </c>
      <c r="BZ30" s="3"/>
      <c r="CA30" s="20"/>
      <c r="CC30" s="17">
        <f t="shared" ref="CC30:CL30" si="124">CC28-CC29</f>
        <v>-201359164.50617868</v>
      </c>
      <c r="CD30" s="17">
        <f t="shared" si="124"/>
        <v>-83838607.462503433</v>
      </c>
      <c r="CE30" s="17">
        <f t="shared" si="124"/>
        <v>-4237048.5778997475</v>
      </c>
      <c r="CF30" s="17">
        <f t="shared" si="124"/>
        <v>-139841630.15128282</v>
      </c>
      <c r="CG30" s="17">
        <f t="shared" si="124"/>
        <v>-4834676.6759035364</v>
      </c>
      <c r="CH30" s="17">
        <f t="shared" si="124"/>
        <v>-5360484.3688705862</v>
      </c>
      <c r="CI30" s="17">
        <f t="shared" si="124"/>
        <v>-66090581.468392611</v>
      </c>
      <c r="CJ30" s="17">
        <f t="shared" si="124"/>
        <v>-83477379.490594074</v>
      </c>
      <c r="CK30" s="17">
        <f t="shared" si="124"/>
        <v>-303841800.73294336</v>
      </c>
      <c r="CL30" s="17">
        <f t="shared" si="124"/>
        <v>-589039572.70162559</v>
      </c>
      <c r="CM30" s="3"/>
      <c r="CN30" s="20"/>
      <c r="CP30" s="17">
        <f t="shared" ref="CP30:CY30" si="125">CP28-CP29</f>
        <v>-220235045.58832079</v>
      </c>
      <c r="CQ30" s="17">
        <f t="shared" si="125"/>
        <v>-74090203.771478057</v>
      </c>
      <c r="CR30" s="17">
        <f t="shared" si="125"/>
        <v>-3442675.9910231922</v>
      </c>
      <c r="CS30" s="17">
        <f t="shared" si="125"/>
        <v>-113969602.36960804</v>
      </c>
      <c r="CT30" s="17">
        <f t="shared" si="125"/>
        <v>-5918115.5807020683</v>
      </c>
      <c r="CU30" s="17">
        <f t="shared" si="125"/>
        <v>-31279694.664457515</v>
      </c>
      <c r="CV30" s="17">
        <f t="shared" si="125"/>
        <v>-54708938.714992613</v>
      </c>
      <c r="CW30" s="17">
        <f t="shared" si="125"/>
        <v>-30969609.914417945</v>
      </c>
      <c r="CX30" s="17">
        <f t="shared" si="125"/>
        <v>-240288637.23520142</v>
      </c>
      <c r="CY30" s="17">
        <f t="shared" si="125"/>
        <v>-534613886.59500051</v>
      </c>
      <c r="CZ30" s="3"/>
      <c r="DA30" s="20"/>
      <c r="DC30" s="17">
        <f t="shared" ref="DC30:DL30" si="126">DC28-DC29</f>
        <v>-181310966.54040509</v>
      </c>
      <c r="DD30" s="17">
        <f t="shared" si="126"/>
        <v>-61363442.034669966</v>
      </c>
      <c r="DE30" s="17">
        <f t="shared" si="126"/>
        <v>-2716355.8840389512</v>
      </c>
      <c r="DF30" s="17">
        <f t="shared" si="126"/>
        <v>-91258753.859365955</v>
      </c>
      <c r="DG30" s="17">
        <f t="shared" si="126"/>
        <v>-4855699.3327074945</v>
      </c>
      <c r="DH30" s="17">
        <f t="shared" si="126"/>
        <v>-31501318.677881427</v>
      </c>
      <c r="DI30" s="17">
        <f t="shared" si="126"/>
        <v>-42142432.503708996</v>
      </c>
      <c r="DJ30" s="17">
        <f t="shared" si="126"/>
        <v>-25284729.060176108</v>
      </c>
      <c r="DK30" s="17">
        <f t="shared" si="126"/>
        <v>-197759289.31787896</v>
      </c>
      <c r="DL30" s="17">
        <f t="shared" si="126"/>
        <v>-440433697.89295411</v>
      </c>
      <c r="DM30" s="3"/>
      <c r="DN30" s="20"/>
      <c r="DP30" s="17">
        <f t="shared" ref="DP30:DY30" si="127">DP28-DP29</f>
        <v>-139834531.36668277</v>
      </c>
      <c r="DQ30" s="17">
        <f t="shared" si="127"/>
        <v>-52312179.805727005</v>
      </c>
      <c r="DR30" s="17">
        <f t="shared" si="127"/>
        <v>-2025335.8616682079</v>
      </c>
      <c r="DS30" s="17">
        <f t="shared" si="127"/>
        <v>-64129122.264183871</v>
      </c>
      <c r="DT30" s="17">
        <f t="shared" si="127"/>
        <v>-3897021.8871287424</v>
      </c>
      <c r="DU30" s="17">
        <f t="shared" si="127"/>
        <v>-23598501.613392517</v>
      </c>
      <c r="DV30" s="17">
        <f t="shared" si="127"/>
        <v>-29845811.28235076</v>
      </c>
      <c r="DW30" s="17">
        <f t="shared" si="127"/>
        <v>-18485448.320759386</v>
      </c>
      <c r="DX30" s="17">
        <f t="shared" si="127"/>
        <v>-141981241.22948349</v>
      </c>
      <c r="DY30" s="17">
        <f t="shared" si="127"/>
        <v>-334127952.40189338</v>
      </c>
      <c r="DZ30" s="3"/>
      <c r="EA30" s="20"/>
      <c r="EC30" s="17">
        <f t="shared" ref="EC30:EL30" si="128">EC28-EC29</f>
        <v>-87169100.313538253</v>
      </c>
      <c r="ED30" s="17">
        <f t="shared" si="128"/>
        <v>-35665875.411236733</v>
      </c>
      <c r="EE30" s="17">
        <f t="shared" si="128"/>
        <v>-1232396.1698969554</v>
      </c>
      <c r="EF30" s="17">
        <f t="shared" si="128"/>
        <v>-33499879.893988043</v>
      </c>
      <c r="EG30" s="17">
        <f t="shared" si="128"/>
        <v>-3442998.5824181624</v>
      </c>
      <c r="EH30" s="17">
        <f t="shared" si="128"/>
        <v>-15989933.006878059</v>
      </c>
      <c r="EI30" s="17">
        <f t="shared" si="128"/>
        <v>-16559472.968796402</v>
      </c>
      <c r="EJ30" s="17">
        <f t="shared" si="128"/>
        <v>-10876932.974143367</v>
      </c>
      <c r="EK30" s="17">
        <f t="shared" si="128"/>
        <v>-81601613.596120983</v>
      </c>
      <c r="EL30" s="17">
        <f t="shared" si="128"/>
        <v>-204436589.32089615</v>
      </c>
      <c r="EM30" s="3"/>
      <c r="EN30" s="20"/>
      <c r="EP30" s="17">
        <f t="shared" ref="EP30:EY30" si="129">EP28-EP29</f>
        <v>368663495.09199816</v>
      </c>
      <c r="EQ30" s="17">
        <f t="shared" si="129"/>
        <v>192975072.55154228</v>
      </c>
      <c r="ER30" s="17">
        <f t="shared" si="129"/>
        <v>1432868.6732216685</v>
      </c>
      <c r="ES30" s="17">
        <f t="shared" si="129"/>
        <v>6334226.6552118752</v>
      </c>
      <c r="ET30" s="17">
        <f t="shared" si="129"/>
        <v>10279221.658874512</v>
      </c>
      <c r="EU30" s="17">
        <f t="shared" si="129"/>
        <v>14689844.867789991</v>
      </c>
      <c r="EV30" s="17">
        <f t="shared" si="129"/>
        <v>-4356114.8765282715</v>
      </c>
      <c r="EW30" s="17">
        <f t="shared" si="129"/>
        <v>4499344.9210696379</v>
      </c>
      <c r="EX30" s="17">
        <f t="shared" si="129"/>
        <v>32879391.899639413</v>
      </c>
      <c r="EY30" s="17">
        <f t="shared" si="129"/>
        <v>594517959.54317975</v>
      </c>
      <c r="EZ30" s="3"/>
      <c r="FA30" s="20"/>
    </row>
    <row r="31" spans="1:158" ht="6" customHeight="1" x14ac:dyDescent="0.2">
      <c r="A31" s="83"/>
      <c r="B31" s="82"/>
      <c r="C31" s="82"/>
      <c r="D31" s="82"/>
      <c r="E31" s="82"/>
      <c r="F31" s="82"/>
      <c r="G31" s="82"/>
      <c r="H31" s="82"/>
      <c r="I31" s="82"/>
      <c r="J31" s="82"/>
      <c r="K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P31" s="82"/>
      <c r="DQ31" s="82"/>
      <c r="DR31" s="82"/>
      <c r="DS31" s="82"/>
      <c r="DT31" s="82"/>
      <c r="DU31" s="82"/>
      <c r="DV31" s="82"/>
      <c r="DW31" s="82"/>
      <c r="DX31" s="82"/>
      <c r="DY31" s="82"/>
      <c r="EC31" s="82"/>
      <c r="ED31" s="82"/>
      <c r="EE31" s="82"/>
      <c r="EF31" s="82"/>
      <c r="EG31" s="82"/>
      <c r="EH31" s="82"/>
      <c r="EI31" s="82"/>
      <c r="EJ31" s="82"/>
      <c r="EK31" s="82"/>
      <c r="EL31" s="82"/>
      <c r="EP31" s="82"/>
      <c r="EQ31" s="82"/>
      <c r="ER31" s="82"/>
      <c r="ES31" s="82"/>
      <c r="ET31" s="82"/>
      <c r="EU31" s="82"/>
      <c r="EV31" s="82"/>
      <c r="EW31" s="82"/>
      <c r="EX31" s="82"/>
      <c r="EY31" s="82"/>
    </row>
    <row r="32" spans="1:158" ht="15" x14ac:dyDescent="0.25">
      <c r="A32" s="1" t="s">
        <v>229</v>
      </c>
      <c r="B32" s="3">
        <f t="shared" ref="B32:I33" si="130">B24-B20</f>
        <v>607210462.50446749</v>
      </c>
      <c r="C32" s="3">
        <f t="shared" si="130"/>
        <v>257300096.73538971</v>
      </c>
      <c r="D32" s="3">
        <f t="shared" si="130"/>
        <v>2402995.1390777417</v>
      </c>
      <c r="E32" s="3">
        <f t="shared" si="130"/>
        <v>14091054.940378889</v>
      </c>
      <c r="F32" s="3">
        <f t="shared" si="130"/>
        <v>44112073.967155531</v>
      </c>
      <c r="G32" s="3">
        <f t="shared" si="130"/>
        <v>34467899.714220241</v>
      </c>
      <c r="H32" s="3">
        <f t="shared" si="130"/>
        <v>-9337000.801561106</v>
      </c>
      <c r="I32" s="3">
        <f t="shared" si="130"/>
        <v>25196331.557989977</v>
      </c>
      <c r="J32" s="3">
        <f>SUM(D32:I32)</f>
        <v>110933354.51726127</v>
      </c>
      <c r="K32" s="3">
        <f>B32+C32+J32</f>
        <v>975443913.75711846</v>
      </c>
      <c r="L32" s="3"/>
      <c r="M32" s="20"/>
      <c r="P32" s="3">
        <f t="shared" ref="P32:W33" si="131">P24-P20</f>
        <v>607210462.50446749</v>
      </c>
      <c r="Q32" s="3">
        <f t="shared" si="131"/>
        <v>257300096.73538971</v>
      </c>
      <c r="R32" s="3">
        <f t="shared" si="131"/>
        <v>2402995.1390777417</v>
      </c>
      <c r="S32" s="3">
        <f t="shared" si="131"/>
        <v>14091054.940378889</v>
      </c>
      <c r="T32" s="3">
        <f t="shared" si="131"/>
        <v>44112073.967155531</v>
      </c>
      <c r="U32" s="3">
        <f t="shared" si="131"/>
        <v>34467899.714220241</v>
      </c>
      <c r="V32" s="3">
        <f t="shared" si="131"/>
        <v>-9337000.801561106</v>
      </c>
      <c r="W32" s="3">
        <f t="shared" si="131"/>
        <v>25196331.557989977</v>
      </c>
      <c r="X32" s="3">
        <f>SUM(R32:W32)</f>
        <v>110933354.51726127</v>
      </c>
      <c r="Y32" s="3">
        <f>P32+Q32+X32</f>
        <v>975443913.75711846</v>
      </c>
      <c r="Z32" s="3"/>
      <c r="AA32" s="20"/>
      <c r="AC32" s="3">
        <f t="shared" ref="AC32:AJ33" si="132">AC24-AC20</f>
        <v>607210462.50446749</v>
      </c>
      <c r="AD32" s="3">
        <f t="shared" si="132"/>
        <v>257300096.73538971</v>
      </c>
      <c r="AE32" s="3">
        <f t="shared" si="132"/>
        <v>2402995.1390777417</v>
      </c>
      <c r="AF32" s="3">
        <f t="shared" si="132"/>
        <v>14091054.940378889</v>
      </c>
      <c r="AG32" s="3">
        <f t="shared" si="132"/>
        <v>44112073.967155531</v>
      </c>
      <c r="AH32" s="3">
        <f t="shared" si="132"/>
        <v>34467899.714220241</v>
      </c>
      <c r="AI32" s="3">
        <f t="shared" si="132"/>
        <v>-9337000.801561106</v>
      </c>
      <c r="AJ32" s="3">
        <f t="shared" si="132"/>
        <v>25196331.557989977</v>
      </c>
      <c r="AK32" s="3">
        <f>SUM(AE32:AJ32)</f>
        <v>110933354.51726127</v>
      </c>
      <c r="AL32" s="3">
        <f>AC32+AD32+AK32</f>
        <v>975443913.75711846</v>
      </c>
      <c r="AM32" s="3"/>
      <c r="AN32" s="20"/>
      <c r="AP32" s="3">
        <f t="shared" ref="AP32:AW33" si="133">AP24-AP20</f>
        <v>607210462.50446749</v>
      </c>
      <c r="AQ32" s="3">
        <f t="shared" si="133"/>
        <v>257300096.73538971</v>
      </c>
      <c r="AR32" s="3">
        <f t="shared" si="133"/>
        <v>2402995.1390777417</v>
      </c>
      <c r="AS32" s="3">
        <f t="shared" si="133"/>
        <v>14091054.940378889</v>
      </c>
      <c r="AT32" s="3">
        <f t="shared" si="133"/>
        <v>44112073.967155531</v>
      </c>
      <c r="AU32" s="3">
        <f t="shared" si="133"/>
        <v>34467899.714220241</v>
      </c>
      <c r="AV32" s="3">
        <f t="shared" si="133"/>
        <v>-9337000.801561106</v>
      </c>
      <c r="AW32" s="3">
        <f t="shared" si="133"/>
        <v>25196331.557989977</v>
      </c>
      <c r="AX32" s="3">
        <f>SUM(AR32:AW32)</f>
        <v>110933354.51726127</v>
      </c>
      <c r="AY32" s="3">
        <f>AP32+AQ32+AX32</f>
        <v>975443913.75711846</v>
      </c>
      <c r="AZ32" s="3"/>
      <c r="BA32" s="20"/>
      <c r="BC32" s="3">
        <f t="shared" ref="BC32:BJ33" si="134">BC24-BC20</f>
        <v>607210462.50446749</v>
      </c>
      <c r="BD32" s="3">
        <f t="shared" si="134"/>
        <v>257300096.73538971</v>
      </c>
      <c r="BE32" s="3">
        <f t="shared" si="134"/>
        <v>2402995.1390777417</v>
      </c>
      <c r="BF32" s="3">
        <f t="shared" si="134"/>
        <v>14091054.940378889</v>
      </c>
      <c r="BG32" s="3">
        <f t="shared" si="134"/>
        <v>44112073.967155531</v>
      </c>
      <c r="BH32" s="3">
        <f t="shared" si="134"/>
        <v>34467899.714220241</v>
      </c>
      <c r="BI32" s="3">
        <f t="shared" si="134"/>
        <v>-9337000.801561106</v>
      </c>
      <c r="BJ32" s="3">
        <f t="shared" si="134"/>
        <v>25196331.557989977</v>
      </c>
      <c r="BK32" s="3">
        <f>SUM(BE32:BJ32)</f>
        <v>110933354.51726127</v>
      </c>
      <c r="BL32" s="3">
        <f>BC32+BD32+BK32</f>
        <v>975443913.75711846</v>
      </c>
      <c r="BM32" s="3"/>
      <c r="BN32" s="20"/>
      <c r="BP32" s="3">
        <f t="shared" ref="BP32:BW33" si="135">BP24-BP20</f>
        <v>607210462.50446749</v>
      </c>
      <c r="BQ32" s="3">
        <f t="shared" si="135"/>
        <v>257300096.73538971</v>
      </c>
      <c r="BR32" s="3">
        <f t="shared" si="135"/>
        <v>2402995.1390777417</v>
      </c>
      <c r="BS32" s="3">
        <f t="shared" si="135"/>
        <v>14091054.940378889</v>
      </c>
      <c r="BT32" s="3">
        <f t="shared" si="135"/>
        <v>44112073.967155531</v>
      </c>
      <c r="BU32" s="3">
        <f t="shared" si="135"/>
        <v>34467899.714220241</v>
      </c>
      <c r="BV32" s="3">
        <f t="shared" si="135"/>
        <v>-9337000.801561106</v>
      </c>
      <c r="BW32" s="3">
        <f t="shared" si="135"/>
        <v>25196331.557989977</v>
      </c>
      <c r="BX32" s="3">
        <f>SUM(BR32:BW32)</f>
        <v>110933354.51726127</v>
      </c>
      <c r="BY32" s="3">
        <f>BP32+BQ32+BX32</f>
        <v>975443913.75711846</v>
      </c>
      <c r="BZ32" s="3"/>
      <c r="CA32" s="20"/>
      <c r="CC32" s="3">
        <f t="shared" ref="CC32:CJ33" si="136">CC24-CC20</f>
        <v>607210462.50446749</v>
      </c>
      <c r="CD32" s="3">
        <f t="shared" si="136"/>
        <v>257300096.73538971</v>
      </c>
      <c r="CE32" s="3">
        <f t="shared" si="136"/>
        <v>2402995.1390777417</v>
      </c>
      <c r="CF32" s="3">
        <f t="shared" si="136"/>
        <v>14091054.940378889</v>
      </c>
      <c r="CG32" s="3">
        <f t="shared" si="136"/>
        <v>44112073.967155531</v>
      </c>
      <c r="CH32" s="3">
        <f t="shared" si="136"/>
        <v>34467899.714220241</v>
      </c>
      <c r="CI32" s="3">
        <f t="shared" si="136"/>
        <v>-9337000.801561106</v>
      </c>
      <c r="CJ32" s="3">
        <f t="shared" si="136"/>
        <v>25196331.557989977</v>
      </c>
      <c r="CK32" s="3">
        <f>SUM(CE32:CJ32)</f>
        <v>110933354.51726127</v>
      </c>
      <c r="CL32" s="3">
        <f>CC32+CD32+CK32</f>
        <v>975443913.75711846</v>
      </c>
      <c r="CM32" s="3"/>
      <c r="CN32" s="20"/>
      <c r="CP32" s="3">
        <f t="shared" ref="CP32:CW33" si="137">CP24-CP20</f>
        <v>607210462.50446749</v>
      </c>
      <c r="CQ32" s="3">
        <f t="shared" si="137"/>
        <v>257300096.73538971</v>
      </c>
      <c r="CR32" s="3">
        <f t="shared" si="137"/>
        <v>2402995.1390777417</v>
      </c>
      <c r="CS32" s="3">
        <f t="shared" si="137"/>
        <v>14091054.940378889</v>
      </c>
      <c r="CT32" s="3">
        <f t="shared" si="137"/>
        <v>44112073.967155531</v>
      </c>
      <c r="CU32" s="3">
        <f t="shared" si="137"/>
        <v>34467899.714220241</v>
      </c>
      <c r="CV32" s="3">
        <f t="shared" si="137"/>
        <v>-9337000.801561106</v>
      </c>
      <c r="CW32" s="3">
        <f t="shared" si="137"/>
        <v>25196331.557989977</v>
      </c>
      <c r="CX32" s="3">
        <f>SUM(CR32:CW32)</f>
        <v>110933354.51726127</v>
      </c>
      <c r="CY32" s="3">
        <f>CP32+CQ32+CX32</f>
        <v>975443913.75711846</v>
      </c>
      <c r="CZ32" s="3"/>
      <c r="DA32" s="20"/>
      <c r="DC32" s="3">
        <f t="shared" ref="DC32:DJ33" si="138">DC24-DC20</f>
        <v>607210462.50446749</v>
      </c>
      <c r="DD32" s="3">
        <f t="shared" si="138"/>
        <v>257300096.73538971</v>
      </c>
      <c r="DE32" s="3">
        <f t="shared" si="138"/>
        <v>2402995.1390777417</v>
      </c>
      <c r="DF32" s="3">
        <f t="shared" si="138"/>
        <v>14091054.940378889</v>
      </c>
      <c r="DG32" s="3">
        <f t="shared" si="138"/>
        <v>44112073.967155531</v>
      </c>
      <c r="DH32" s="3">
        <f t="shared" si="138"/>
        <v>34467899.714220241</v>
      </c>
      <c r="DI32" s="3">
        <f t="shared" si="138"/>
        <v>-9337000.801561106</v>
      </c>
      <c r="DJ32" s="3">
        <f t="shared" si="138"/>
        <v>25196331.557989977</v>
      </c>
      <c r="DK32" s="3">
        <f>SUM(DE32:DJ32)</f>
        <v>110933354.51726127</v>
      </c>
      <c r="DL32" s="3">
        <f>DC32+DD32+DK32</f>
        <v>975443913.75711846</v>
      </c>
      <c r="DM32" s="3"/>
      <c r="DN32" s="20"/>
      <c r="DP32" s="3">
        <f t="shared" ref="DP32:DW33" si="139">DP24-DP20</f>
        <v>607210462.50446749</v>
      </c>
      <c r="DQ32" s="3">
        <f t="shared" si="139"/>
        <v>257300096.73538971</v>
      </c>
      <c r="DR32" s="3">
        <f t="shared" si="139"/>
        <v>2402995.1390777417</v>
      </c>
      <c r="DS32" s="3">
        <f t="shared" si="139"/>
        <v>14091054.940378889</v>
      </c>
      <c r="DT32" s="3">
        <f t="shared" si="139"/>
        <v>44112073.967155531</v>
      </c>
      <c r="DU32" s="3">
        <f t="shared" si="139"/>
        <v>34467899.714220241</v>
      </c>
      <c r="DV32" s="3">
        <f t="shared" si="139"/>
        <v>-9337000.801561106</v>
      </c>
      <c r="DW32" s="3">
        <f t="shared" si="139"/>
        <v>25196331.557989977</v>
      </c>
      <c r="DX32" s="3">
        <f>SUM(DR32:DW32)</f>
        <v>110933354.51726127</v>
      </c>
      <c r="DY32" s="3">
        <f>DP32+DQ32+DX32</f>
        <v>975443913.75711846</v>
      </c>
      <c r="DZ32" s="3"/>
      <c r="EA32" s="20"/>
      <c r="EC32" s="3">
        <f t="shared" ref="EC32:EJ33" si="140">EC24-EC20</f>
        <v>607210462.50446749</v>
      </c>
      <c r="ED32" s="3">
        <f t="shared" si="140"/>
        <v>257300096.73538971</v>
      </c>
      <c r="EE32" s="3">
        <f t="shared" si="140"/>
        <v>2402995.1390777417</v>
      </c>
      <c r="EF32" s="3">
        <f t="shared" si="140"/>
        <v>14091054.940378889</v>
      </c>
      <c r="EG32" s="3">
        <f t="shared" si="140"/>
        <v>44112073.967155531</v>
      </c>
      <c r="EH32" s="3">
        <f t="shared" si="140"/>
        <v>34467899.714220241</v>
      </c>
      <c r="EI32" s="3">
        <f t="shared" si="140"/>
        <v>-9337000.801561106</v>
      </c>
      <c r="EJ32" s="3">
        <f t="shared" si="140"/>
        <v>25196331.557989977</v>
      </c>
      <c r="EK32" s="3">
        <f>SUM(EE32:EJ32)</f>
        <v>110933354.51726127</v>
      </c>
      <c r="EL32" s="3">
        <f>EC32+ED32+EK32</f>
        <v>975443913.75711846</v>
      </c>
      <c r="EM32" s="3"/>
      <c r="EN32" s="20"/>
      <c r="EP32" s="3">
        <f t="shared" ref="EP32:EW33" si="141">EP24-EP20</f>
        <v>607210462.50446749</v>
      </c>
      <c r="EQ32" s="3">
        <f t="shared" si="141"/>
        <v>257300096.73538971</v>
      </c>
      <c r="ER32" s="3">
        <f t="shared" si="141"/>
        <v>2402995.1390777417</v>
      </c>
      <c r="ES32" s="3">
        <f t="shared" si="141"/>
        <v>14091054.940378889</v>
      </c>
      <c r="ET32" s="3">
        <f t="shared" si="141"/>
        <v>44112073.967155531</v>
      </c>
      <c r="EU32" s="3">
        <f t="shared" si="141"/>
        <v>34467899.714220241</v>
      </c>
      <c r="EV32" s="3">
        <f t="shared" si="141"/>
        <v>-9337000.801561106</v>
      </c>
      <c r="EW32" s="3">
        <f t="shared" si="141"/>
        <v>25196331.557989977</v>
      </c>
      <c r="EX32" s="3">
        <f>SUM(ER32:EW32)</f>
        <v>110933354.51726127</v>
      </c>
      <c r="EY32" s="3">
        <f>EP32+EQ32+EX32</f>
        <v>975443913.75711846</v>
      </c>
      <c r="EZ32" s="3"/>
      <c r="FA32" s="20"/>
    </row>
    <row r="33" spans="1:158" ht="15" x14ac:dyDescent="0.25">
      <c r="A33" s="1" t="s">
        <v>228</v>
      </c>
      <c r="B33" s="3">
        <f t="shared" si="130"/>
        <v>844281950.94313145</v>
      </c>
      <c r="C33" s="3">
        <f t="shared" si="130"/>
        <v>637518834.10819268</v>
      </c>
      <c r="D33" s="3">
        <f t="shared" si="130"/>
        <v>5293440.7621668503</v>
      </c>
      <c r="E33" s="3">
        <f t="shared" si="130"/>
        <v>192192452.5256018</v>
      </c>
      <c r="F33" s="3">
        <f t="shared" si="130"/>
        <v>21824313.478498705</v>
      </c>
      <c r="G33" s="3">
        <f t="shared" si="130"/>
        <v>17923006.786494806</v>
      </c>
      <c r="H33" s="3">
        <f t="shared" si="130"/>
        <v>337252564.4104389</v>
      </c>
      <c r="I33" s="3">
        <f t="shared" si="130"/>
        <v>21041213.883130036</v>
      </c>
      <c r="J33" s="3">
        <f>SUM(D33:I33)</f>
        <v>595526991.84633112</v>
      </c>
      <c r="K33" s="3">
        <f>B33+C33+J33</f>
        <v>2077327776.8976552</v>
      </c>
      <c r="L33" s="3"/>
      <c r="M33" s="20"/>
      <c r="P33" s="3">
        <f t="shared" si="131"/>
        <v>1100204650.7015758</v>
      </c>
      <c r="Q33" s="3">
        <f t="shared" si="131"/>
        <v>612791847.35368586</v>
      </c>
      <c r="R33" s="3">
        <f t="shared" si="131"/>
        <v>8920158.5359294862</v>
      </c>
      <c r="S33" s="3">
        <f t="shared" si="131"/>
        <v>306603194.28910661</v>
      </c>
      <c r="T33" s="3">
        <f t="shared" si="131"/>
        <v>121580030.61564374</v>
      </c>
      <c r="U33" s="3">
        <f t="shared" si="131"/>
        <v>18849231.248751253</v>
      </c>
      <c r="V33" s="3">
        <f t="shared" si="131"/>
        <v>86961603.465251654</v>
      </c>
      <c r="W33" s="3">
        <f t="shared" si="131"/>
        <v>269415525.38110256</v>
      </c>
      <c r="X33" s="3">
        <f>SUM(R33:W33)</f>
        <v>812329743.53578532</v>
      </c>
      <c r="Y33" s="3">
        <f>P33+Q33+X33</f>
        <v>2525326241.5910468</v>
      </c>
      <c r="Z33" s="3"/>
      <c r="AA33" s="20"/>
      <c r="AC33" s="3">
        <f t="shared" si="132"/>
        <v>929588561.49228287</v>
      </c>
      <c r="AD33" s="3">
        <f t="shared" si="132"/>
        <v>575802597.02020121</v>
      </c>
      <c r="AE33" s="3">
        <f t="shared" si="132"/>
        <v>7821101.343178831</v>
      </c>
      <c r="AF33" s="3">
        <f t="shared" si="132"/>
        <v>473356036.36918712</v>
      </c>
      <c r="AG33" s="3">
        <f t="shared" si="132"/>
        <v>38175334.549150899</v>
      </c>
      <c r="AH33" s="3">
        <f t="shared" si="132"/>
        <v>33730309.708931834</v>
      </c>
      <c r="AI33" s="3">
        <f t="shared" si="132"/>
        <v>61991349.960059136</v>
      </c>
      <c r="AJ33" s="3">
        <f t="shared" si="132"/>
        <v>102201696.20880616</v>
      </c>
      <c r="AK33" s="3">
        <f>SUM(AE33:AJ33)</f>
        <v>717275828.13931394</v>
      </c>
      <c r="AL33" s="3">
        <f>AC33+AD33+AK33</f>
        <v>2222666986.6517982</v>
      </c>
      <c r="AM33" s="3"/>
      <c r="AN33" s="20"/>
      <c r="AP33" s="3">
        <f t="shared" si="133"/>
        <v>957874602.38569927</v>
      </c>
      <c r="AQ33" s="3">
        <f t="shared" si="133"/>
        <v>525383398.68709493</v>
      </c>
      <c r="AR33" s="3">
        <f t="shared" si="133"/>
        <v>9191203.8962480575</v>
      </c>
      <c r="AS33" s="3">
        <f t="shared" si="133"/>
        <v>285801519.22366142</v>
      </c>
      <c r="AT33" s="3">
        <f t="shared" si="133"/>
        <v>53750962.856352031</v>
      </c>
      <c r="AU33" s="3">
        <f t="shared" si="133"/>
        <v>44122109.264329702</v>
      </c>
      <c r="AV33" s="3">
        <f t="shared" si="133"/>
        <v>80424969.450099707</v>
      </c>
      <c r="AW33" s="3">
        <f t="shared" si="133"/>
        <v>98684627.822577327</v>
      </c>
      <c r="AX33" s="3">
        <f>SUM(AR33:AW33)</f>
        <v>571975392.51326823</v>
      </c>
      <c r="AY33" s="3">
        <f>AP33+AQ33+AX33</f>
        <v>2055233393.5860624</v>
      </c>
      <c r="AZ33" s="3"/>
      <c r="BA33" s="20"/>
      <c r="BC33" s="3">
        <f t="shared" si="134"/>
        <v>1087775820.3392696</v>
      </c>
      <c r="BD33" s="3">
        <f t="shared" si="134"/>
        <v>513919323.97836137</v>
      </c>
      <c r="BE33" s="3">
        <f t="shared" si="134"/>
        <v>9805052.5602950715</v>
      </c>
      <c r="BF33" s="3">
        <f t="shared" si="134"/>
        <v>355291936.65698123</v>
      </c>
      <c r="BG33" s="3">
        <f t="shared" si="134"/>
        <v>53973954.213991553</v>
      </c>
      <c r="BH33" s="3">
        <f t="shared" si="134"/>
        <v>48112652.375375628</v>
      </c>
      <c r="BI33" s="3">
        <f t="shared" si="134"/>
        <v>127991933.69666278</v>
      </c>
      <c r="BJ33" s="3">
        <f t="shared" si="134"/>
        <v>151070349.81852162</v>
      </c>
      <c r="BK33" s="3">
        <f>SUM(BE33:BJ33)</f>
        <v>746245879.32182789</v>
      </c>
      <c r="BL33" s="3">
        <f>BC33+BD33+BK33</f>
        <v>2347941023.6394587</v>
      </c>
      <c r="BM33" s="3"/>
      <c r="BN33" s="20"/>
      <c r="BP33" s="3">
        <f t="shared" si="135"/>
        <v>1017102809.7372956</v>
      </c>
      <c r="BQ33" s="3">
        <f t="shared" si="135"/>
        <v>443418449.97576594</v>
      </c>
      <c r="BR33" s="3">
        <f t="shared" si="135"/>
        <v>10653578.562376626</v>
      </c>
      <c r="BS33" s="3">
        <f t="shared" si="135"/>
        <v>339033778.13905299</v>
      </c>
      <c r="BT33" s="3">
        <f t="shared" si="135"/>
        <v>62661066.912897855</v>
      </c>
      <c r="BU33" s="3">
        <f t="shared" si="135"/>
        <v>46747718.773782939</v>
      </c>
      <c r="BV33" s="3">
        <f t="shared" si="135"/>
        <v>135045710.48440546</v>
      </c>
      <c r="BW33" s="3">
        <f t="shared" si="135"/>
        <v>252759295.74805582</v>
      </c>
      <c r="BX33" s="3">
        <f>SUM(BR33:BW33)</f>
        <v>846901148.62057173</v>
      </c>
      <c r="BY33" s="3">
        <f>BP33+BQ33+BX33</f>
        <v>2307422408.3336334</v>
      </c>
      <c r="BZ33" s="3"/>
      <c r="CA33" s="20"/>
      <c r="CC33" s="3">
        <f t="shared" si="136"/>
        <v>938860851.10287952</v>
      </c>
      <c r="CD33" s="3">
        <f t="shared" si="136"/>
        <v>369084906.68539441</v>
      </c>
      <c r="CE33" s="3">
        <f t="shared" si="136"/>
        <v>9508745.531287089</v>
      </c>
      <c r="CF33" s="3">
        <f t="shared" si="136"/>
        <v>325181295.41867113</v>
      </c>
      <c r="CG33" s="3">
        <f t="shared" si="136"/>
        <v>64859521.800485879</v>
      </c>
      <c r="CH33" s="3">
        <f t="shared" si="136"/>
        <v>47045611.685229868</v>
      </c>
      <c r="CI33" s="3">
        <f t="shared" si="136"/>
        <v>132323132.05467498</v>
      </c>
      <c r="CJ33" s="3">
        <f t="shared" si="136"/>
        <v>492669656.70531678</v>
      </c>
      <c r="CK33" s="3">
        <f>SUM(CE33:CJ33)</f>
        <v>1071587963.1956657</v>
      </c>
      <c r="CL33" s="3">
        <f>CC33+CD33+CK33</f>
        <v>2379533720.9839396</v>
      </c>
      <c r="CM33" s="3"/>
      <c r="CN33" s="20"/>
      <c r="CP33" s="3">
        <f t="shared" si="137"/>
        <v>969950537.59111357</v>
      </c>
      <c r="CQ33" s="3">
        <f t="shared" si="137"/>
        <v>356087035.09736049</v>
      </c>
      <c r="CR33" s="3">
        <f t="shared" si="137"/>
        <v>8176541.4706113413</v>
      </c>
      <c r="CS33" s="3">
        <f t="shared" si="137"/>
        <v>267626650.67121482</v>
      </c>
      <c r="CT33" s="3">
        <f t="shared" si="137"/>
        <v>69508972.769967139</v>
      </c>
      <c r="CU33" s="3">
        <f t="shared" si="137"/>
        <v>107861825.14293396</v>
      </c>
      <c r="CV33" s="3">
        <f t="shared" si="137"/>
        <v>107927446.78838718</v>
      </c>
      <c r="CW33" s="3">
        <f t="shared" si="137"/>
        <v>198626147.07873046</v>
      </c>
      <c r="CX33" s="3">
        <f>SUM(CR33:CW33)</f>
        <v>759727583.92184484</v>
      </c>
      <c r="CY33" s="3">
        <f>CP33+CQ33+CX33</f>
        <v>2085765156.6103191</v>
      </c>
      <c r="CZ33" s="3"/>
      <c r="DA33" s="20"/>
      <c r="DC33" s="3">
        <f t="shared" si="138"/>
        <v>905840289.74748755</v>
      </c>
      <c r="DD33" s="3">
        <f t="shared" si="138"/>
        <v>339118019.44828296</v>
      </c>
      <c r="DE33" s="3">
        <f t="shared" si="138"/>
        <v>6958464.9510282055</v>
      </c>
      <c r="DF33" s="3">
        <f t="shared" si="138"/>
        <v>217104332.55411255</v>
      </c>
      <c r="DG33" s="3">
        <f t="shared" si="138"/>
        <v>64949738.066142708</v>
      </c>
      <c r="DH33" s="3">
        <f t="shared" si="138"/>
        <v>108381838.41316992</v>
      </c>
      <c r="DI33" s="3">
        <f t="shared" si="138"/>
        <v>80992096.850809336</v>
      </c>
      <c r="DJ33" s="3">
        <f t="shared" si="138"/>
        <v>166790814.29497617</v>
      </c>
      <c r="DK33" s="3">
        <f>SUM(DE33:DJ33)</f>
        <v>645177285.13023889</v>
      </c>
      <c r="DL33" s="3">
        <f>DC33+DD33+DK33</f>
        <v>1890135594.3260093</v>
      </c>
      <c r="DM33" s="3"/>
      <c r="DN33" s="20"/>
      <c r="DP33" s="3">
        <f t="shared" si="139"/>
        <v>837526161.22606277</v>
      </c>
      <c r="DQ33" s="3">
        <f t="shared" si="139"/>
        <v>327049669.80969238</v>
      </c>
      <c r="DR33" s="3">
        <f t="shared" si="139"/>
        <v>5799588.5056183301</v>
      </c>
      <c r="DS33" s="3">
        <f t="shared" si="139"/>
        <v>156752035.40266764</v>
      </c>
      <c r="DT33" s="3">
        <f t="shared" si="139"/>
        <v>60835686.264029503</v>
      </c>
      <c r="DU33" s="3">
        <f t="shared" si="139"/>
        <v>89838857.973948151</v>
      </c>
      <c r="DV33" s="3">
        <f t="shared" si="139"/>
        <v>54635224.854857951</v>
      </c>
      <c r="DW33" s="3">
        <f t="shared" si="139"/>
        <v>128714842.15424252</v>
      </c>
      <c r="DX33" s="3">
        <f>SUM(DR33:DW33)</f>
        <v>496576235.15536404</v>
      </c>
      <c r="DY33" s="3">
        <f>DP33+DQ33+DX33</f>
        <v>1661152066.1911192</v>
      </c>
      <c r="DZ33" s="3"/>
      <c r="EA33" s="20"/>
      <c r="EC33" s="3">
        <f t="shared" si="140"/>
        <v>750783098.31500101</v>
      </c>
      <c r="ED33" s="3">
        <f t="shared" si="140"/>
        <v>304854597.28370547</v>
      </c>
      <c r="EE33" s="3">
        <f t="shared" si="140"/>
        <v>4469787.4844096359</v>
      </c>
      <c r="EF33" s="3">
        <f t="shared" si="140"/>
        <v>88614540.407049477</v>
      </c>
      <c r="EG33" s="3">
        <f t="shared" si="140"/>
        <v>58887298.510087609</v>
      </c>
      <c r="EH33" s="3">
        <f t="shared" si="140"/>
        <v>71986295.060017318</v>
      </c>
      <c r="EI33" s="3">
        <f t="shared" si="140"/>
        <v>26156969.574699238</v>
      </c>
      <c r="EJ33" s="3">
        <f t="shared" si="140"/>
        <v>86107156.213192821</v>
      </c>
      <c r="EK33" s="3">
        <f>SUM(EE33:EJ33)</f>
        <v>336222047.24945611</v>
      </c>
      <c r="EL33" s="3">
        <f>EC33+ED33+EK33</f>
        <v>1391859742.8481627</v>
      </c>
      <c r="EM33" s="3"/>
      <c r="EN33" s="20"/>
      <c r="EP33" s="3">
        <f t="shared" si="141"/>
        <v>638843666.60743999</v>
      </c>
      <c r="EQ33" s="3">
        <f t="shared" si="141"/>
        <v>270704388.9509331</v>
      </c>
      <c r="ER33" s="3">
        <f t="shared" si="141"/>
        <v>3128930.2313745162</v>
      </c>
      <c r="ES33" s="3">
        <f t="shared" si="141"/>
        <v>18347905.527529523</v>
      </c>
      <c r="ET33" s="3">
        <f t="shared" si="141"/>
        <v>57438152.72861284</v>
      </c>
      <c r="EU33" s="3">
        <f t="shared" si="141"/>
        <v>51774092.464063674</v>
      </c>
      <c r="EV33" s="3">
        <f t="shared" si="141"/>
        <v>-12157670.901317395</v>
      </c>
      <c r="EW33" s="3">
        <f t="shared" si="141"/>
        <v>32808041.202192366</v>
      </c>
      <c r="EX33" s="3">
        <f>SUM(ER33:EW33)</f>
        <v>151339451.25245553</v>
      </c>
      <c r="EY33" s="3">
        <f>EP33+EQ33+EX33</f>
        <v>1060887506.8108287</v>
      </c>
      <c r="EZ33" s="3"/>
      <c r="FA33" s="20"/>
    </row>
    <row r="34" spans="1:158" ht="15" x14ac:dyDescent="0.25">
      <c r="A34" s="92" t="s">
        <v>276</v>
      </c>
      <c r="B34" s="17">
        <f t="shared" ref="B34:I34" si="142">B33-B32</f>
        <v>237071488.43866396</v>
      </c>
      <c r="C34" s="17">
        <f t="shared" si="142"/>
        <v>380218737.37280297</v>
      </c>
      <c r="D34" s="17">
        <f t="shared" si="142"/>
        <v>2890445.6230891086</v>
      </c>
      <c r="E34" s="17">
        <f t="shared" si="142"/>
        <v>178101397.5852229</v>
      </c>
      <c r="F34" s="17">
        <f t="shared" si="142"/>
        <v>-22287760.488656826</v>
      </c>
      <c r="G34" s="17">
        <f t="shared" si="142"/>
        <v>-16544892.927725434</v>
      </c>
      <c r="H34" s="17">
        <f t="shared" si="142"/>
        <v>346589565.21200001</v>
      </c>
      <c r="I34" s="17">
        <f t="shared" si="142"/>
        <v>-4155117.674859941</v>
      </c>
      <c r="J34" s="17">
        <f>SUM(D34:I34)</f>
        <v>484593637.32906979</v>
      </c>
      <c r="K34" s="17">
        <f>B34+C34+J34</f>
        <v>1101883863.1405368</v>
      </c>
      <c r="M34" s="20"/>
      <c r="P34" s="17">
        <f t="shared" ref="P34:W34" si="143">P33-P32</f>
        <v>492994188.19710827</v>
      </c>
      <c r="Q34" s="17">
        <f t="shared" si="143"/>
        <v>355491750.61829615</v>
      </c>
      <c r="R34" s="17">
        <f t="shared" si="143"/>
        <v>6517163.3968517445</v>
      </c>
      <c r="S34" s="17">
        <f t="shared" si="143"/>
        <v>292512139.3487277</v>
      </c>
      <c r="T34" s="17">
        <f t="shared" si="143"/>
        <v>77467956.648488209</v>
      </c>
      <c r="U34" s="17">
        <f t="shared" si="143"/>
        <v>-15618668.465468988</v>
      </c>
      <c r="V34" s="17">
        <f t="shared" si="143"/>
        <v>96298604.266812757</v>
      </c>
      <c r="W34" s="17">
        <f t="shared" si="143"/>
        <v>244219193.82311258</v>
      </c>
      <c r="X34" s="17">
        <f>SUM(R34:W34)</f>
        <v>701396389.01852393</v>
      </c>
      <c r="Y34" s="17">
        <f>P34+Q34+X34</f>
        <v>1549882327.8339283</v>
      </c>
      <c r="AA34" s="20"/>
      <c r="AC34" s="17">
        <f t="shared" ref="AC34:AJ34" si="144">AC33-AC32</f>
        <v>322378098.98781538</v>
      </c>
      <c r="AD34" s="17">
        <f t="shared" si="144"/>
        <v>318502500.2848115</v>
      </c>
      <c r="AE34" s="17">
        <f t="shared" si="144"/>
        <v>5418106.2041010894</v>
      </c>
      <c r="AF34" s="17">
        <f t="shared" si="144"/>
        <v>459264981.42880821</v>
      </c>
      <c r="AG34" s="17">
        <f t="shared" si="144"/>
        <v>-5936739.418004632</v>
      </c>
      <c r="AH34" s="17">
        <f t="shared" si="144"/>
        <v>-737590.00528840721</v>
      </c>
      <c r="AI34" s="17">
        <f t="shared" si="144"/>
        <v>71328350.761620238</v>
      </c>
      <c r="AJ34" s="17">
        <f t="shared" si="144"/>
        <v>77005364.650816172</v>
      </c>
      <c r="AK34" s="17">
        <f>SUM(AE34:AJ34)</f>
        <v>606342473.62205267</v>
      </c>
      <c r="AL34" s="17">
        <f>AC34+AD34+AK34</f>
        <v>1247223072.8946795</v>
      </c>
      <c r="AN34" s="20"/>
      <c r="AP34" s="17">
        <f t="shared" ref="AP34:AW34" si="145">AP33-AP32</f>
        <v>350664139.88123178</v>
      </c>
      <c r="AQ34" s="17">
        <f t="shared" si="145"/>
        <v>268083301.95170522</v>
      </c>
      <c r="AR34" s="17">
        <f t="shared" si="145"/>
        <v>6788208.7571703158</v>
      </c>
      <c r="AS34" s="17">
        <f t="shared" si="145"/>
        <v>271710464.28328252</v>
      </c>
      <c r="AT34" s="17">
        <f t="shared" si="145"/>
        <v>9638888.8891965002</v>
      </c>
      <c r="AU34" s="17">
        <f t="shared" si="145"/>
        <v>9654209.5501094609</v>
      </c>
      <c r="AV34" s="17">
        <f t="shared" si="145"/>
        <v>89761970.251660809</v>
      </c>
      <c r="AW34" s="17">
        <f t="shared" si="145"/>
        <v>73488296.264587343</v>
      </c>
      <c r="AX34" s="17">
        <f>SUM(AR34:AW34)</f>
        <v>461042037.99600697</v>
      </c>
      <c r="AY34" s="17">
        <f>AP34+AQ34+AX34</f>
        <v>1079789479.828944</v>
      </c>
      <c r="BA34" s="20"/>
      <c r="BC34" s="17">
        <f t="shared" ref="BC34:BJ34" si="146">BC33-BC32</f>
        <v>480565357.83480215</v>
      </c>
      <c r="BD34" s="17">
        <f t="shared" si="146"/>
        <v>256619227.24297166</v>
      </c>
      <c r="BE34" s="17">
        <f t="shared" si="146"/>
        <v>7402057.4212173298</v>
      </c>
      <c r="BF34" s="17">
        <f t="shared" si="146"/>
        <v>341200881.71660233</v>
      </c>
      <c r="BG34" s="17">
        <f t="shared" si="146"/>
        <v>9861880.2468360215</v>
      </c>
      <c r="BH34" s="17">
        <f t="shared" si="146"/>
        <v>13644752.661155388</v>
      </c>
      <c r="BI34" s="17">
        <f t="shared" si="146"/>
        <v>137328934.4982239</v>
      </c>
      <c r="BJ34" s="17">
        <f t="shared" si="146"/>
        <v>125874018.26053163</v>
      </c>
      <c r="BK34" s="17">
        <f>SUM(BE34:BJ34)</f>
        <v>635312524.80456662</v>
      </c>
      <c r="BL34" s="17">
        <f>BC34+BD34+BK34</f>
        <v>1372497109.8823404</v>
      </c>
      <c r="BN34" s="20"/>
      <c r="BP34" s="17">
        <f t="shared" ref="BP34:BW34" si="147">BP33-BP32</f>
        <v>409892347.23282814</v>
      </c>
      <c r="BQ34" s="17">
        <f t="shared" si="147"/>
        <v>186118353.24037623</v>
      </c>
      <c r="BR34" s="17">
        <f t="shared" si="147"/>
        <v>8250583.4232988842</v>
      </c>
      <c r="BS34" s="17">
        <f t="shared" si="147"/>
        <v>324942723.19867408</v>
      </c>
      <c r="BT34" s="17">
        <f t="shared" si="147"/>
        <v>18548992.945742324</v>
      </c>
      <c r="BU34" s="17">
        <f t="shared" si="147"/>
        <v>12279819.059562698</v>
      </c>
      <c r="BV34" s="17">
        <f t="shared" si="147"/>
        <v>144382711.28596658</v>
      </c>
      <c r="BW34" s="17">
        <f t="shared" si="147"/>
        <v>227562964.19006583</v>
      </c>
      <c r="BX34" s="17">
        <f>SUM(BR34:BW34)</f>
        <v>735967794.10331035</v>
      </c>
      <c r="BY34" s="17">
        <f>BP34+BQ34+BX34</f>
        <v>1331978494.5765147</v>
      </c>
      <c r="CA34" s="20"/>
      <c r="CC34" s="17">
        <f t="shared" ref="CC34:CJ34" si="148">CC33-CC32</f>
        <v>331650388.59841204</v>
      </c>
      <c r="CD34" s="17">
        <f t="shared" si="148"/>
        <v>111784809.9500047</v>
      </c>
      <c r="CE34" s="17">
        <f t="shared" si="148"/>
        <v>7105750.3922093473</v>
      </c>
      <c r="CF34" s="17">
        <f t="shared" si="148"/>
        <v>311090240.47829223</v>
      </c>
      <c r="CG34" s="17">
        <f t="shared" si="148"/>
        <v>20747447.833330348</v>
      </c>
      <c r="CH34" s="17">
        <f t="shared" si="148"/>
        <v>12577711.971009627</v>
      </c>
      <c r="CI34" s="17">
        <f t="shared" si="148"/>
        <v>141660132.8562361</v>
      </c>
      <c r="CJ34" s="17">
        <f t="shared" si="148"/>
        <v>467473325.14732683</v>
      </c>
      <c r="CK34" s="17">
        <f>SUM(CE34:CJ34)</f>
        <v>960654608.67840445</v>
      </c>
      <c r="CL34" s="17">
        <f>CC34+CD34+CK34</f>
        <v>1404089807.2268212</v>
      </c>
      <c r="CN34" s="20"/>
      <c r="CP34" s="17">
        <f t="shared" ref="CP34:CW34" si="149">CP33-CP32</f>
        <v>362740075.08664608</v>
      </c>
      <c r="CQ34" s="17">
        <f t="shared" si="149"/>
        <v>98786938.361970782</v>
      </c>
      <c r="CR34" s="17">
        <f t="shared" si="149"/>
        <v>5773546.3315335996</v>
      </c>
      <c r="CS34" s="17">
        <f t="shared" si="149"/>
        <v>253535595.73083591</v>
      </c>
      <c r="CT34" s="17">
        <f t="shared" si="149"/>
        <v>25396898.802811608</v>
      </c>
      <c r="CU34" s="17">
        <f t="shared" si="149"/>
        <v>73393925.428713724</v>
      </c>
      <c r="CV34" s="17">
        <f t="shared" si="149"/>
        <v>117264447.58994828</v>
      </c>
      <c r="CW34" s="17">
        <f t="shared" si="149"/>
        <v>173429815.52074048</v>
      </c>
      <c r="CX34" s="17">
        <f>SUM(CR34:CW34)</f>
        <v>648794229.40458369</v>
      </c>
      <c r="CY34" s="17">
        <f>CP34+CQ34+CX34</f>
        <v>1110321242.8532004</v>
      </c>
      <c r="DA34" s="20"/>
      <c r="DC34" s="17">
        <f t="shared" ref="DC34:DJ34" si="150">DC33-DC32</f>
        <v>298629827.24302006</v>
      </c>
      <c r="DD34" s="17">
        <f t="shared" si="150"/>
        <v>81817922.712893248</v>
      </c>
      <c r="DE34" s="17">
        <f t="shared" si="150"/>
        <v>4555469.8119504638</v>
      </c>
      <c r="DF34" s="17">
        <f t="shared" si="150"/>
        <v>203013277.61373365</v>
      </c>
      <c r="DG34" s="17">
        <f t="shared" si="150"/>
        <v>20837664.098987177</v>
      </c>
      <c r="DH34" s="17">
        <f t="shared" si="150"/>
        <v>73913938.69894968</v>
      </c>
      <c r="DI34" s="17">
        <f t="shared" si="150"/>
        <v>90329097.652370438</v>
      </c>
      <c r="DJ34" s="17">
        <f t="shared" si="150"/>
        <v>141594482.73698619</v>
      </c>
      <c r="DK34" s="17">
        <f>SUM(DE34:DJ34)</f>
        <v>534243930.61297762</v>
      </c>
      <c r="DL34" s="17">
        <f>DC34+DD34+DK34</f>
        <v>914691680.56889093</v>
      </c>
      <c r="DN34" s="20"/>
      <c r="DP34" s="17">
        <f t="shared" ref="DP34:DW34" si="151">DP33-DP32</f>
        <v>230315698.72159529</v>
      </c>
      <c r="DQ34" s="17">
        <f t="shared" si="151"/>
        <v>69749573.074302673</v>
      </c>
      <c r="DR34" s="17">
        <f t="shared" si="151"/>
        <v>3396593.3665405884</v>
      </c>
      <c r="DS34" s="17">
        <f t="shared" si="151"/>
        <v>142660980.46228874</v>
      </c>
      <c r="DT34" s="17">
        <f t="shared" si="151"/>
        <v>16723612.296873972</v>
      </c>
      <c r="DU34" s="17">
        <f t="shared" si="151"/>
        <v>55370958.25972791</v>
      </c>
      <c r="DV34" s="17">
        <f t="shared" si="151"/>
        <v>63972225.656419054</v>
      </c>
      <c r="DW34" s="17">
        <f t="shared" si="151"/>
        <v>103518510.59625253</v>
      </c>
      <c r="DX34" s="17">
        <f>SUM(DR34:DW34)</f>
        <v>385642880.63810277</v>
      </c>
      <c r="DY34" s="17">
        <f>DP34+DQ34+DX34</f>
        <v>685708152.43400073</v>
      </c>
      <c r="EA34" s="20"/>
      <c r="EC34" s="17">
        <f t="shared" ref="EC34:EJ34" si="152">EC33-EC32</f>
        <v>143572635.81053352</v>
      </c>
      <c r="ED34" s="17">
        <f t="shared" si="152"/>
        <v>47554500.548315763</v>
      </c>
      <c r="EE34" s="17">
        <f t="shared" si="152"/>
        <v>2066792.3453318942</v>
      </c>
      <c r="EF34" s="17">
        <f t="shared" si="152"/>
        <v>74523485.466670588</v>
      </c>
      <c r="EG34" s="17">
        <f t="shared" si="152"/>
        <v>14775224.542932078</v>
      </c>
      <c r="EH34" s="17">
        <f t="shared" si="152"/>
        <v>37518395.345797077</v>
      </c>
      <c r="EI34" s="17">
        <f t="shared" si="152"/>
        <v>35493970.37626034</v>
      </c>
      <c r="EJ34" s="17">
        <f t="shared" si="152"/>
        <v>60910824.655202843</v>
      </c>
      <c r="EK34" s="17">
        <f>SUM(EE34:EJ34)</f>
        <v>225288692.73219481</v>
      </c>
      <c r="EL34" s="17">
        <f>EC34+ED34+EK34</f>
        <v>416415829.09104407</v>
      </c>
      <c r="EN34" s="20"/>
      <c r="EP34" s="17">
        <f t="shared" ref="EP34:EW34" si="153">EP33-EP32</f>
        <v>31633204.102972507</v>
      </c>
      <c r="EQ34" s="17">
        <f t="shared" si="153"/>
        <v>13404292.215543389</v>
      </c>
      <c r="ER34" s="17">
        <f t="shared" si="153"/>
        <v>725935.0922967745</v>
      </c>
      <c r="ES34" s="17">
        <f t="shared" si="153"/>
        <v>4256850.5871506333</v>
      </c>
      <c r="ET34" s="17">
        <f t="shared" si="153"/>
        <v>13326078.761457309</v>
      </c>
      <c r="EU34" s="17">
        <f t="shared" si="153"/>
        <v>17306192.749843433</v>
      </c>
      <c r="EV34" s="17">
        <f t="shared" si="153"/>
        <v>-2820670.0997562893</v>
      </c>
      <c r="EW34" s="17">
        <f t="shared" si="153"/>
        <v>7611709.6442023888</v>
      </c>
      <c r="EX34" s="17">
        <f>SUM(ER34:EW34)</f>
        <v>40406096.735194251</v>
      </c>
      <c r="EY34" s="17">
        <f>EP34+EQ34+EX34</f>
        <v>85443593.053710148</v>
      </c>
      <c r="FA34" s="20"/>
    </row>
    <row r="35" spans="1:158" ht="6" customHeight="1" x14ac:dyDescent="0.2">
      <c r="A35" s="83"/>
      <c r="B35" s="82"/>
      <c r="C35" s="82"/>
      <c r="D35" s="82"/>
      <c r="E35" s="82"/>
      <c r="F35" s="82"/>
      <c r="G35" s="82"/>
      <c r="H35" s="82"/>
      <c r="I35" s="82"/>
      <c r="J35" s="82"/>
      <c r="K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DC35" s="82"/>
      <c r="DD35" s="82"/>
      <c r="DE35" s="82"/>
      <c r="DF35" s="82"/>
      <c r="DG35" s="82"/>
      <c r="DH35" s="82"/>
      <c r="DI35" s="82"/>
      <c r="DJ35" s="82"/>
      <c r="DK35" s="82"/>
      <c r="DL35" s="82"/>
      <c r="DP35" s="82"/>
      <c r="DQ35" s="82"/>
      <c r="DR35" s="82"/>
      <c r="DS35" s="82"/>
      <c r="DT35" s="82"/>
      <c r="DU35" s="82"/>
      <c r="DV35" s="82"/>
      <c r="DW35" s="82"/>
      <c r="DX35" s="82"/>
      <c r="DY35" s="82"/>
      <c r="EC35" s="82"/>
      <c r="ED35" s="82"/>
      <c r="EE35" s="82"/>
      <c r="EF35" s="82"/>
      <c r="EG35" s="82"/>
      <c r="EH35" s="82"/>
      <c r="EI35" s="82"/>
      <c r="EJ35" s="82"/>
      <c r="EK35" s="82"/>
      <c r="EL35" s="82"/>
      <c r="EP35" s="82"/>
      <c r="EQ35" s="82"/>
      <c r="ER35" s="82"/>
      <c r="ES35" s="82"/>
      <c r="ET35" s="82"/>
      <c r="EU35" s="82"/>
      <c r="EV35" s="82"/>
      <c r="EW35" s="82"/>
      <c r="EX35" s="82"/>
      <c r="EY35" s="82"/>
    </row>
    <row r="36" spans="1:158" s="78" customFormat="1" x14ac:dyDescent="0.2">
      <c r="A36" s="78" t="s">
        <v>275</v>
      </c>
      <c r="B36" s="23">
        <f>'Direct Local'!B36*'Hyp 2027'!B390</f>
        <v>353126281.39222562</v>
      </c>
      <c r="C36" s="23">
        <f>'Direct Local'!C36*'Hyp 2027'!C390</f>
        <v>499061151.99000001</v>
      </c>
      <c r="D36" s="23">
        <f>'Direct Local'!D36*'Hyp 2027'!D390</f>
        <v>11812.5</v>
      </c>
      <c r="E36" s="23">
        <f>'Direct Local'!E36*'Hyp 2027'!E390</f>
        <v>170301273.89147449</v>
      </c>
      <c r="F36" s="23">
        <f>'Direct Local'!F36*'Hyp 2027'!F390</f>
        <v>22345782.208333328</v>
      </c>
      <c r="G36" s="23">
        <f>'Direct Local'!G36*'Hyp 2027'!G390</f>
        <v>26587309.703073569</v>
      </c>
      <c r="H36" s="23">
        <f>'Direct Local'!H36*'Hyp 2027'!H390</f>
        <v>8357006.8749999981</v>
      </c>
      <c r="I36" s="23">
        <f>'Direct Local'!I36*'Hyp 2027'!I390</f>
        <v>40325390.866226427</v>
      </c>
      <c r="J36" s="87">
        <f>SUM(D36:I36)</f>
        <v>267928576.04410779</v>
      </c>
      <c r="K36" s="87">
        <f>B36+C36+J36</f>
        <v>1120116009.4263334</v>
      </c>
      <c r="M36" s="87"/>
      <c r="N36" s="84"/>
      <c r="O36" s="84"/>
      <c r="P36" s="23">
        <f>(B37+B38)-250000000</f>
        <v>103126281.39222562</v>
      </c>
      <c r="Q36" s="23">
        <f>(C37+C38)-490000000</f>
        <v>9061151.9900000095</v>
      </c>
      <c r="R36" s="23">
        <f>(D37+D38)</f>
        <v>11812.5</v>
      </c>
      <c r="S36" s="23">
        <f>(E37+E38)-150000000</f>
        <v>20301273.891474485</v>
      </c>
      <c r="T36" s="23">
        <f>(F37+F38)</f>
        <v>22345782.208333328</v>
      </c>
      <c r="U36" s="23">
        <f>(G37+G38)</f>
        <v>26587309.703073569</v>
      </c>
      <c r="V36" s="23">
        <f>(H37+H38)</f>
        <v>8357006.8749999981</v>
      </c>
      <c r="W36" s="23">
        <f>(I37+I38)-10000000+100000000-120000000</f>
        <v>10325390.866226435</v>
      </c>
      <c r="X36" s="87">
        <f>SUM(R36:W36)</f>
        <v>87928576.044107825</v>
      </c>
      <c r="Y36" s="87">
        <f>P36+Q36+X36</f>
        <v>200116009.42633346</v>
      </c>
      <c r="AA36" s="87"/>
      <c r="AB36" s="84"/>
      <c r="AC36" s="23">
        <f>(P37+P38)+150000000</f>
        <v>153126281.39222598</v>
      </c>
      <c r="AD36" s="23">
        <f>(Q37+Q38)-320000000</f>
        <v>29061151.99000001</v>
      </c>
      <c r="AE36" s="23">
        <f>(R37+R38)</f>
        <v>11812.5</v>
      </c>
      <c r="AF36" s="23">
        <f>(S37+S38)+200000000</f>
        <v>20301273.891474485</v>
      </c>
      <c r="AG36" s="23">
        <f>(T37+T38)</f>
        <v>22345782.208333328</v>
      </c>
      <c r="AH36" s="23">
        <f>(U37+U38)</f>
        <v>26587309.703073569</v>
      </c>
      <c r="AI36" s="23">
        <f>(V37+V38)</f>
        <v>8357006.8749999981</v>
      </c>
      <c r="AJ36" s="23">
        <f>(W37+W38)+150000000</f>
        <v>160325390.8662264</v>
      </c>
      <c r="AK36" s="87">
        <f>SUM(AE36:AJ36)</f>
        <v>237928576.04410779</v>
      </c>
      <c r="AL36" s="87">
        <f>AC36+AD36+AK36</f>
        <v>420116009.42633379</v>
      </c>
      <c r="AN36" s="87"/>
      <c r="AO36" s="84"/>
      <c r="AP36" s="23">
        <f>(AC37+AC38)</f>
        <v>163126281.39222598</v>
      </c>
      <c r="AQ36" s="23">
        <f>(AD37+AD38)-395000000</f>
        <v>54061151.99000001</v>
      </c>
      <c r="AR36" s="23">
        <f>(AE37+AE38)</f>
        <v>11812.5</v>
      </c>
      <c r="AS36" s="23">
        <f>(AF37+AF38)+50000000+45000000</f>
        <v>45301273.891474009</v>
      </c>
      <c r="AT36" s="23">
        <f>(AG37+AG38)</f>
        <v>22345782.208333328</v>
      </c>
      <c r="AU36" s="23">
        <f>(AH37+AH38)</f>
        <v>6587309.7030735984</v>
      </c>
      <c r="AV36" s="23">
        <f>(AI37+AI38)</f>
        <v>148357006.875</v>
      </c>
      <c r="AW36" s="23">
        <f>(AJ37+AJ38)+200000000</f>
        <v>250325390.8662264</v>
      </c>
      <c r="AX36" s="87">
        <f>SUM(AR36:AW36)</f>
        <v>472928576.04410732</v>
      </c>
      <c r="AY36" s="87">
        <f>AP36+AQ36+AX36</f>
        <v>690116009.42633331</v>
      </c>
      <c r="BA36" s="87"/>
      <c r="BB36" s="84"/>
      <c r="BC36" s="23">
        <f t="shared" ref="BC36:BJ36" si="154">(AP37+AP38)</f>
        <v>-56873718.607773989</v>
      </c>
      <c r="BD36" s="23">
        <f t="shared" si="154"/>
        <v>549061151.99000001</v>
      </c>
      <c r="BE36" s="23">
        <f t="shared" si="154"/>
        <v>11812.5</v>
      </c>
      <c r="BF36" s="23">
        <f t="shared" si="154"/>
        <v>301273.89147400111</v>
      </c>
      <c r="BG36" s="23">
        <f t="shared" si="154"/>
        <v>22345782.208333328</v>
      </c>
      <c r="BH36" s="23">
        <f t="shared" si="154"/>
        <v>-23412690.296926402</v>
      </c>
      <c r="BI36" s="23">
        <f t="shared" si="154"/>
        <v>148357006.875</v>
      </c>
      <c r="BJ36" s="23">
        <f t="shared" si="154"/>
        <v>50325390.866226397</v>
      </c>
      <c r="BK36" s="87">
        <f>SUM(BE36:BJ36)</f>
        <v>197928576.04410735</v>
      </c>
      <c r="BL36" s="87">
        <f>BC36+BD36+BK36</f>
        <v>690116009.42633331</v>
      </c>
      <c r="BN36" s="87"/>
      <c r="BO36" s="84"/>
      <c r="BP36" s="23">
        <f t="shared" ref="BP36:BW36" si="155">(BC37+BC38)</f>
        <v>-56873718.607773989</v>
      </c>
      <c r="BQ36" s="23">
        <f t="shared" si="155"/>
        <v>549061151.99000001</v>
      </c>
      <c r="BR36" s="23">
        <f t="shared" si="155"/>
        <v>11812.5</v>
      </c>
      <c r="BS36" s="23">
        <f t="shared" si="155"/>
        <v>301273.89147400111</v>
      </c>
      <c r="BT36" s="23">
        <f t="shared" si="155"/>
        <v>22345782.208333328</v>
      </c>
      <c r="BU36" s="23">
        <f t="shared" si="155"/>
        <v>-23412690.296926402</v>
      </c>
      <c r="BV36" s="23">
        <f t="shared" si="155"/>
        <v>148357006.875</v>
      </c>
      <c r="BW36" s="23">
        <f t="shared" si="155"/>
        <v>50325390.866226397</v>
      </c>
      <c r="BX36" s="87">
        <f>SUM(BR36:BW36)</f>
        <v>197928576.04410735</v>
      </c>
      <c r="BY36" s="87">
        <f>BP36+BQ36+BX36</f>
        <v>690116009.42633331</v>
      </c>
      <c r="CA36" s="87"/>
      <c r="CB36" s="84"/>
      <c r="CC36" s="23">
        <f t="shared" ref="CC36:CJ36" si="156">(BP37+BP38)</f>
        <v>-56873718.607773989</v>
      </c>
      <c r="CD36" s="23">
        <f t="shared" si="156"/>
        <v>549061151.99000001</v>
      </c>
      <c r="CE36" s="23">
        <f t="shared" si="156"/>
        <v>11812.5</v>
      </c>
      <c r="CF36" s="23">
        <f t="shared" si="156"/>
        <v>301273.89147400111</v>
      </c>
      <c r="CG36" s="23">
        <f t="shared" si="156"/>
        <v>22345782.208333328</v>
      </c>
      <c r="CH36" s="23">
        <f t="shared" si="156"/>
        <v>-23412690.296926402</v>
      </c>
      <c r="CI36" s="23">
        <f t="shared" si="156"/>
        <v>148357006.875</v>
      </c>
      <c r="CJ36" s="23">
        <f t="shared" si="156"/>
        <v>50325390.866226397</v>
      </c>
      <c r="CK36" s="87">
        <f>SUM(CE36:CJ36)</f>
        <v>197928576.04410735</v>
      </c>
      <c r="CL36" s="87">
        <f>CC36+CD36+CK36</f>
        <v>690116009.42633331</v>
      </c>
      <c r="CN36" s="87"/>
      <c r="CO36" s="84"/>
      <c r="CP36" s="23">
        <f t="shared" ref="CP36:CW36" si="157">(CC37+CC38)</f>
        <v>-56873718.607773989</v>
      </c>
      <c r="CQ36" s="23">
        <f t="shared" si="157"/>
        <v>549061151.99000001</v>
      </c>
      <c r="CR36" s="23">
        <f t="shared" si="157"/>
        <v>11812.5</v>
      </c>
      <c r="CS36" s="23">
        <f t="shared" si="157"/>
        <v>301273.89147400111</v>
      </c>
      <c r="CT36" s="23">
        <f t="shared" si="157"/>
        <v>22345782.208333328</v>
      </c>
      <c r="CU36" s="23">
        <f t="shared" si="157"/>
        <v>-23412690.296926402</v>
      </c>
      <c r="CV36" s="23">
        <f t="shared" si="157"/>
        <v>148357006.875</v>
      </c>
      <c r="CW36" s="23">
        <f t="shared" si="157"/>
        <v>50325390.866226397</v>
      </c>
      <c r="CX36" s="87">
        <f>SUM(CR36:CW36)</f>
        <v>197928576.04410735</v>
      </c>
      <c r="CY36" s="87">
        <f>CP36+CQ36+CX36</f>
        <v>690116009.42633331</v>
      </c>
      <c r="DA36" s="87"/>
      <c r="DB36" s="84"/>
      <c r="DC36" s="23">
        <f t="shared" ref="DC36:DJ36" si="158">(CP37+CP38)</f>
        <v>-56873718.607773989</v>
      </c>
      <c r="DD36" s="23">
        <f t="shared" si="158"/>
        <v>549061151.99000001</v>
      </c>
      <c r="DE36" s="23">
        <f t="shared" si="158"/>
        <v>11812.5</v>
      </c>
      <c r="DF36" s="23">
        <f t="shared" si="158"/>
        <v>301273.89147400111</v>
      </c>
      <c r="DG36" s="23">
        <f t="shared" si="158"/>
        <v>22345782.208333328</v>
      </c>
      <c r="DH36" s="23">
        <f t="shared" si="158"/>
        <v>-23412690.296926402</v>
      </c>
      <c r="DI36" s="23">
        <f t="shared" si="158"/>
        <v>148357006.875</v>
      </c>
      <c r="DJ36" s="23">
        <f t="shared" si="158"/>
        <v>50325390.866226397</v>
      </c>
      <c r="DK36" s="87">
        <f>SUM(DE36:DJ36)</f>
        <v>197928576.04410735</v>
      </c>
      <c r="DL36" s="87">
        <f>DC36+DD36+DK36</f>
        <v>690116009.42633331</v>
      </c>
      <c r="DN36" s="87"/>
      <c r="DO36" s="84"/>
      <c r="DP36" s="23">
        <f t="shared" ref="DP36:DW36" si="159">(DC37+DC38)</f>
        <v>-56873718.607773989</v>
      </c>
      <c r="DQ36" s="23">
        <f t="shared" si="159"/>
        <v>549061151.99000001</v>
      </c>
      <c r="DR36" s="23">
        <f t="shared" si="159"/>
        <v>11812.5</v>
      </c>
      <c r="DS36" s="23">
        <f t="shared" si="159"/>
        <v>301273.89147400111</v>
      </c>
      <c r="DT36" s="23">
        <f t="shared" si="159"/>
        <v>22345782.208333328</v>
      </c>
      <c r="DU36" s="23">
        <f t="shared" si="159"/>
        <v>-23412690.296926402</v>
      </c>
      <c r="DV36" s="23">
        <f t="shared" si="159"/>
        <v>148357006.875</v>
      </c>
      <c r="DW36" s="23">
        <f t="shared" si="159"/>
        <v>50325390.866226397</v>
      </c>
      <c r="DX36" s="87">
        <f>SUM(DR36:DW36)</f>
        <v>197928576.04410735</v>
      </c>
      <c r="DY36" s="87">
        <f>DP36+DQ36+DX36</f>
        <v>690116009.42633331</v>
      </c>
      <c r="EA36" s="87"/>
      <c r="EB36" s="84"/>
      <c r="EC36" s="23">
        <f t="shared" ref="EC36:EJ36" si="160">(DP37+DP38)</f>
        <v>-56873718.607773989</v>
      </c>
      <c r="ED36" s="23">
        <f t="shared" si="160"/>
        <v>549061151.99000001</v>
      </c>
      <c r="EE36" s="23">
        <f t="shared" si="160"/>
        <v>11812.5</v>
      </c>
      <c r="EF36" s="23">
        <f t="shared" si="160"/>
        <v>301273.89147400111</v>
      </c>
      <c r="EG36" s="23">
        <f t="shared" si="160"/>
        <v>22345782.208333328</v>
      </c>
      <c r="EH36" s="23">
        <f t="shared" si="160"/>
        <v>-23412690.296926402</v>
      </c>
      <c r="EI36" s="23">
        <f t="shared" si="160"/>
        <v>148357006.875</v>
      </c>
      <c r="EJ36" s="23">
        <f t="shared" si="160"/>
        <v>50325390.866226397</v>
      </c>
      <c r="EK36" s="87">
        <f>SUM(EE36:EJ36)</f>
        <v>197928576.04410735</v>
      </c>
      <c r="EL36" s="87">
        <f>EC36+ED36+EK36</f>
        <v>690116009.42633331</v>
      </c>
      <c r="EN36" s="87"/>
      <c r="EO36" s="84"/>
      <c r="EP36" s="23">
        <f t="shared" ref="EP36:EW36" si="161">(EC37+EC38)</f>
        <v>-56873718.607773989</v>
      </c>
      <c r="EQ36" s="23">
        <f t="shared" si="161"/>
        <v>549061151.99000001</v>
      </c>
      <c r="ER36" s="23">
        <f t="shared" si="161"/>
        <v>11812.5</v>
      </c>
      <c r="ES36" s="23">
        <f t="shared" si="161"/>
        <v>301273.89147400111</v>
      </c>
      <c r="ET36" s="23">
        <f t="shared" si="161"/>
        <v>22345782.208333328</v>
      </c>
      <c r="EU36" s="23">
        <f t="shared" si="161"/>
        <v>-23412690.296926402</v>
      </c>
      <c r="EV36" s="23">
        <f t="shared" si="161"/>
        <v>148357006.875</v>
      </c>
      <c r="EW36" s="23">
        <f t="shared" si="161"/>
        <v>50325390.866226397</v>
      </c>
      <c r="EX36" s="87">
        <f>SUM(ER36:EW36)</f>
        <v>197928576.04410735</v>
      </c>
      <c r="EY36" s="87">
        <f>EP36+EQ36+EX36</f>
        <v>690116009.42633331</v>
      </c>
      <c r="FA36" s="87"/>
      <c r="FB36" s="84"/>
    </row>
    <row r="37" spans="1:158" s="86" customFormat="1" ht="13.5" customHeight="1" x14ac:dyDescent="0.2">
      <c r="A37" s="95" t="s">
        <v>421</v>
      </c>
      <c r="B37" s="21">
        <f t="shared" ref="B37:I37" si="162">B36</f>
        <v>353126281.39222562</v>
      </c>
      <c r="C37" s="21">
        <f t="shared" si="162"/>
        <v>499061151.99000001</v>
      </c>
      <c r="D37" s="21">
        <f t="shared" si="162"/>
        <v>11812.5</v>
      </c>
      <c r="E37" s="21">
        <f t="shared" si="162"/>
        <v>170301273.89147449</v>
      </c>
      <c r="F37" s="21">
        <f t="shared" si="162"/>
        <v>22345782.208333328</v>
      </c>
      <c r="G37" s="21">
        <f t="shared" si="162"/>
        <v>26587309.703073569</v>
      </c>
      <c r="H37" s="21">
        <f t="shared" si="162"/>
        <v>8357006.8749999981</v>
      </c>
      <c r="I37" s="21">
        <f t="shared" si="162"/>
        <v>40325390.866226427</v>
      </c>
      <c r="J37" s="22">
        <f>SUM(D37:I37)</f>
        <v>267928576.04410779</v>
      </c>
      <c r="K37" s="22">
        <f>B37+C37+J37</f>
        <v>1120116009.4263334</v>
      </c>
      <c r="L37" s="87">
        <f>+K37+K38</f>
        <v>1120116009.4263334</v>
      </c>
      <c r="P37" s="21">
        <f>353126281.392226-350000000</f>
        <v>3126281.3922259808</v>
      </c>
      <c r="Q37" s="21">
        <f>499061151.99-250000000+100000000</f>
        <v>349061151.99000001</v>
      </c>
      <c r="R37" s="21">
        <f>R36</f>
        <v>11812.5</v>
      </c>
      <c r="S37" s="21">
        <f>20301273.8914745-200000000</f>
        <v>-179698726.10852551</v>
      </c>
      <c r="T37" s="21">
        <f>T36</f>
        <v>22345782.208333328</v>
      </c>
      <c r="U37" s="21">
        <f>U36</f>
        <v>26587309.703073569</v>
      </c>
      <c r="V37" s="21">
        <f>V36</f>
        <v>8357006.8749999981</v>
      </c>
      <c r="W37" s="21">
        <f>40325390.8662264-30000000</f>
        <v>10325390.866226397</v>
      </c>
      <c r="X37" s="22">
        <f>SUM(R37:W37)</f>
        <v>-112071423.95589224</v>
      </c>
      <c r="Y37" s="22">
        <f>P37+Q37+X37</f>
        <v>240116009.42633376</v>
      </c>
      <c r="Z37" s="87">
        <f>+Y37+Y38</f>
        <v>240116009.42633376</v>
      </c>
      <c r="AC37" s="21">
        <f>3126281.39222598+85000000+75000000</f>
        <v>163126281.39222598</v>
      </c>
      <c r="AD37" s="21">
        <f>349061151.99+100000000</f>
        <v>449061151.99000001</v>
      </c>
      <c r="AE37" s="22">
        <f>AE36</f>
        <v>11812.5</v>
      </c>
      <c r="AF37" s="22">
        <f>-179698726.108526+130000000</f>
        <v>-49698726.108525991</v>
      </c>
      <c r="AG37" s="22">
        <f>AG36</f>
        <v>22345782.208333328</v>
      </c>
      <c r="AH37" s="22">
        <f>26587309.7030736-20000000</f>
        <v>6587309.7030735984</v>
      </c>
      <c r="AI37" s="22">
        <f>8357006.875+140000000</f>
        <v>148357006.875</v>
      </c>
      <c r="AJ37" s="21">
        <f>10325390.8662264+40000000</f>
        <v>50325390.866226397</v>
      </c>
      <c r="AK37" s="22">
        <f>SUM(AE37:AJ37)</f>
        <v>177928576.04410735</v>
      </c>
      <c r="AL37" s="22">
        <f>AC37+AD37+AK37</f>
        <v>790116009.42633331</v>
      </c>
      <c r="AM37" s="87">
        <f>+AL37+AL38</f>
        <v>790116009.42633331</v>
      </c>
      <c r="AP37" s="21">
        <f>163126281.392226-220000000</f>
        <v>-56873718.607773989</v>
      </c>
      <c r="AQ37" s="21">
        <f>449061151.99+100000000</f>
        <v>549061151.99000001</v>
      </c>
      <c r="AR37" s="22">
        <f>AR36</f>
        <v>11812.5</v>
      </c>
      <c r="AS37" s="22">
        <f>-49698726.108526+50000000</f>
        <v>301273.89147400111</v>
      </c>
      <c r="AT37" s="22">
        <f>AT36</f>
        <v>22345782.208333328</v>
      </c>
      <c r="AU37" s="22">
        <f>6587309.7030736-30000000</f>
        <v>-23412690.296926402</v>
      </c>
      <c r="AV37" s="22">
        <f>AV36</f>
        <v>148357006.875</v>
      </c>
      <c r="AW37" s="21">
        <v>50325390.866226397</v>
      </c>
      <c r="AX37" s="22">
        <f>SUM(AR37:AW37)</f>
        <v>197928576.04410735</v>
      </c>
      <c r="AY37" s="22">
        <f>AP37+AQ37+AX37</f>
        <v>690116009.42633331</v>
      </c>
      <c r="AZ37" s="87">
        <f>+AY37+AY38</f>
        <v>690116009.42633331</v>
      </c>
      <c r="BC37" s="21">
        <f t="shared" ref="BC37:BJ37" si="163">BC36</f>
        <v>-56873718.607773989</v>
      </c>
      <c r="BD37" s="21">
        <f t="shared" si="163"/>
        <v>549061151.99000001</v>
      </c>
      <c r="BE37" s="22">
        <f t="shared" si="163"/>
        <v>11812.5</v>
      </c>
      <c r="BF37" s="22">
        <f t="shared" si="163"/>
        <v>301273.89147400111</v>
      </c>
      <c r="BG37" s="22">
        <f t="shared" si="163"/>
        <v>22345782.208333328</v>
      </c>
      <c r="BH37" s="22">
        <f t="shared" si="163"/>
        <v>-23412690.296926402</v>
      </c>
      <c r="BI37" s="22">
        <f t="shared" si="163"/>
        <v>148357006.875</v>
      </c>
      <c r="BJ37" s="21">
        <f t="shared" si="163"/>
        <v>50325390.866226397</v>
      </c>
      <c r="BK37" s="22">
        <f>SUM(BE37:BJ37)</f>
        <v>197928576.04410735</v>
      </c>
      <c r="BL37" s="22">
        <f>BC37+BD37+BK37</f>
        <v>690116009.42633331</v>
      </c>
      <c r="BM37" s="87">
        <f>+BL37+BL38</f>
        <v>690116009.42633331</v>
      </c>
      <c r="BP37" s="21">
        <f t="shared" ref="BP37:BW37" si="164">BP36</f>
        <v>-56873718.607773989</v>
      </c>
      <c r="BQ37" s="21">
        <f t="shared" si="164"/>
        <v>549061151.99000001</v>
      </c>
      <c r="BR37" s="22">
        <f t="shared" si="164"/>
        <v>11812.5</v>
      </c>
      <c r="BS37" s="22">
        <f t="shared" si="164"/>
        <v>301273.89147400111</v>
      </c>
      <c r="BT37" s="22">
        <f t="shared" si="164"/>
        <v>22345782.208333328</v>
      </c>
      <c r="BU37" s="22">
        <f t="shared" si="164"/>
        <v>-23412690.296926402</v>
      </c>
      <c r="BV37" s="22">
        <f t="shared" si="164"/>
        <v>148357006.875</v>
      </c>
      <c r="BW37" s="21">
        <f t="shared" si="164"/>
        <v>50325390.866226397</v>
      </c>
      <c r="BX37" s="22">
        <f>SUM(BR37:BW37)</f>
        <v>197928576.04410735</v>
      </c>
      <c r="BY37" s="22">
        <f>BP37+BQ37+BX37</f>
        <v>690116009.42633331</v>
      </c>
      <c r="BZ37" s="87">
        <f>+BY37+BY38</f>
        <v>690116009.42633331</v>
      </c>
      <c r="CC37" s="21">
        <f t="shared" ref="CC37:CJ37" si="165">CC36</f>
        <v>-56873718.607773989</v>
      </c>
      <c r="CD37" s="21">
        <f t="shared" si="165"/>
        <v>549061151.99000001</v>
      </c>
      <c r="CE37" s="22">
        <f t="shared" si="165"/>
        <v>11812.5</v>
      </c>
      <c r="CF37" s="22">
        <f t="shared" si="165"/>
        <v>301273.89147400111</v>
      </c>
      <c r="CG37" s="22">
        <f t="shared" si="165"/>
        <v>22345782.208333328</v>
      </c>
      <c r="CH37" s="22">
        <f t="shared" si="165"/>
        <v>-23412690.296926402</v>
      </c>
      <c r="CI37" s="22">
        <f t="shared" si="165"/>
        <v>148357006.875</v>
      </c>
      <c r="CJ37" s="21">
        <f t="shared" si="165"/>
        <v>50325390.866226397</v>
      </c>
      <c r="CK37" s="22">
        <f>SUM(CE37:CJ37)</f>
        <v>197928576.04410735</v>
      </c>
      <c r="CL37" s="22">
        <f>CC37+CD37+CK37</f>
        <v>690116009.42633331</v>
      </c>
      <c r="CM37" s="87">
        <f>+CL37+CL38</f>
        <v>690116009.42633331</v>
      </c>
      <c r="CP37" s="21">
        <f t="shared" ref="CP37:CW37" si="166">CP36</f>
        <v>-56873718.607773989</v>
      </c>
      <c r="CQ37" s="21">
        <f t="shared" si="166"/>
        <v>549061151.99000001</v>
      </c>
      <c r="CR37" s="22">
        <f t="shared" si="166"/>
        <v>11812.5</v>
      </c>
      <c r="CS37" s="22">
        <f t="shared" si="166"/>
        <v>301273.89147400111</v>
      </c>
      <c r="CT37" s="22">
        <f t="shared" si="166"/>
        <v>22345782.208333328</v>
      </c>
      <c r="CU37" s="22">
        <f t="shared" si="166"/>
        <v>-23412690.296926402</v>
      </c>
      <c r="CV37" s="22">
        <f t="shared" si="166"/>
        <v>148357006.875</v>
      </c>
      <c r="CW37" s="21">
        <f t="shared" si="166"/>
        <v>50325390.866226397</v>
      </c>
      <c r="CX37" s="22">
        <f>SUM(CR37:CW37)</f>
        <v>197928576.04410735</v>
      </c>
      <c r="CY37" s="22">
        <f>CP37+CQ37+CX37</f>
        <v>690116009.42633331</v>
      </c>
      <c r="CZ37" s="87">
        <f>+CY37+CY38</f>
        <v>690116009.42633331</v>
      </c>
      <c r="DC37" s="21">
        <f t="shared" ref="DC37:DJ37" si="167">DC36</f>
        <v>-56873718.607773989</v>
      </c>
      <c r="DD37" s="21">
        <f t="shared" si="167"/>
        <v>549061151.99000001</v>
      </c>
      <c r="DE37" s="22">
        <f t="shared" si="167"/>
        <v>11812.5</v>
      </c>
      <c r="DF37" s="22">
        <f t="shared" si="167"/>
        <v>301273.89147400111</v>
      </c>
      <c r="DG37" s="22">
        <f t="shared" si="167"/>
        <v>22345782.208333328</v>
      </c>
      <c r="DH37" s="22">
        <f t="shared" si="167"/>
        <v>-23412690.296926402</v>
      </c>
      <c r="DI37" s="22">
        <f t="shared" si="167"/>
        <v>148357006.875</v>
      </c>
      <c r="DJ37" s="21">
        <f t="shared" si="167"/>
        <v>50325390.866226397</v>
      </c>
      <c r="DK37" s="22">
        <f>SUM(DE37:DJ37)</f>
        <v>197928576.04410735</v>
      </c>
      <c r="DL37" s="22">
        <f>DC37+DD37+DK37</f>
        <v>690116009.42633331</v>
      </c>
      <c r="DM37" s="87">
        <f>+DL37+DL38</f>
        <v>690116009.42633331</v>
      </c>
      <c r="DP37" s="21">
        <f t="shared" ref="DP37:DW37" si="168">DP36</f>
        <v>-56873718.607773989</v>
      </c>
      <c r="DQ37" s="21">
        <f t="shared" si="168"/>
        <v>549061151.99000001</v>
      </c>
      <c r="DR37" s="22">
        <f t="shared" si="168"/>
        <v>11812.5</v>
      </c>
      <c r="DS37" s="22">
        <f t="shared" si="168"/>
        <v>301273.89147400111</v>
      </c>
      <c r="DT37" s="22">
        <f t="shared" si="168"/>
        <v>22345782.208333328</v>
      </c>
      <c r="DU37" s="22">
        <f t="shared" si="168"/>
        <v>-23412690.296926402</v>
      </c>
      <c r="DV37" s="22">
        <f t="shared" si="168"/>
        <v>148357006.875</v>
      </c>
      <c r="DW37" s="21">
        <f t="shared" si="168"/>
        <v>50325390.866226397</v>
      </c>
      <c r="DX37" s="22">
        <f>SUM(DR37:DW37)</f>
        <v>197928576.04410735</v>
      </c>
      <c r="DY37" s="22">
        <f>DP37+DQ37+DX37</f>
        <v>690116009.42633331</v>
      </c>
      <c r="DZ37" s="87">
        <f>+DY37+DY38</f>
        <v>690116009.42633331</v>
      </c>
      <c r="EC37" s="21">
        <f t="shared" ref="EC37:EJ37" si="169">EC36</f>
        <v>-56873718.607773989</v>
      </c>
      <c r="ED37" s="21">
        <f t="shared" si="169"/>
        <v>549061151.99000001</v>
      </c>
      <c r="EE37" s="22">
        <f t="shared" si="169"/>
        <v>11812.5</v>
      </c>
      <c r="EF37" s="22">
        <f t="shared" si="169"/>
        <v>301273.89147400111</v>
      </c>
      <c r="EG37" s="22">
        <f t="shared" si="169"/>
        <v>22345782.208333328</v>
      </c>
      <c r="EH37" s="22">
        <f t="shared" si="169"/>
        <v>-23412690.296926402</v>
      </c>
      <c r="EI37" s="22">
        <f t="shared" si="169"/>
        <v>148357006.875</v>
      </c>
      <c r="EJ37" s="21">
        <f t="shared" si="169"/>
        <v>50325390.866226397</v>
      </c>
      <c r="EK37" s="22">
        <f>SUM(EE37:EJ37)</f>
        <v>197928576.04410735</v>
      </c>
      <c r="EL37" s="22">
        <f>EC37+ED37+EK37</f>
        <v>690116009.42633331</v>
      </c>
      <c r="EM37" s="87">
        <f>+EL37+EL38</f>
        <v>690116009.42633331</v>
      </c>
      <c r="EP37" s="21">
        <f t="shared" ref="EP37:EW37" si="170">EP36</f>
        <v>-56873718.607773989</v>
      </c>
      <c r="EQ37" s="21">
        <f t="shared" si="170"/>
        <v>549061151.99000001</v>
      </c>
      <c r="ER37" s="22">
        <f t="shared" si="170"/>
        <v>11812.5</v>
      </c>
      <c r="ES37" s="22">
        <f t="shared" si="170"/>
        <v>301273.89147400111</v>
      </c>
      <c r="ET37" s="22">
        <f t="shared" si="170"/>
        <v>22345782.208333328</v>
      </c>
      <c r="EU37" s="22">
        <f t="shared" si="170"/>
        <v>-23412690.296926402</v>
      </c>
      <c r="EV37" s="22">
        <f t="shared" si="170"/>
        <v>148357006.875</v>
      </c>
      <c r="EW37" s="21">
        <f t="shared" si="170"/>
        <v>50325390.866226397</v>
      </c>
      <c r="EX37" s="22">
        <f>SUM(ER37:EW37)</f>
        <v>197928576.04410735</v>
      </c>
      <c r="EY37" s="22">
        <f>EP37+EQ37+EX37</f>
        <v>690116009.42633331</v>
      </c>
      <c r="EZ37" s="87">
        <f>+EY37+EY38</f>
        <v>690116009.42633331</v>
      </c>
    </row>
    <row r="38" spans="1:158" s="86" customFormat="1" ht="13.5" customHeight="1" x14ac:dyDescent="0.2">
      <c r="A38" s="95" t="s">
        <v>420</v>
      </c>
      <c r="B38" s="21">
        <f t="shared" ref="B38:I38" si="171">B36-B37</f>
        <v>0</v>
      </c>
      <c r="C38" s="21">
        <f t="shared" si="171"/>
        <v>0</v>
      </c>
      <c r="D38" s="21">
        <f t="shared" si="171"/>
        <v>0</v>
      </c>
      <c r="E38" s="21">
        <f t="shared" si="171"/>
        <v>0</v>
      </c>
      <c r="F38" s="21">
        <f t="shared" si="171"/>
        <v>0</v>
      </c>
      <c r="G38" s="21">
        <f t="shared" si="171"/>
        <v>0</v>
      </c>
      <c r="H38" s="21">
        <f t="shared" si="171"/>
        <v>0</v>
      </c>
      <c r="I38" s="21">
        <f t="shared" si="171"/>
        <v>0</v>
      </c>
      <c r="J38" s="22">
        <f>SUM(D38:I38)</f>
        <v>0</v>
      </c>
      <c r="K38" s="22">
        <f>B38+C38+J38</f>
        <v>0</v>
      </c>
      <c r="L38" s="87"/>
      <c r="P38" s="21">
        <f t="shared" ref="P38:W38" si="172">+B38</f>
        <v>0</v>
      </c>
      <c r="Q38" s="21">
        <f t="shared" si="172"/>
        <v>0</v>
      </c>
      <c r="R38" s="22">
        <f t="shared" si="172"/>
        <v>0</v>
      </c>
      <c r="S38" s="22">
        <f t="shared" si="172"/>
        <v>0</v>
      </c>
      <c r="T38" s="22">
        <f t="shared" si="172"/>
        <v>0</v>
      </c>
      <c r="U38" s="22">
        <f t="shared" si="172"/>
        <v>0</v>
      </c>
      <c r="V38" s="22">
        <f t="shared" si="172"/>
        <v>0</v>
      </c>
      <c r="W38" s="21">
        <f t="shared" si="172"/>
        <v>0</v>
      </c>
      <c r="X38" s="22">
        <f>SUM(R38:W38)</f>
        <v>0</v>
      </c>
      <c r="Y38" s="22">
        <f>P38+Q38+X38</f>
        <v>0</v>
      </c>
      <c r="Z38" s="87">
        <f>Y36+Y37+Y38</f>
        <v>440232018.85266721</v>
      </c>
      <c r="AC38" s="21">
        <f t="shared" ref="AC38:AJ38" si="173">+P38</f>
        <v>0</v>
      </c>
      <c r="AD38" s="21">
        <f t="shared" si="173"/>
        <v>0</v>
      </c>
      <c r="AE38" s="21">
        <f t="shared" si="173"/>
        <v>0</v>
      </c>
      <c r="AF38" s="21">
        <f t="shared" si="173"/>
        <v>0</v>
      </c>
      <c r="AG38" s="21">
        <f t="shared" si="173"/>
        <v>0</v>
      </c>
      <c r="AH38" s="21">
        <f t="shared" si="173"/>
        <v>0</v>
      </c>
      <c r="AI38" s="21">
        <f t="shared" si="173"/>
        <v>0</v>
      </c>
      <c r="AJ38" s="21">
        <f t="shared" si="173"/>
        <v>0</v>
      </c>
      <c r="AK38" s="22">
        <f>SUM(AE38:AJ38)</f>
        <v>0</v>
      </c>
      <c r="AL38" s="22">
        <f>AC38+AD38+AK38</f>
        <v>0</v>
      </c>
      <c r="AM38" s="87"/>
      <c r="AP38" s="21">
        <f t="shared" ref="AP38:AW38" si="174">+AC38</f>
        <v>0</v>
      </c>
      <c r="AQ38" s="21">
        <f t="shared" si="174"/>
        <v>0</v>
      </c>
      <c r="AR38" s="22">
        <f t="shared" si="174"/>
        <v>0</v>
      </c>
      <c r="AS38" s="22">
        <f t="shared" si="174"/>
        <v>0</v>
      </c>
      <c r="AT38" s="22">
        <f t="shared" si="174"/>
        <v>0</v>
      </c>
      <c r="AU38" s="22">
        <f t="shared" si="174"/>
        <v>0</v>
      </c>
      <c r="AV38" s="22">
        <f t="shared" si="174"/>
        <v>0</v>
      </c>
      <c r="AW38" s="21">
        <f t="shared" si="174"/>
        <v>0</v>
      </c>
      <c r="AX38" s="22">
        <f>SUM(AR38:AW38)</f>
        <v>0</v>
      </c>
      <c r="AY38" s="22">
        <f>AP38+AQ38+AX38</f>
        <v>0</v>
      </c>
      <c r="AZ38" s="87"/>
      <c r="BC38" s="21">
        <f>+AP38</f>
        <v>0</v>
      </c>
      <c r="BD38" s="21">
        <f>+AQ38</f>
        <v>0</v>
      </c>
      <c r="BE38" s="22">
        <f>+AR38</f>
        <v>0</v>
      </c>
      <c r="BF38" s="22"/>
      <c r="BG38" s="22">
        <f>+AT38</f>
        <v>0</v>
      </c>
      <c r="BH38" s="22">
        <f>+AU38</f>
        <v>0</v>
      </c>
      <c r="BI38" s="22">
        <f>+AV38</f>
        <v>0</v>
      </c>
      <c r="BJ38" s="21">
        <f>+AW38</f>
        <v>0</v>
      </c>
      <c r="BK38" s="22">
        <f>SUM(BE38:BJ38)</f>
        <v>0</v>
      </c>
      <c r="BL38" s="22">
        <f>BC38+BD38+BK38</f>
        <v>0</v>
      </c>
      <c r="BM38" s="87"/>
      <c r="BP38" s="21">
        <f t="shared" ref="BP38:BW38" si="175">+BC38</f>
        <v>0</v>
      </c>
      <c r="BQ38" s="21">
        <f t="shared" si="175"/>
        <v>0</v>
      </c>
      <c r="BR38" s="22">
        <f t="shared" si="175"/>
        <v>0</v>
      </c>
      <c r="BS38" s="22">
        <f t="shared" si="175"/>
        <v>0</v>
      </c>
      <c r="BT38" s="22">
        <f t="shared" si="175"/>
        <v>0</v>
      </c>
      <c r="BU38" s="22">
        <f t="shared" si="175"/>
        <v>0</v>
      </c>
      <c r="BV38" s="22">
        <f t="shared" si="175"/>
        <v>0</v>
      </c>
      <c r="BW38" s="21">
        <f t="shared" si="175"/>
        <v>0</v>
      </c>
      <c r="BX38" s="22">
        <f>SUM(BR38:BW38)</f>
        <v>0</v>
      </c>
      <c r="BY38" s="22">
        <f>BP38+BQ38+BX38</f>
        <v>0</v>
      </c>
      <c r="BZ38" s="87"/>
      <c r="CC38" s="21">
        <f t="shared" ref="CC38:CJ38" si="176">+BP38</f>
        <v>0</v>
      </c>
      <c r="CD38" s="21">
        <f t="shared" si="176"/>
        <v>0</v>
      </c>
      <c r="CE38" s="22">
        <f t="shared" si="176"/>
        <v>0</v>
      </c>
      <c r="CF38" s="22">
        <f t="shared" si="176"/>
        <v>0</v>
      </c>
      <c r="CG38" s="22">
        <f t="shared" si="176"/>
        <v>0</v>
      </c>
      <c r="CH38" s="22">
        <f t="shared" si="176"/>
        <v>0</v>
      </c>
      <c r="CI38" s="22">
        <f t="shared" si="176"/>
        <v>0</v>
      </c>
      <c r="CJ38" s="21">
        <f t="shared" si="176"/>
        <v>0</v>
      </c>
      <c r="CK38" s="22">
        <f>SUM(CE38:CJ38)</f>
        <v>0</v>
      </c>
      <c r="CL38" s="22">
        <f>CC38+CD38+CK38</f>
        <v>0</v>
      </c>
      <c r="CM38" s="87"/>
      <c r="CP38" s="21">
        <f t="shared" ref="CP38:CW38" si="177">+CC38</f>
        <v>0</v>
      </c>
      <c r="CQ38" s="21">
        <f t="shared" si="177"/>
        <v>0</v>
      </c>
      <c r="CR38" s="22">
        <f t="shared" si="177"/>
        <v>0</v>
      </c>
      <c r="CS38" s="22">
        <f t="shared" si="177"/>
        <v>0</v>
      </c>
      <c r="CT38" s="22">
        <f t="shared" si="177"/>
        <v>0</v>
      </c>
      <c r="CU38" s="22">
        <f t="shared" si="177"/>
        <v>0</v>
      </c>
      <c r="CV38" s="22">
        <f t="shared" si="177"/>
        <v>0</v>
      </c>
      <c r="CW38" s="21">
        <f t="shared" si="177"/>
        <v>0</v>
      </c>
      <c r="CX38" s="22">
        <f>SUM(CR38:CW38)</f>
        <v>0</v>
      </c>
      <c r="CY38" s="22">
        <f>CP38+CQ38+CX38</f>
        <v>0</v>
      </c>
      <c r="CZ38" s="87"/>
      <c r="DC38" s="21">
        <f t="shared" ref="DC38:DJ38" si="178">+CP38</f>
        <v>0</v>
      </c>
      <c r="DD38" s="21">
        <f t="shared" si="178"/>
        <v>0</v>
      </c>
      <c r="DE38" s="22">
        <f t="shared" si="178"/>
        <v>0</v>
      </c>
      <c r="DF38" s="22">
        <f t="shared" si="178"/>
        <v>0</v>
      </c>
      <c r="DG38" s="22">
        <f t="shared" si="178"/>
        <v>0</v>
      </c>
      <c r="DH38" s="22">
        <f t="shared" si="178"/>
        <v>0</v>
      </c>
      <c r="DI38" s="22">
        <f t="shared" si="178"/>
        <v>0</v>
      </c>
      <c r="DJ38" s="21">
        <f t="shared" si="178"/>
        <v>0</v>
      </c>
      <c r="DK38" s="22">
        <f>SUM(DE38:DJ38)</f>
        <v>0</v>
      </c>
      <c r="DL38" s="22">
        <f>DC38+DD38+DK38</f>
        <v>0</v>
      </c>
      <c r="DM38" s="87"/>
      <c r="DP38" s="21">
        <f t="shared" ref="DP38:DW38" si="179">+DC38</f>
        <v>0</v>
      </c>
      <c r="DQ38" s="21">
        <f t="shared" si="179"/>
        <v>0</v>
      </c>
      <c r="DR38" s="22">
        <f t="shared" si="179"/>
        <v>0</v>
      </c>
      <c r="DS38" s="22">
        <f t="shared" si="179"/>
        <v>0</v>
      </c>
      <c r="DT38" s="22">
        <f t="shared" si="179"/>
        <v>0</v>
      </c>
      <c r="DU38" s="22">
        <f t="shared" si="179"/>
        <v>0</v>
      </c>
      <c r="DV38" s="22">
        <f t="shared" si="179"/>
        <v>0</v>
      </c>
      <c r="DW38" s="21">
        <f t="shared" si="179"/>
        <v>0</v>
      </c>
      <c r="DX38" s="22">
        <f>SUM(DR38:DW38)</f>
        <v>0</v>
      </c>
      <c r="DY38" s="22">
        <f>DP38+DQ38+DX38</f>
        <v>0</v>
      </c>
      <c r="DZ38" s="87"/>
      <c r="EC38" s="21">
        <f t="shared" ref="EC38:EJ38" si="180">+DP38</f>
        <v>0</v>
      </c>
      <c r="ED38" s="21">
        <f t="shared" si="180"/>
        <v>0</v>
      </c>
      <c r="EE38" s="22">
        <f t="shared" si="180"/>
        <v>0</v>
      </c>
      <c r="EF38" s="22">
        <f t="shared" si="180"/>
        <v>0</v>
      </c>
      <c r="EG38" s="22">
        <f t="shared" si="180"/>
        <v>0</v>
      </c>
      <c r="EH38" s="22">
        <f t="shared" si="180"/>
        <v>0</v>
      </c>
      <c r="EI38" s="22">
        <f t="shared" si="180"/>
        <v>0</v>
      </c>
      <c r="EJ38" s="21">
        <f t="shared" si="180"/>
        <v>0</v>
      </c>
      <c r="EK38" s="22">
        <f>SUM(EE38:EJ38)</f>
        <v>0</v>
      </c>
      <c r="EL38" s="22">
        <f>EC38+ED38+EK38</f>
        <v>0</v>
      </c>
      <c r="EM38" s="87"/>
      <c r="EP38" s="21">
        <f t="shared" ref="EP38:EW38" si="181">+EC38</f>
        <v>0</v>
      </c>
      <c r="EQ38" s="21">
        <f t="shared" si="181"/>
        <v>0</v>
      </c>
      <c r="ER38" s="22">
        <f t="shared" si="181"/>
        <v>0</v>
      </c>
      <c r="ES38" s="22">
        <f t="shared" si="181"/>
        <v>0</v>
      </c>
      <c r="ET38" s="22">
        <f t="shared" si="181"/>
        <v>0</v>
      </c>
      <c r="EU38" s="22">
        <f t="shared" si="181"/>
        <v>0</v>
      </c>
      <c r="EV38" s="22">
        <f t="shared" si="181"/>
        <v>0</v>
      </c>
      <c r="EW38" s="21">
        <f t="shared" si="181"/>
        <v>0</v>
      </c>
      <c r="EX38" s="22">
        <f>SUM(ER38:EW38)</f>
        <v>0</v>
      </c>
      <c r="EY38" s="22">
        <f>EP38+EQ38+EX38</f>
        <v>0</v>
      </c>
      <c r="EZ38" s="87"/>
    </row>
    <row r="39" spans="1:158" ht="15" x14ac:dyDescent="0.25">
      <c r="A39" s="92" t="s">
        <v>273</v>
      </c>
      <c r="B39" s="17">
        <f t="shared" ref="B39:I39" si="182">B37-B36+B38</f>
        <v>0</v>
      </c>
      <c r="C39" s="17">
        <f t="shared" si="182"/>
        <v>0</v>
      </c>
      <c r="D39" s="17">
        <f t="shared" si="182"/>
        <v>0</v>
      </c>
      <c r="E39" s="17">
        <f t="shared" si="182"/>
        <v>0</v>
      </c>
      <c r="F39" s="17">
        <f t="shared" si="182"/>
        <v>0</v>
      </c>
      <c r="G39" s="17">
        <f t="shared" si="182"/>
        <v>0</v>
      </c>
      <c r="H39" s="17">
        <f t="shared" si="182"/>
        <v>0</v>
      </c>
      <c r="I39" s="17">
        <f t="shared" si="182"/>
        <v>0</v>
      </c>
      <c r="J39" s="17">
        <f>SUM(D39:I39)</f>
        <v>0</v>
      </c>
      <c r="K39" s="17">
        <f>B39+C39+J39</f>
        <v>0</v>
      </c>
      <c r="L39" s="60" t="e">
        <f>(C37+C38)/(#REF!-#REF!)</f>
        <v>#REF!</v>
      </c>
      <c r="P39" s="17">
        <f t="shared" ref="P39:W39" si="183">P37-P36+P38</f>
        <v>-99999999.999999642</v>
      </c>
      <c r="Q39" s="17">
        <f t="shared" si="183"/>
        <v>340000000</v>
      </c>
      <c r="R39" s="17">
        <f t="shared" si="183"/>
        <v>0</v>
      </c>
      <c r="S39" s="17">
        <f t="shared" si="183"/>
        <v>-200000000</v>
      </c>
      <c r="T39" s="17">
        <f t="shared" si="183"/>
        <v>0</v>
      </c>
      <c r="U39" s="17">
        <f t="shared" si="183"/>
        <v>0</v>
      </c>
      <c r="V39" s="17">
        <f t="shared" si="183"/>
        <v>0</v>
      </c>
      <c r="W39" s="17">
        <f t="shared" si="183"/>
        <v>-3.7252902984619141E-8</v>
      </c>
      <c r="X39" s="17">
        <f>SUM(R39:W39)</f>
        <v>-200000000.00000003</v>
      </c>
      <c r="Y39" s="17">
        <f>P39+Q39+X39</f>
        <v>40000000.000000328</v>
      </c>
      <c r="Z39" s="60" t="e">
        <f>(Q37+Q38)/(#REF!-#REF!)</f>
        <v>#REF!</v>
      </c>
      <c r="AC39" s="17">
        <f t="shared" ref="AC39:AJ39" si="184">AC37-AC36+AC38</f>
        <v>10000000</v>
      </c>
      <c r="AD39" s="17">
        <f t="shared" si="184"/>
        <v>420000000</v>
      </c>
      <c r="AE39" s="17">
        <f t="shared" si="184"/>
        <v>0</v>
      </c>
      <c r="AF39" s="17">
        <f t="shared" si="184"/>
        <v>-70000000.000000477</v>
      </c>
      <c r="AG39" s="17">
        <f t="shared" si="184"/>
        <v>0</v>
      </c>
      <c r="AH39" s="17">
        <f t="shared" si="184"/>
        <v>-19999999.99999997</v>
      </c>
      <c r="AI39" s="17">
        <f t="shared" si="184"/>
        <v>140000000</v>
      </c>
      <c r="AJ39" s="17">
        <f t="shared" si="184"/>
        <v>-110000000</v>
      </c>
      <c r="AK39" s="17">
        <f>SUM(AE39:AJ39)</f>
        <v>-60000000.000000447</v>
      </c>
      <c r="AL39" s="17">
        <f>AC39+AD39+AK39</f>
        <v>369999999.99999952</v>
      </c>
      <c r="AM39" s="60" t="e">
        <f>(AD37+AD38)/(#REF!-#REF!)</f>
        <v>#REF!</v>
      </c>
      <c r="AP39" s="17">
        <f t="shared" ref="AP39:AW39" si="185">AP37-AP36+AP38</f>
        <v>-219999999.99999997</v>
      </c>
      <c r="AQ39" s="17">
        <f t="shared" si="185"/>
        <v>495000000</v>
      </c>
      <c r="AR39" s="17">
        <f t="shared" si="185"/>
        <v>0</v>
      </c>
      <c r="AS39" s="17">
        <f t="shared" si="185"/>
        <v>-45000000.000000007</v>
      </c>
      <c r="AT39" s="17">
        <f t="shared" si="185"/>
        <v>0</v>
      </c>
      <c r="AU39" s="17">
        <f t="shared" si="185"/>
        <v>-30000000</v>
      </c>
      <c r="AV39" s="17">
        <f t="shared" si="185"/>
        <v>0</v>
      </c>
      <c r="AW39" s="17">
        <f t="shared" si="185"/>
        <v>-200000000</v>
      </c>
      <c r="AX39" s="17">
        <f>SUM(AR39:AW39)</f>
        <v>-275000000</v>
      </c>
      <c r="AY39" s="17">
        <f>AP39+AQ39+AX39</f>
        <v>0</v>
      </c>
      <c r="AZ39" s="60" t="e">
        <f>(AQ37+AQ38)/(#REF!-#REF!)</f>
        <v>#REF!</v>
      </c>
      <c r="BC39" s="17">
        <f t="shared" ref="BC39:BJ39" si="186">BC37-BC36+BC38</f>
        <v>0</v>
      </c>
      <c r="BD39" s="17">
        <f t="shared" si="186"/>
        <v>0</v>
      </c>
      <c r="BE39" s="17">
        <f t="shared" si="186"/>
        <v>0</v>
      </c>
      <c r="BF39" s="17">
        <f t="shared" si="186"/>
        <v>0</v>
      </c>
      <c r="BG39" s="17">
        <f t="shared" si="186"/>
        <v>0</v>
      </c>
      <c r="BH39" s="17">
        <f t="shared" si="186"/>
        <v>0</v>
      </c>
      <c r="BI39" s="17">
        <f t="shared" si="186"/>
        <v>0</v>
      </c>
      <c r="BJ39" s="17">
        <f t="shared" si="186"/>
        <v>0</v>
      </c>
      <c r="BK39" s="17">
        <f>SUM(BE39:BJ39)</f>
        <v>0</v>
      </c>
      <c r="BL39" s="17">
        <f>BC39+BD39+BK39</f>
        <v>0</v>
      </c>
      <c r="BM39" s="60" t="e">
        <f>(BD37+BD38)/(#REF!-#REF!)</f>
        <v>#REF!</v>
      </c>
      <c r="BP39" s="17">
        <f t="shared" ref="BP39:BW39" si="187">BP37-BP36+BP38</f>
        <v>0</v>
      </c>
      <c r="BQ39" s="17">
        <f t="shared" si="187"/>
        <v>0</v>
      </c>
      <c r="BR39" s="17">
        <f t="shared" si="187"/>
        <v>0</v>
      </c>
      <c r="BS39" s="17">
        <f t="shared" si="187"/>
        <v>0</v>
      </c>
      <c r="BT39" s="17">
        <f t="shared" si="187"/>
        <v>0</v>
      </c>
      <c r="BU39" s="17">
        <f t="shared" si="187"/>
        <v>0</v>
      </c>
      <c r="BV39" s="17">
        <f t="shared" si="187"/>
        <v>0</v>
      </c>
      <c r="BW39" s="17">
        <f t="shared" si="187"/>
        <v>0</v>
      </c>
      <c r="BX39" s="17">
        <f>SUM(BR39:BW39)</f>
        <v>0</v>
      </c>
      <c r="BY39" s="17">
        <f>BP39+BQ39+BX39</f>
        <v>0</v>
      </c>
      <c r="BZ39" s="60" t="e">
        <f>(BQ37+BQ38)/(#REF!-#REF!)</f>
        <v>#REF!</v>
      </c>
      <c r="CC39" s="17">
        <f t="shared" ref="CC39:CJ39" si="188">CC37-CC36+CC38</f>
        <v>0</v>
      </c>
      <c r="CD39" s="17">
        <f t="shared" si="188"/>
        <v>0</v>
      </c>
      <c r="CE39" s="17">
        <f t="shared" si="188"/>
        <v>0</v>
      </c>
      <c r="CF39" s="17">
        <f t="shared" si="188"/>
        <v>0</v>
      </c>
      <c r="CG39" s="17">
        <f t="shared" si="188"/>
        <v>0</v>
      </c>
      <c r="CH39" s="17">
        <f t="shared" si="188"/>
        <v>0</v>
      </c>
      <c r="CI39" s="17">
        <f t="shared" si="188"/>
        <v>0</v>
      </c>
      <c r="CJ39" s="17">
        <f t="shared" si="188"/>
        <v>0</v>
      </c>
      <c r="CK39" s="17">
        <f>SUM(CE39:CJ39)</f>
        <v>0</v>
      </c>
      <c r="CL39" s="17">
        <f>CC39+CD39+CK39</f>
        <v>0</v>
      </c>
      <c r="CM39" s="60" t="e">
        <f>(CD37+CD38)/(#REF!-#REF!)</f>
        <v>#REF!</v>
      </c>
      <c r="CP39" s="17">
        <f t="shared" ref="CP39:CW39" si="189">CP37-CP36+CP38</f>
        <v>0</v>
      </c>
      <c r="CQ39" s="17">
        <f t="shared" si="189"/>
        <v>0</v>
      </c>
      <c r="CR39" s="17">
        <f t="shared" si="189"/>
        <v>0</v>
      </c>
      <c r="CS39" s="17">
        <f t="shared" si="189"/>
        <v>0</v>
      </c>
      <c r="CT39" s="17">
        <f t="shared" si="189"/>
        <v>0</v>
      </c>
      <c r="CU39" s="17">
        <f t="shared" si="189"/>
        <v>0</v>
      </c>
      <c r="CV39" s="17">
        <f t="shared" si="189"/>
        <v>0</v>
      </c>
      <c r="CW39" s="17">
        <f t="shared" si="189"/>
        <v>0</v>
      </c>
      <c r="CX39" s="17">
        <f>SUM(CR39:CW39)</f>
        <v>0</v>
      </c>
      <c r="CY39" s="17">
        <f>CP39+CQ39+CX39</f>
        <v>0</v>
      </c>
      <c r="CZ39" s="60" t="e">
        <f>(CQ37+CQ38)/(#REF!-#REF!)</f>
        <v>#REF!</v>
      </c>
      <c r="DC39" s="17">
        <f t="shared" ref="DC39:DJ39" si="190">DC37-DC36+DC38</f>
        <v>0</v>
      </c>
      <c r="DD39" s="17">
        <f t="shared" si="190"/>
        <v>0</v>
      </c>
      <c r="DE39" s="17">
        <f t="shared" si="190"/>
        <v>0</v>
      </c>
      <c r="DF39" s="17">
        <f t="shared" si="190"/>
        <v>0</v>
      </c>
      <c r="DG39" s="17">
        <f t="shared" si="190"/>
        <v>0</v>
      </c>
      <c r="DH39" s="17">
        <f t="shared" si="190"/>
        <v>0</v>
      </c>
      <c r="DI39" s="17">
        <f t="shared" si="190"/>
        <v>0</v>
      </c>
      <c r="DJ39" s="17">
        <f t="shared" si="190"/>
        <v>0</v>
      </c>
      <c r="DK39" s="17">
        <f>SUM(DE39:DJ39)</f>
        <v>0</v>
      </c>
      <c r="DL39" s="17">
        <f>DC39+DD39+DK39</f>
        <v>0</v>
      </c>
      <c r="DM39" s="60" t="e">
        <f>(DD37+DD38)/(#REF!-#REF!)</f>
        <v>#REF!</v>
      </c>
      <c r="DP39" s="17">
        <f t="shared" ref="DP39:DW39" si="191">DP37-DP36+DP38</f>
        <v>0</v>
      </c>
      <c r="DQ39" s="17">
        <f t="shared" si="191"/>
        <v>0</v>
      </c>
      <c r="DR39" s="17">
        <f t="shared" si="191"/>
        <v>0</v>
      </c>
      <c r="DS39" s="17">
        <f t="shared" si="191"/>
        <v>0</v>
      </c>
      <c r="DT39" s="17">
        <f t="shared" si="191"/>
        <v>0</v>
      </c>
      <c r="DU39" s="17">
        <f t="shared" si="191"/>
        <v>0</v>
      </c>
      <c r="DV39" s="17">
        <f t="shared" si="191"/>
        <v>0</v>
      </c>
      <c r="DW39" s="17">
        <f t="shared" si="191"/>
        <v>0</v>
      </c>
      <c r="DX39" s="17">
        <f>SUM(DR39:DW39)</f>
        <v>0</v>
      </c>
      <c r="DY39" s="17">
        <f>DP39+DQ39+DX39</f>
        <v>0</v>
      </c>
      <c r="DZ39" s="60" t="e">
        <f>(DQ37+DQ38)/(#REF!-#REF!)</f>
        <v>#REF!</v>
      </c>
      <c r="EC39" s="17">
        <f t="shared" ref="EC39:EJ39" si="192">EC37-EC36+EC38</f>
        <v>0</v>
      </c>
      <c r="ED39" s="17">
        <f t="shared" si="192"/>
        <v>0</v>
      </c>
      <c r="EE39" s="17">
        <f t="shared" si="192"/>
        <v>0</v>
      </c>
      <c r="EF39" s="17">
        <f t="shared" si="192"/>
        <v>0</v>
      </c>
      <c r="EG39" s="17">
        <f t="shared" si="192"/>
        <v>0</v>
      </c>
      <c r="EH39" s="17">
        <f t="shared" si="192"/>
        <v>0</v>
      </c>
      <c r="EI39" s="17">
        <f t="shared" si="192"/>
        <v>0</v>
      </c>
      <c r="EJ39" s="17">
        <f t="shared" si="192"/>
        <v>0</v>
      </c>
      <c r="EK39" s="17">
        <f>SUM(EE39:EJ39)</f>
        <v>0</v>
      </c>
      <c r="EL39" s="17">
        <f>EC39+ED39+EK39</f>
        <v>0</v>
      </c>
      <c r="EM39" s="60" t="e">
        <f>(ED37+ED38)/(#REF!-#REF!)</f>
        <v>#REF!</v>
      </c>
      <c r="EP39" s="17">
        <f t="shared" ref="EP39:EW39" si="193">EP37-EP36+EP38</f>
        <v>0</v>
      </c>
      <c r="EQ39" s="17">
        <f t="shared" si="193"/>
        <v>0</v>
      </c>
      <c r="ER39" s="17">
        <f t="shared" si="193"/>
        <v>0</v>
      </c>
      <c r="ES39" s="17">
        <f t="shared" si="193"/>
        <v>0</v>
      </c>
      <c r="ET39" s="17">
        <f t="shared" si="193"/>
        <v>0</v>
      </c>
      <c r="EU39" s="17">
        <f t="shared" si="193"/>
        <v>0</v>
      </c>
      <c r="EV39" s="17">
        <f t="shared" si="193"/>
        <v>0</v>
      </c>
      <c r="EW39" s="17">
        <f t="shared" si="193"/>
        <v>0</v>
      </c>
      <c r="EX39" s="17">
        <f>SUM(ER39:EW39)</f>
        <v>0</v>
      </c>
      <c r="EY39" s="17">
        <f>EP39+EQ39+EX39</f>
        <v>0</v>
      </c>
      <c r="EZ39" s="60" t="e">
        <f>(EQ37+EQ38)/(#REF!-#REF!)</f>
        <v>#REF!</v>
      </c>
    </row>
    <row r="40" spans="1:158" ht="6" customHeight="1" x14ac:dyDescent="0.2">
      <c r="A40" s="83"/>
      <c r="B40" s="82"/>
      <c r="C40" s="82"/>
      <c r="D40" s="82"/>
      <c r="E40" s="82"/>
      <c r="F40" s="82"/>
      <c r="G40" s="82"/>
      <c r="H40" s="82"/>
      <c r="I40" s="82"/>
      <c r="J40" s="82"/>
      <c r="K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DC40" s="82"/>
      <c r="DD40" s="82"/>
      <c r="DE40" s="82"/>
      <c r="DF40" s="82"/>
      <c r="DG40" s="82"/>
      <c r="DH40" s="82"/>
      <c r="DI40" s="82"/>
      <c r="DJ40" s="82"/>
      <c r="DK40" s="82"/>
      <c r="DL40" s="82"/>
      <c r="DP40" s="82"/>
      <c r="DQ40" s="82"/>
      <c r="DR40" s="82"/>
      <c r="DS40" s="82"/>
      <c r="DT40" s="82"/>
      <c r="DU40" s="82"/>
      <c r="DV40" s="82"/>
      <c r="DW40" s="82"/>
      <c r="DX40" s="82"/>
      <c r="DY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P40" s="82"/>
      <c r="EQ40" s="82"/>
      <c r="ER40" s="82"/>
      <c r="ES40" s="82"/>
      <c r="ET40" s="82"/>
      <c r="EU40" s="82"/>
      <c r="EV40" s="82"/>
      <c r="EW40" s="82"/>
      <c r="EX40" s="82"/>
      <c r="EY40" s="82"/>
    </row>
    <row r="41" spans="1:158" x14ac:dyDescent="0.2">
      <c r="A41" s="1" t="s">
        <v>272</v>
      </c>
      <c r="B41" s="3"/>
      <c r="C41" s="3">
        <f>1078-923</f>
        <v>155</v>
      </c>
      <c r="D41" s="3"/>
      <c r="E41" s="3"/>
      <c r="F41" s="3"/>
      <c r="G41" s="3"/>
      <c r="H41" s="3"/>
      <c r="I41" s="3"/>
      <c r="J41" s="3">
        <f>SUM(D41:I41)</f>
        <v>0</v>
      </c>
      <c r="K41" s="3">
        <f>B41+C41+J41</f>
        <v>155</v>
      </c>
      <c r="L41" s="1" t="s">
        <v>419</v>
      </c>
      <c r="P41" s="3"/>
      <c r="Q41" s="3">
        <f>1078-923</f>
        <v>155</v>
      </c>
      <c r="R41" s="3"/>
      <c r="S41" s="3"/>
      <c r="T41" s="3"/>
      <c r="U41" s="3"/>
      <c r="V41" s="3"/>
      <c r="W41" s="3"/>
      <c r="X41" s="3">
        <f>SUM(R41:W41)</f>
        <v>0</v>
      </c>
      <c r="Y41" s="3">
        <f>P41+Q41+X41</f>
        <v>155</v>
      </c>
      <c r="Z41" s="1" t="s">
        <v>419</v>
      </c>
      <c r="AC41" s="3"/>
      <c r="AD41" s="3">
        <f>1078-923</f>
        <v>155</v>
      </c>
      <c r="AE41" s="3"/>
      <c r="AF41" s="3"/>
      <c r="AG41" s="3"/>
      <c r="AH41" s="3"/>
      <c r="AI41" s="3"/>
      <c r="AJ41" s="3"/>
      <c r="AK41" s="3">
        <f>SUM(AE41:AJ41)</f>
        <v>0</v>
      </c>
      <c r="AL41" s="3">
        <f>AC41+AD41+AK41</f>
        <v>155</v>
      </c>
      <c r="AM41" s="1" t="s">
        <v>419</v>
      </c>
      <c r="AP41" s="3"/>
      <c r="AQ41" s="3">
        <f>1078-923</f>
        <v>155</v>
      </c>
      <c r="AR41" s="3"/>
      <c r="AS41" s="3"/>
      <c r="AT41" s="3"/>
      <c r="AU41" s="3"/>
      <c r="AV41" s="3"/>
      <c r="AW41" s="3"/>
      <c r="AX41" s="3">
        <f>SUM(AR41:AW41)</f>
        <v>0</v>
      </c>
      <c r="AY41" s="3">
        <f>AP41+AQ41+AX41</f>
        <v>155</v>
      </c>
      <c r="AZ41" s="1" t="s">
        <v>419</v>
      </c>
      <c r="BC41" s="3"/>
      <c r="BD41" s="3">
        <f>1078-923</f>
        <v>155</v>
      </c>
      <c r="BE41" s="3"/>
      <c r="BF41" s="3"/>
      <c r="BG41" s="3"/>
      <c r="BH41" s="3"/>
      <c r="BI41" s="3"/>
      <c r="BJ41" s="3"/>
      <c r="BK41" s="3">
        <f>SUM(BE41:BJ41)</f>
        <v>0</v>
      </c>
      <c r="BL41" s="3">
        <f>BC41+BD41+BK41</f>
        <v>155</v>
      </c>
      <c r="BM41" s="1" t="s">
        <v>419</v>
      </c>
      <c r="BP41" s="3"/>
      <c r="BQ41" s="3">
        <f>1078-923</f>
        <v>155</v>
      </c>
      <c r="BR41" s="3"/>
      <c r="BS41" s="3"/>
      <c r="BT41" s="3"/>
      <c r="BU41" s="3"/>
      <c r="BV41" s="3"/>
      <c r="BW41" s="3"/>
      <c r="BX41" s="3">
        <f>SUM(BR41:BW41)</f>
        <v>0</v>
      </c>
      <c r="BY41" s="3">
        <f>BP41+BQ41+BX41</f>
        <v>155</v>
      </c>
      <c r="BZ41" s="1" t="s">
        <v>419</v>
      </c>
      <c r="CC41" s="3"/>
      <c r="CD41" s="3">
        <f>1078-923</f>
        <v>155</v>
      </c>
      <c r="CE41" s="3"/>
      <c r="CF41" s="3"/>
      <c r="CG41" s="3"/>
      <c r="CH41" s="3"/>
      <c r="CI41" s="3"/>
      <c r="CJ41" s="3"/>
      <c r="CK41" s="3">
        <f>SUM(CE41:CJ41)</f>
        <v>0</v>
      </c>
      <c r="CL41" s="3">
        <f>CC41+CD41+CK41</f>
        <v>155</v>
      </c>
      <c r="CM41" s="1" t="s">
        <v>419</v>
      </c>
      <c r="CP41" s="3"/>
      <c r="CQ41" s="3">
        <f>1078-923</f>
        <v>155</v>
      </c>
      <c r="CR41" s="3"/>
      <c r="CS41" s="3"/>
      <c r="CT41" s="3"/>
      <c r="CU41" s="3"/>
      <c r="CV41" s="3"/>
      <c r="CW41" s="3"/>
      <c r="CX41" s="3">
        <f>SUM(CR41:CW41)</f>
        <v>0</v>
      </c>
      <c r="CY41" s="3">
        <f>CP41+CQ41+CX41</f>
        <v>155</v>
      </c>
      <c r="CZ41" s="1" t="s">
        <v>419</v>
      </c>
      <c r="DC41" s="3"/>
      <c r="DD41" s="3">
        <f>1078-923</f>
        <v>155</v>
      </c>
      <c r="DE41" s="3"/>
      <c r="DF41" s="3"/>
      <c r="DG41" s="3"/>
      <c r="DH41" s="3"/>
      <c r="DI41" s="3"/>
      <c r="DJ41" s="3"/>
      <c r="DK41" s="3">
        <f>SUM(DE41:DJ41)</f>
        <v>0</v>
      </c>
      <c r="DL41" s="3">
        <f>DC41+DD41+DK41</f>
        <v>155</v>
      </c>
      <c r="DM41" s="1" t="s">
        <v>419</v>
      </c>
      <c r="DP41" s="3"/>
      <c r="DQ41" s="3">
        <f>1078-923</f>
        <v>155</v>
      </c>
      <c r="DR41" s="3"/>
      <c r="DS41" s="3"/>
      <c r="DT41" s="3"/>
      <c r="DU41" s="3"/>
      <c r="DV41" s="3"/>
      <c r="DW41" s="3"/>
      <c r="DX41" s="3">
        <f>SUM(DR41:DW41)</f>
        <v>0</v>
      </c>
      <c r="DY41" s="3">
        <f>DP41+DQ41+DX41</f>
        <v>155</v>
      </c>
      <c r="DZ41" s="1" t="s">
        <v>419</v>
      </c>
      <c r="EC41" s="3"/>
      <c r="ED41" s="3">
        <f>1078-923</f>
        <v>155</v>
      </c>
      <c r="EE41" s="3"/>
      <c r="EF41" s="3"/>
      <c r="EG41" s="3"/>
      <c r="EH41" s="3"/>
      <c r="EI41" s="3"/>
      <c r="EJ41" s="3"/>
      <c r="EK41" s="3">
        <f>SUM(EE41:EJ41)</f>
        <v>0</v>
      </c>
      <c r="EL41" s="3">
        <f>EC41+ED41+EK41</f>
        <v>155</v>
      </c>
      <c r="EM41" s="1" t="s">
        <v>419</v>
      </c>
      <c r="EP41" s="3"/>
      <c r="EQ41" s="3">
        <f>1078-923</f>
        <v>155</v>
      </c>
      <c r="ER41" s="3"/>
      <c r="ES41" s="3"/>
      <c r="ET41" s="3"/>
      <c r="EU41" s="3"/>
      <c r="EV41" s="3"/>
      <c r="EW41" s="3"/>
      <c r="EX41" s="3">
        <f>SUM(ER41:EW41)</f>
        <v>0</v>
      </c>
      <c r="EY41" s="3">
        <f>EP41+EQ41+EX41</f>
        <v>155</v>
      </c>
      <c r="EZ41" s="1" t="s">
        <v>419</v>
      </c>
    </row>
    <row r="42" spans="1:158" x14ac:dyDescent="0.2">
      <c r="A42" s="1" t="s">
        <v>271</v>
      </c>
      <c r="B42" s="3"/>
      <c r="C42" s="3"/>
      <c r="D42" s="3"/>
      <c r="E42" s="3"/>
      <c r="F42" s="3"/>
      <c r="G42" s="3"/>
      <c r="H42" s="3"/>
      <c r="I42" s="3"/>
      <c r="J42" s="3">
        <f>SUM(D42:I42)</f>
        <v>0</v>
      </c>
      <c r="K42" s="3">
        <f>B42+C42+J42</f>
        <v>0</v>
      </c>
      <c r="N42" s="375"/>
      <c r="O42" s="375"/>
      <c r="P42" s="3"/>
      <c r="Q42" s="3"/>
      <c r="R42" s="3"/>
      <c r="S42" s="3"/>
      <c r="T42" s="3"/>
      <c r="U42" s="3"/>
      <c r="V42" s="3"/>
      <c r="W42" s="3"/>
      <c r="X42" s="3">
        <f>SUM(R42:W42)</f>
        <v>0</v>
      </c>
      <c r="Y42" s="3">
        <f>P42+Q42+X42</f>
        <v>0</v>
      </c>
      <c r="AB42" s="375"/>
      <c r="AC42" s="3"/>
      <c r="AD42" s="3"/>
      <c r="AE42" s="3"/>
      <c r="AF42" s="3"/>
      <c r="AG42" s="3"/>
      <c r="AH42" s="3"/>
      <c r="AI42" s="3"/>
      <c r="AJ42" s="3"/>
      <c r="AK42" s="3">
        <f>SUM(AE42:AJ42)</f>
        <v>0</v>
      </c>
      <c r="AL42" s="3">
        <f>AC42+AD42+AK42</f>
        <v>0</v>
      </c>
      <c r="AO42" s="375"/>
      <c r="AP42" s="3"/>
      <c r="AQ42" s="3"/>
      <c r="AR42" s="3"/>
      <c r="AS42" s="3"/>
      <c r="AT42" s="3"/>
      <c r="AU42" s="3"/>
      <c r="AV42" s="3"/>
      <c r="AW42" s="3"/>
      <c r="AX42" s="3">
        <f>SUM(AR42:AW42)</f>
        <v>0</v>
      </c>
      <c r="AY42" s="3">
        <f>AP42+AQ42+AX42</f>
        <v>0</v>
      </c>
      <c r="BB42" s="375"/>
      <c r="BC42" s="3"/>
      <c r="BD42" s="3"/>
      <c r="BE42" s="3"/>
      <c r="BF42" s="3"/>
      <c r="BG42" s="3"/>
      <c r="BH42" s="3"/>
      <c r="BI42" s="3"/>
      <c r="BJ42" s="3"/>
      <c r="BK42" s="3">
        <f>SUM(BE42:BJ42)</f>
        <v>0</v>
      </c>
      <c r="BL42" s="3">
        <f>BC42+BD42+BK42</f>
        <v>0</v>
      </c>
      <c r="BO42" s="375"/>
      <c r="BP42" s="3"/>
      <c r="BQ42" s="3"/>
      <c r="BR42" s="3"/>
      <c r="BS42" s="3"/>
      <c r="BT42" s="3"/>
      <c r="BU42" s="3"/>
      <c r="BV42" s="3"/>
      <c r="BW42" s="3"/>
      <c r="BX42" s="3">
        <f>SUM(BR42:BW42)</f>
        <v>0</v>
      </c>
      <c r="BY42" s="3">
        <f>BP42+BQ42+BX42</f>
        <v>0</v>
      </c>
      <c r="CB42" s="375"/>
      <c r="CC42" s="3"/>
      <c r="CD42" s="3"/>
      <c r="CE42" s="3"/>
      <c r="CF42" s="3"/>
      <c r="CG42" s="3"/>
      <c r="CH42" s="3"/>
      <c r="CI42" s="3"/>
      <c r="CJ42" s="3"/>
      <c r="CK42" s="3">
        <f>SUM(CE42:CJ42)</f>
        <v>0</v>
      </c>
      <c r="CL42" s="3">
        <f>CC42+CD42+CK42</f>
        <v>0</v>
      </c>
      <c r="CO42" s="375"/>
      <c r="CP42" s="3"/>
      <c r="CQ42" s="3"/>
      <c r="CR42" s="3"/>
      <c r="CS42" s="3"/>
      <c r="CT42" s="3"/>
      <c r="CU42" s="3"/>
      <c r="CV42" s="3"/>
      <c r="CW42" s="3"/>
      <c r="CX42" s="3">
        <f>SUM(CR42:CW42)</f>
        <v>0</v>
      </c>
      <c r="CY42" s="3">
        <f>CP42+CQ42+CX42</f>
        <v>0</v>
      </c>
      <c r="DB42" s="375"/>
      <c r="DC42" s="3"/>
      <c r="DD42" s="3"/>
      <c r="DE42" s="3"/>
      <c r="DF42" s="3"/>
      <c r="DG42" s="3"/>
      <c r="DH42" s="3"/>
      <c r="DI42" s="3"/>
      <c r="DJ42" s="3"/>
      <c r="DK42" s="3">
        <f>SUM(DE42:DJ42)</f>
        <v>0</v>
      </c>
      <c r="DL42" s="3">
        <f>DC42+DD42+DK42</f>
        <v>0</v>
      </c>
      <c r="DO42" s="375"/>
      <c r="DP42" s="3"/>
      <c r="DQ42" s="3"/>
      <c r="DR42" s="3"/>
      <c r="DS42" s="3"/>
      <c r="DT42" s="3"/>
      <c r="DU42" s="3"/>
      <c r="DV42" s="3"/>
      <c r="DW42" s="3"/>
      <c r="DX42" s="3">
        <f>SUM(DR42:DW42)</f>
        <v>0</v>
      </c>
      <c r="DY42" s="3">
        <f>DP42+DQ42+DX42</f>
        <v>0</v>
      </c>
      <c r="EB42" s="375"/>
      <c r="EC42" s="3"/>
      <c r="ED42" s="3"/>
      <c r="EE42" s="3"/>
      <c r="EF42" s="3"/>
      <c r="EG42" s="3"/>
      <c r="EH42" s="3"/>
      <c r="EI42" s="3"/>
      <c r="EJ42" s="3"/>
      <c r="EK42" s="3">
        <f>SUM(EE42:EJ42)</f>
        <v>0</v>
      </c>
      <c r="EL42" s="3">
        <f>EC42+ED42+EK42</f>
        <v>0</v>
      </c>
      <c r="EO42" s="375"/>
      <c r="EP42" s="3"/>
      <c r="EQ42" s="3"/>
      <c r="ER42" s="3"/>
      <c r="ES42" s="3"/>
      <c r="ET42" s="3"/>
      <c r="EU42" s="3"/>
      <c r="EV42" s="3"/>
      <c r="EW42" s="3"/>
      <c r="EX42" s="3">
        <f>SUM(ER42:EW42)</f>
        <v>0</v>
      </c>
      <c r="EY42" s="3">
        <f>EP42+EQ42+EX42</f>
        <v>0</v>
      </c>
      <c r="FB42" s="375"/>
    </row>
    <row r="43" spans="1:158" x14ac:dyDescent="0.2">
      <c r="A43" s="92" t="s">
        <v>270</v>
      </c>
      <c r="B43" s="17">
        <f t="shared" ref="B43:K43" si="194">B42-B41</f>
        <v>0</v>
      </c>
      <c r="C43" s="17">
        <f t="shared" si="194"/>
        <v>-155</v>
      </c>
      <c r="D43" s="17">
        <f t="shared" si="194"/>
        <v>0</v>
      </c>
      <c r="E43" s="17">
        <f t="shared" si="194"/>
        <v>0</v>
      </c>
      <c r="F43" s="17">
        <f t="shared" si="194"/>
        <v>0</v>
      </c>
      <c r="G43" s="17">
        <f t="shared" si="194"/>
        <v>0</v>
      </c>
      <c r="H43" s="17">
        <f t="shared" si="194"/>
        <v>0</v>
      </c>
      <c r="I43" s="17">
        <f t="shared" si="194"/>
        <v>0</v>
      </c>
      <c r="J43" s="17">
        <f t="shared" si="194"/>
        <v>0</v>
      </c>
      <c r="K43" s="17">
        <f t="shared" si="194"/>
        <v>-155</v>
      </c>
      <c r="P43" s="17">
        <f t="shared" ref="P43:Y43" si="195">P42-P41</f>
        <v>0</v>
      </c>
      <c r="Q43" s="17">
        <f t="shared" si="195"/>
        <v>-155</v>
      </c>
      <c r="R43" s="17">
        <f t="shared" si="195"/>
        <v>0</v>
      </c>
      <c r="S43" s="17">
        <f t="shared" si="195"/>
        <v>0</v>
      </c>
      <c r="T43" s="17">
        <f t="shared" si="195"/>
        <v>0</v>
      </c>
      <c r="U43" s="17">
        <f t="shared" si="195"/>
        <v>0</v>
      </c>
      <c r="V43" s="17">
        <f t="shared" si="195"/>
        <v>0</v>
      </c>
      <c r="W43" s="17">
        <f t="shared" si="195"/>
        <v>0</v>
      </c>
      <c r="X43" s="17">
        <f t="shared" si="195"/>
        <v>0</v>
      </c>
      <c r="Y43" s="17">
        <f t="shared" si="195"/>
        <v>-155</v>
      </c>
      <c r="AC43" s="17">
        <f t="shared" ref="AC43:AL43" si="196">AC42-AC41</f>
        <v>0</v>
      </c>
      <c r="AD43" s="17">
        <f t="shared" si="196"/>
        <v>-155</v>
      </c>
      <c r="AE43" s="17">
        <f t="shared" si="196"/>
        <v>0</v>
      </c>
      <c r="AF43" s="17">
        <f t="shared" si="196"/>
        <v>0</v>
      </c>
      <c r="AG43" s="17">
        <f t="shared" si="196"/>
        <v>0</v>
      </c>
      <c r="AH43" s="17">
        <f t="shared" si="196"/>
        <v>0</v>
      </c>
      <c r="AI43" s="17">
        <f t="shared" si="196"/>
        <v>0</v>
      </c>
      <c r="AJ43" s="17">
        <f t="shared" si="196"/>
        <v>0</v>
      </c>
      <c r="AK43" s="17">
        <f t="shared" si="196"/>
        <v>0</v>
      </c>
      <c r="AL43" s="17">
        <f t="shared" si="196"/>
        <v>-155</v>
      </c>
      <c r="AP43" s="17">
        <f t="shared" ref="AP43:AY43" si="197">AP42-AP41</f>
        <v>0</v>
      </c>
      <c r="AQ43" s="17">
        <f t="shared" si="197"/>
        <v>-155</v>
      </c>
      <c r="AR43" s="17">
        <f t="shared" si="197"/>
        <v>0</v>
      </c>
      <c r="AS43" s="17">
        <f t="shared" si="197"/>
        <v>0</v>
      </c>
      <c r="AT43" s="17">
        <f t="shared" si="197"/>
        <v>0</v>
      </c>
      <c r="AU43" s="17">
        <f t="shared" si="197"/>
        <v>0</v>
      </c>
      <c r="AV43" s="17">
        <f t="shared" si="197"/>
        <v>0</v>
      </c>
      <c r="AW43" s="17">
        <f t="shared" si="197"/>
        <v>0</v>
      </c>
      <c r="AX43" s="17">
        <f t="shared" si="197"/>
        <v>0</v>
      </c>
      <c r="AY43" s="17">
        <f t="shared" si="197"/>
        <v>-155</v>
      </c>
      <c r="BC43" s="17">
        <f t="shared" ref="BC43:BL43" si="198">BC42-BC41</f>
        <v>0</v>
      </c>
      <c r="BD43" s="17">
        <f t="shared" si="198"/>
        <v>-155</v>
      </c>
      <c r="BE43" s="17">
        <f t="shared" si="198"/>
        <v>0</v>
      </c>
      <c r="BF43" s="17">
        <f t="shared" si="198"/>
        <v>0</v>
      </c>
      <c r="BG43" s="17">
        <f t="shared" si="198"/>
        <v>0</v>
      </c>
      <c r="BH43" s="17">
        <f t="shared" si="198"/>
        <v>0</v>
      </c>
      <c r="BI43" s="17">
        <f t="shared" si="198"/>
        <v>0</v>
      </c>
      <c r="BJ43" s="17">
        <f t="shared" si="198"/>
        <v>0</v>
      </c>
      <c r="BK43" s="17">
        <f t="shared" si="198"/>
        <v>0</v>
      </c>
      <c r="BL43" s="17">
        <f t="shared" si="198"/>
        <v>-155</v>
      </c>
      <c r="BP43" s="17">
        <f t="shared" ref="BP43:BY43" si="199">BP42-BP41</f>
        <v>0</v>
      </c>
      <c r="BQ43" s="17">
        <f t="shared" si="199"/>
        <v>-155</v>
      </c>
      <c r="BR43" s="17">
        <f t="shared" si="199"/>
        <v>0</v>
      </c>
      <c r="BS43" s="17">
        <f t="shared" si="199"/>
        <v>0</v>
      </c>
      <c r="BT43" s="17">
        <f t="shared" si="199"/>
        <v>0</v>
      </c>
      <c r="BU43" s="17">
        <f t="shared" si="199"/>
        <v>0</v>
      </c>
      <c r="BV43" s="17">
        <f t="shared" si="199"/>
        <v>0</v>
      </c>
      <c r="BW43" s="17">
        <f t="shared" si="199"/>
        <v>0</v>
      </c>
      <c r="BX43" s="17">
        <f t="shared" si="199"/>
        <v>0</v>
      </c>
      <c r="BY43" s="17">
        <f t="shared" si="199"/>
        <v>-155</v>
      </c>
      <c r="CC43" s="17">
        <f t="shared" ref="CC43:CL43" si="200">CC42-CC41</f>
        <v>0</v>
      </c>
      <c r="CD43" s="17">
        <f t="shared" si="200"/>
        <v>-155</v>
      </c>
      <c r="CE43" s="17">
        <f t="shared" si="200"/>
        <v>0</v>
      </c>
      <c r="CF43" s="17">
        <f t="shared" si="200"/>
        <v>0</v>
      </c>
      <c r="CG43" s="17">
        <f t="shared" si="200"/>
        <v>0</v>
      </c>
      <c r="CH43" s="17">
        <f t="shared" si="200"/>
        <v>0</v>
      </c>
      <c r="CI43" s="17">
        <f t="shared" si="200"/>
        <v>0</v>
      </c>
      <c r="CJ43" s="17">
        <f t="shared" si="200"/>
        <v>0</v>
      </c>
      <c r="CK43" s="17">
        <f t="shared" si="200"/>
        <v>0</v>
      </c>
      <c r="CL43" s="17">
        <f t="shared" si="200"/>
        <v>-155</v>
      </c>
      <c r="CP43" s="17">
        <f t="shared" ref="CP43:CY43" si="201">CP42-CP41</f>
        <v>0</v>
      </c>
      <c r="CQ43" s="17">
        <f t="shared" si="201"/>
        <v>-155</v>
      </c>
      <c r="CR43" s="17">
        <f t="shared" si="201"/>
        <v>0</v>
      </c>
      <c r="CS43" s="17">
        <f t="shared" si="201"/>
        <v>0</v>
      </c>
      <c r="CT43" s="17">
        <f t="shared" si="201"/>
        <v>0</v>
      </c>
      <c r="CU43" s="17">
        <f t="shared" si="201"/>
        <v>0</v>
      </c>
      <c r="CV43" s="17">
        <f t="shared" si="201"/>
        <v>0</v>
      </c>
      <c r="CW43" s="17">
        <f t="shared" si="201"/>
        <v>0</v>
      </c>
      <c r="CX43" s="17">
        <f t="shared" si="201"/>
        <v>0</v>
      </c>
      <c r="CY43" s="17">
        <f t="shared" si="201"/>
        <v>-155</v>
      </c>
      <c r="DC43" s="17">
        <f t="shared" ref="DC43:DL43" si="202">DC42-DC41</f>
        <v>0</v>
      </c>
      <c r="DD43" s="17">
        <f t="shared" si="202"/>
        <v>-155</v>
      </c>
      <c r="DE43" s="17">
        <f t="shared" si="202"/>
        <v>0</v>
      </c>
      <c r="DF43" s="17">
        <f t="shared" si="202"/>
        <v>0</v>
      </c>
      <c r="DG43" s="17">
        <f t="shared" si="202"/>
        <v>0</v>
      </c>
      <c r="DH43" s="17">
        <f t="shared" si="202"/>
        <v>0</v>
      </c>
      <c r="DI43" s="17">
        <f t="shared" si="202"/>
        <v>0</v>
      </c>
      <c r="DJ43" s="17">
        <f t="shared" si="202"/>
        <v>0</v>
      </c>
      <c r="DK43" s="17">
        <f t="shared" si="202"/>
        <v>0</v>
      </c>
      <c r="DL43" s="17">
        <f t="shared" si="202"/>
        <v>-155</v>
      </c>
      <c r="DP43" s="17">
        <f t="shared" ref="DP43:DY43" si="203">DP42-DP41</f>
        <v>0</v>
      </c>
      <c r="DQ43" s="17">
        <f t="shared" si="203"/>
        <v>-155</v>
      </c>
      <c r="DR43" s="17">
        <f t="shared" si="203"/>
        <v>0</v>
      </c>
      <c r="DS43" s="17">
        <f t="shared" si="203"/>
        <v>0</v>
      </c>
      <c r="DT43" s="17">
        <f t="shared" si="203"/>
        <v>0</v>
      </c>
      <c r="DU43" s="17">
        <f t="shared" si="203"/>
        <v>0</v>
      </c>
      <c r="DV43" s="17">
        <f t="shared" si="203"/>
        <v>0</v>
      </c>
      <c r="DW43" s="17">
        <f t="shared" si="203"/>
        <v>0</v>
      </c>
      <c r="DX43" s="17">
        <f t="shared" si="203"/>
        <v>0</v>
      </c>
      <c r="DY43" s="17">
        <f t="shared" si="203"/>
        <v>-155</v>
      </c>
      <c r="EC43" s="17">
        <f t="shared" ref="EC43:EL43" si="204">EC42-EC41</f>
        <v>0</v>
      </c>
      <c r="ED43" s="17">
        <f t="shared" si="204"/>
        <v>-155</v>
      </c>
      <c r="EE43" s="17">
        <f t="shared" si="204"/>
        <v>0</v>
      </c>
      <c r="EF43" s="17">
        <f t="shared" si="204"/>
        <v>0</v>
      </c>
      <c r="EG43" s="17">
        <f t="shared" si="204"/>
        <v>0</v>
      </c>
      <c r="EH43" s="17">
        <f t="shared" si="204"/>
        <v>0</v>
      </c>
      <c r="EI43" s="17">
        <f t="shared" si="204"/>
        <v>0</v>
      </c>
      <c r="EJ43" s="17">
        <f t="shared" si="204"/>
        <v>0</v>
      </c>
      <c r="EK43" s="17">
        <f t="shared" si="204"/>
        <v>0</v>
      </c>
      <c r="EL43" s="17">
        <f t="shared" si="204"/>
        <v>-155</v>
      </c>
      <c r="EP43" s="17">
        <f t="shared" ref="EP43:EY43" si="205">EP42-EP41</f>
        <v>0</v>
      </c>
      <c r="EQ43" s="17">
        <f t="shared" si="205"/>
        <v>-155</v>
      </c>
      <c r="ER43" s="17">
        <f t="shared" si="205"/>
        <v>0</v>
      </c>
      <c r="ES43" s="17">
        <f t="shared" si="205"/>
        <v>0</v>
      </c>
      <c r="ET43" s="17">
        <f t="shared" si="205"/>
        <v>0</v>
      </c>
      <c r="EU43" s="17">
        <f t="shared" si="205"/>
        <v>0</v>
      </c>
      <c r="EV43" s="17">
        <f t="shared" si="205"/>
        <v>0</v>
      </c>
      <c r="EW43" s="17">
        <f t="shared" si="205"/>
        <v>0</v>
      </c>
      <c r="EX43" s="17">
        <f t="shared" si="205"/>
        <v>0</v>
      </c>
      <c r="EY43" s="17">
        <f t="shared" si="205"/>
        <v>-155</v>
      </c>
    </row>
    <row r="44" spans="1:158" ht="6" customHeight="1" x14ac:dyDescent="0.2">
      <c r="A44" s="83"/>
      <c r="B44" s="82"/>
      <c r="C44" s="82"/>
      <c r="D44" s="82"/>
      <c r="E44" s="82"/>
      <c r="F44" s="82"/>
      <c r="G44" s="82"/>
      <c r="H44" s="82"/>
      <c r="I44" s="82"/>
      <c r="J44" s="82"/>
      <c r="K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</row>
    <row r="45" spans="1:158" s="86" customFormat="1" x14ac:dyDescent="0.2">
      <c r="A45" s="94" t="s">
        <v>227</v>
      </c>
      <c r="B45" s="22">
        <f>'Direct Local'!B45</f>
        <v>0</v>
      </c>
      <c r="C45" s="22">
        <f>'Direct Local'!C45</f>
        <v>0</v>
      </c>
      <c r="D45" s="22">
        <f>'Direct Local'!D45</f>
        <v>0</v>
      </c>
      <c r="E45" s="22">
        <f>'Direct Local'!E45</f>
        <v>0</v>
      </c>
      <c r="F45" s="22">
        <f>'Direct Local'!F45</f>
        <v>0</v>
      </c>
      <c r="G45" s="22">
        <f>'Direct Local'!G45</f>
        <v>0</v>
      </c>
      <c r="H45" s="22">
        <f>'Direct Local'!H45</f>
        <v>0</v>
      </c>
      <c r="I45" s="22">
        <f>'Direct Local'!I45</f>
        <v>0</v>
      </c>
      <c r="J45" s="22">
        <f>SUM(D45:I45)</f>
        <v>0</v>
      </c>
      <c r="K45" s="22">
        <f>B45+C45+J45</f>
        <v>0</v>
      </c>
      <c r="L45" s="33" t="s">
        <v>418</v>
      </c>
      <c r="P45" s="22">
        <f t="shared" ref="P45:W48" si="206">+B45*P143</f>
        <v>0</v>
      </c>
      <c r="Q45" s="22">
        <f t="shared" si="206"/>
        <v>0</v>
      </c>
      <c r="R45" s="22">
        <f t="shared" si="206"/>
        <v>0</v>
      </c>
      <c r="S45" s="22">
        <f t="shared" si="206"/>
        <v>0</v>
      </c>
      <c r="T45" s="22">
        <f t="shared" si="206"/>
        <v>0</v>
      </c>
      <c r="U45" s="22">
        <f t="shared" si="206"/>
        <v>0</v>
      </c>
      <c r="V45" s="22">
        <f t="shared" si="206"/>
        <v>0</v>
      </c>
      <c r="W45" s="22">
        <f t="shared" si="206"/>
        <v>0</v>
      </c>
      <c r="X45" s="22">
        <f>SUM(R45:W45)</f>
        <v>0</v>
      </c>
      <c r="Y45" s="22">
        <f>P45+Q45+X45</f>
        <v>0</v>
      </c>
      <c r="Z45" s="33" t="s">
        <v>418</v>
      </c>
      <c r="AC45" s="22">
        <f t="shared" ref="AC45:AJ48" si="207">+P45*AC143</f>
        <v>0</v>
      </c>
      <c r="AD45" s="22">
        <f t="shared" si="207"/>
        <v>0</v>
      </c>
      <c r="AE45" s="22">
        <f t="shared" si="207"/>
        <v>0</v>
      </c>
      <c r="AF45" s="22">
        <f t="shared" si="207"/>
        <v>0</v>
      </c>
      <c r="AG45" s="22">
        <f t="shared" si="207"/>
        <v>0</v>
      </c>
      <c r="AH45" s="22">
        <f t="shared" si="207"/>
        <v>0</v>
      </c>
      <c r="AI45" s="22">
        <f t="shared" si="207"/>
        <v>0</v>
      </c>
      <c r="AJ45" s="22">
        <f t="shared" si="207"/>
        <v>0</v>
      </c>
      <c r="AK45" s="22">
        <f>SUM(AE45:AJ45)</f>
        <v>0</v>
      </c>
      <c r="AL45" s="22">
        <f>AC45+AD45+AK45</f>
        <v>0</v>
      </c>
      <c r="AM45" s="33" t="s">
        <v>418</v>
      </c>
      <c r="AP45" s="22">
        <f t="shared" ref="AP45:AW46" si="208">+AC45</f>
        <v>0</v>
      </c>
      <c r="AQ45" s="22">
        <f t="shared" si="208"/>
        <v>0</v>
      </c>
      <c r="AR45" s="22">
        <f t="shared" si="208"/>
        <v>0</v>
      </c>
      <c r="AS45" s="22">
        <f t="shared" si="208"/>
        <v>0</v>
      </c>
      <c r="AT45" s="22">
        <f t="shared" si="208"/>
        <v>0</v>
      </c>
      <c r="AU45" s="22">
        <f t="shared" si="208"/>
        <v>0</v>
      </c>
      <c r="AV45" s="22">
        <f t="shared" si="208"/>
        <v>0</v>
      </c>
      <c r="AW45" s="22">
        <f t="shared" si="208"/>
        <v>0</v>
      </c>
      <c r="AX45" s="22">
        <f>SUM(AR45:AW45)</f>
        <v>0</v>
      </c>
      <c r="AY45" s="22">
        <f>AP45+AQ45+AX45</f>
        <v>0</v>
      </c>
      <c r="AZ45" s="33" t="s">
        <v>418</v>
      </c>
      <c r="BC45" s="22">
        <f t="shared" ref="BC45:BJ46" si="209">+AP45</f>
        <v>0</v>
      </c>
      <c r="BD45" s="22">
        <f t="shared" si="209"/>
        <v>0</v>
      </c>
      <c r="BE45" s="22">
        <f t="shared" si="209"/>
        <v>0</v>
      </c>
      <c r="BF45" s="22">
        <f t="shared" si="209"/>
        <v>0</v>
      </c>
      <c r="BG45" s="22">
        <f t="shared" si="209"/>
        <v>0</v>
      </c>
      <c r="BH45" s="22">
        <f t="shared" si="209"/>
        <v>0</v>
      </c>
      <c r="BI45" s="22">
        <f t="shared" si="209"/>
        <v>0</v>
      </c>
      <c r="BJ45" s="22">
        <f t="shared" si="209"/>
        <v>0</v>
      </c>
      <c r="BK45" s="22">
        <f>SUM(BE45:BJ45)</f>
        <v>0</v>
      </c>
      <c r="BL45" s="22">
        <f>BC45+BD45+BK45</f>
        <v>0</v>
      </c>
      <c r="BM45" s="33" t="s">
        <v>418</v>
      </c>
      <c r="BP45" s="22">
        <f t="shared" ref="BP45:BW46" si="210">+BC45</f>
        <v>0</v>
      </c>
      <c r="BQ45" s="22">
        <f t="shared" si="210"/>
        <v>0</v>
      </c>
      <c r="BR45" s="22">
        <f t="shared" si="210"/>
        <v>0</v>
      </c>
      <c r="BS45" s="22">
        <f t="shared" si="210"/>
        <v>0</v>
      </c>
      <c r="BT45" s="22">
        <f t="shared" si="210"/>
        <v>0</v>
      </c>
      <c r="BU45" s="22">
        <f t="shared" si="210"/>
        <v>0</v>
      </c>
      <c r="BV45" s="22">
        <f t="shared" si="210"/>
        <v>0</v>
      </c>
      <c r="BW45" s="22">
        <f t="shared" si="210"/>
        <v>0</v>
      </c>
      <c r="BX45" s="22">
        <f>SUM(BR45:BW45)</f>
        <v>0</v>
      </c>
      <c r="BY45" s="22">
        <f>BP45+BQ45+BX45</f>
        <v>0</v>
      </c>
      <c r="BZ45" s="33" t="s">
        <v>418</v>
      </c>
      <c r="CC45" s="22">
        <f t="shared" ref="CC45:CJ46" si="211">+BP45</f>
        <v>0</v>
      </c>
      <c r="CD45" s="22">
        <f t="shared" si="211"/>
        <v>0</v>
      </c>
      <c r="CE45" s="22">
        <f t="shared" si="211"/>
        <v>0</v>
      </c>
      <c r="CF45" s="22">
        <f t="shared" si="211"/>
        <v>0</v>
      </c>
      <c r="CG45" s="22">
        <f t="shared" si="211"/>
        <v>0</v>
      </c>
      <c r="CH45" s="22">
        <f t="shared" si="211"/>
        <v>0</v>
      </c>
      <c r="CI45" s="22">
        <f t="shared" si="211"/>
        <v>0</v>
      </c>
      <c r="CJ45" s="22">
        <f t="shared" si="211"/>
        <v>0</v>
      </c>
      <c r="CK45" s="22">
        <f>SUM(CE45:CJ45)</f>
        <v>0</v>
      </c>
      <c r="CL45" s="22">
        <f>CC45+CD45+CK45</f>
        <v>0</v>
      </c>
      <c r="CM45" s="33" t="s">
        <v>418</v>
      </c>
      <c r="CP45" s="22">
        <f t="shared" ref="CP45:CW46" si="212">+CC45</f>
        <v>0</v>
      </c>
      <c r="CQ45" s="22">
        <f t="shared" si="212"/>
        <v>0</v>
      </c>
      <c r="CR45" s="22">
        <f t="shared" si="212"/>
        <v>0</v>
      </c>
      <c r="CS45" s="22">
        <f t="shared" si="212"/>
        <v>0</v>
      </c>
      <c r="CT45" s="22">
        <f t="shared" si="212"/>
        <v>0</v>
      </c>
      <c r="CU45" s="22">
        <f t="shared" si="212"/>
        <v>0</v>
      </c>
      <c r="CV45" s="22">
        <f t="shared" si="212"/>
        <v>0</v>
      </c>
      <c r="CW45" s="22">
        <f t="shared" si="212"/>
        <v>0</v>
      </c>
      <c r="CX45" s="22">
        <f>SUM(CR45:CW45)</f>
        <v>0</v>
      </c>
      <c r="CY45" s="22">
        <f>CP45+CQ45+CX45</f>
        <v>0</v>
      </c>
      <c r="CZ45" s="33" t="s">
        <v>418</v>
      </c>
      <c r="DC45" s="22">
        <f t="shared" ref="DC45:DJ46" si="213">+CP45</f>
        <v>0</v>
      </c>
      <c r="DD45" s="22">
        <f t="shared" si="213"/>
        <v>0</v>
      </c>
      <c r="DE45" s="22">
        <f t="shared" si="213"/>
        <v>0</v>
      </c>
      <c r="DF45" s="22">
        <f t="shared" si="213"/>
        <v>0</v>
      </c>
      <c r="DG45" s="22">
        <f t="shared" si="213"/>
        <v>0</v>
      </c>
      <c r="DH45" s="22">
        <f t="shared" si="213"/>
        <v>0</v>
      </c>
      <c r="DI45" s="22">
        <f t="shared" si="213"/>
        <v>0</v>
      </c>
      <c r="DJ45" s="22">
        <f t="shared" si="213"/>
        <v>0</v>
      </c>
      <c r="DK45" s="22">
        <f>SUM(DE45:DJ45)</f>
        <v>0</v>
      </c>
      <c r="DL45" s="22">
        <f>DC45+DD45+DK45</f>
        <v>0</v>
      </c>
      <c r="DM45" s="33" t="s">
        <v>418</v>
      </c>
      <c r="DP45" s="22">
        <f t="shared" ref="DP45:DW46" si="214">+DC45</f>
        <v>0</v>
      </c>
      <c r="DQ45" s="22">
        <f t="shared" si="214"/>
        <v>0</v>
      </c>
      <c r="DR45" s="22">
        <f t="shared" si="214"/>
        <v>0</v>
      </c>
      <c r="DS45" s="22">
        <f t="shared" si="214"/>
        <v>0</v>
      </c>
      <c r="DT45" s="22">
        <f t="shared" si="214"/>
        <v>0</v>
      </c>
      <c r="DU45" s="22">
        <f t="shared" si="214"/>
        <v>0</v>
      </c>
      <c r="DV45" s="22">
        <f t="shared" si="214"/>
        <v>0</v>
      </c>
      <c r="DW45" s="22">
        <f t="shared" si="214"/>
        <v>0</v>
      </c>
      <c r="DX45" s="22">
        <f>SUM(DR45:DW45)</f>
        <v>0</v>
      </c>
      <c r="DY45" s="22">
        <f>DP45+DQ45+DX45</f>
        <v>0</v>
      </c>
      <c r="DZ45" s="33" t="s">
        <v>418</v>
      </c>
      <c r="EC45" s="22">
        <f t="shared" ref="EC45:EJ46" si="215">+DP45</f>
        <v>0</v>
      </c>
      <c r="ED45" s="22">
        <f t="shared" si="215"/>
        <v>0</v>
      </c>
      <c r="EE45" s="22">
        <f t="shared" si="215"/>
        <v>0</v>
      </c>
      <c r="EF45" s="22">
        <f t="shared" si="215"/>
        <v>0</v>
      </c>
      <c r="EG45" s="22">
        <f t="shared" si="215"/>
        <v>0</v>
      </c>
      <c r="EH45" s="22">
        <f t="shared" si="215"/>
        <v>0</v>
      </c>
      <c r="EI45" s="22">
        <f t="shared" si="215"/>
        <v>0</v>
      </c>
      <c r="EJ45" s="22">
        <f t="shared" si="215"/>
        <v>0</v>
      </c>
      <c r="EK45" s="22">
        <f>SUM(EE45:EJ45)</f>
        <v>0</v>
      </c>
      <c r="EL45" s="22">
        <f>EC45+ED45+EK45</f>
        <v>0</v>
      </c>
      <c r="EM45" s="33" t="s">
        <v>418</v>
      </c>
      <c r="EP45" s="22">
        <f t="shared" ref="EP45:EW46" si="216">+EC45</f>
        <v>0</v>
      </c>
      <c r="EQ45" s="22">
        <f t="shared" si="216"/>
        <v>0</v>
      </c>
      <c r="ER45" s="22">
        <f t="shared" si="216"/>
        <v>0</v>
      </c>
      <c r="ES45" s="22">
        <f t="shared" si="216"/>
        <v>0</v>
      </c>
      <c r="ET45" s="22">
        <f t="shared" si="216"/>
        <v>0</v>
      </c>
      <c r="EU45" s="22">
        <f t="shared" si="216"/>
        <v>0</v>
      </c>
      <c r="EV45" s="22">
        <f t="shared" si="216"/>
        <v>0</v>
      </c>
      <c r="EW45" s="22">
        <f t="shared" si="216"/>
        <v>0</v>
      </c>
      <c r="EX45" s="22">
        <f>SUM(ER45:EW45)</f>
        <v>0</v>
      </c>
      <c r="EY45" s="22">
        <f>EP45+EQ45+EX45</f>
        <v>0</v>
      </c>
      <c r="EZ45" s="33" t="s">
        <v>418</v>
      </c>
    </row>
    <row r="46" spans="1:158" x14ac:dyDescent="0.2">
      <c r="A46" s="1" t="s">
        <v>226</v>
      </c>
      <c r="B46" s="3">
        <f>'Direct Local'!B46</f>
        <v>9880926253.57938</v>
      </c>
      <c r="C46" s="3">
        <f>'Direct Local'!C46</f>
        <v>0</v>
      </c>
      <c r="D46" s="3">
        <f>'Direct Local'!D46</f>
        <v>34843226</v>
      </c>
      <c r="E46" s="3">
        <f>'Direct Local'!E46</f>
        <v>2262812692.1747599</v>
      </c>
      <c r="F46" s="3">
        <f>'Direct Local'!F46</f>
        <v>360387481.71182102</v>
      </c>
      <c r="G46" s="3">
        <f>'Direct Local'!G46</f>
        <v>1003920975.95945</v>
      </c>
      <c r="H46" s="3">
        <f>'Direct Local'!H46</f>
        <v>1186566785.405127</v>
      </c>
      <c r="I46" s="3">
        <f>'Direct Local'!I46</f>
        <v>854711756.64692998</v>
      </c>
      <c r="J46" s="3">
        <f>SUM(D46:I46)</f>
        <v>5703242917.8980875</v>
      </c>
      <c r="K46" s="3">
        <f>B46+C46+J46</f>
        <v>15584169171.477467</v>
      </c>
      <c r="L46" s="3"/>
      <c r="P46" s="3">
        <f t="shared" si="206"/>
        <v>9880926253.57938</v>
      </c>
      <c r="Q46" s="3">
        <f t="shared" si="206"/>
        <v>0</v>
      </c>
      <c r="R46" s="3">
        <f t="shared" si="206"/>
        <v>34843226</v>
      </c>
      <c r="S46" s="3">
        <f t="shared" si="206"/>
        <v>2262812692.1747599</v>
      </c>
      <c r="T46" s="3">
        <f t="shared" si="206"/>
        <v>360387481.71182102</v>
      </c>
      <c r="U46" s="3">
        <f t="shared" si="206"/>
        <v>1003920975.95945</v>
      </c>
      <c r="V46" s="3">
        <f t="shared" si="206"/>
        <v>1186566785.405127</v>
      </c>
      <c r="W46" s="3">
        <f t="shared" si="206"/>
        <v>854711756.64692998</v>
      </c>
      <c r="X46" s="3">
        <f>SUM(R46:W46)</f>
        <v>5703242917.8980875</v>
      </c>
      <c r="Y46" s="3">
        <f>P46+Q46+X46</f>
        <v>15584169171.477467</v>
      </c>
      <c r="Z46" s="3"/>
      <c r="AC46" s="3">
        <f t="shared" si="207"/>
        <v>9880926253.57938</v>
      </c>
      <c r="AD46" s="3">
        <f t="shared" si="207"/>
        <v>0</v>
      </c>
      <c r="AE46" s="3">
        <f t="shared" si="207"/>
        <v>34843226</v>
      </c>
      <c r="AF46" s="3">
        <f t="shared" si="207"/>
        <v>2262812692.1747599</v>
      </c>
      <c r="AG46" s="3">
        <f t="shared" si="207"/>
        <v>360387481.71182102</v>
      </c>
      <c r="AH46" s="3">
        <f t="shared" si="207"/>
        <v>1003920975.95945</v>
      </c>
      <c r="AI46" s="3">
        <f t="shared" si="207"/>
        <v>1186566785.405127</v>
      </c>
      <c r="AJ46" s="3">
        <f t="shared" si="207"/>
        <v>940182932.3116231</v>
      </c>
      <c r="AK46" s="3">
        <f>SUM(AE46:AJ46)</f>
        <v>5788714093.5627804</v>
      </c>
      <c r="AL46" s="3">
        <f>AC46+AD46+AK46</f>
        <v>15669640347.14216</v>
      </c>
      <c r="AM46" s="3"/>
      <c r="AP46" s="3">
        <f t="shared" si="208"/>
        <v>9880926253.57938</v>
      </c>
      <c r="AQ46" s="3">
        <f t="shared" si="208"/>
        <v>0</v>
      </c>
      <c r="AR46" s="3">
        <f t="shared" si="208"/>
        <v>34843226</v>
      </c>
      <c r="AS46" s="3">
        <f t="shared" si="208"/>
        <v>2262812692.1747599</v>
      </c>
      <c r="AT46" s="3">
        <f t="shared" si="208"/>
        <v>360387481.71182102</v>
      </c>
      <c r="AU46" s="3">
        <f t="shared" si="208"/>
        <v>1003920975.95945</v>
      </c>
      <c r="AV46" s="3">
        <f t="shared" si="208"/>
        <v>1186566785.405127</v>
      </c>
      <c r="AW46" s="3">
        <f t="shared" si="208"/>
        <v>940182932.3116231</v>
      </c>
      <c r="AX46" s="3">
        <f>SUM(AR46:AW46)</f>
        <v>5788714093.5627804</v>
      </c>
      <c r="AY46" s="3">
        <f>AP46+AQ46+AX46</f>
        <v>15669640347.14216</v>
      </c>
      <c r="AZ46" s="3"/>
      <c r="BC46" s="3">
        <f t="shared" si="209"/>
        <v>9880926253.57938</v>
      </c>
      <c r="BD46" s="3">
        <f t="shared" si="209"/>
        <v>0</v>
      </c>
      <c r="BE46" s="3">
        <f t="shared" si="209"/>
        <v>34843226</v>
      </c>
      <c r="BF46" s="3">
        <f t="shared" si="209"/>
        <v>2262812692.1747599</v>
      </c>
      <c r="BG46" s="3">
        <f t="shared" si="209"/>
        <v>360387481.71182102</v>
      </c>
      <c r="BH46" s="3">
        <f t="shared" si="209"/>
        <v>1003920975.95945</v>
      </c>
      <c r="BI46" s="3">
        <f t="shared" si="209"/>
        <v>1186566785.405127</v>
      </c>
      <c r="BJ46" s="3">
        <f t="shared" si="209"/>
        <v>940182932.3116231</v>
      </c>
      <c r="BK46" s="3">
        <f>SUM(BE46:BJ46)</f>
        <v>5788714093.5627804</v>
      </c>
      <c r="BL46" s="3">
        <f>BC46+BD46+BK46</f>
        <v>15669640347.14216</v>
      </c>
      <c r="BM46" s="3"/>
      <c r="BP46" s="3">
        <f t="shared" si="210"/>
        <v>9880926253.57938</v>
      </c>
      <c r="BQ46" s="3">
        <f t="shared" si="210"/>
        <v>0</v>
      </c>
      <c r="BR46" s="3">
        <f t="shared" si="210"/>
        <v>34843226</v>
      </c>
      <c r="BS46" s="3">
        <f t="shared" si="210"/>
        <v>2262812692.1747599</v>
      </c>
      <c r="BT46" s="3">
        <f t="shared" si="210"/>
        <v>360387481.71182102</v>
      </c>
      <c r="BU46" s="3">
        <f t="shared" si="210"/>
        <v>1003920975.95945</v>
      </c>
      <c r="BV46" s="3">
        <f t="shared" si="210"/>
        <v>1186566785.405127</v>
      </c>
      <c r="BW46" s="3">
        <f t="shared" si="210"/>
        <v>940182932.3116231</v>
      </c>
      <c r="BX46" s="3">
        <f>SUM(BR46:BW46)</f>
        <v>5788714093.5627804</v>
      </c>
      <c r="BY46" s="3">
        <f>BP46+BQ46+BX46</f>
        <v>15669640347.14216</v>
      </c>
      <c r="BZ46" s="3"/>
      <c r="CC46" s="3">
        <f t="shared" si="211"/>
        <v>9880926253.57938</v>
      </c>
      <c r="CD46" s="3">
        <f t="shared" si="211"/>
        <v>0</v>
      </c>
      <c r="CE46" s="3">
        <f t="shared" si="211"/>
        <v>34843226</v>
      </c>
      <c r="CF46" s="3">
        <f t="shared" si="211"/>
        <v>2262812692.1747599</v>
      </c>
      <c r="CG46" s="3">
        <f t="shared" si="211"/>
        <v>360387481.71182102</v>
      </c>
      <c r="CH46" s="3">
        <f t="shared" si="211"/>
        <v>1003920975.95945</v>
      </c>
      <c r="CI46" s="3">
        <f t="shared" si="211"/>
        <v>1186566785.405127</v>
      </c>
      <c r="CJ46" s="3">
        <f t="shared" si="211"/>
        <v>940182932.3116231</v>
      </c>
      <c r="CK46" s="3">
        <f>SUM(CE46:CJ46)</f>
        <v>5788714093.5627804</v>
      </c>
      <c r="CL46" s="3">
        <f>CC46+CD46+CK46</f>
        <v>15669640347.14216</v>
      </c>
      <c r="CM46" s="3"/>
      <c r="CP46" s="3">
        <f t="shared" si="212"/>
        <v>9880926253.57938</v>
      </c>
      <c r="CQ46" s="3">
        <f t="shared" si="212"/>
        <v>0</v>
      </c>
      <c r="CR46" s="3">
        <f t="shared" si="212"/>
        <v>34843226</v>
      </c>
      <c r="CS46" s="3">
        <f t="shared" si="212"/>
        <v>2262812692.1747599</v>
      </c>
      <c r="CT46" s="3">
        <f t="shared" si="212"/>
        <v>360387481.71182102</v>
      </c>
      <c r="CU46" s="3">
        <f t="shared" si="212"/>
        <v>1003920975.95945</v>
      </c>
      <c r="CV46" s="3">
        <f t="shared" si="212"/>
        <v>1186566785.405127</v>
      </c>
      <c r="CW46" s="3">
        <f t="shared" si="212"/>
        <v>940182932.3116231</v>
      </c>
      <c r="CX46" s="3">
        <f>SUM(CR46:CW46)</f>
        <v>5788714093.5627804</v>
      </c>
      <c r="CY46" s="3">
        <f>CP46+CQ46+CX46</f>
        <v>15669640347.14216</v>
      </c>
      <c r="CZ46" s="3"/>
      <c r="DC46" s="3">
        <f t="shared" si="213"/>
        <v>9880926253.57938</v>
      </c>
      <c r="DD46" s="3">
        <f t="shared" si="213"/>
        <v>0</v>
      </c>
      <c r="DE46" s="3">
        <f t="shared" si="213"/>
        <v>34843226</v>
      </c>
      <c r="DF46" s="3">
        <f t="shared" si="213"/>
        <v>2262812692.1747599</v>
      </c>
      <c r="DG46" s="3">
        <f t="shared" si="213"/>
        <v>360387481.71182102</v>
      </c>
      <c r="DH46" s="3">
        <f t="shared" si="213"/>
        <v>1003920975.95945</v>
      </c>
      <c r="DI46" s="3">
        <f t="shared" si="213"/>
        <v>1186566785.405127</v>
      </c>
      <c r="DJ46" s="3">
        <f t="shared" si="213"/>
        <v>940182932.3116231</v>
      </c>
      <c r="DK46" s="3">
        <f>SUM(DE46:DJ46)</f>
        <v>5788714093.5627804</v>
      </c>
      <c r="DL46" s="3">
        <f>DC46+DD46+DK46</f>
        <v>15669640347.14216</v>
      </c>
      <c r="DM46" s="3"/>
      <c r="DP46" s="3">
        <f t="shared" si="214"/>
        <v>9880926253.57938</v>
      </c>
      <c r="DQ46" s="3">
        <f t="shared" si="214"/>
        <v>0</v>
      </c>
      <c r="DR46" s="3">
        <f t="shared" si="214"/>
        <v>34843226</v>
      </c>
      <c r="DS46" s="3">
        <f t="shared" si="214"/>
        <v>2262812692.1747599</v>
      </c>
      <c r="DT46" s="3">
        <f t="shared" si="214"/>
        <v>360387481.71182102</v>
      </c>
      <c r="DU46" s="3">
        <f t="shared" si="214"/>
        <v>1003920975.95945</v>
      </c>
      <c r="DV46" s="3">
        <f t="shared" si="214"/>
        <v>1186566785.405127</v>
      </c>
      <c r="DW46" s="3">
        <f t="shared" si="214"/>
        <v>940182932.3116231</v>
      </c>
      <c r="DX46" s="3">
        <f>SUM(DR46:DW46)</f>
        <v>5788714093.5627804</v>
      </c>
      <c r="DY46" s="3">
        <f>DP46+DQ46+DX46</f>
        <v>15669640347.14216</v>
      </c>
      <c r="DZ46" s="3"/>
      <c r="EC46" s="3">
        <f t="shared" si="215"/>
        <v>9880926253.57938</v>
      </c>
      <c r="ED46" s="3">
        <f t="shared" si="215"/>
        <v>0</v>
      </c>
      <c r="EE46" s="3">
        <f t="shared" si="215"/>
        <v>34843226</v>
      </c>
      <c r="EF46" s="3">
        <f t="shared" si="215"/>
        <v>2262812692.1747599</v>
      </c>
      <c r="EG46" s="3">
        <f t="shared" si="215"/>
        <v>360387481.71182102</v>
      </c>
      <c r="EH46" s="3">
        <f t="shared" si="215"/>
        <v>1003920975.95945</v>
      </c>
      <c r="EI46" s="3">
        <f t="shared" si="215"/>
        <v>1186566785.405127</v>
      </c>
      <c r="EJ46" s="3">
        <f t="shared" si="215"/>
        <v>940182932.3116231</v>
      </c>
      <c r="EK46" s="3">
        <f>SUM(EE46:EJ46)</f>
        <v>5788714093.5627804</v>
      </c>
      <c r="EL46" s="3">
        <f>EC46+ED46+EK46</f>
        <v>15669640347.14216</v>
      </c>
      <c r="EM46" s="3"/>
      <c r="EP46" s="3">
        <f t="shared" si="216"/>
        <v>9880926253.57938</v>
      </c>
      <c r="EQ46" s="3">
        <f t="shared" si="216"/>
        <v>0</v>
      </c>
      <c r="ER46" s="3">
        <f t="shared" si="216"/>
        <v>34843226</v>
      </c>
      <c r="ES46" s="3">
        <f t="shared" si="216"/>
        <v>2262812692.1747599</v>
      </c>
      <c r="ET46" s="3">
        <f t="shared" si="216"/>
        <v>360387481.71182102</v>
      </c>
      <c r="EU46" s="3">
        <f t="shared" si="216"/>
        <v>1003920975.95945</v>
      </c>
      <c r="EV46" s="3">
        <f t="shared" si="216"/>
        <v>1186566785.405127</v>
      </c>
      <c r="EW46" s="3">
        <f t="shared" si="216"/>
        <v>940182932.3116231</v>
      </c>
      <c r="EX46" s="3">
        <f>SUM(ER46:EW46)</f>
        <v>5788714093.5627804</v>
      </c>
      <c r="EY46" s="3">
        <f>EP46+EQ46+EX46</f>
        <v>15669640347.14216</v>
      </c>
      <c r="EZ46" s="3"/>
    </row>
    <row r="47" spans="1:158" s="86" customFormat="1" x14ac:dyDescent="0.2">
      <c r="A47" s="32" t="s">
        <v>225</v>
      </c>
      <c r="B47" s="88">
        <f>'Direct Local'!B47</f>
        <v>1403750</v>
      </c>
      <c r="C47" s="88">
        <f>'Direct Local'!C47</f>
        <v>0</v>
      </c>
      <c r="D47" s="88">
        <f>'Direct Local'!D47</f>
        <v>0</v>
      </c>
      <c r="E47" s="88">
        <f>'Direct Local'!E47</f>
        <v>0</v>
      </c>
      <c r="F47" s="88">
        <f>'Direct Local'!F47</f>
        <v>0</v>
      </c>
      <c r="G47" s="88">
        <f>'Direct Local'!G47</f>
        <v>0</v>
      </c>
      <c r="H47" s="88">
        <f>'Direct Local'!H47</f>
        <v>0</v>
      </c>
      <c r="I47" s="88">
        <f>'Direct Local'!I47</f>
        <v>0</v>
      </c>
      <c r="J47" s="88">
        <f>SUM(D47:I47)</f>
        <v>0</v>
      </c>
      <c r="K47" s="88">
        <f>B47+C47+J47</f>
        <v>1403750</v>
      </c>
      <c r="L47" s="93"/>
      <c r="P47" s="88">
        <f t="shared" si="206"/>
        <v>1403750</v>
      </c>
      <c r="Q47" s="88">
        <f t="shared" si="206"/>
        <v>0</v>
      </c>
      <c r="R47" s="88">
        <f t="shared" si="206"/>
        <v>0</v>
      </c>
      <c r="S47" s="88">
        <f t="shared" si="206"/>
        <v>0</v>
      </c>
      <c r="T47" s="88">
        <f t="shared" si="206"/>
        <v>0</v>
      </c>
      <c r="U47" s="88">
        <f t="shared" si="206"/>
        <v>0</v>
      </c>
      <c r="V47" s="88">
        <f t="shared" si="206"/>
        <v>0</v>
      </c>
      <c r="W47" s="88">
        <f t="shared" si="206"/>
        <v>0</v>
      </c>
      <c r="X47" s="88">
        <f>SUM(R47:W47)</f>
        <v>0</v>
      </c>
      <c r="Y47" s="88">
        <f>P47+Q47+X47</f>
        <v>1403750</v>
      </c>
      <c r="Z47" s="93"/>
      <c r="AC47" s="88">
        <f t="shared" si="207"/>
        <v>1403750</v>
      </c>
      <c r="AD47" s="88">
        <f t="shared" si="207"/>
        <v>0</v>
      </c>
      <c r="AE47" s="88">
        <f t="shared" si="207"/>
        <v>0</v>
      </c>
      <c r="AF47" s="88">
        <f t="shared" si="207"/>
        <v>0</v>
      </c>
      <c r="AG47" s="88">
        <f t="shared" si="207"/>
        <v>0</v>
      </c>
      <c r="AH47" s="88">
        <f t="shared" si="207"/>
        <v>0</v>
      </c>
      <c r="AI47" s="88">
        <f t="shared" si="207"/>
        <v>0</v>
      </c>
      <c r="AJ47" s="88">
        <f t="shared" si="207"/>
        <v>0</v>
      </c>
      <c r="AK47" s="88">
        <f>SUM(AE47:AJ47)</f>
        <v>0</v>
      </c>
      <c r="AL47" s="88">
        <f>AC47+AD47+AK47</f>
        <v>1403750</v>
      </c>
      <c r="AM47" s="93"/>
      <c r="AP47" s="88">
        <f>+AC47</f>
        <v>1403750</v>
      </c>
      <c r="AQ47" s="88">
        <v>0</v>
      </c>
      <c r="AR47" s="88">
        <v>0</v>
      </c>
      <c r="AS47" s="88">
        <v>0</v>
      </c>
      <c r="AT47" s="88">
        <v>0</v>
      </c>
      <c r="AU47" s="88">
        <v>0</v>
      </c>
      <c r="AV47" s="88">
        <v>0</v>
      </c>
      <c r="AW47" s="88">
        <v>0</v>
      </c>
      <c r="AX47" s="88">
        <f>SUM(AR47:AW47)</f>
        <v>0</v>
      </c>
      <c r="AY47" s="88">
        <f>AP47+AQ47+AX47</f>
        <v>1403750</v>
      </c>
      <c r="AZ47" s="93"/>
      <c r="BC47" s="88">
        <f>+AP47</f>
        <v>1403750</v>
      </c>
      <c r="BD47" s="88">
        <v>0</v>
      </c>
      <c r="BE47" s="88">
        <v>0</v>
      </c>
      <c r="BF47" s="88">
        <v>0</v>
      </c>
      <c r="BG47" s="88">
        <v>0</v>
      </c>
      <c r="BH47" s="88">
        <v>0</v>
      </c>
      <c r="BI47" s="88">
        <v>0</v>
      </c>
      <c r="BJ47" s="88">
        <v>0</v>
      </c>
      <c r="BK47" s="88">
        <f>SUM(BE47:BJ47)</f>
        <v>0</v>
      </c>
      <c r="BL47" s="88">
        <f>BC47+BD47+BK47</f>
        <v>1403750</v>
      </c>
      <c r="BM47" s="93"/>
      <c r="BP47" s="88">
        <f>+BC47</f>
        <v>1403750</v>
      </c>
      <c r="BQ47" s="88">
        <v>0</v>
      </c>
      <c r="BR47" s="88">
        <v>0</v>
      </c>
      <c r="BS47" s="88">
        <v>0</v>
      </c>
      <c r="BT47" s="88">
        <v>0</v>
      </c>
      <c r="BU47" s="88">
        <v>0</v>
      </c>
      <c r="BV47" s="88">
        <v>0</v>
      </c>
      <c r="BW47" s="88">
        <v>0</v>
      </c>
      <c r="BX47" s="88">
        <f>SUM(BR47:BW47)</f>
        <v>0</v>
      </c>
      <c r="BY47" s="88">
        <f>BP47+BQ47+BX47</f>
        <v>1403750</v>
      </c>
      <c r="BZ47" s="93"/>
      <c r="CC47" s="88">
        <f>+BP47</f>
        <v>1403750</v>
      </c>
      <c r="CD47" s="88">
        <v>0</v>
      </c>
      <c r="CE47" s="88">
        <v>0</v>
      </c>
      <c r="CF47" s="88">
        <v>0</v>
      </c>
      <c r="CG47" s="88">
        <v>0</v>
      </c>
      <c r="CH47" s="88">
        <v>0</v>
      </c>
      <c r="CI47" s="88">
        <v>0</v>
      </c>
      <c r="CJ47" s="88">
        <v>0</v>
      </c>
      <c r="CK47" s="88">
        <f>SUM(CE47:CJ47)</f>
        <v>0</v>
      </c>
      <c r="CL47" s="88">
        <f>CC47+CD47+CK47</f>
        <v>1403750</v>
      </c>
      <c r="CM47" s="93"/>
      <c r="CP47" s="88">
        <f>+CC47</f>
        <v>1403750</v>
      </c>
      <c r="CQ47" s="88">
        <v>0</v>
      </c>
      <c r="CR47" s="88">
        <v>0</v>
      </c>
      <c r="CS47" s="88">
        <v>0</v>
      </c>
      <c r="CT47" s="88">
        <v>0</v>
      </c>
      <c r="CU47" s="88">
        <v>0</v>
      </c>
      <c r="CV47" s="88">
        <v>0</v>
      </c>
      <c r="CW47" s="88">
        <v>0</v>
      </c>
      <c r="CX47" s="88">
        <f>SUM(CR47:CW47)</f>
        <v>0</v>
      </c>
      <c r="CY47" s="88">
        <f>CP47+CQ47+CX47</f>
        <v>1403750</v>
      </c>
      <c r="CZ47" s="93"/>
      <c r="DC47" s="88">
        <f>+CP47</f>
        <v>1403750</v>
      </c>
      <c r="DD47" s="88">
        <v>0</v>
      </c>
      <c r="DE47" s="88">
        <v>0</v>
      </c>
      <c r="DF47" s="88">
        <v>0</v>
      </c>
      <c r="DG47" s="88">
        <v>0</v>
      </c>
      <c r="DH47" s="88">
        <v>0</v>
      </c>
      <c r="DI47" s="88">
        <v>0</v>
      </c>
      <c r="DJ47" s="88">
        <v>0</v>
      </c>
      <c r="DK47" s="88">
        <f>SUM(DE47:DJ47)</f>
        <v>0</v>
      </c>
      <c r="DL47" s="88">
        <f>DC47+DD47+DK47</f>
        <v>1403750</v>
      </c>
      <c r="DM47" s="93"/>
      <c r="DP47" s="88">
        <f>+DC47</f>
        <v>1403750</v>
      </c>
      <c r="DQ47" s="88">
        <v>0</v>
      </c>
      <c r="DR47" s="88">
        <v>0</v>
      </c>
      <c r="DS47" s="88">
        <v>0</v>
      </c>
      <c r="DT47" s="88">
        <v>0</v>
      </c>
      <c r="DU47" s="88">
        <v>0</v>
      </c>
      <c r="DV47" s="88">
        <v>0</v>
      </c>
      <c r="DW47" s="88">
        <v>0</v>
      </c>
      <c r="DX47" s="88">
        <f>SUM(DR47:DW47)</f>
        <v>0</v>
      </c>
      <c r="DY47" s="88">
        <f>DP47+DQ47+DX47</f>
        <v>1403750</v>
      </c>
      <c r="DZ47" s="93"/>
      <c r="EC47" s="88">
        <f>+DP47</f>
        <v>1403750</v>
      </c>
      <c r="ED47" s="88">
        <v>0</v>
      </c>
      <c r="EE47" s="88">
        <v>0</v>
      </c>
      <c r="EF47" s="88">
        <v>0</v>
      </c>
      <c r="EG47" s="88">
        <v>0</v>
      </c>
      <c r="EH47" s="88">
        <v>0</v>
      </c>
      <c r="EI47" s="88">
        <v>0</v>
      </c>
      <c r="EJ47" s="88">
        <v>0</v>
      </c>
      <c r="EK47" s="88">
        <f>SUM(EE47:EJ47)</f>
        <v>0</v>
      </c>
      <c r="EL47" s="88">
        <f>EC47+ED47+EK47</f>
        <v>1403750</v>
      </c>
      <c r="EM47" s="93"/>
      <c r="EP47" s="88">
        <f>+EC47</f>
        <v>1403750</v>
      </c>
      <c r="EQ47" s="88">
        <v>0</v>
      </c>
      <c r="ER47" s="88">
        <v>0</v>
      </c>
      <c r="ES47" s="88">
        <v>0</v>
      </c>
      <c r="ET47" s="88">
        <v>0</v>
      </c>
      <c r="EU47" s="88">
        <v>0</v>
      </c>
      <c r="EV47" s="88">
        <v>0</v>
      </c>
      <c r="EW47" s="88">
        <v>0</v>
      </c>
      <c r="EX47" s="88">
        <f>SUM(ER47:EW47)</f>
        <v>0</v>
      </c>
      <c r="EY47" s="88">
        <f>EP47+EQ47+EX47</f>
        <v>1403750</v>
      </c>
      <c r="EZ47" s="93"/>
    </row>
    <row r="48" spans="1:158" x14ac:dyDescent="0.2">
      <c r="A48" s="1" t="s">
        <v>224</v>
      </c>
      <c r="B48" s="3">
        <f>'Direct Local'!B48</f>
        <v>52319871.000000007</v>
      </c>
      <c r="C48" s="3">
        <f>'Direct Local'!C48</f>
        <v>5602656</v>
      </c>
      <c r="D48" s="3">
        <f>'Direct Local'!D48</f>
        <v>2580944</v>
      </c>
      <c r="E48" s="3">
        <f>'Direct Local'!E48</f>
        <v>697269394</v>
      </c>
      <c r="F48" s="3">
        <f>'Direct Local'!F48</f>
        <v>124699446</v>
      </c>
      <c r="G48" s="3">
        <f>'Direct Local'!G48</f>
        <v>13662804</v>
      </c>
      <c r="H48" s="3">
        <f>'Direct Local'!H48</f>
        <v>0</v>
      </c>
      <c r="I48" s="3">
        <f>'Direct Local'!I48</f>
        <v>191987425.84</v>
      </c>
      <c r="J48" s="3">
        <f>SUM(D48:I48)</f>
        <v>1030200013.84</v>
      </c>
      <c r="K48" s="3">
        <f>B48+C48+J48</f>
        <v>1088122540.8400002</v>
      </c>
      <c r="L48" s="3"/>
      <c r="M48" s="3"/>
      <c r="P48" s="3">
        <f t="shared" si="206"/>
        <v>52319871.000000007</v>
      </c>
      <c r="Q48" s="3">
        <f t="shared" si="206"/>
        <v>5602656</v>
      </c>
      <c r="R48" s="3">
        <f t="shared" si="206"/>
        <v>2580944</v>
      </c>
      <c r="S48" s="3">
        <f t="shared" si="206"/>
        <v>697269394</v>
      </c>
      <c r="T48" s="3">
        <f t="shared" si="206"/>
        <v>124699446</v>
      </c>
      <c r="U48" s="3">
        <f t="shared" si="206"/>
        <v>13662804</v>
      </c>
      <c r="V48" s="3">
        <f t="shared" si="206"/>
        <v>0</v>
      </c>
      <c r="W48" s="3">
        <f t="shared" si="206"/>
        <v>191987425.84</v>
      </c>
      <c r="X48" s="3">
        <f>SUM(R48:W48)</f>
        <v>1030200013.84</v>
      </c>
      <c r="Y48" s="3">
        <f>P48+Q48+X48</f>
        <v>1088122540.8400002</v>
      </c>
      <c r="Z48" s="3"/>
      <c r="AA48" s="3"/>
      <c r="AC48" s="3">
        <f t="shared" si="207"/>
        <v>52319871.000000007</v>
      </c>
      <c r="AD48" s="3">
        <f t="shared" si="207"/>
        <v>5602656</v>
      </c>
      <c r="AE48" s="3">
        <f t="shared" si="207"/>
        <v>2580944</v>
      </c>
      <c r="AF48" s="3">
        <f t="shared" si="207"/>
        <v>697269394</v>
      </c>
      <c r="AG48" s="3">
        <f t="shared" si="207"/>
        <v>124699446</v>
      </c>
      <c r="AH48" s="3">
        <f t="shared" si="207"/>
        <v>13662804</v>
      </c>
      <c r="AI48" s="3">
        <f t="shared" si="207"/>
        <v>0</v>
      </c>
      <c r="AJ48" s="3">
        <f t="shared" si="207"/>
        <v>191987425.84</v>
      </c>
      <c r="AK48" s="3">
        <f>SUM(AE48:AJ48)</f>
        <v>1030200013.84</v>
      </c>
      <c r="AL48" s="3">
        <f>AC48+AD48+AK48</f>
        <v>1088122540.8400002</v>
      </c>
      <c r="AM48" s="3"/>
      <c r="AN48" s="3"/>
      <c r="AP48" s="3">
        <f>+AC48</f>
        <v>52319871.000000007</v>
      </c>
      <c r="AQ48" s="3">
        <f t="shared" ref="AQ48:AW48" si="217">+AD48</f>
        <v>5602656</v>
      </c>
      <c r="AR48" s="3">
        <f t="shared" si="217"/>
        <v>2580944</v>
      </c>
      <c r="AS48" s="3">
        <f t="shared" si="217"/>
        <v>697269394</v>
      </c>
      <c r="AT48" s="3">
        <f t="shared" si="217"/>
        <v>124699446</v>
      </c>
      <c r="AU48" s="3">
        <f t="shared" si="217"/>
        <v>13662804</v>
      </c>
      <c r="AV48" s="3">
        <f t="shared" si="217"/>
        <v>0</v>
      </c>
      <c r="AW48" s="3">
        <f t="shared" si="217"/>
        <v>191987425.84</v>
      </c>
      <c r="AX48" s="3">
        <f>SUM(AR48:AW48)</f>
        <v>1030200013.84</v>
      </c>
      <c r="AY48" s="3">
        <f>AP48+AQ48+AX48</f>
        <v>1088122540.8400002</v>
      </c>
      <c r="AZ48" s="3"/>
      <c r="BA48" s="3"/>
      <c r="BC48" s="3">
        <f>+AP48</f>
        <v>52319871.000000007</v>
      </c>
      <c r="BD48" s="3">
        <f t="shared" ref="BD48:BJ48" si="218">+AQ48</f>
        <v>5602656</v>
      </c>
      <c r="BE48" s="3">
        <f t="shared" si="218"/>
        <v>2580944</v>
      </c>
      <c r="BF48" s="3">
        <f t="shared" si="218"/>
        <v>697269394</v>
      </c>
      <c r="BG48" s="3">
        <f t="shared" si="218"/>
        <v>124699446</v>
      </c>
      <c r="BH48" s="3">
        <f t="shared" si="218"/>
        <v>13662804</v>
      </c>
      <c r="BI48" s="3">
        <f t="shared" si="218"/>
        <v>0</v>
      </c>
      <c r="BJ48" s="3">
        <f t="shared" si="218"/>
        <v>191987425.84</v>
      </c>
      <c r="BK48" s="3">
        <f>SUM(BE48:BJ48)</f>
        <v>1030200013.84</v>
      </c>
      <c r="BL48" s="3">
        <f>BC48+BD48+BK48</f>
        <v>1088122540.8400002</v>
      </c>
      <c r="BM48" s="3"/>
      <c r="BN48" s="3"/>
      <c r="BP48" s="3">
        <f>+BC48</f>
        <v>52319871.000000007</v>
      </c>
      <c r="BQ48" s="3">
        <f t="shared" ref="BQ48:BW48" si="219">+BD48</f>
        <v>5602656</v>
      </c>
      <c r="BR48" s="3">
        <f t="shared" si="219"/>
        <v>2580944</v>
      </c>
      <c r="BS48" s="3">
        <f t="shared" si="219"/>
        <v>697269394</v>
      </c>
      <c r="BT48" s="3">
        <f t="shared" si="219"/>
        <v>124699446</v>
      </c>
      <c r="BU48" s="3">
        <f t="shared" si="219"/>
        <v>13662804</v>
      </c>
      <c r="BV48" s="3">
        <f t="shared" si="219"/>
        <v>0</v>
      </c>
      <c r="BW48" s="3">
        <f t="shared" si="219"/>
        <v>191987425.84</v>
      </c>
      <c r="BX48" s="3">
        <f>SUM(BR48:BW48)</f>
        <v>1030200013.84</v>
      </c>
      <c r="BY48" s="3">
        <f>BP48+BQ48+BX48</f>
        <v>1088122540.8400002</v>
      </c>
      <c r="BZ48" s="3"/>
      <c r="CA48" s="3"/>
      <c r="CC48" s="3">
        <f>+BP48</f>
        <v>52319871.000000007</v>
      </c>
      <c r="CD48" s="3">
        <f t="shared" ref="CD48:CJ48" si="220">+BQ48</f>
        <v>5602656</v>
      </c>
      <c r="CE48" s="3">
        <f t="shared" si="220"/>
        <v>2580944</v>
      </c>
      <c r="CF48" s="3">
        <f t="shared" si="220"/>
        <v>697269394</v>
      </c>
      <c r="CG48" s="3">
        <f t="shared" si="220"/>
        <v>124699446</v>
      </c>
      <c r="CH48" s="3">
        <f t="shared" si="220"/>
        <v>13662804</v>
      </c>
      <c r="CI48" s="3">
        <f t="shared" si="220"/>
        <v>0</v>
      </c>
      <c r="CJ48" s="3">
        <f t="shared" si="220"/>
        <v>191987425.84</v>
      </c>
      <c r="CK48" s="3">
        <f>SUM(CE48:CJ48)</f>
        <v>1030200013.84</v>
      </c>
      <c r="CL48" s="3">
        <f>CC48+CD48+CK48</f>
        <v>1088122540.8400002</v>
      </c>
      <c r="CM48" s="3"/>
      <c r="CN48" s="3"/>
      <c r="CP48" s="3">
        <f>+CC48</f>
        <v>52319871.000000007</v>
      </c>
      <c r="CQ48" s="3">
        <f t="shared" ref="CQ48:CW48" si="221">+CD48</f>
        <v>5602656</v>
      </c>
      <c r="CR48" s="3">
        <f t="shared" si="221"/>
        <v>2580944</v>
      </c>
      <c r="CS48" s="3">
        <f t="shared" si="221"/>
        <v>697269394</v>
      </c>
      <c r="CT48" s="3">
        <f t="shared" si="221"/>
        <v>124699446</v>
      </c>
      <c r="CU48" s="3">
        <f t="shared" si="221"/>
        <v>13662804</v>
      </c>
      <c r="CV48" s="3">
        <f t="shared" si="221"/>
        <v>0</v>
      </c>
      <c r="CW48" s="3">
        <f t="shared" si="221"/>
        <v>191987425.84</v>
      </c>
      <c r="CX48" s="3">
        <f>SUM(CR48:CW48)</f>
        <v>1030200013.84</v>
      </c>
      <c r="CY48" s="3">
        <f>CP48+CQ48+CX48</f>
        <v>1088122540.8400002</v>
      </c>
      <c r="CZ48" s="3"/>
      <c r="DA48" s="3"/>
      <c r="DC48" s="3">
        <f>+CP48</f>
        <v>52319871.000000007</v>
      </c>
      <c r="DD48" s="3">
        <f t="shared" ref="DD48:DJ48" si="222">+CQ48</f>
        <v>5602656</v>
      </c>
      <c r="DE48" s="3">
        <f t="shared" si="222"/>
        <v>2580944</v>
      </c>
      <c r="DF48" s="3">
        <f t="shared" si="222"/>
        <v>697269394</v>
      </c>
      <c r="DG48" s="3">
        <f t="shared" si="222"/>
        <v>124699446</v>
      </c>
      <c r="DH48" s="3">
        <f t="shared" si="222"/>
        <v>13662804</v>
      </c>
      <c r="DI48" s="3">
        <f t="shared" si="222"/>
        <v>0</v>
      </c>
      <c r="DJ48" s="3">
        <f t="shared" si="222"/>
        <v>191987425.84</v>
      </c>
      <c r="DK48" s="3">
        <f>SUM(DE48:DJ48)</f>
        <v>1030200013.84</v>
      </c>
      <c r="DL48" s="3">
        <f>DC48+DD48+DK48</f>
        <v>1088122540.8400002</v>
      </c>
      <c r="DM48" s="3"/>
      <c r="DN48" s="3"/>
      <c r="DP48" s="3">
        <f>+DC48</f>
        <v>52319871.000000007</v>
      </c>
      <c r="DQ48" s="3">
        <f t="shared" ref="DQ48:DW48" si="223">+DD48</f>
        <v>5602656</v>
      </c>
      <c r="DR48" s="3">
        <f t="shared" si="223"/>
        <v>2580944</v>
      </c>
      <c r="DS48" s="3">
        <f t="shared" si="223"/>
        <v>697269394</v>
      </c>
      <c r="DT48" s="3">
        <f t="shared" si="223"/>
        <v>124699446</v>
      </c>
      <c r="DU48" s="3">
        <f t="shared" si="223"/>
        <v>13662804</v>
      </c>
      <c r="DV48" s="3">
        <f t="shared" si="223"/>
        <v>0</v>
      </c>
      <c r="DW48" s="3">
        <f t="shared" si="223"/>
        <v>191987425.84</v>
      </c>
      <c r="DX48" s="3">
        <f>SUM(DR48:DW48)</f>
        <v>1030200013.84</v>
      </c>
      <c r="DY48" s="3">
        <f>DP48+DQ48+DX48</f>
        <v>1088122540.8400002</v>
      </c>
      <c r="DZ48" s="3"/>
      <c r="EA48" s="3"/>
      <c r="EC48" s="3">
        <f>+DP48</f>
        <v>52319871.000000007</v>
      </c>
      <c r="ED48" s="3">
        <f t="shared" ref="ED48:EJ48" si="224">+DQ48</f>
        <v>5602656</v>
      </c>
      <c r="EE48" s="3">
        <f t="shared" si="224"/>
        <v>2580944</v>
      </c>
      <c r="EF48" s="3">
        <f t="shared" si="224"/>
        <v>697269394</v>
      </c>
      <c r="EG48" s="3">
        <f t="shared" si="224"/>
        <v>124699446</v>
      </c>
      <c r="EH48" s="3">
        <f t="shared" si="224"/>
        <v>13662804</v>
      </c>
      <c r="EI48" s="3">
        <f t="shared" si="224"/>
        <v>0</v>
      </c>
      <c r="EJ48" s="3">
        <f t="shared" si="224"/>
        <v>191987425.84</v>
      </c>
      <c r="EK48" s="3">
        <f>SUM(EE48:EJ48)</f>
        <v>1030200013.84</v>
      </c>
      <c r="EL48" s="3">
        <f>EC48+ED48+EK48</f>
        <v>1088122540.8400002</v>
      </c>
      <c r="EM48" s="3"/>
      <c r="EN48" s="3"/>
      <c r="EP48" s="3">
        <f>+EC48</f>
        <v>52319871.000000007</v>
      </c>
      <c r="EQ48" s="3">
        <f t="shared" ref="EQ48:EW48" si="225">+ED48</f>
        <v>5602656</v>
      </c>
      <c r="ER48" s="3">
        <f t="shared" si="225"/>
        <v>2580944</v>
      </c>
      <c r="ES48" s="3">
        <f t="shared" si="225"/>
        <v>697269394</v>
      </c>
      <c r="ET48" s="3">
        <f t="shared" si="225"/>
        <v>124699446</v>
      </c>
      <c r="EU48" s="3">
        <f t="shared" si="225"/>
        <v>13662804</v>
      </c>
      <c r="EV48" s="3">
        <f t="shared" si="225"/>
        <v>0</v>
      </c>
      <c r="EW48" s="3">
        <f t="shared" si="225"/>
        <v>191987425.84</v>
      </c>
      <c r="EX48" s="3">
        <f>SUM(ER48:EW48)</f>
        <v>1030200013.84</v>
      </c>
      <c r="EY48" s="3">
        <f>EP48+EQ48+EX48</f>
        <v>1088122540.8400002</v>
      </c>
      <c r="EZ48" s="3"/>
      <c r="FA48" s="3"/>
    </row>
    <row r="49" spans="1:158" x14ac:dyDescent="0.2">
      <c r="A49" s="92" t="s">
        <v>269</v>
      </c>
      <c r="B49" s="17">
        <f t="shared" ref="B49:I49" si="226">(B46-B47*0)+(B45-B48*0)</f>
        <v>9880926253.57938</v>
      </c>
      <c r="C49" s="17">
        <f t="shared" si="226"/>
        <v>0</v>
      </c>
      <c r="D49" s="17">
        <f t="shared" si="226"/>
        <v>34843226</v>
      </c>
      <c r="E49" s="17">
        <f t="shared" si="226"/>
        <v>2262812692.1747599</v>
      </c>
      <c r="F49" s="17">
        <f t="shared" si="226"/>
        <v>360387481.71182102</v>
      </c>
      <c r="G49" s="17">
        <f t="shared" si="226"/>
        <v>1003920975.95945</v>
      </c>
      <c r="H49" s="17">
        <f t="shared" si="226"/>
        <v>1186566785.405127</v>
      </c>
      <c r="I49" s="17">
        <f t="shared" si="226"/>
        <v>854711756.64692998</v>
      </c>
      <c r="J49" s="17">
        <f>SUM(D49:I49)</f>
        <v>5703242917.8980875</v>
      </c>
      <c r="K49" s="17">
        <f>B49+C49+J49</f>
        <v>15584169171.477467</v>
      </c>
      <c r="L49" s="3"/>
      <c r="P49" s="17">
        <f t="shared" ref="P49:W49" si="227">(P46-P47*0)+(P45-P48*0)</f>
        <v>9880926253.57938</v>
      </c>
      <c r="Q49" s="17">
        <f t="shared" si="227"/>
        <v>0</v>
      </c>
      <c r="R49" s="17">
        <f t="shared" si="227"/>
        <v>34843226</v>
      </c>
      <c r="S49" s="17">
        <f t="shared" si="227"/>
        <v>2262812692.1747599</v>
      </c>
      <c r="T49" s="17">
        <f t="shared" si="227"/>
        <v>360387481.71182102</v>
      </c>
      <c r="U49" s="17">
        <f t="shared" si="227"/>
        <v>1003920975.95945</v>
      </c>
      <c r="V49" s="17">
        <f t="shared" si="227"/>
        <v>1186566785.405127</v>
      </c>
      <c r="W49" s="17">
        <f t="shared" si="227"/>
        <v>854711756.64692998</v>
      </c>
      <c r="X49" s="17">
        <f>SUM(R49:W49)</f>
        <v>5703242917.8980875</v>
      </c>
      <c r="Y49" s="17">
        <f>P49+Q49+X49</f>
        <v>15584169171.477467</v>
      </c>
      <c r="Z49" s="3"/>
      <c r="AC49" s="17">
        <f t="shared" ref="AC49:AJ49" si="228">(AC46-AC47*0)+(AC45-AC48*0)</f>
        <v>9880926253.57938</v>
      </c>
      <c r="AD49" s="17">
        <f t="shared" si="228"/>
        <v>0</v>
      </c>
      <c r="AE49" s="17">
        <f t="shared" si="228"/>
        <v>34843226</v>
      </c>
      <c r="AF49" s="17">
        <f t="shared" si="228"/>
        <v>2262812692.1747599</v>
      </c>
      <c r="AG49" s="17">
        <f t="shared" si="228"/>
        <v>360387481.71182102</v>
      </c>
      <c r="AH49" s="17">
        <f t="shared" si="228"/>
        <v>1003920975.95945</v>
      </c>
      <c r="AI49" s="17">
        <f t="shared" si="228"/>
        <v>1186566785.405127</v>
      </c>
      <c r="AJ49" s="17">
        <f t="shared" si="228"/>
        <v>940182932.3116231</v>
      </c>
      <c r="AK49" s="17">
        <f>SUM(AE49:AJ49)</f>
        <v>5788714093.5627804</v>
      </c>
      <c r="AL49" s="17">
        <f>AC49+AD49+AK49</f>
        <v>15669640347.14216</v>
      </c>
      <c r="AM49" s="3"/>
      <c r="AP49" s="17">
        <f t="shared" ref="AP49:AW49" si="229">(AP46-AP47*0)+(AP45-AP48*0)</f>
        <v>9880926253.57938</v>
      </c>
      <c r="AQ49" s="17">
        <f t="shared" si="229"/>
        <v>0</v>
      </c>
      <c r="AR49" s="17">
        <f t="shared" si="229"/>
        <v>34843226</v>
      </c>
      <c r="AS49" s="17">
        <f t="shared" si="229"/>
        <v>2262812692.1747599</v>
      </c>
      <c r="AT49" s="17">
        <f t="shared" si="229"/>
        <v>360387481.71182102</v>
      </c>
      <c r="AU49" s="17">
        <f t="shared" si="229"/>
        <v>1003920975.95945</v>
      </c>
      <c r="AV49" s="17">
        <f t="shared" si="229"/>
        <v>1186566785.405127</v>
      </c>
      <c r="AW49" s="17">
        <f t="shared" si="229"/>
        <v>940182932.3116231</v>
      </c>
      <c r="AX49" s="17">
        <f>SUM(AR49:AW49)</f>
        <v>5788714093.5627804</v>
      </c>
      <c r="AY49" s="17">
        <f>AP49+AQ49+AX49</f>
        <v>15669640347.14216</v>
      </c>
      <c r="AZ49" s="3"/>
      <c r="BC49" s="17">
        <f t="shared" ref="BC49:BJ49" si="230">(BC46-BC47*0)+(BC45-BC48*0)</f>
        <v>9880926253.57938</v>
      </c>
      <c r="BD49" s="17">
        <f t="shared" si="230"/>
        <v>0</v>
      </c>
      <c r="BE49" s="17">
        <f t="shared" si="230"/>
        <v>34843226</v>
      </c>
      <c r="BF49" s="17">
        <f t="shared" si="230"/>
        <v>2262812692.1747599</v>
      </c>
      <c r="BG49" s="17">
        <f t="shared" si="230"/>
        <v>360387481.71182102</v>
      </c>
      <c r="BH49" s="17">
        <f t="shared" si="230"/>
        <v>1003920975.95945</v>
      </c>
      <c r="BI49" s="17">
        <f t="shared" si="230"/>
        <v>1186566785.405127</v>
      </c>
      <c r="BJ49" s="17">
        <f t="shared" si="230"/>
        <v>940182932.3116231</v>
      </c>
      <c r="BK49" s="17">
        <f>SUM(BE49:BJ49)</f>
        <v>5788714093.5627804</v>
      </c>
      <c r="BL49" s="17">
        <f>BC49+BD49+BK49</f>
        <v>15669640347.14216</v>
      </c>
      <c r="BM49" s="3"/>
      <c r="BP49" s="17">
        <f t="shared" ref="BP49:BW49" si="231">(BP46-BP47*0)+(BP45-BP48*0)</f>
        <v>9880926253.57938</v>
      </c>
      <c r="BQ49" s="17">
        <f t="shared" si="231"/>
        <v>0</v>
      </c>
      <c r="BR49" s="17">
        <f t="shared" si="231"/>
        <v>34843226</v>
      </c>
      <c r="BS49" s="17">
        <f t="shared" si="231"/>
        <v>2262812692.1747599</v>
      </c>
      <c r="BT49" s="17">
        <f t="shared" si="231"/>
        <v>360387481.71182102</v>
      </c>
      <c r="BU49" s="17">
        <f t="shared" si="231"/>
        <v>1003920975.95945</v>
      </c>
      <c r="BV49" s="17">
        <f t="shared" si="231"/>
        <v>1186566785.405127</v>
      </c>
      <c r="BW49" s="17">
        <f t="shared" si="231"/>
        <v>940182932.3116231</v>
      </c>
      <c r="BX49" s="17">
        <f>SUM(BR49:BW49)</f>
        <v>5788714093.5627804</v>
      </c>
      <c r="BY49" s="17">
        <f>BP49+BQ49+BX49</f>
        <v>15669640347.14216</v>
      </c>
      <c r="BZ49" s="3"/>
      <c r="CC49" s="17">
        <f t="shared" ref="CC49:CJ49" si="232">(CC46-CC47*0)+(CC45-CC48*0)</f>
        <v>9880926253.57938</v>
      </c>
      <c r="CD49" s="17">
        <f t="shared" si="232"/>
        <v>0</v>
      </c>
      <c r="CE49" s="17">
        <f t="shared" si="232"/>
        <v>34843226</v>
      </c>
      <c r="CF49" s="17">
        <f t="shared" si="232"/>
        <v>2262812692.1747599</v>
      </c>
      <c r="CG49" s="17">
        <f t="shared" si="232"/>
        <v>360387481.71182102</v>
      </c>
      <c r="CH49" s="17">
        <f t="shared" si="232"/>
        <v>1003920975.95945</v>
      </c>
      <c r="CI49" s="17">
        <f t="shared" si="232"/>
        <v>1186566785.405127</v>
      </c>
      <c r="CJ49" s="17">
        <f t="shared" si="232"/>
        <v>940182932.3116231</v>
      </c>
      <c r="CK49" s="17">
        <f>SUM(CE49:CJ49)</f>
        <v>5788714093.5627804</v>
      </c>
      <c r="CL49" s="17">
        <f>CC49+CD49+CK49</f>
        <v>15669640347.14216</v>
      </c>
      <c r="CM49" s="3"/>
      <c r="CP49" s="17">
        <f t="shared" ref="CP49:CW49" si="233">(CP46-CP47*0)+(CP45-CP48*0)</f>
        <v>9880926253.57938</v>
      </c>
      <c r="CQ49" s="17">
        <f t="shared" si="233"/>
        <v>0</v>
      </c>
      <c r="CR49" s="17">
        <f t="shared" si="233"/>
        <v>34843226</v>
      </c>
      <c r="CS49" s="17">
        <f t="shared" si="233"/>
        <v>2262812692.1747599</v>
      </c>
      <c r="CT49" s="17">
        <f t="shared" si="233"/>
        <v>360387481.71182102</v>
      </c>
      <c r="CU49" s="17">
        <f t="shared" si="233"/>
        <v>1003920975.95945</v>
      </c>
      <c r="CV49" s="17">
        <f t="shared" si="233"/>
        <v>1186566785.405127</v>
      </c>
      <c r="CW49" s="17">
        <f t="shared" si="233"/>
        <v>940182932.3116231</v>
      </c>
      <c r="CX49" s="17">
        <f>SUM(CR49:CW49)</f>
        <v>5788714093.5627804</v>
      </c>
      <c r="CY49" s="17">
        <f>CP49+CQ49+CX49</f>
        <v>15669640347.14216</v>
      </c>
      <c r="CZ49" s="3"/>
      <c r="DC49" s="17">
        <f t="shared" ref="DC49:DJ49" si="234">(DC46-DC47*0)+(DC45-DC48*0)</f>
        <v>9880926253.57938</v>
      </c>
      <c r="DD49" s="17">
        <f t="shared" si="234"/>
        <v>0</v>
      </c>
      <c r="DE49" s="17">
        <f t="shared" si="234"/>
        <v>34843226</v>
      </c>
      <c r="DF49" s="17">
        <f t="shared" si="234"/>
        <v>2262812692.1747599</v>
      </c>
      <c r="DG49" s="17">
        <f t="shared" si="234"/>
        <v>360387481.71182102</v>
      </c>
      <c r="DH49" s="17">
        <f t="shared" si="234"/>
        <v>1003920975.95945</v>
      </c>
      <c r="DI49" s="17">
        <f t="shared" si="234"/>
        <v>1186566785.405127</v>
      </c>
      <c r="DJ49" s="17">
        <f t="shared" si="234"/>
        <v>940182932.3116231</v>
      </c>
      <c r="DK49" s="17">
        <f>SUM(DE49:DJ49)</f>
        <v>5788714093.5627804</v>
      </c>
      <c r="DL49" s="17">
        <f>DC49+DD49+DK49</f>
        <v>15669640347.14216</v>
      </c>
      <c r="DM49" s="3"/>
      <c r="DP49" s="17">
        <f t="shared" ref="DP49:DW49" si="235">(DP46-DP47*0)+(DP45-DP48*0)</f>
        <v>9880926253.57938</v>
      </c>
      <c r="DQ49" s="17">
        <f t="shared" si="235"/>
        <v>0</v>
      </c>
      <c r="DR49" s="17">
        <f t="shared" si="235"/>
        <v>34843226</v>
      </c>
      <c r="DS49" s="17">
        <f t="shared" si="235"/>
        <v>2262812692.1747599</v>
      </c>
      <c r="DT49" s="17">
        <f t="shared" si="235"/>
        <v>360387481.71182102</v>
      </c>
      <c r="DU49" s="17">
        <f t="shared" si="235"/>
        <v>1003920975.95945</v>
      </c>
      <c r="DV49" s="17">
        <f t="shared" si="235"/>
        <v>1186566785.405127</v>
      </c>
      <c r="DW49" s="17">
        <f t="shared" si="235"/>
        <v>940182932.3116231</v>
      </c>
      <c r="DX49" s="17">
        <f>SUM(DR49:DW49)</f>
        <v>5788714093.5627804</v>
      </c>
      <c r="DY49" s="17">
        <f>DP49+DQ49+DX49</f>
        <v>15669640347.14216</v>
      </c>
      <c r="DZ49" s="3"/>
      <c r="EC49" s="17">
        <f t="shared" ref="EC49:EJ49" si="236">(EC46-EC47*0)+(EC45-EC48*0)</f>
        <v>9880926253.57938</v>
      </c>
      <c r="ED49" s="17">
        <f t="shared" si="236"/>
        <v>0</v>
      </c>
      <c r="EE49" s="17">
        <f t="shared" si="236"/>
        <v>34843226</v>
      </c>
      <c r="EF49" s="17">
        <f t="shared" si="236"/>
        <v>2262812692.1747599</v>
      </c>
      <c r="EG49" s="17">
        <f t="shared" si="236"/>
        <v>360387481.71182102</v>
      </c>
      <c r="EH49" s="17">
        <f t="shared" si="236"/>
        <v>1003920975.95945</v>
      </c>
      <c r="EI49" s="17">
        <f t="shared" si="236"/>
        <v>1186566785.405127</v>
      </c>
      <c r="EJ49" s="17">
        <f t="shared" si="236"/>
        <v>940182932.3116231</v>
      </c>
      <c r="EK49" s="17">
        <f>SUM(EE49:EJ49)</f>
        <v>5788714093.5627804</v>
      </c>
      <c r="EL49" s="17">
        <f>EC49+ED49+EK49</f>
        <v>15669640347.14216</v>
      </c>
      <c r="EM49" s="3"/>
      <c r="EP49" s="17">
        <f t="shared" ref="EP49:EW49" si="237">(EP46-EP47*0)+(EP45-EP48*0)</f>
        <v>9880926253.57938</v>
      </c>
      <c r="EQ49" s="17">
        <f t="shared" si="237"/>
        <v>0</v>
      </c>
      <c r="ER49" s="17">
        <f t="shared" si="237"/>
        <v>34843226</v>
      </c>
      <c r="ES49" s="17">
        <f t="shared" si="237"/>
        <v>2262812692.1747599</v>
      </c>
      <c r="ET49" s="17">
        <f t="shared" si="237"/>
        <v>360387481.71182102</v>
      </c>
      <c r="EU49" s="17">
        <f t="shared" si="237"/>
        <v>1003920975.95945</v>
      </c>
      <c r="EV49" s="17">
        <f t="shared" si="237"/>
        <v>1186566785.405127</v>
      </c>
      <c r="EW49" s="17">
        <f t="shared" si="237"/>
        <v>940182932.3116231</v>
      </c>
      <c r="EX49" s="17">
        <f>SUM(ER49:EW49)</f>
        <v>5788714093.5627804</v>
      </c>
      <c r="EY49" s="17">
        <f>EP49+EQ49+EX49</f>
        <v>15669640347.14216</v>
      </c>
      <c r="EZ49" s="3"/>
    </row>
    <row r="50" spans="1:158" ht="6" customHeight="1" x14ac:dyDescent="0.2">
      <c r="A50" s="83"/>
      <c r="B50" s="82"/>
      <c r="C50" s="82"/>
      <c r="D50" s="82"/>
      <c r="E50" s="82"/>
      <c r="F50" s="82"/>
      <c r="G50" s="82"/>
      <c r="H50" s="82"/>
      <c r="I50" s="82"/>
      <c r="J50" s="82"/>
      <c r="K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P50" s="82"/>
      <c r="DQ50" s="82"/>
      <c r="DR50" s="82"/>
      <c r="DS50" s="82"/>
      <c r="DT50" s="82"/>
      <c r="DU50" s="82"/>
      <c r="DV50" s="82"/>
      <c r="DW50" s="82"/>
      <c r="DX50" s="82"/>
      <c r="DY50" s="82"/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P50" s="82"/>
      <c r="EQ50" s="82"/>
      <c r="ER50" s="82"/>
      <c r="ES50" s="82"/>
      <c r="ET50" s="82"/>
      <c r="EU50" s="82"/>
      <c r="EV50" s="82"/>
      <c r="EW50" s="82"/>
      <c r="EX50" s="82"/>
      <c r="EY50" s="82"/>
    </row>
    <row r="51" spans="1:158" ht="16.5" hidden="1" x14ac:dyDescent="0.3">
      <c r="A51" s="91" t="s">
        <v>268</v>
      </c>
      <c r="B51" s="3"/>
      <c r="C51" s="3"/>
      <c r="D51" s="3"/>
      <c r="E51" s="3"/>
      <c r="F51" s="3"/>
      <c r="G51" s="3"/>
      <c r="H51" s="3"/>
      <c r="I51" s="3"/>
      <c r="J51" s="3">
        <f>J46-J48</f>
        <v>4673042904.0580873</v>
      </c>
      <c r="K51" s="3">
        <f>K46-K48</f>
        <v>14496046630.637466</v>
      </c>
      <c r="L51" s="3"/>
      <c r="M51" s="20"/>
      <c r="P51" s="3"/>
      <c r="Q51" s="3"/>
      <c r="R51" s="3"/>
      <c r="S51" s="3"/>
      <c r="T51" s="3"/>
      <c r="U51" s="3"/>
      <c r="V51" s="3"/>
      <c r="W51" s="3"/>
      <c r="X51" s="3">
        <f>X46-X48</f>
        <v>4673042904.0580873</v>
      </c>
      <c r="Y51" s="3">
        <f>Y46-Y48</f>
        <v>14496046630.637466</v>
      </c>
      <c r="Z51" s="3"/>
      <c r="AA51" s="20"/>
      <c r="AC51" s="3"/>
      <c r="AD51" s="3"/>
      <c r="AE51" s="3"/>
      <c r="AF51" s="3"/>
      <c r="AG51" s="3"/>
      <c r="AH51" s="3"/>
      <c r="AI51" s="3"/>
      <c r="AJ51" s="3"/>
      <c r="AK51" s="3">
        <f>AK46-AK48</f>
        <v>4758514079.7227802</v>
      </c>
      <c r="AL51" s="3">
        <f>AL46-AL48</f>
        <v>14581517806.30216</v>
      </c>
      <c r="AM51" s="3"/>
      <c r="AN51" s="20"/>
      <c r="AP51" s="3"/>
      <c r="AQ51" s="3"/>
      <c r="AR51" s="3"/>
      <c r="AS51" s="3"/>
      <c r="AT51" s="3"/>
      <c r="AU51" s="3"/>
      <c r="AV51" s="3"/>
      <c r="AW51" s="3"/>
      <c r="AX51" s="3">
        <f>AX46-AX48</f>
        <v>4758514079.7227802</v>
      </c>
      <c r="AY51" s="3">
        <f>AY46-AY48</f>
        <v>14581517806.30216</v>
      </c>
      <c r="AZ51" s="3"/>
      <c r="BA51" s="20"/>
      <c r="BC51" s="3"/>
      <c r="BD51" s="3"/>
      <c r="BE51" s="3"/>
      <c r="BF51" s="3"/>
      <c r="BG51" s="3"/>
      <c r="BH51" s="3"/>
      <c r="BI51" s="3"/>
      <c r="BJ51" s="3"/>
      <c r="BK51" s="3">
        <f>BK46-BK48</f>
        <v>4758514079.7227802</v>
      </c>
      <c r="BL51" s="3">
        <f>BL46-BL48</f>
        <v>14581517806.30216</v>
      </c>
      <c r="BM51" s="3"/>
      <c r="BN51" s="20"/>
      <c r="BP51" s="3"/>
      <c r="BQ51" s="3"/>
      <c r="BR51" s="3"/>
      <c r="BS51" s="3"/>
      <c r="BT51" s="3"/>
      <c r="BU51" s="3"/>
      <c r="BV51" s="3"/>
      <c r="BW51" s="3"/>
      <c r="BX51" s="3">
        <f>BX46-BX48</f>
        <v>4758514079.7227802</v>
      </c>
      <c r="BY51" s="3">
        <f>BY46-BY48</f>
        <v>14581517806.30216</v>
      </c>
      <c r="BZ51" s="3"/>
      <c r="CA51" s="20"/>
      <c r="CC51" s="3"/>
      <c r="CD51" s="3"/>
      <c r="CE51" s="3"/>
      <c r="CF51" s="3"/>
      <c r="CG51" s="3"/>
      <c r="CH51" s="3"/>
      <c r="CI51" s="3"/>
      <c r="CJ51" s="3"/>
      <c r="CK51" s="3">
        <f>CK46-CK48</f>
        <v>4758514079.7227802</v>
      </c>
      <c r="CL51" s="3">
        <f>CL46-CL48</f>
        <v>14581517806.30216</v>
      </c>
      <c r="CM51" s="3"/>
      <c r="CN51" s="20"/>
      <c r="CP51" s="3"/>
      <c r="CQ51" s="3"/>
      <c r="CR51" s="3"/>
      <c r="CS51" s="3"/>
      <c r="CT51" s="3"/>
      <c r="CU51" s="3"/>
      <c r="CV51" s="3"/>
      <c r="CW51" s="3"/>
      <c r="CX51" s="3">
        <f>CX46-CX48</f>
        <v>4758514079.7227802</v>
      </c>
      <c r="CY51" s="3">
        <f>CY46-CY48</f>
        <v>14581517806.30216</v>
      </c>
      <c r="CZ51" s="3"/>
      <c r="DA51" s="20"/>
      <c r="DC51" s="3"/>
      <c r="DD51" s="3"/>
      <c r="DE51" s="3"/>
      <c r="DF51" s="3"/>
      <c r="DG51" s="3"/>
      <c r="DH51" s="3"/>
      <c r="DI51" s="3"/>
      <c r="DJ51" s="3"/>
      <c r="DK51" s="3">
        <f>DK46-DK48</f>
        <v>4758514079.7227802</v>
      </c>
      <c r="DL51" s="3">
        <f>DL46-DL48</f>
        <v>14581517806.30216</v>
      </c>
      <c r="DM51" s="3"/>
      <c r="DN51" s="20"/>
      <c r="DP51" s="3"/>
      <c r="DQ51" s="3"/>
      <c r="DR51" s="3"/>
      <c r="DS51" s="3"/>
      <c r="DT51" s="3"/>
      <c r="DU51" s="3"/>
      <c r="DV51" s="3"/>
      <c r="DW51" s="3"/>
      <c r="DX51" s="3">
        <f>DX46-DX48</f>
        <v>4758514079.7227802</v>
      </c>
      <c r="DY51" s="3">
        <f>DY46-DY48</f>
        <v>14581517806.30216</v>
      </c>
      <c r="DZ51" s="3"/>
      <c r="EA51" s="20"/>
      <c r="EC51" s="3"/>
      <c r="ED51" s="3"/>
      <c r="EE51" s="3"/>
      <c r="EF51" s="3"/>
      <c r="EG51" s="3"/>
      <c r="EH51" s="3"/>
      <c r="EI51" s="3"/>
      <c r="EJ51" s="3"/>
      <c r="EK51" s="3">
        <f>EK46-EK48</f>
        <v>4758514079.7227802</v>
      </c>
      <c r="EL51" s="3">
        <f>EL46-EL48</f>
        <v>14581517806.30216</v>
      </c>
      <c r="EM51" s="3"/>
      <c r="EN51" s="20"/>
      <c r="EP51" s="3"/>
      <c r="EQ51" s="3"/>
      <c r="ER51" s="3"/>
      <c r="ES51" s="3"/>
      <c r="ET51" s="3"/>
      <c r="EU51" s="3"/>
      <c r="EV51" s="3"/>
      <c r="EW51" s="3"/>
      <c r="EX51" s="3">
        <f>EX46-EX48</f>
        <v>4758514079.7227802</v>
      </c>
      <c r="EY51" s="3">
        <f>EY46-EY48</f>
        <v>14581517806.30216</v>
      </c>
      <c r="EZ51" s="3"/>
      <c r="FA51" s="20"/>
    </row>
    <row r="52" spans="1:158" ht="16.5" hidden="1" x14ac:dyDescent="0.3">
      <c r="A52" s="85" t="s">
        <v>296</v>
      </c>
      <c r="B52" s="3">
        <f t="shared" ref="B52:K52" si="238">B41*$L$52</f>
        <v>0</v>
      </c>
      <c r="C52" s="3">
        <f t="shared" si="238"/>
        <v>0</v>
      </c>
      <c r="D52" s="3">
        <f t="shared" si="238"/>
        <v>0</v>
      </c>
      <c r="E52" s="3">
        <f t="shared" si="238"/>
        <v>0</v>
      </c>
      <c r="F52" s="3">
        <f t="shared" si="238"/>
        <v>0</v>
      </c>
      <c r="G52" s="3">
        <f t="shared" si="238"/>
        <v>0</v>
      </c>
      <c r="H52" s="3">
        <f t="shared" si="238"/>
        <v>0</v>
      </c>
      <c r="I52" s="3">
        <f t="shared" si="238"/>
        <v>0</v>
      </c>
      <c r="J52" s="3">
        <f t="shared" si="238"/>
        <v>0</v>
      </c>
      <c r="K52" s="3">
        <f t="shared" si="238"/>
        <v>0</v>
      </c>
      <c r="M52" s="3"/>
      <c r="P52" s="3">
        <f t="shared" ref="P52:Y52" si="239">P41*$L$52</f>
        <v>0</v>
      </c>
      <c r="Q52" s="3">
        <f t="shared" si="239"/>
        <v>0</v>
      </c>
      <c r="R52" s="3">
        <f t="shared" si="239"/>
        <v>0</v>
      </c>
      <c r="S52" s="3">
        <f t="shared" si="239"/>
        <v>0</v>
      </c>
      <c r="T52" s="3">
        <f t="shared" si="239"/>
        <v>0</v>
      </c>
      <c r="U52" s="3">
        <f t="shared" si="239"/>
        <v>0</v>
      </c>
      <c r="V52" s="3">
        <f t="shared" si="239"/>
        <v>0</v>
      </c>
      <c r="W52" s="3">
        <f t="shared" si="239"/>
        <v>0</v>
      </c>
      <c r="X52" s="3">
        <f t="shared" si="239"/>
        <v>0</v>
      </c>
      <c r="Y52" s="3">
        <f t="shared" si="239"/>
        <v>0</v>
      </c>
      <c r="AA52" s="3"/>
      <c r="AC52" s="3">
        <f t="shared" ref="AC52:AL52" si="240">AC41*$L$52</f>
        <v>0</v>
      </c>
      <c r="AD52" s="3">
        <f t="shared" si="240"/>
        <v>0</v>
      </c>
      <c r="AE52" s="3">
        <f t="shared" si="240"/>
        <v>0</v>
      </c>
      <c r="AF52" s="3">
        <f t="shared" si="240"/>
        <v>0</v>
      </c>
      <c r="AG52" s="3">
        <f t="shared" si="240"/>
        <v>0</v>
      </c>
      <c r="AH52" s="3">
        <f t="shared" si="240"/>
        <v>0</v>
      </c>
      <c r="AI52" s="3">
        <f t="shared" si="240"/>
        <v>0</v>
      </c>
      <c r="AJ52" s="3">
        <f t="shared" si="240"/>
        <v>0</v>
      </c>
      <c r="AK52" s="3">
        <f t="shared" si="240"/>
        <v>0</v>
      </c>
      <c r="AL52" s="3">
        <f t="shared" si="240"/>
        <v>0</v>
      </c>
      <c r="AN52" s="3"/>
      <c r="AP52" s="3">
        <f t="shared" ref="AP52:AY52" si="241">AP41*$L$52</f>
        <v>0</v>
      </c>
      <c r="AQ52" s="3">
        <f t="shared" si="241"/>
        <v>0</v>
      </c>
      <c r="AR52" s="3">
        <f t="shared" si="241"/>
        <v>0</v>
      </c>
      <c r="AS52" s="3">
        <f t="shared" si="241"/>
        <v>0</v>
      </c>
      <c r="AT52" s="3">
        <f t="shared" si="241"/>
        <v>0</v>
      </c>
      <c r="AU52" s="3">
        <f t="shared" si="241"/>
        <v>0</v>
      </c>
      <c r="AV52" s="3">
        <f t="shared" si="241"/>
        <v>0</v>
      </c>
      <c r="AW52" s="3">
        <f t="shared" si="241"/>
        <v>0</v>
      </c>
      <c r="AX52" s="3">
        <f t="shared" si="241"/>
        <v>0</v>
      </c>
      <c r="AY52" s="3">
        <f t="shared" si="241"/>
        <v>0</v>
      </c>
      <c r="BA52" s="3"/>
      <c r="BC52" s="3">
        <f t="shared" ref="BC52:BL52" si="242">BC41*$L$52</f>
        <v>0</v>
      </c>
      <c r="BD52" s="3">
        <f t="shared" si="242"/>
        <v>0</v>
      </c>
      <c r="BE52" s="3">
        <f t="shared" si="242"/>
        <v>0</v>
      </c>
      <c r="BF52" s="3">
        <f t="shared" si="242"/>
        <v>0</v>
      </c>
      <c r="BG52" s="3">
        <f t="shared" si="242"/>
        <v>0</v>
      </c>
      <c r="BH52" s="3">
        <f t="shared" si="242"/>
        <v>0</v>
      </c>
      <c r="BI52" s="3">
        <f t="shared" si="242"/>
        <v>0</v>
      </c>
      <c r="BJ52" s="3">
        <f t="shared" si="242"/>
        <v>0</v>
      </c>
      <c r="BK52" s="3">
        <f t="shared" si="242"/>
        <v>0</v>
      </c>
      <c r="BL52" s="3">
        <f t="shared" si="242"/>
        <v>0</v>
      </c>
      <c r="BN52" s="3"/>
      <c r="BP52" s="3">
        <f t="shared" ref="BP52:BY52" si="243">BP41*$L$52</f>
        <v>0</v>
      </c>
      <c r="BQ52" s="3">
        <f t="shared" si="243"/>
        <v>0</v>
      </c>
      <c r="BR52" s="3">
        <f t="shared" si="243"/>
        <v>0</v>
      </c>
      <c r="BS52" s="3">
        <f t="shared" si="243"/>
        <v>0</v>
      </c>
      <c r="BT52" s="3">
        <f t="shared" si="243"/>
        <v>0</v>
      </c>
      <c r="BU52" s="3">
        <f t="shared" si="243"/>
        <v>0</v>
      </c>
      <c r="BV52" s="3">
        <f t="shared" si="243"/>
        <v>0</v>
      </c>
      <c r="BW52" s="3">
        <f t="shared" si="243"/>
        <v>0</v>
      </c>
      <c r="BX52" s="3">
        <f t="shared" si="243"/>
        <v>0</v>
      </c>
      <c r="BY52" s="3">
        <f t="shared" si="243"/>
        <v>0</v>
      </c>
      <c r="CA52" s="3"/>
      <c r="CC52" s="3">
        <f t="shared" ref="CC52:CL52" si="244">CC41*$L$52</f>
        <v>0</v>
      </c>
      <c r="CD52" s="3">
        <f t="shared" si="244"/>
        <v>0</v>
      </c>
      <c r="CE52" s="3">
        <f t="shared" si="244"/>
        <v>0</v>
      </c>
      <c r="CF52" s="3">
        <f t="shared" si="244"/>
        <v>0</v>
      </c>
      <c r="CG52" s="3">
        <f t="shared" si="244"/>
        <v>0</v>
      </c>
      <c r="CH52" s="3">
        <f t="shared" si="244"/>
        <v>0</v>
      </c>
      <c r="CI52" s="3">
        <f t="shared" si="244"/>
        <v>0</v>
      </c>
      <c r="CJ52" s="3">
        <f t="shared" si="244"/>
        <v>0</v>
      </c>
      <c r="CK52" s="3">
        <f t="shared" si="244"/>
        <v>0</v>
      </c>
      <c r="CL52" s="3">
        <f t="shared" si="244"/>
        <v>0</v>
      </c>
      <c r="CN52" s="3"/>
      <c r="CP52" s="3">
        <f t="shared" ref="CP52:CY52" si="245">CP41*$L$52</f>
        <v>0</v>
      </c>
      <c r="CQ52" s="3">
        <f t="shared" si="245"/>
        <v>0</v>
      </c>
      <c r="CR52" s="3">
        <f t="shared" si="245"/>
        <v>0</v>
      </c>
      <c r="CS52" s="3">
        <f t="shared" si="245"/>
        <v>0</v>
      </c>
      <c r="CT52" s="3">
        <f t="shared" si="245"/>
        <v>0</v>
      </c>
      <c r="CU52" s="3">
        <f t="shared" si="245"/>
        <v>0</v>
      </c>
      <c r="CV52" s="3">
        <f t="shared" si="245"/>
        <v>0</v>
      </c>
      <c r="CW52" s="3">
        <f t="shared" si="245"/>
        <v>0</v>
      </c>
      <c r="CX52" s="3">
        <f t="shared" si="245"/>
        <v>0</v>
      </c>
      <c r="CY52" s="3">
        <f t="shared" si="245"/>
        <v>0</v>
      </c>
      <c r="DA52" s="3"/>
      <c r="DC52" s="3">
        <f t="shared" ref="DC52:DL52" si="246">DC41*$L$52</f>
        <v>0</v>
      </c>
      <c r="DD52" s="3">
        <f t="shared" si="246"/>
        <v>0</v>
      </c>
      <c r="DE52" s="3">
        <f t="shared" si="246"/>
        <v>0</v>
      </c>
      <c r="DF52" s="3">
        <f t="shared" si="246"/>
        <v>0</v>
      </c>
      <c r="DG52" s="3">
        <f t="shared" si="246"/>
        <v>0</v>
      </c>
      <c r="DH52" s="3">
        <f t="shared" si="246"/>
        <v>0</v>
      </c>
      <c r="DI52" s="3">
        <f t="shared" si="246"/>
        <v>0</v>
      </c>
      <c r="DJ52" s="3">
        <f t="shared" si="246"/>
        <v>0</v>
      </c>
      <c r="DK52" s="3">
        <f t="shared" si="246"/>
        <v>0</v>
      </c>
      <c r="DL52" s="3">
        <f t="shared" si="246"/>
        <v>0</v>
      </c>
      <c r="DN52" s="3"/>
      <c r="DP52" s="3">
        <f t="shared" ref="DP52:DY52" si="247">DP41*$L$52</f>
        <v>0</v>
      </c>
      <c r="DQ52" s="3">
        <f t="shared" si="247"/>
        <v>0</v>
      </c>
      <c r="DR52" s="3">
        <f t="shared" si="247"/>
        <v>0</v>
      </c>
      <c r="DS52" s="3">
        <f t="shared" si="247"/>
        <v>0</v>
      </c>
      <c r="DT52" s="3">
        <f t="shared" si="247"/>
        <v>0</v>
      </c>
      <c r="DU52" s="3">
        <f t="shared" si="247"/>
        <v>0</v>
      </c>
      <c r="DV52" s="3">
        <f t="shared" si="247"/>
        <v>0</v>
      </c>
      <c r="DW52" s="3">
        <f t="shared" si="247"/>
        <v>0</v>
      </c>
      <c r="DX52" s="3">
        <f t="shared" si="247"/>
        <v>0</v>
      </c>
      <c r="DY52" s="3">
        <f t="shared" si="247"/>
        <v>0</v>
      </c>
      <c r="EA52" s="3"/>
      <c r="EC52" s="3">
        <f t="shared" ref="EC52:EL52" si="248">EC41*$L$52</f>
        <v>0</v>
      </c>
      <c r="ED52" s="3">
        <f t="shared" si="248"/>
        <v>0</v>
      </c>
      <c r="EE52" s="3">
        <f t="shared" si="248"/>
        <v>0</v>
      </c>
      <c r="EF52" s="3">
        <f t="shared" si="248"/>
        <v>0</v>
      </c>
      <c r="EG52" s="3">
        <f t="shared" si="248"/>
        <v>0</v>
      </c>
      <c r="EH52" s="3">
        <f t="shared" si="248"/>
        <v>0</v>
      </c>
      <c r="EI52" s="3">
        <f t="shared" si="248"/>
        <v>0</v>
      </c>
      <c r="EJ52" s="3">
        <f t="shared" si="248"/>
        <v>0</v>
      </c>
      <c r="EK52" s="3">
        <f t="shared" si="248"/>
        <v>0</v>
      </c>
      <c r="EL52" s="3">
        <f t="shared" si="248"/>
        <v>0</v>
      </c>
      <c r="EN52" s="3"/>
      <c r="EP52" s="3">
        <f t="shared" ref="EP52:EY52" si="249">EP41*$L$52</f>
        <v>0</v>
      </c>
      <c r="EQ52" s="3">
        <f t="shared" si="249"/>
        <v>0</v>
      </c>
      <c r="ER52" s="3">
        <f t="shared" si="249"/>
        <v>0</v>
      </c>
      <c r="ES52" s="3">
        <f t="shared" si="249"/>
        <v>0</v>
      </c>
      <c r="ET52" s="3">
        <f t="shared" si="249"/>
        <v>0</v>
      </c>
      <c r="EU52" s="3">
        <f t="shared" si="249"/>
        <v>0</v>
      </c>
      <c r="EV52" s="3">
        <f t="shared" si="249"/>
        <v>0</v>
      </c>
      <c r="EW52" s="3">
        <f t="shared" si="249"/>
        <v>0</v>
      </c>
      <c r="EX52" s="3">
        <f t="shared" si="249"/>
        <v>0</v>
      </c>
      <c r="EY52" s="3">
        <f t="shared" si="249"/>
        <v>0</v>
      </c>
      <c r="FA52" s="3"/>
    </row>
    <row r="53" spans="1:158" ht="16.5" hidden="1" x14ac:dyDescent="0.3">
      <c r="A53" s="85" t="s">
        <v>295</v>
      </c>
      <c r="B53" s="3"/>
      <c r="C53" s="3"/>
      <c r="D53" s="3"/>
      <c r="E53" s="3"/>
      <c r="F53" s="3"/>
      <c r="G53" s="3"/>
      <c r="H53" s="3"/>
      <c r="I53" s="3"/>
      <c r="J53" s="3"/>
      <c r="K53" s="3"/>
      <c r="M53" s="3"/>
      <c r="P53" s="3"/>
      <c r="Q53" s="3"/>
      <c r="R53" s="3"/>
      <c r="S53" s="3"/>
      <c r="T53" s="3"/>
      <c r="U53" s="3"/>
      <c r="V53" s="3"/>
      <c r="W53" s="3"/>
      <c r="X53" s="3"/>
      <c r="Y53" s="3"/>
      <c r="AA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N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BA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N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CA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N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DA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N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EA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N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FA53" s="3"/>
    </row>
    <row r="54" spans="1:158" s="86" customFormat="1" ht="16.5" hidden="1" x14ac:dyDescent="0.3">
      <c r="A54" s="89" t="s">
        <v>265</v>
      </c>
      <c r="B54" s="88">
        <f t="shared" ref="B54:I55" si="250">B45*0.05</f>
        <v>0</v>
      </c>
      <c r="C54" s="88">
        <f t="shared" si="250"/>
        <v>0</v>
      </c>
      <c r="D54" s="88">
        <f t="shared" si="250"/>
        <v>0</v>
      </c>
      <c r="E54" s="88">
        <f t="shared" si="250"/>
        <v>0</v>
      </c>
      <c r="F54" s="88">
        <f t="shared" si="250"/>
        <v>0</v>
      </c>
      <c r="G54" s="88">
        <f t="shared" si="250"/>
        <v>0</v>
      </c>
      <c r="H54" s="88">
        <f t="shared" si="250"/>
        <v>0</v>
      </c>
      <c r="I54" s="88">
        <f t="shared" si="250"/>
        <v>0</v>
      </c>
      <c r="J54" s="88">
        <f>SUM(D54:I54)</f>
        <v>0</v>
      </c>
      <c r="K54" s="88">
        <f>B54+C54+J54</f>
        <v>0</v>
      </c>
      <c r="M54" s="93"/>
      <c r="P54" s="88">
        <f t="shared" ref="P54:W55" si="251">P45*0.05</f>
        <v>0</v>
      </c>
      <c r="Q54" s="88">
        <f t="shared" si="251"/>
        <v>0</v>
      </c>
      <c r="R54" s="88">
        <f t="shared" si="251"/>
        <v>0</v>
      </c>
      <c r="S54" s="88">
        <f t="shared" si="251"/>
        <v>0</v>
      </c>
      <c r="T54" s="88">
        <f t="shared" si="251"/>
        <v>0</v>
      </c>
      <c r="U54" s="88">
        <f t="shared" si="251"/>
        <v>0</v>
      </c>
      <c r="V54" s="88">
        <f t="shared" si="251"/>
        <v>0</v>
      </c>
      <c r="W54" s="88">
        <f t="shared" si="251"/>
        <v>0</v>
      </c>
      <c r="X54" s="88">
        <f>SUM(R54:W54)</f>
        <v>0</v>
      </c>
      <c r="Y54" s="88">
        <f>P54+Q54+X54</f>
        <v>0</v>
      </c>
      <c r="AA54" s="93"/>
      <c r="AC54" s="88">
        <f t="shared" ref="AC54:AJ55" si="252">AC45*0.05</f>
        <v>0</v>
      </c>
      <c r="AD54" s="88">
        <f t="shared" si="252"/>
        <v>0</v>
      </c>
      <c r="AE54" s="88">
        <f t="shared" si="252"/>
        <v>0</v>
      </c>
      <c r="AF54" s="88">
        <f t="shared" si="252"/>
        <v>0</v>
      </c>
      <c r="AG54" s="88">
        <f t="shared" si="252"/>
        <v>0</v>
      </c>
      <c r="AH54" s="88">
        <f t="shared" si="252"/>
        <v>0</v>
      </c>
      <c r="AI54" s="88">
        <f t="shared" si="252"/>
        <v>0</v>
      </c>
      <c r="AJ54" s="88">
        <f t="shared" si="252"/>
        <v>0</v>
      </c>
      <c r="AK54" s="88">
        <f>SUM(AE54:AJ54)</f>
        <v>0</v>
      </c>
      <c r="AL54" s="88">
        <f>AC54+AD54+AK54</f>
        <v>0</v>
      </c>
      <c r="AN54" s="93"/>
      <c r="AP54" s="88">
        <f t="shared" ref="AP54:AW55" si="253">AP45*0.05</f>
        <v>0</v>
      </c>
      <c r="AQ54" s="88">
        <f t="shared" si="253"/>
        <v>0</v>
      </c>
      <c r="AR54" s="88">
        <f t="shared" si="253"/>
        <v>0</v>
      </c>
      <c r="AS54" s="88">
        <f t="shared" si="253"/>
        <v>0</v>
      </c>
      <c r="AT54" s="88">
        <f t="shared" si="253"/>
        <v>0</v>
      </c>
      <c r="AU54" s="88">
        <f t="shared" si="253"/>
        <v>0</v>
      </c>
      <c r="AV54" s="88">
        <f t="shared" si="253"/>
        <v>0</v>
      </c>
      <c r="AW54" s="88">
        <f t="shared" si="253"/>
        <v>0</v>
      </c>
      <c r="AX54" s="88">
        <f>SUM(AR54:AW54)</f>
        <v>0</v>
      </c>
      <c r="AY54" s="88">
        <f>AP54+AQ54+AX54</f>
        <v>0</v>
      </c>
      <c r="BA54" s="93"/>
      <c r="BC54" s="88">
        <f t="shared" ref="BC54:BJ55" si="254">BC45*0.05</f>
        <v>0</v>
      </c>
      <c r="BD54" s="88">
        <f t="shared" si="254"/>
        <v>0</v>
      </c>
      <c r="BE54" s="88">
        <f t="shared" si="254"/>
        <v>0</v>
      </c>
      <c r="BF54" s="88">
        <f t="shared" si="254"/>
        <v>0</v>
      </c>
      <c r="BG54" s="88">
        <f t="shared" si="254"/>
        <v>0</v>
      </c>
      <c r="BH54" s="88">
        <f t="shared" si="254"/>
        <v>0</v>
      </c>
      <c r="BI54" s="88">
        <f t="shared" si="254"/>
        <v>0</v>
      </c>
      <c r="BJ54" s="88">
        <f t="shared" si="254"/>
        <v>0</v>
      </c>
      <c r="BK54" s="88">
        <f>SUM(BE54:BJ54)</f>
        <v>0</v>
      </c>
      <c r="BL54" s="88">
        <f>BC54+BD54+BK54</f>
        <v>0</v>
      </c>
      <c r="BN54" s="93"/>
      <c r="BP54" s="88">
        <f t="shared" ref="BP54:BW55" si="255">BP45*0.05</f>
        <v>0</v>
      </c>
      <c r="BQ54" s="88">
        <f t="shared" si="255"/>
        <v>0</v>
      </c>
      <c r="BR54" s="88">
        <f t="shared" si="255"/>
        <v>0</v>
      </c>
      <c r="BS54" s="88">
        <f t="shared" si="255"/>
        <v>0</v>
      </c>
      <c r="BT54" s="88">
        <f t="shared" si="255"/>
        <v>0</v>
      </c>
      <c r="BU54" s="88">
        <f t="shared" si="255"/>
        <v>0</v>
      </c>
      <c r="BV54" s="88">
        <f t="shared" si="255"/>
        <v>0</v>
      </c>
      <c r="BW54" s="88">
        <f t="shared" si="255"/>
        <v>0</v>
      </c>
      <c r="BX54" s="88">
        <f>SUM(BR54:BW54)</f>
        <v>0</v>
      </c>
      <c r="BY54" s="88">
        <f>BP54+BQ54+BX54</f>
        <v>0</v>
      </c>
      <c r="CA54" s="93"/>
      <c r="CC54" s="88">
        <f t="shared" ref="CC54:CJ55" si="256">CC45*0.05</f>
        <v>0</v>
      </c>
      <c r="CD54" s="88">
        <f t="shared" si="256"/>
        <v>0</v>
      </c>
      <c r="CE54" s="88">
        <f t="shared" si="256"/>
        <v>0</v>
      </c>
      <c r="CF54" s="88">
        <f t="shared" si="256"/>
        <v>0</v>
      </c>
      <c r="CG54" s="88">
        <f t="shared" si="256"/>
        <v>0</v>
      </c>
      <c r="CH54" s="88">
        <f t="shared" si="256"/>
        <v>0</v>
      </c>
      <c r="CI54" s="88">
        <f t="shared" si="256"/>
        <v>0</v>
      </c>
      <c r="CJ54" s="88">
        <f t="shared" si="256"/>
        <v>0</v>
      </c>
      <c r="CK54" s="88">
        <f>SUM(CE54:CJ54)</f>
        <v>0</v>
      </c>
      <c r="CL54" s="88">
        <f>CC54+CD54+CK54</f>
        <v>0</v>
      </c>
      <c r="CN54" s="93"/>
      <c r="CP54" s="88">
        <f t="shared" ref="CP54:CW55" si="257">CP45*0.05</f>
        <v>0</v>
      </c>
      <c r="CQ54" s="88">
        <f t="shared" si="257"/>
        <v>0</v>
      </c>
      <c r="CR54" s="88">
        <f t="shared" si="257"/>
        <v>0</v>
      </c>
      <c r="CS54" s="88">
        <f t="shared" si="257"/>
        <v>0</v>
      </c>
      <c r="CT54" s="88">
        <f t="shared" si="257"/>
        <v>0</v>
      </c>
      <c r="CU54" s="88">
        <f t="shared" si="257"/>
        <v>0</v>
      </c>
      <c r="CV54" s="88">
        <f t="shared" si="257"/>
        <v>0</v>
      </c>
      <c r="CW54" s="88">
        <f t="shared" si="257"/>
        <v>0</v>
      </c>
      <c r="CX54" s="88">
        <f>SUM(CR54:CW54)</f>
        <v>0</v>
      </c>
      <c r="CY54" s="88">
        <f>CP54+CQ54+CX54</f>
        <v>0</v>
      </c>
      <c r="DA54" s="93"/>
      <c r="DC54" s="88">
        <f t="shared" ref="DC54:DJ55" si="258">DC45*0.05</f>
        <v>0</v>
      </c>
      <c r="DD54" s="88">
        <f t="shared" si="258"/>
        <v>0</v>
      </c>
      <c r="DE54" s="88">
        <f t="shared" si="258"/>
        <v>0</v>
      </c>
      <c r="DF54" s="88">
        <f t="shared" si="258"/>
        <v>0</v>
      </c>
      <c r="DG54" s="88">
        <f t="shared" si="258"/>
        <v>0</v>
      </c>
      <c r="DH54" s="88">
        <f t="shared" si="258"/>
        <v>0</v>
      </c>
      <c r="DI54" s="88">
        <f t="shared" si="258"/>
        <v>0</v>
      </c>
      <c r="DJ54" s="88">
        <f t="shared" si="258"/>
        <v>0</v>
      </c>
      <c r="DK54" s="88">
        <f>SUM(DE54:DJ54)</f>
        <v>0</v>
      </c>
      <c r="DL54" s="88">
        <f>DC54+DD54+DK54</f>
        <v>0</v>
      </c>
      <c r="DN54" s="93"/>
      <c r="DP54" s="88">
        <f t="shared" ref="DP54:DW55" si="259">DP45*0.05</f>
        <v>0</v>
      </c>
      <c r="DQ54" s="88">
        <f t="shared" si="259"/>
        <v>0</v>
      </c>
      <c r="DR54" s="88">
        <f t="shared" si="259"/>
        <v>0</v>
      </c>
      <c r="DS54" s="88">
        <f t="shared" si="259"/>
        <v>0</v>
      </c>
      <c r="DT54" s="88">
        <f t="shared" si="259"/>
        <v>0</v>
      </c>
      <c r="DU54" s="88">
        <f t="shared" si="259"/>
        <v>0</v>
      </c>
      <c r="DV54" s="88">
        <f t="shared" si="259"/>
        <v>0</v>
      </c>
      <c r="DW54" s="88">
        <f t="shared" si="259"/>
        <v>0</v>
      </c>
      <c r="DX54" s="88">
        <f>SUM(DR54:DW54)</f>
        <v>0</v>
      </c>
      <c r="DY54" s="88">
        <f>DP54+DQ54+DX54</f>
        <v>0</v>
      </c>
      <c r="EA54" s="93"/>
      <c r="EC54" s="88">
        <f t="shared" ref="EC54:EJ55" si="260">EC45*0.05</f>
        <v>0</v>
      </c>
      <c r="ED54" s="88">
        <f t="shared" si="260"/>
        <v>0</v>
      </c>
      <c r="EE54" s="88">
        <f t="shared" si="260"/>
        <v>0</v>
      </c>
      <c r="EF54" s="88">
        <f t="shared" si="260"/>
        <v>0</v>
      </c>
      <c r="EG54" s="88">
        <f t="shared" si="260"/>
        <v>0</v>
      </c>
      <c r="EH54" s="88">
        <f t="shared" si="260"/>
        <v>0</v>
      </c>
      <c r="EI54" s="88">
        <f t="shared" si="260"/>
        <v>0</v>
      </c>
      <c r="EJ54" s="88">
        <f t="shared" si="260"/>
        <v>0</v>
      </c>
      <c r="EK54" s="88">
        <f>SUM(EE54:EJ54)</f>
        <v>0</v>
      </c>
      <c r="EL54" s="88">
        <f>EC54+ED54+EK54</f>
        <v>0</v>
      </c>
      <c r="EN54" s="93"/>
      <c r="EP54" s="88">
        <f t="shared" ref="EP54:EW55" si="261">EP45*0.05</f>
        <v>0</v>
      </c>
      <c r="EQ54" s="88">
        <f t="shared" si="261"/>
        <v>0</v>
      </c>
      <c r="ER54" s="88">
        <f t="shared" si="261"/>
        <v>0</v>
      </c>
      <c r="ES54" s="88">
        <f t="shared" si="261"/>
        <v>0</v>
      </c>
      <c r="ET54" s="88">
        <f t="shared" si="261"/>
        <v>0</v>
      </c>
      <c r="EU54" s="88">
        <f t="shared" si="261"/>
        <v>0</v>
      </c>
      <c r="EV54" s="88">
        <f t="shared" si="261"/>
        <v>0</v>
      </c>
      <c r="EW54" s="88">
        <f t="shared" si="261"/>
        <v>0</v>
      </c>
      <c r="EX54" s="88">
        <f>SUM(ER54:EW54)</f>
        <v>0</v>
      </c>
      <c r="EY54" s="88">
        <f>EP54+EQ54+EX54</f>
        <v>0</v>
      </c>
      <c r="FA54" s="93"/>
    </row>
    <row r="55" spans="1:158" ht="16.5" hidden="1" x14ac:dyDescent="0.3">
      <c r="A55" s="85" t="s">
        <v>264</v>
      </c>
      <c r="B55" s="3">
        <f t="shared" si="250"/>
        <v>494046312.67896903</v>
      </c>
      <c r="C55" s="3">
        <f t="shared" si="250"/>
        <v>0</v>
      </c>
      <c r="D55" s="3">
        <f t="shared" si="250"/>
        <v>1742161.3</v>
      </c>
      <c r="E55" s="3">
        <f t="shared" si="250"/>
        <v>113140634.60873801</v>
      </c>
      <c r="F55" s="3">
        <f t="shared" si="250"/>
        <v>18019374.085591052</v>
      </c>
      <c r="G55" s="3">
        <f t="shared" si="250"/>
        <v>50196048.7979725</v>
      </c>
      <c r="H55" s="3">
        <f t="shared" si="250"/>
        <v>59328339.270256355</v>
      </c>
      <c r="I55" s="3">
        <f t="shared" si="250"/>
        <v>42735587.832346499</v>
      </c>
      <c r="J55" s="3">
        <f>SUM(D55:I55)</f>
        <v>285162145.89490438</v>
      </c>
      <c r="K55" s="3">
        <f>B55+C55+J55</f>
        <v>779208458.5738734</v>
      </c>
      <c r="L55" s="3"/>
      <c r="M55" s="3"/>
      <c r="P55" s="3">
        <f t="shared" si="251"/>
        <v>494046312.67896903</v>
      </c>
      <c r="Q55" s="3">
        <f t="shared" si="251"/>
        <v>0</v>
      </c>
      <c r="R55" s="3">
        <f t="shared" si="251"/>
        <v>1742161.3</v>
      </c>
      <c r="S55" s="3">
        <f t="shared" si="251"/>
        <v>113140634.60873801</v>
      </c>
      <c r="T55" s="3">
        <f t="shared" si="251"/>
        <v>18019374.085591052</v>
      </c>
      <c r="U55" s="3">
        <f t="shared" si="251"/>
        <v>50196048.7979725</v>
      </c>
      <c r="V55" s="3">
        <f t="shared" si="251"/>
        <v>59328339.270256355</v>
      </c>
      <c r="W55" s="3">
        <f t="shared" si="251"/>
        <v>42735587.832346499</v>
      </c>
      <c r="X55" s="3">
        <f>SUM(R55:W55)</f>
        <v>285162145.89490438</v>
      </c>
      <c r="Y55" s="3">
        <f>P55+Q55+X55</f>
        <v>779208458.5738734</v>
      </c>
      <c r="Z55" s="3"/>
      <c r="AA55" s="3"/>
      <c r="AC55" s="3">
        <f t="shared" si="252"/>
        <v>494046312.67896903</v>
      </c>
      <c r="AD55" s="3">
        <f t="shared" si="252"/>
        <v>0</v>
      </c>
      <c r="AE55" s="3">
        <f t="shared" si="252"/>
        <v>1742161.3</v>
      </c>
      <c r="AF55" s="3">
        <f t="shared" si="252"/>
        <v>113140634.60873801</v>
      </c>
      <c r="AG55" s="3">
        <f t="shared" si="252"/>
        <v>18019374.085591052</v>
      </c>
      <c r="AH55" s="3">
        <f t="shared" si="252"/>
        <v>50196048.7979725</v>
      </c>
      <c r="AI55" s="3">
        <f t="shared" si="252"/>
        <v>59328339.270256355</v>
      </c>
      <c r="AJ55" s="3">
        <f t="shared" si="252"/>
        <v>47009146.615581155</v>
      </c>
      <c r="AK55" s="3">
        <f>SUM(AE55:AJ55)</f>
        <v>289435704.67813903</v>
      </c>
      <c r="AL55" s="3">
        <f>AC55+AD55+AK55</f>
        <v>783482017.35710812</v>
      </c>
      <c r="AM55" s="3"/>
      <c r="AN55" s="3"/>
      <c r="AP55" s="3">
        <f t="shared" si="253"/>
        <v>494046312.67896903</v>
      </c>
      <c r="AQ55" s="3">
        <f t="shared" si="253"/>
        <v>0</v>
      </c>
      <c r="AR55" s="3">
        <f t="shared" si="253"/>
        <v>1742161.3</v>
      </c>
      <c r="AS55" s="3">
        <f t="shared" si="253"/>
        <v>113140634.60873801</v>
      </c>
      <c r="AT55" s="3">
        <f t="shared" si="253"/>
        <v>18019374.085591052</v>
      </c>
      <c r="AU55" s="3">
        <f t="shared" si="253"/>
        <v>50196048.7979725</v>
      </c>
      <c r="AV55" s="3">
        <f t="shared" si="253"/>
        <v>59328339.270256355</v>
      </c>
      <c r="AW55" s="3">
        <f t="shared" si="253"/>
        <v>47009146.615581155</v>
      </c>
      <c r="AX55" s="3">
        <f>SUM(AR55:AW55)</f>
        <v>289435704.67813903</v>
      </c>
      <c r="AY55" s="3">
        <f>AP55+AQ55+AX55</f>
        <v>783482017.35710812</v>
      </c>
      <c r="AZ55" s="3"/>
      <c r="BA55" s="3"/>
      <c r="BC55" s="3">
        <f t="shared" si="254"/>
        <v>494046312.67896903</v>
      </c>
      <c r="BD55" s="3">
        <f t="shared" si="254"/>
        <v>0</v>
      </c>
      <c r="BE55" s="3">
        <f t="shared" si="254"/>
        <v>1742161.3</v>
      </c>
      <c r="BF55" s="3">
        <f t="shared" si="254"/>
        <v>113140634.60873801</v>
      </c>
      <c r="BG55" s="3">
        <f t="shared" si="254"/>
        <v>18019374.085591052</v>
      </c>
      <c r="BH55" s="3">
        <f t="shared" si="254"/>
        <v>50196048.7979725</v>
      </c>
      <c r="BI55" s="3">
        <f t="shared" si="254"/>
        <v>59328339.270256355</v>
      </c>
      <c r="BJ55" s="3">
        <f t="shared" si="254"/>
        <v>47009146.615581155</v>
      </c>
      <c r="BK55" s="3">
        <f>SUM(BE55:BJ55)</f>
        <v>289435704.67813903</v>
      </c>
      <c r="BL55" s="3">
        <f>BC55+BD55+BK55</f>
        <v>783482017.35710812</v>
      </c>
      <c r="BM55" s="3"/>
      <c r="BN55" s="3"/>
      <c r="BP55" s="3">
        <f t="shared" si="255"/>
        <v>494046312.67896903</v>
      </c>
      <c r="BQ55" s="3">
        <f t="shared" si="255"/>
        <v>0</v>
      </c>
      <c r="BR55" s="3">
        <f t="shared" si="255"/>
        <v>1742161.3</v>
      </c>
      <c r="BS55" s="3">
        <f t="shared" si="255"/>
        <v>113140634.60873801</v>
      </c>
      <c r="BT55" s="3">
        <f t="shared" si="255"/>
        <v>18019374.085591052</v>
      </c>
      <c r="BU55" s="3">
        <f t="shared" si="255"/>
        <v>50196048.7979725</v>
      </c>
      <c r="BV55" s="3">
        <f t="shared" si="255"/>
        <v>59328339.270256355</v>
      </c>
      <c r="BW55" s="3">
        <f t="shared" si="255"/>
        <v>47009146.615581155</v>
      </c>
      <c r="BX55" s="3">
        <f>SUM(BR55:BW55)</f>
        <v>289435704.67813903</v>
      </c>
      <c r="BY55" s="3">
        <f>BP55+BQ55+BX55</f>
        <v>783482017.35710812</v>
      </c>
      <c r="BZ55" s="3"/>
      <c r="CA55" s="3"/>
      <c r="CC55" s="3">
        <f t="shared" si="256"/>
        <v>494046312.67896903</v>
      </c>
      <c r="CD55" s="3">
        <f t="shared" si="256"/>
        <v>0</v>
      </c>
      <c r="CE55" s="3">
        <f t="shared" si="256"/>
        <v>1742161.3</v>
      </c>
      <c r="CF55" s="3">
        <f t="shared" si="256"/>
        <v>113140634.60873801</v>
      </c>
      <c r="CG55" s="3">
        <f t="shared" si="256"/>
        <v>18019374.085591052</v>
      </c>
      <c r="CH55" s="3">
        <f t="shared" si="256"/>
        <v>50196048.7979725</v>
      </c>
      <c r="CI55" s="3">
        <f t="shared" si="256"/>
        <v>59328339.270256355</v>
      </c>
      <c r="CJ55" s="3">
        <f t="shared" si="256"/>
        <v>47009146.615581155</v>
      </c>
      <c r="CK55" s="3">
        <f>SUM(CE55:CJ55)</f>
        <v>289435704.67813903</v>
      </c>
      <c r="CL55" s="3">
        <f>CC55+CD55+CK55</f>
        <v>783482017.35710812</v>
      </c>
      <c r="CM55" s="3"/>
      <c r="CN55" s="3"/>
      <c r="CP55" s="3">
        <f t="shared" si="257"/>
        <v>494046312.67896903</v>
      </c>
      <c r="CQ55" s="3">
        <f t="shared" si="257"/>
        <v>0</v>
      </c>
      <c r="CR55" s="3">
        <f t="shared" si="257"/>
        <v>1742161.3</v>
      </c>
      <c r="CS55" s="3">
        <f t="shared" si="257"/>
        <v>113140634.60873801</v>
      </c>
      <c r="CT55" s="3">
        <f t="shared" si="257"/>
        <v>18019374.085591052</v>
      </c>
      <c r="CU55" s="3">
        <f t="shared" si="257"/>
        <v>50196048.7979725</v>
      </c>
      <c r="CV55" s="3">
        <f t="shared" si="257"/>
        <v>59328339.270256355</v>
      </c>
      <c r="CW55" s="3">
        <f t="shared" si="257"/>
        <v>47009146.615581155</v>
      </c>
      <c r="CX55" s="3">
        <f>SUM(CR55:CW55)</f>
        <v>289435704.67813903</v>
      </c>
      <c r="CY55" s="3">
        <f>CP55+CQ55+CX55</f>
        <v>783482017.35710812</v>
      </c>
      <c r="CZ55" s="3"/>
      <c r="DA55" s="3"/>
      <c r="DC55" s="3">
        <f t="shared" si="258"/>
        <v>494046312.67896903</v>
      </c>
      <c r="DD55" s="3">
        <f t="shared" si="258"/>
        <v>0</v>
      </c>
      <c r="DE55" s="3">
        <f t="shared" si="258"/>
        <v>1742161.3</v>
      </c>
      <c r="DF55" s="3">
        <f t="shared" si="258"/>
        <v>113140634.60873801</v>
      </c>
      <c r="DG55" s="3">
        <f t="shared" si="258"/>
        <v>18019374.085591052</v>
      </c>
      <c r="DH55" s="3">
        <f t="shared" si="258"/>
        <v>50196048.7979725</v>
      </c>
      <c r="DI55" s="3">
        <f t="shared" si="258"/>
        <v>59328339.270256355</v>
      </c>
      <c r="DJ55" s="3">
        <f t="shared" si="258"/>
        <v>47009146.615581155</v>
      </c>
      <c r="DK55" s="3">
        <f>SUM(DE55:DJ55)</f>
        <v>289435704.67813903</v>
      </c>
      <c r="DL55" s="3">
        <f>DC55+DD55+DK55</f>
        <v>783482017.35710812</v>
      </c>
      <c r="DM55" s="3"/>
      <c r="DN55" s="3"/>
      <c r="DP55" s="3">
        <f t="shared" si="259"/>
        <v>494046312.67896903</v>
      </c>
      <c r="DQ55" s="3">
        <f t="shared" si="259"/>
        <v>0</v>
      </c>
      <c r="DR55" s="3">
        <f t="shared" si="259"/>
        <v>1742161.3</v>
      </c>
      <c r="DS55" s="3">
        <f t="shared" si="259"/>
        <v>113140634.60873801</v>
      </c>
      <c r="DT55" s="3">
        <f t="shared" si="259"/>
        <v>18019374.085591052</v>
      </c>
      <c r="DU55" s="3">
        <f t="shared" si="259"/>
        <v>50196048.7979725</v>
      </c>
      <c r="DV55" s="3">
        <f t="shared" si="259"/>
        <v>59328339.270256355</v>
      </c>
      <c r="DW55" s="3">
        <f t="shared" si="259"/>
        <v>47009146.615581155</v>
      </c>
      <c r="DX55" s="3">
        <f>SUM(DR55:DW55)</f>
        <v>289435704.67813903</v>
      </c>
      <c r="DY55" s="3">
        <f>DP55+DQ55+DX55</f>
        <v>783482017.35710812</v>
      </c>
      <c r="DZ55" s="3"/>
      <c r="EA55" s="3"/>
      <c r="EC55" s="3">
        <f t="shared" si="260"/>
        <v>494046312.67896903</v>
      </c>
      <c r="ED55" s="3">
        <f t="shared" si="260"/>
        <v>0</v>
      </c>
      <c r="EE55" s="3">
        <f t="shared" si="260"/>
        <v>1742161.3</v>
      </c>
      <c r="EF55" s="3">
        <f t="shared" si="260"/>
        <v>113140634.60873801</v>
      </c>
      <c r="EG55" s="3">
        <f t="shared" si="260"/>
        <v>18019374.085591052</v>
      </c>
      <c r="EH55" s="3">
        <f t="shared" si="260"/>
        <v>50196048.7979725</v>
      </c>
      <c r="EI55" s="3">
        <f t="shared" si="260"/>
        <v>59328339.270256355</v>
      </c>
      <c r="EJ55" s="3">
        <f t="shared" si="260"/>
        <v>47009146.615581155</v>
      </c>
      <c r="EK55" s="3">
        <f>SUM(EE55:EJ55)</f>
        <v>289435704.67813903</v>
      </c>
      <c r="EL55" s="3">
        <f>EC55+ED55+EK55</f>
        <v>783482017.35710812</v>
      </c>
      <c r="EM55" s="3"/>
      <c r="EN55" s="3"/>
      <c r="EP55" s="3">
        <f t="shared" si="261"/>
        <v>494046312.67896903</v>
      </c>
      <c r="EQ55" s="3">
        <f t="shared" si="261"/>
        <v>0</v>
      </c>
      <c r="ER55" s="3">
        <f t="shared" si="261"/>
        <v>1742161.3</v>
      </c>
      <c r="ES55" s="3">
        <f t="shared" si="261"/>
        <v>113140634.60873801</v>
      </c>
      <c r="ET55" s="3">
        <f t="shared" si="261"/>
        <v>18019374.085591052</v>
      </c>
      <c r="EU55" s="3">
        <f t="shared" si="261"/>
        <v>50196048.7979725</v>
      </c>
      <c r="EV55" s="3">
        <f t="shared" si="261"/>
        <v>59328339.270256355</v>
      </c>
      <c r="EW55" s="3">
        <f t="shared" si="261"/>
        <v>47009146.615581155</v>
      </c>
      <c r="EX55" s="3">
        <f>SUM(ER55:EW55)</f>
        <v>289435704.67813903</v>
      </c>
      <c r="EY55" s="3">
        <f>EP55+EQ55+EX55</f>
        <v>783482017.35710812</v>
      </c>
      <c r="EZ55" s="3"/>
      <c r="FA55" s="3"/>
    </row>
    <row r="56" spans="1:158" ht="6" hidden="1" customHeight="1" x14ac:dyDescent="0.2">
      <c r="A56" s="83"/>
      <c r="B56" s="82"/>
      <c r="C56" s="82"/>
      <c r="D56" s="82"/>
      <c r="E56" s="82"/>
      <c r="F56" s="82"/>
      <c r="G56" s="82"/>
      <c r="H56" s="82"/>
      <c r="I56" s="82"/>
      <c r="J56" s="82"/>
      <c r="K56" s="82"/>
      <c r="M56" s="3"/>
      <c r="P56" s="82"/>
      <c r="Q56" s="82"/>
      <c r="R56" s="82"/>
      <c r="S56" s="82"/>
      <c r="T56" s="82"/>
      <c r="U56" s="82"/>
      <c r="V56" s="82"/>
      <c r="W56" s="82"/>
      <c r="X56" s="82"/>
      <c r="Y56" s="82"/>
      <c r="AA56" s="3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N56" s="3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BA56" s="3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N56" s="3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CA56" s="3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N56" s="3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DA56" s="3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N56" s="3"/>
      <c r="DP56" s="82"/>
      <c r="DQ56" s="82"/>
      <c r="DR56" s="82"/>
      <c r="DS56" s="82"/>
      <c r="DT56" s="82"/>
      <c r="DU56" s="82"/>
      <c r="DV56" s="82"/>
      <c r="DW56" s="82"/>
      <c r="DX56" s="82"/>
      <c r="DY56" s="82"/>
      <c r="EA56" s="3"/>
      <c r="EC56" s="82"/>
      <c r="ED56" s="82"/>
      <c r="EE56" s="82"/>
      <c r="EF56" s="82"/>
      <c r="EG56" s="82"/>
      <c r="EH56" s="82"/>
      <c r="EI56" s="82"/>
      <c r="EJ56" s="82"/>
      <c r="EK56" s="82"/>
      <c r="EL56" s="82"/>
      <c r="EN56" s="3"/>
      <c r="EP56" s="82"/>
      <c r="EQ56" s="82"/>
      <c r="ER56" s="82"/>
      <c r="ES56" s="82"/>
      <c r="ET56" s="82"/>
      <c r="EU56" s="82"/>
      <c r="EV56" s="82"/>
      <c r="EW56" s="82"/>
      <c r="EX56" s="82"/>
      <c r="EY56" s="82"/>
      <c r="FA56" s="3"/>
    </row>
    <row r="57" spans="1:158" hidden="1" x14ac:dyDescent="0.2">
      <c r="A57" s="77" t="s">
        <v>263</v>
      </c>
      <c r="B57" s="3"/>
      <c r="C57" s="3"/>
      <c r="D57" s="3"/>
      <c r="E57" s="3"/>
      <c r="F57" s="3"/>
      <c r="G57" s="3"/>
      <c r="H57" s="3"/>
      <c r="I57" s="3"/>
      <c r="J57" s="3"/>
      <c r="K57" s="3"/>
      <c r="M57" s="3"/>
      <c r="P57" s="3"/>
      <c r="Q57" s="3"/>
      <c r="R57" s="3"/>
      <c r="S57" s="3"/>
      <c r="T57" s="3"/>
      <c r="U57" s="3"/>
      <c r="V57" s="3"/>
      <c r="W57" s="3"/>
      <c r="X57" s="3"/>
      <c r="Y57" s="3"/>
      <c r="AA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N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BA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N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CA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N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DA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N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EA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N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FA57" s="3"/>
    </row>
    <row r="58" spans="1:158" ht="15" hidden="1" x14ac:dyDescent="0.25">
      <c r="A58" s="1" t="s">
        <v>255</v>
      </c>
      <c r="B58" s="76"/>
      <c r="C58" s="76"/>
      <c r="D58" s="76"/>
      <c r="E58" s="76"/>
      <c r="F58" s="76"/>
      <c r="G58" s="76"/>
      <c r="H58" s="76"/>
      <c r="I58" s="76"/>
      <c r="J58" s="76">
        <f>SUM(D58:I58)</f>
        <v>0</v>
      </c>
      <c r="K58" s="76">
        <f>B58+C58+J58</f>
        <v>0</v>
      </c>
      <c r="M58" s="3"/>
      <c r="N58" s="20"/>
      <c r="O58" s="20"/>
      <c r="P58" s="76"/>
      <c r="Q58" s="76"/>
      <c r="R58" s="76"/>
      <c r="S58" s="76"/>
      <c r="T58" s="76"/>
      <c r="U58" s="76"/>
      <c r="V58" s="76"/>
      <c r="W58" s="76"/>
      <c r="X58" s="76">
        <f>SUM(R58:W58)</f>
        <v>0</v>
      </c>
      <c r="Y58" s="76">
        <f>P58+Q58+X58</f>
        <v>0</v>
      </c>
      <c r="AA58" s="3"/>
      <c r="AB58" s="20"/>
      <c r="AC58" s="76"/>
      <c r="AD58" s="76"/>
      <c r="AE58" s="76"/>
      <c r="AF58" s="76"/>
      <c r="AG58" s="76"/>
      <c r="AH58" s="76"/>
      <c r="AI58" s="76"/>
      <c r="AJ58" s="76"/>
      <c r="AK58" s="76">
        <f>SUM(AE58:AJ58)</f>
        <v>0</v>
      </c>
      <c r="AL58" s="76">
        <f>AC58+AD58+AK58</f>
        <v>0</v>
      </c>
      <c r="AN58" s="3"/>
      <c r="AO58" s="20"/>
      <c r="AP58" s="76"/>
      <c r="AQ58" s="76"/>
      <c r="AR58" s="76"/>
      <c r="AS58" s="76"/>
      <c r="AT58" s="76"/>
      <c r="AU58" s="76"/>
      <c r="AV58" s="76"/>
      <c r="AW58" s="76"/>
      <c r="AX58" s="76">
        <f>SUM(AR58:AW58)</f>
        <v>0</v>
      </c>
      <c r="AY58" s="76">
        <f>AP58+AQ58+AX58</f>
        <v>0</v>
      </c>
      <c r="BA58" s="3"/>
      <c r="BB58" s="20"/>
      <c r="BC58" s="76"/>
      <c r="BD58" s="76"/>
      <c r="BE58" s="76"/>
      <c r="BF58" s="76"/>
      <c r="BG58" s="76"/>
      <c r="BH58" s="76"/>
      <c r="BI58" s="76"/>
      <c r="BJ58" s="76"/>
      <c r="BK58" s="76">
        <f>SUM(BE58:BJ58)</f>
        <v>0</v>
      </c>
      <c r="BL58" s="76">
        <f>BC58+BD58+BK58</f>
        <v>0</v>
      </c>
      <c r="BN58" s="3"/>
      <c r="BO58" s="20"/>
      <c r="BP58" s="76"/>
      <c r="BQ58" s="76"/>
      <c r="BR58" s="76"/>
      <c r="BS58" s="76"/>
      <c r="BT58" s="76"/>
      <c r="BU58" s="76"/>
      <c r="BV58" s="76"/>
      <c r="BW58" s="76"/>
      <c r="BX58" s="76">
        <f>SUM(BR58:BW58)</f>
        <v>0</v>
      </c>
      <c r="BY58" s="76">
        <f>BP58+BQ58+BX58</f>
        <v>0</v>
      </c>
      <c r="CA58" s="3"/>
      <c r="CB58" s="20"/>
      <c r="CC58" s="76"/>
      <c r="CD58" s="76"/>
      <c r="CE58" s="76"/>
      <c r="CF58" s="76"/>
      <c r="CG58" s="76"/>
      <c r="CH58" s="76"/>
      <c r="CI58" s="76"/>
      <c r="CJ58" s="76"/>
      <c r="CK58" s="76">
        <f>SUM(CE58:CJ58)</f>
        <v>0</v>
      </c>
      <c r="CL58" s="76">
        <f>CC58+CD58+CK58</f>
        <v>0</v>
      </c>
      <c r="CN58" s="3"/>
      <c r="CO58" s="20"/>
      <c r="CP58" s="76"/>
      <c r="CQ58" s="76"/>
      <c r="CR58" s="76"/>
      <c r="CS58" s="76"/>
      <c r="CT58" s="76"/>
      <c r="CU58" s="76"/>
      <c r="CV58" s="76"/>
      <c r="CW58" s="76"/>
      <c r="CX58" s="76">
        <f>SUM(CR58:CW58)</f>
        <v>0</v>
      </c>
      <c r="CY58" s="76">
        <f>CP58+CQ58+CX58</f>
        <v>0</v>
      </c>
      <c r="DA58" s="3"/>
      <c r="DB58" s="20"/>
      <c r="DC58" s="76"/>
      <c r="DD58" s="76"/>
      <c r="DE58" s="76"/>
      <c r="DF58" s="76"/>
      <c r="DG58" s="76"/>
      <c r="DH58" s="76"/>
      <c r="DI58" s="76"/>
      <c r="DJ58" s="76"/>
      <c r="DK58" s="76">
        <f>SUM(DE58:DJ58)</f>
        <v>0</v>
      </c>
      <c r="DL58" s="76">
        <f>DC58+DD58+DK58</f>
        <v>0</v>
      </c>
      <c r="DN58" s="3"/>
      <c r="DO58" s="20"/>
      <c r="DP58" s="76"/>
      <c r="DQ58" s="76"/>
      <c r="DR58" s="76"/>
      <c r="DS58" s="76"/>
      <c r="DT58" s="76"/>
      <c r="DU58" s="76"/>
      <c r="DV58" s="76"/>
      <c r="DW58" s="76"/>
      <c r="DX58" s="76">
        <f>SUM(DR58:DW58)</f>
        <v>0</v>
      </c>
      <c r="DY58" s="76">
        <f>DP58+DQ58+DX58</f>
        <v>0</v>
      </c>
      <c r="EA58" s="3"/>
      <c r="EB58" s="20"/>
      <c r="EC58" s="76"/>
      <c r="ED58" s="76"/>
      <c r="EE58" s="76"/>
      <c r="EF58" s="76"/>
      <c r="EG58" s="76"/>
      <c r="EH58" s="76"/>
      <c r="EI58" s="76"/>
      <c r="EJ58" s="76"/>
      <c r="EK58" s="76">
        <f>SUM(EE58:EJ58)</f>
        <v>0</v>
      </c>
      <c r="EL58" s="76">
        <f>EC58+ED58+EK58</f>
        <v>0</v>
      </c>
      <c r="EN58" s="3"/>
      <c r="EO58" s="20"/>
      <c r="EP58" s="76"/>
      <c r="EQ58" s="76"/>
      <c r="ER58" s="76"/>
      <c r="ES58" s="76"/>
      <c r="ET58" s="76"/>
      <c r="EU58" s="76"/>
      <c r="EV58" s="76"/>
      <c r="EW58" s="76"/>
      <c r="EX58" s="76">
        <f>SUM(ER58:EW58)</f>
        <v>0</v>
      </c>
      <c r="EY58" s="76">
        <f>EP58+EQ58+EX58</f>
        <v>0</v>
      </c>
      <c r="FA58" s="3"/>
      <c r="FB58" s="20"/>
    </row>
    <row r="59" spans="1:158" hidden="1" x14ac:dyDescent="0.2">
      <c r="A59" s="1" t="s">
        <v>254</v>
      </c>
      <c r="B59" s="3">
        <f t="shared" ref="B59:I60" si="262">B41</f>
        <v>0</v>
      </c>
      <c r="C59" s="3">
        <f t="shared" si="262"/>
        <v>155</v>
      </c>
      <c r="D59" s="3">
        <f t="shared" si="262"/>
        <v>0</v>
      </c>
      <c r="E59" s="3">
        <f t="shared" si="262"/>
        <v>0</v>
      </c>
      <c r="F59" s="3">
        <f t="shared" si="262"/>
        <v>0</v>
      </c>
      <c r="G59" s="3">
        <f t="shared" si="262"/>
        <v>0</v>
      </c>
      <c r="H59" s="3">
        <f t="shared" si="262"/>
        <v>0</v>
      </c>
      <c r="I59" s="3">
        <f t="shared" si="262"/>
        <v>0</v>
      </c>
      <c r="J59" s="3">
        <f>SUM(D59:I59)</f>
        <v>0</v>
      </c>
      <c r="K59" s="3">
        <f>B59+C59+J59</f>
        <v>155</v>
      </c>
      <c r="L59" s="3"/>
      <c r="M59" s="3"/>
      <c r="P59" s="3">
        <f t="shared" ref="P59:W60" si="263">P41</f>
        <v>0</v>
      </c>
      <c r="Q59" s="3">
        <f t="shared" si="263"/>
        <v>155</v>
      </c>
      <c r="R59" s="3">
        <f t="shared" si="263"/>
        <v>0</v>
      </c>
      <c r="S59" s="3">
        <f t="shared" si="263"/>
        <v>0</v>
      </c>
      <c r="T59" s="3">
        <f t="shared" si="263"/>
        <v>0</v>
      </c>
      <c r="U59" s="3">
        <f t="shared" si="263"/>
        <v>0</v>
      </c>
      <c r="V59" s="3">
        <f t="shared" si="263"/>
        <v>0</v>
      </c>
      <c r="W59" s="3">
        <f t="shared" si="263"/>
        <v>0</v>
      </c>
      <c r="X59" s="3">
        <f>SUM(R59:W59)</f>
        <v>0</v>
      </c>
      <c r="Y59" s="3">
        <f>P59+Q59+X59</f>
        <v>155</v>
      </c>
      <c r="Z59" s="3"/>
      <c r="AA59" s="3"/>
      <c r="AC59" s="3">
        <f t="shared" ref="AC59:AJ60" si="264">AC41</f>
        <v>0</v>
      </c>
      <c r="AD59" s="3">
        <f t="shared" si="264"/>
        <v>155</v>
      </c>
      <c r="AE59" s="3">
        <f t="shared" si="264"/>
        <v>0</v>
      </c>
      <c r="AF59" s="3">
        <f t="shared" si="264"/>
        <v>0</v>
      </c>
      <c r="AG59" s="3">
        <f t="shared" si="264"/>
        <v>0</v>
      </c>
      <c r="AH59" s="3">
        <f t="shared" si="264"/>
        <v>0</v>
      </c>
      <c r="AI59" s="3">
        <f t="shared" si="264"/>
        <v>0</v>
      </c>
      <c r="AJ59" s="3">
        <f t="shared" si="264"/>
        <v>0</v>
      </c>
      <c r="AK59" s="3">
        <f>SUM(AE59:AJ59)</f>
        <v>0</v>
      </c>
      <c r="AL59" s="3">
        <f>AC59+AD59+AK59</f>
        <v>155</v>
      </c>
      <c r="AM59" s="3"/>
      <c r="AN59" s="3"/>
      <c r="AP59" s="3">
        <f t="shared" ref="AP59:AW60" si="265">AP41</f>
        <v>0</v>
      </c>
      <c r="AQ59" s="3">
        <f t="shared" si="265"/>
        <v>155</v>
      </c>
      <c r="AR59" s="3">
        <f t="shared" si="265"/>
        <v>0</v>
      </c>
      <c r="AS59" s="3">
        <f t="shared" si="265"/>
        <v>0</v>
      </c>
      <c r="AT59" s="3">
        <f t="shared" si="265"/>
        <v>0</v>
      </c>
      <c r="AU59" s="3">
        <f t="shared" si="265"/>
        <v>0</v>
      </c>
      <c r="AV59" s="3">
        <f t="shared" si="265"/>
        <v>0</v>
      </c>
      <c r="AW59" s="3">
        <f t="shared" si="265"/>
        <v>0</v>
      </c>
      <c r="AX59" s="3">
        <f>SUM(AR59:AW59)</f>
        <v>0</v>
      </c>
      <c r="AY59" s="3">
        <f>AP59+AQ59+AX59</f>
        <v>155</v>
      </c>
      <c r="AZ59" s="3"/>
      <c r="BA59" s="3"/>
      <c r="BC59" s="3">
        <f t="shared" ref="BC59:BJ60" si="266">BC41</f>
        <v>0</v>
      </c>
      <c r="BD59" s="3">
        <f t="shared" si="266"/>
        <v>155</v>
      </c>
      <c r="BE59" s="3">
        <f t="shared" si="266"/>
        <v>0</v>
      </c>
      <c r="BF59" s="3">
        <f t="shared" si="266"/>
        <v>0</v>
      </c>
      <c r="BG59" s="3">
        <f t="shared" si="266"/>
        <v>0</v>
      </c>
      <c r="BH59" s="3">
        <f t="shared" si="266"/>
        <v>0</v>
      </c>
      <c r="BI59" s="3">
        <f t="shared" si="266"/>
        <v>0</v>
      </c>
      <c r="BJ59" s="3">
        <f t="shared" si="266"/>
        <v>0</v>
      </c>
      <c r="BK59" s="3">
        <f>SUM(BE59:BJ59)</f>
        <v>0</v>
      </c>
      <c r="BL59" s="3">
        <f>BC59+BD59+BK59</f>
        <v>155</v>
      </c>
      <c r="BM59" s="3"/>
      <c r="BN59" s="3"/>
      <c r="BP59" s="3">
        <f t="shared" ref="BP59:BW60" si="267">BP41</f>
        <v>0</v>
      </c>
      <c r="BQ59" s="3">
        <f t="shared" si="267"/>
        <v>155</v>
      </c>
      <c r="BR59" s="3">
        <f t="shared" si="267"/>
        <v>0</v>
      </c>
      <c r="BS59" s="3">
        <f t="shared" si="267"/>
        <v>0</v>
      </c>
      <c r="BT59" s="3">
        <f t="shared" si="267"/>
        <v>0</v>
      </c>
      <c r="BU59" s="3">
        <f t="shared" si="267"/>
        <v>0</v>
      </c>
      <c r="BV59" s="3">
        <f t="shared" si="267"/>
        <v>0</v>
      </c>
      <c r="BW59" s="3">
        <f t="shared" si="267"/>
        <v>0</v>
      </c>
      <c r="BX59" s="3">
        <f>SUM(BR59:BW59)</f>
        <v>0</v>
      </c>
      <c r="BY59" s="3">
        <f>BP59+BQ59+BX59</f>
        <v>155</v>
      </c>
      <c r="BZ59" s="3"/>
      <c r="CA59" s="3"/>
      <c r="CC59" s="3">
        <f t="shared" ref="CC59:CJ60" si="268">CC41</f>
        <v>0</v>
      </c>
      <c r="CD59" s="3">
        <f t="shared" si="268"/>
        <v>155</v>
      </c>
      <c r="CE59" s="3">
        <f t="shared" si="268"/>
        <v>0</v>
      </c>
      <c r="CF59" s="3">
        <f t="shared" si="268"/>
        <v>0</v>
      </c>
      <c r="CG59" s="3">
        <f t="shared" si="268"/>
        <v>0</v>
      </c>
      <c r="CH59" s="3">
        <f t="shared" si="268"/>
        <v>0</v>
      </c>
      <c r="CI59" s="3">
        <f t="shared" si="268"/>
        <v>0</v>
      </c>
      <c r="CJ59" s="3">
        <f t="shared" si="268"/>
        <v>0</v>
      </c>
      <c r="CK59" s="3">
        <f>SUM(CE59:CJ59)</f>
        <v>0</v>
      </c>
      <c r="CL59" s="3">
        <f>CC59+CD59+CK59</f>
        <v>155</v>
      </c>
      <c r="CM59" s="3"/>
      <c r="CN59" s="3"/>
      <c r="CP59" s="3">
        <f t="shared" ref="CP59:CW60" si="269">CP41</f>
        <v>0</v>
      </c>
      <c r="CQ59" s="3">
        <f t="shared" si="269"/>
        <v>155</v>
      </c>
      <c r="CR59" s="3">
        <f t="shared" si="269"/>
        <v>0</v>
      </c>
      <c r="CS59" s="3">
        <f t="shared" si="269"/>
        <v>0</v>
      </c>
      <c r="CT59" s="3">
        <f t="shared" si="269"/>
        <v>0</v>
      </c>
      <c r="CU59" s="3">
        <f t="shared" si="269"/>
        <v>0</v>
      </c>
      <c r="CV59" s="3">
        <f t="shared" si="269"/>
        <v>0</v>
      </c>
      <c r="CW59" s="3">
        <f t="shared" si="269"/>
        <v>0</v>
      </c>
      <c r="CX59" s="3">
        <f>SUM(CR59:CW59)</f>
        <v>0</v>
      </c>
      <c r="CY59" s="3">
        <f>CP59+CQ59+CX59</f>
        <v>155</v>
      </c>
      <c r="CZ59" s="3"/>
      <c r="DA59" s="3"/>
      <c r="DC59" s="3">
        <f t="shared" ref="DC59:DJ60" si="270">DC41</f>
        <v>0</v>
      </c>
      <c r="DD59" s="3">
        <f t="shared" si="270"/>
        <v>155</v>
      </c>
      <c r="DE59" s="3">
        <f t="shared" si="270"/>
        <v>0</v>
      </c>
      <c r="DF59" s="3">
        <f t="shared" si="270"/>
        <v>0</v>
      </c>
      <c r="DG59" s="3">
        <f t="shared" si="270"/>
        <v>0</v>
      </c>
      <c r="DH59" s="3">
        <f t="shared" si="270"/>
        <v>0</v>
      </c>
      <c r="DI59" s="3">
        <f t="shared" si="270"/>
        <v>0</v>
      </c>
      <c r="DJ59" s="3">
        <f t="shared" si="270"/>
        <v>0</v>
      </c>
      <c r="DK59" s="3">
        <f>SUM(DE59:DJ59)</f>
        <v>0</v>
      </c>
      <c r="DL59" s="3">
        <f>DC59+DD59+DK59</f>
        <v>155</v>
      </c>
      <c r="DM59" s="3"/>
      <c r="DN59" s="3"/>
      <c r="DP59" s="3">
        <f t="shared" ref="DP59:DW60" si="271">DP41</f>
        <v>0</v>
      </c>
      <c r="DQ59" s="3">
        <f t="shared" si="271"/>
        <v>155</v>
      </c>
      <c r="DR59" s="3">
        <f t="shared" si="271"/>
        <v>0</v>
      </c>
      <c r="DS59" s="3">
        <f t="shared" si="271"/>
        <v>0</v>
      </c>
      <c r="DT59" s="3">
        <f t="shared" si="271"/>
        <v>0</v>
      </c>
      <c r="DU59" s="3">
        <f t="shared" si="271"/>
        <v>0</v>
      </c>
      <c r="DV59" s="3">
        <f t="shared" si="271"/>
        <v>0</v>
      </c>
      <c r="DW59" s="3">
        <f t="shared" si="271"/>
        <v>0</v>
      </c>
      <c r="DX59" s="3">
        <f>SUM(DR59:DW59)</f>
        <v>0</v>
      </c>
      <c r="DY59" s="3">
        <f>DP59+DQ59+DX59</f>
        <v>155</v>
      </c>
      <c r="DZ59" s="3"/>
      <c r="EA59" s="3"/>
      <c r="EC59" s="3">
        <f t="shared" ref="EC59:EJ60" si="272">EC41</f>
        <v>0</v>
      </c>
      <c r="ED59" s="3">
        <f t="shared" si="272"/>
        <v>155</v>
      </c>
      <c r="EE59" s="3">
        <f t="shared" si="272"/>
        <v>0</v>
      </c>
      <c r="EF59" s="3">
        <f t="shared" si="272"/>
        <v>0</v>
      </c>
      <c r="EG59" s="3">
        <f t="shared" si="272"/>
        <v>0</v>
      </c>
      <c r="EH59" s="3">
        <f t="shared" si="272"/>
        <v>0</v>
      </c>
      <c r="EI59" s="3">
        <f t="shared" si="272"/>
        <v>0</v>
      </c>
      <c r="EJ59" s="3">
        <f t="shared" si="272"/>
        <v>0</v>
      </c>
      <c r="EK59" s="3">
        <f>SUM(EE59:EJ59)</f>
        <v>0</v>
      </c>
      <c r="EL59" s="3">
        <f>EC59+ED59+EK59</f>
        <v>155</v>
      </c>
      <c r="EM59" s="3"/>
      <c r="EN59" s="3"/>
      <c r="EP59" s="3">
        <f t="shared" ref="EP59:EW60" si="273">EP41</f>
        <v>0</v>
      </c>
      <c r="EQ59" s="3">
        <f t="shared" si="273"/>
        <v>155</v>
      </c>
      <c r="ER59" s="3">
        <f t="shared" si="273"/>
        <v>0</v>
      </c>
      <c r="ES59" s="3">
        <f t="shared" si="273"/>
        <v>0</v>
      </c>
      <c r="ET59" s="3">
        <f t="shared" si="273"/>
        <v>0</v>
      </c>
      <c r="EU59" s="3">
        <f t="shared" si="273"/>
        <v>0</v>
      </c>
      <c r="EV59" s="3">
        <f t="shared" si="273"/>
        <v>0</v>
      </c>
      <c r="EW59" s="3">
        <f t="shared" si="273"/>
        <v>0</v>
      </c>
      <c r="EX59" s="3">
        <f>SUM(ER59:EW59)</f>
        <v>0</v>
      </c>
      <c r="EY59" s="3">
        <f>EP59+EQ59+EX59</f>
        <v>155</v>
      </c>
      <c r="EZ59" s="3"/>
      <c r="FA59" s="3"/>
    </row>
    <row r="60" spans="1:158" hidden="1" x14ac:dyDescent="0.2">
      <c r="A60" s="1" t="s">
        <v>253</v>
      </c>
      <c r="B60" s="3">
        <f t="shared" si="262"/>
        <v>0</v>
      </c>
      <c r="C60" s="3">
        <f t="shared" si="262"/>
        <v>0</v>
      </c>
      <c r="D60" s="3">
        <f t="shared" si="262"/>
        <v>0</v>
      </c>
      <c r="E60" s="3">
        <f t="shared" si="262"/>
        <v>0</v>
      </c>
      <c r="F60" s="3">
        <f t="shared" si="262"/>
        <v>0</v>
      </c>
      <c r="G60" s="3">
        <f t="shared" si="262"/>
        <v>0</v>
      </c>
      <c r="H60" s="3">
        <f t="shared" si="262"/>
        <v>0</v>
      </c>
      <c r="I60" s="3">
        <f t="shared" si="262"/>
        <v>0</v>
      </c>
      <c r="J60" s="3">
        <f>SUM(D60:I60)</f>
        <v>0</v>
      </c>
      <c r="K60" s="3">
        <f>B60+C60+J60</f>
        <v>0</v>
      </c>
      <c r="L60" s="3"/>
      <c r="P60" s="3">
        <f t="shared" si="263"/>
        <v>0</v>
      </c>
      <c r="Q60" s="3">
        <f t="shared" si="263"/>
        <v>0</v>
      </c>
      <c r="R60" s="3">
        <f t="shared" si="263"/>
        <v>0</v>
      </c>
      <c r="S60" s="3">
        <f t="shared" si="263"/>
        <v>0</v>
      </c>
      <c r="T60" s="3">
        <f t="shared" si="263"/>
        <v>0</v>
      </c>
      <c r="U60" s="3">
        <f t="shared" si="263"/>
        <v>0</v>
      </c>
      <c r="V60" s="3">
        <f t="shared" si="263"/>
        <v>0</v>
      </c>
      <c r="W60" s="3">
        <f t="shared" si="263"/>
        <v>0</v>
      </c>
      <c r="X60" s="3">
        <f>SUM(R60:W60)</f>
        <v>0</v>
      </c>
      <c r="Y60" s="3">
        <f>P60+Q60+X60</f>
        <v>0</v>
      </c>
      <c r="Z60" s="3"/>
      <c r="AC60" s="3">
        <f t="shared" si="264"/>
        <v>0</v>
      </c>
      <c r="AD60" s="3">
        <f t="shared" si="264"/>
        <v>0</v>
      </c>
      <c r="AE60" s="3">
        <f t="shared" si="264"/>
        <v>0</v>
      </c>
      <c r="AF60" s="3">
        <f t="shared" si="264"/>
        <v>0</v>
      </c>
      <c r="AG60" s="3">
        <f t="shared" si="264"/>
        <v>0</v>
      </c>
      <c r="AH60" s="3">
        <f t="shared" si="264"/>
        <v>0</v>
      </c>
      <c r="AI60" s="3">
        <f t="shared" si="264"/>
        <v>0</v>
      </c>
      <c r="AJ60" s="3">
        <f t="shared" si="264"/>
        <v>0</v>
      </c>
      <c r="AK60" s="3">
        <f>SUM(AE60:AJ60)</f>
        <v>0</v>
      </c>
      <c r="AL60" s="3">
        <f>AC60+AD60+AK60</f>
        <v>0</v>
      </c>
      <c r="AM60" s="3"/>
      <c r="AP60" s="3">
        <f t="shared" si="265"/>
        <v>0</v>
      </c>
      <c r="AQ60" s="3">
        <f t="shared" si="265"/>
        <v>0</v>
      </c>
      <c r="AR60" s="3">
        <f t="shared" si="265"/>
        <v>0</v>
      </c>
      <c r="AS60" s="3">
        <f t="shared" si="265"/>
        <v>0</v>
      </c>
      <c r="AT60" s="3">
        <f t="shared" si="265"/>
        <v>0</v>
      </c>
      <c r="AU60" s="3">
        <f t="shared" si="265"/>
        <v>0</v>
      </c>
      <c r="AV60" s="3">
        <f t="shared" si="265"/>
        <v>0</v>
      </c>
      <c r="AW60" s="3">
        <f t="shared" si="265"/>
        <v>0</v>
      </c>
      <c r="AX60" s="3">
        <f>SUM(AR60:AW60)</f>
        <v>0</v>
      </c>
      <c r="AY60" s="3">
        <f>AP60+AQ60+AX60</f>
        <v>0</v>
      </c>
      <c r="AZ60" s="3"/>
      <c r="BC60" s="3">
        <f t="shared" si="266"/>
        <v>0</v>
      </c>
      <c r="BD60" s="3">
        <f t="shared" si="266"/>
        <v>0</v>
      </c>
      <c r="BE60" s="3">
        <f t="shared" si="266"/>
        <v>0</v>
      </c>
      <c r="BF60" s="3">
        <f t="shared" si="266"/>
        <v>0</v>
      </c>
      <c r="BG60" s="3">
        <f t="shared" si="266"/>
        <v>0</v>
      </c>
      <c r="BH60" s="3">
        <f t="shared" si="266"/>
        <v>0</v>
      </c>
      <c r="BI60" s="3">
        <f t="shared" si="266"/>
        <v>0</v>
      </c>
      <c r="BJ60" s="3">
        <f t="shared" si="266"/>
        <v>0</v>
      </c>
      <c r="BK60" s="3">
        <f>SUM(BE60:BJ60)</f>
        <v>0</v>
      </c>
      <c r="BL60" s="3">
        <f>BC60+BD60+BK60</f>
        <v>0</v>
      </c>
      <c r="BM60" s="3"/>
      <c r="BP60" s="3">
        <f t="shared" si="267"/>
        <v>0</v>
      </c>
      <c r="BQ60" s="3">
        <f t="shared" si="267"/>
        <v>0</v>
      </c>
      <c r="BR60" s="3">
        <f t="shared" si="267"/>
        <v>0</v>
      </c>
      <c r="BS60" s="3">
        <f t="shared" si="267"/>
        <v>0</v>
      </c>
      <c r="BT60" s="3">
        <f t="shared" si="267"/>
        <v>0</v>
      </c>
      <c r="BU60" s="3">
        <f t="shared" si="267"/>
        <v>0</v>
      </c>
      <c r="BV60" s="3">
        <f t="shared" si="267"/>
        <v>0</v>
      </c>
      <c r="BW60" s="3">
        <f t="shared" si="267"/>
        <v>0</v>
      </c>
      <c r="BX60" s="3">
        <f>SUM(BR60:BW60)</f>
        <v>0</v>
      </c>
      <c r="BY60" s="3">
        <f>BP60+BQ60+BX60</f>
        <v>0</v>
      </c>
      <c r="BZ60" s="3"/>
      <c r="CC60" s="3">
        <f t="shared" si="268"/>
        <v>0</v>
      </c>
      <c r="CD60" s="3">
        <f t="shared" si="268"/>
        <v>0</v>
      </c>
      <c r="CE60" s="3">
        <f t="shared" si="268"/>
        <v>0</v>
      </c>
      <c r="CF60" s="3">
        <f t="shared" si="268"/>
        <v>0</v>
      </c>
      <c r="CG60" s="3">
        <f t="shared" si="268"/>
        <v>0</v>
      </c>
      <c r="CH60" s="3">
        <f t="shared" si="268"/>
        <v>0</v>
      </c>
      <c r="CI60" s="3">
        <f t="shared" si="268"/>
        <v>0</v>
      </c>
      <c r="CJ60" s="3">
        <f t="shared" si="268"/>
        <v>0</v>
      </c>
      <c r="CK60" s="3">
        <f>SUM(CE60:CJ60)</f>
        <v>0</v>
      </c>
      <c r="CL60" s="3">
        <f>CC60+CD60+CK60</f>
        <v>0</v>
      </c>
      <c r="CM60" s="3"/>
      <c r="CP60" s="3">
        <f t="shared" si="269"/>
        <v>0</v>
      </c>
      <c r="CQ60" s="3">
        <f t="shared" si="269"/>
        <v>0</v>
      </c>
      <c r="CR60" s="3">
        <f t="shared" si="269"/>
        <v>0</v>
      </c>
      <c r="CS60" s="3">
        <f t="shared" si="269"/>
        <v>0</v>
      </c>
      <c r="CT60" s="3">
        <f t="shared" si="269"/>
        <v>0</v>
      </c>
      <c r="CU60" s="3">
        <f t="shared" si="269"/>
        <v>0</v>
      </c>
      <c r="CV60" s="3">
        <f t="shared" si="269"/>
        <v>0</v>
      </c>
      <c r="CW60" s="3">
        <f t="shared" si="269"/>
        <v>0</v>
      </c>
      <c r="CX60" s="3">
        <f>SUM(CR60:CW60)</f>
        <v>0</v>
      </c>
      <c r="CY60" s="3">
        <f>CP60+CQ60+CX60</f>
        <v>0</v>
      </c>
      <c r="CZ60" s="3"/>
      <c r="DC60" s="3">
        <f t="shared" si="270"/>
        <v>0</v>
      </c>
      <c r="DD60" s="3">
        <f t="shared" si="270"/>
        <v>0</v>
      </c>
      <c r="DE60" s="3">
        <f t="shared" si="270"/>
        <v>0</v>
      </c>
      <c r="DF60" s="3">
        <f t="shared" si="270"/>
        <v>0</v>
      </c>
      <c r="DG60" s="3">
        <f t="shared" si="270"/>
        <v>0</v>
      </c>
      <c r="DH60" s="3">
        <f t="shared" si="270"/>
        <v>0</v>
      </c>
      <c r="DI60" s="3">
        <f t="shared" si="270"/>
        <v>0</v>
      </c>
      <c r="DJ60" s="3">
        <f t="shared" si="270"/>
        <v>0</v>
      </c>
      <c r="DK60" s="3">
        <f>SUM(DE60:DJ60)</f>
        <v>0</v>
      </c>
      <c r="DL60" s="3">
        <f>DC60+DD60+DK60</f>
        <v>0</v>
      </c>
      <c r="DM60" s="3"/>
      <c r="DP60" s="3">
        <f t="shared" si="271"/>
        <v>0</v>
      </c>
      <c r="DQ60" s="3">
        <f t="shared" si="271"/>
        <v>0</v>
      </c>
      <c r="DR60" s="3">
        <f t="shared" si="271"/>
        <v>0</v>
      </c>
      <c r="DS60" s="3">
        <f t="shared" si="271"/>
        <v>0</v>
      </c>
      <c r="DT60" s="3">
        <f t="shared" si="271"/>
        <v>0</v>
      </c>
      <c r="DU60" s="3">
        <f t="shared" si="271"/>
        <v>0</v>
      </c>
      <c r="DV60" s="3">
        <f t="shared" si="271"/>
        <v>0</v>
      </c>
      <c r="DW60" s="3">
        <f t="shared" si="271"/>
        <v>0</v>
      </c>
      <c r="DX60" s="3">
        <f>SUM(DR60:DW60)</f>
        <v>0</v>
      </c>
      <c r="DY60" s="3">
        <f>DP60+DQ60+DX60</f>
        <v>0</v>
      </c>
      <c r="DZ60" s="3"/>
      <c r="EC60" s="3">
        <f t="shared" si="272"/>
        <v>0</v>
      </c>
      <c r="ED60" s="3">
        <f t="shared" si="272"/>
        <v>0</v>
      </c>
      <c r="EE60" s="3">
        <f t="shared" si="272"/>
        <v>0</v>
      </c>
      <c r="EF60" s="3">
        <f t="shared" si="272"/>
        <v>0</v>
      </c>
      <c r="EG60" s="3">
        <f t="shared" si="272"/>
        <v>0</v>
      </c>
      <c r="EH60" s="3">
        <f t="shared" si="272"/>
        <v>0</v>
      </c>
      <c r="EI60" s="3">
        <f t="shared" si="272"/>
        <v>0</v>
      </c>
      <c r="EJ60" s="3">
        <f t="shared" si="272"/>
        <v>0</v>
      </c>
      <c r="EK60" s="3">
        <f>SUM(EE60:EJ60)</f>
        <v>0</v>
      </c>
      <c r="EL60" s="3">
        <f>EC60+ED60+EK60</f>
        <v>0</v>
      </c>
      <c r="EM60" s="3"/>
      <c r="EP60" s="3">
        <f t="shared" si="273"/>
        <v>0</v>
      </c>
      <c r="EQ60" s="3">
        <f t="shared" si="273"/>
        <v>0</v>
      </c>
      <c r="ER60" s="3">
        <f t="shared" si="273"/>
        <v>0</v>
      </c>
      <c r="ES60" s="3">
        <f t="shared" si="273"/>
        <v>0</v>
      </c>
      <c r="ET60" s="3">
        <f t="shared" si="273"/>
        <v>0</v>
      </c>
      <c r="EU60" s="3">
        <f t="shared" si="273"/>
        <v>0</v>
      </c>
      <c r="EV60" s="3">
        <f t="shared" si="273"/>
        <v>0</v>
      </c>
      <c r="EW60" s="3">
        <f t="shared" si="273"/>
        <v>0</v>
      </c>
      <c r="EX60" s="3">
        <f>SUM(ER60:EW60)</f>
        <v>0</v>
      </c>
      <c r="EY60" s="3">
        <f>EP60+EQ60+EX60</f>
        <v>0</v>
      </c>
      <c r="EZ60" s="3"/>
    </row>
    <row r="61" spans="1:158" hidden="1" x14ac:dyDescent="0.2">
      <c r="A61" s="74" t="s">
        <v>258</v>
      </c>
      <c r="B61" s="75">
        <f t="shared" ref="B61:I61" si="274">B59</f>
        <v>0</v>
      </c>
      <c r="C61" s="75">
        <f t="shared" si="274"/>
        <v>155</v>
      </c>
      <c r="D61" s="75">
        <f t="shared" si="274"/>
        <v>0</v>
      </c>
      <c r="E61" s="75">
        <f t="shared" si="274"/>
        <v>0</v>
      </c>
      <c r="F61" s="75">
        <f t="shared" si="274"/>
        <v>0</v>
      </c>
      <c r="G61" s="75">
        <f t="shared" si="274"/>
        <v>0</v>
      </c>
      <c r="H61" s="75">
        <f t="shared" si="274"/>
        <v>0</v>
      </c>
      <c r="I61" s="75">
        <f t="shared" si="274"/>
        <v>0</v>
      </c>
      <c r="J61" s="75">
        <f>SUM(D61:I61)</f>
        <v>0</v>
      </c>
      <c r="K61" s="75">
        <f>B61+C61+J61</f>
        <v>155</v>
      </c>
      <c r="L61" s="3"/>
      <c r="P61" s="75">
        <f t="shared" ref="P61:W61" si="275">P59</f>
        <v>0</v>
      </c>
      <c r="Q61" s="75">
        <f t="shared" si="275"/>
        <v>155</v>
      </c>
      <c r="R61" s="75">
        <f t="shared" si="275"/>
        <v>0</v>
      </c>
      <c r="S61" s="75">
        <f t="shared" si="275"/>
        <v>0</v>
      </c>
      <c r="T61" s="75">
        <f t="shared" si="275"/>
        <v>0</v>
      </c>
      <c r="U61" s="75">
        <f t="shared" si="275"/>
        <v>0</v>
      </c>
      <c r="V61" s="75">
        <f t="shared" si="275"/>
        <v>0</v>
      </c>
      <c r="W61" s="75">
        <f t="shared" si="275"/>
        <v>0</v>
      </c>
      <c r="X61" s="75">
        <f>SUM(R61:W61)</f>
        <v>0</v>
      </c>
      <c r="Y61" s="75">
        <f>P61+Q61+X61</f>
        <v>155</v>
      </c>
      <c r="Z61" s="3"/>
      <c r="AC61" s="75">
        <f t="shared" ref="AC61:AJ61" si="276">AC59</f>
        <v>0</v>
      </c>
      <c r="AD61" s="75">
        <f t="shared" si="276"/>
        <v>155</v>
      </c>
      <c r="AE61" s="75">
        <f t="shared" si="276"/>
        <v>0</v>
      </c>
      <c r="AF61" s="75">
        <f t="shared" si="276"/>
        <v>0</v>
      </c>
      <c r="AG61" s="75">
        <f t="shared" si="276"/>
        <v>0</v>
      </c>
      <c r="AH61" s="75">
        <f t="shared" si="276"/>
        <v>0</v>
      </c>
      <c r="AI61" s="75">
        <f t="shared" si="276"/>
        <v>0</v>
      </c>
      <c r="AJ61" s="75">
        <f t="shared" si="276"/>
        <v>0</v>
      </c>
      <c r="AK61" s="75">
        <f>SUM(AE61:AJ61)</f>
        <v>0</v>
      </c>
      <c r="AL61" s="75">
        <f>AC61+AD61+AK61</f>
        <v>155</v>
      </c>
      <c r="AM61" s="3"/>
      <c r="AP61" s="75">
        <f t="shared" ref="AP61:AW61" si="277">AP59</f>
        <v>0</v>
      </c>
      <c r="AQ61" s="75">
        <f t="shared" si="277"/>
        <v>155</v>
      </c>
      <c r="AR61" s="75">
        <f t="shared" si="277"/>
        <v>0</v>
      </c>
      <c r="AS61" s="75">
        <f t="shared" si="277"/>
        <v>0</v>
      </c>
      <c r="AT61" s="75">
        <f t="shared" si="277"/>
        <v>0</v>
      </c>
      <c r="AU61" s="75">
        <f t="shared" si="277"/>
        <v>0</v>
      </c>
      <c r="AV61" s="75">
        <f t="shared" si="277"/>
        <v>0</v>
      </c>
      <c r="AW61" s="75">
        <f t="shared" si="277"/>
        <v>0</v>
      </c>
      <c r="AX61" s="75">
        <f>SUM(AR61:AW61)</f>
        <v>0</v>
      </c>
      <c r="AY61" s="75">
        <f>AP61+AQ61+AX61</f>
        <v>155</v>
      </c>
      <c r="AZ61" s="3"/>
      <c r="BC61" s="75">
        <f t="shared" ref="BC61:BJ61" si="278">BC59</f>
        <v>0</v>
      </c>
      <c r="BD61" s="75">
        <f t="shared" si="278"/>
        <v>155</v>
      </c>
      <c r="BE61" s="75">
        <f t="shared" si="278"/>
        <v>0</v>
      </c>
      <c r="BF61" s="75">
        <f t="shared" si="278"/>
        <v>0</v>
      </c>
      <c r="BG61" s="75">
        <f t="shared" si="278"/>
        <v>0</v>
      </c>
      <c r="BH61" s="75">
        <f t="shared" si="278"/>
        <v>0</v>
      </c>
      <c r="BI61" s="75">
        <f t="shared" si="278"/>
        <v>0</v>
      </c>
      <c r="BJ61" s="75">
        <f t="shared" si="278"/>
        <v>0</v>
      </c>
      <c r="BK61" s="75">
        <f>SUM(BE61:BJ61)</f>
        <v>0</v>
      </c>
      <c r="BL61" s="75">
        <f>BC61+BD61+BK61</f>
        <v>155</v>
      </c>
      <c r="BM61" s="3"/>
      <c r="BP61" s="75">
        <f t="shared" ref="BP61:BW61" si="279">BP59</f>
        <v>0</v>
      </c>
      <c r="BQ61" s="75">
        <f t="shared" si="279"/>
        <v>155</v>
      </c>
      <c r="BR61" s="75">
        <f t="shared" si="279"/>
        <v>0</v>
      </c>
      <c r="BS61" s="75">
        <f t="shared" si="279"/>
        <v>0</v>
      </c>
      <c r="BT61" s="75">
        <f t="shared" si="279"/>
        <v>0</v>
      </c>
      <c r="BU61" s="75">
        <f t="shared" si="279"/>
        <v>0</v>
      </c>
      <c r="BV61" s="75">
        <f t="shared" si="279"/>
        <v>0</v>
      </c>
      <c r="BW61" s="75">
        <f t="shared" si="279"/>
        <v>0</v>
      </c>
      <c r="BX61" s="75">
        <f>SUM(BR61:BW61)</f>
        <v>0</v>
      </c>
      <c r="BY61" s="75">
        <f>BP61+BQ61+BX61</f>
        <v>155</v>
      </c>
      <c r="BZ61" s="3"/>
      <c r="CC61" s="75">
        <f t="shared" ref="CC61:CJ61" si="280">CC59</f>
        <v>0</v>
      </c>
      <c r="CD61" s="75">
        <f t="shared" si="280"/>
        <v>155</v>
      </c>
      <c r="CE61" s="75">
        <f t="shared" si="280"/>
        <v>0</v>
      </c>
      <c r="CF61" s="75">
        <f t="shared" si="280"/>
        <v>0</v>
      </c>
      <c r="CG61" s="75">
        <f t="shared" si="280"/>
        <v>0</v>
      </c>
      <c r="CH61" s="75">
        <f t="shared" si="280"/>
        <v>0</v>
      </c>
      <c r="CI61" s="75">
        <f t="shared" si="280"/>
        <v>0</v>
      </c>
      <c r="CJ61" s="75">
        <f t="shared" si="280"/>
        <v>0</v>
      </c>
      <c r="CK61" s="75">
        <f>SUM(CE61:CJ61)</f>
        <v>0</v>
      </c>
      <c r="CL61" s="75">
        <f>CC61+CD61+CK61</f>
        <v>155</v>
      </c>
      <c r="CM61" s="3"/>
      <c r="CP61" s="75">
        <f t="shared" ref="CP61:CW61" si="281">CP59</f>
        <v>0</v>
      </c>
      <c r="CQ61" s="75">
        <f t="shared" si="281"/>
        <v>155</v>
      </c>
      <c r="CR61" s="75">
        <f t="shared" si="281"/>
        <v>0</v>
      </c>
      <c r="CS61" s="75">
        <f t="shared" si="281"/>
        <v>0</v>
      </c>
      <c r="CT61" s="75">
        <f t="shared" si="281"/>
        <v>0</v>
      </c>
      <c r="CU61" s="75">
        <f t="shared" si="281"/>
        <v>0</v>
      </c>
      <c r="CV61" s="75">
        <f t="shared" si="281"/>
        <v>0</v>
      </c>
      <c r="CW61" s="75">
        <f t="shared" si="281"/>
        <v>0</v>
      </c>
      <c r="CX61" s="75">
        <f>SUM(CR61:CW61)</f>
        <v>0</v>
      </c>
      <c r="CY61" s="75">
        <f>CP61+CQ61+CX61</f>
        <v>155</v>
      </c>
      <c r="CZ61" s="3"/>
      <c r="DC61" s="75">
        <f t="shared" ref="DC61:DJ61" si="282">DC59</f>
        <v>0</v>
      </c>
      <c r="DD61" s="75">
        <f t="shared" si="282"/>
        <v>155</v>
      </c>
      <c r="DE61" s="75">
        <f t="shared" si="282"/>
        <v>0</v>
      </c>
      <c r="DF61" s="75">
        <f t="shared" si="282"/>
        <v>0</v>
      </c>
      <c r="DG61" s="75">
        <f t="shared" si="282"/>
        <v>0</v>
      </c>
      <c r="DH61" s="75">
        <f t="shared" si="282"/>
        <v>0</v>
      </c>
      <c r="DI61" s="75">
        <f t="shared" si="282"/>
        <v>0</v>
      </c>
      <c r="DJ61" s="75">
        <f t="shared" si="282"/>
        <v>0</v>
      </c>
      <c r="DK61" s="75">
        <f>SUM(DE61:DJ61)</f>
        <v>0</v>
      </c>
      <c r="DL61" s="75">
        <f>DC61+DD61+DK61</f>
        <v>155</v>
      </c>
      <c r="DM61" s="3"/>
      <c r="DP61" s="75">
        <f t="shared" ref="DP61:DW61" si="283">DP59</f>
        <v>0</v>
      </c>
      <c r="DQ61" s="75">
        <f t="shared" si="283"/>
        <v>155</v>
      </c>
      <c r="DR61" s="75">
        <f t="shared" si="283"/>
        <v>0</v>
      </c>
      <c r="DS61" s="75">
        <f t="shared" si="283"/>
        <v>0</v>
      </c>
      <c r="DT61" s="75">
        <f t="shared" si="283"/>
        <v>0</v>
      </c>
      <c r="DU61" s="75">
        <f t="shared" si="283"/>
        <v>0</v>
      </c>
      <c r="DV61" s="75">
        <f t="shared" si="283"/>
        <v>0</v>
      </c>
      <c r="DW61" s="75">
        <f t="shared" si="283"/>
        <v>0</v>
      </c>
      <c r="DX61" s="75">
        <f>SUM(DR61:DW61)</f>
        <v>0</v>
      </c>
      <c r="DY61" s="75">
        <f>DP61+DQ61+DX61</f>
        <v>155</v>
      </c>
      <c r="DZ61" s="3"/>
      <c r="EC61" s="75">
        <f t="shared" ref="EC61:EJ61" si="284">EC59</f>
        <v>0</v>
      </c>
      <c r="ED61" s="75">
        <f t="shared" si="284"/>
        <v>155</v>
      </c>
      <c r="EE61" s="75">
        <f t="shared" si="284"/>
        <v>0</v>
      </c>
      <c r="EF61" s="75">
        <f t="shared" si="284"/>
        <v>0</v>
      </c>
      <c r="EG61" s="75">
        <f t="shared" si="284"/>
        <v>0</v>
      </c>
      <c r="EH61" s="75">
        <f t="shared" si="284"/>
        <v>0</v>
      </c>
      <c r="EI61" s="75">
        <f t="shared" si="284"/>
        <v>0</v>
      </c>
      <c r="EJ61" s="75">
        <f t="shared" si="284"/>
        <v>0</v>
      </c>
      <c r="EK61" s="75">
        <f>SUM(EE61:EJ61)</f>
        <v>0</v>
      </c>
      <c r="EL61" s="75">
        <f>EC61+ED61+EK61</f>
        <v>155</v>
      </c>
      <c r="EM61" s="3"/>
      <c r="EP61" s="75">
        <f t="shared" ref="EP61:EW61" si="285">EP59</f>
        <v>0</v>
      </c>
      <c r="EQ61" s="75">
        <f t="shared" si="285"/>
        <v>155</v>
      </c>
      <c r="ER61" s="75">
        <f t="shared" si="285"/>
        <v>0</v>
      </c>
      <c r="ES61" s="75">
        <f t="shared" si="285"/>
        <v>0</v>
      </c>
      <c r="ET61" s="75">
        <f t="shared" si="285"/>
        <v>0</v>
      </c>
      <c r="EU61" s="75">
        <f t="shared" si="285"/>
        <v>0</v>
      </c>
      <c r="EV61" s="75">
        <f t="shared" si="285"/>
        <v>0</v>
      </c>
      <c r="EW61" s="75">
        <f t="shared" si="285"/>
        <v>0</v>
      </c>
      <c r="EX61" s="75">
        <f>SUM(ER61:EW61)</f>
        <v>0</v>
      </c>
      <c r="EY61" s="75">
        <f>EP61+EQ61+EX61</f>
        <v>155</v>
      </c>
      <c r="EZ61" s="3"/>
    </row>
    <row r="62" spans="1:158" hidden="1" x14ac:dyDescent="0.2">
      <c r="A62" s="74" t="s">
        <v>262</v>
      </c>
      <c r="B62" s="75">
        <f t="shared" ref="B62:I62" si="286">B60-B58</f>
        <v>0</v>
      </c>
      <c r="C62" s="75">
        <f t="shared" si="286"/>
        <v>0</v>
      </c>
      <c r="D62" s="75">
        <f t="shared" si="286"/>
        <v>0</v>
      </c>
      <c r="E62" s="75">
        <f t="shared" si="286"/>
        <v>0</v>
      </c>
      <c r="F62" s="75">
        <f t="shared" si="286"/>
        <v>0</v>
      </c>
      <c r="G62" s="75">
        <f t="shared" si="286"/>
        <v>0</v>
      </c>
      <c r="H62" s="75">
        <f t="shared" si="286"/>
        <v>0</v>
      </c>
      <c r="I62" s="75">
        <f t="shared" si="286"/>
        <v>0</v>
      </c>
      <c r="J62" s="75">
        <f>SUM(D62:I62)</f>
        <v>0</v>
      </c>
      <c r="K62" s="75">
        <f>B62+C62+J62</f>
        <v>0</v>
      </c>
      <c r="L62" s="3"/>
      <c r="P62" s="75">
        <f t="shared" ref="P62:W62" si="287">P60-P58</f>
        <v>0</v>
      </c>
      <c r="Q62" s="75">
        <f t="shared" si="287"/>
        <v>0</v>
      </c>
      <c r="R62" s="75">
        <f t="shared" si="287"/>
        <v>0</v>
      </c>
      <c r="S62" s="75">
        <f t="shared" si="287"/>
        <v>0</v>
      </c>
      <c r="T62" s="75">
        <f t="shared" si="287"/>
        <v>0</v>
      </c>
      <c r="U62" s="75">
        <f t="shared" si="287"/>
        <v>0</v>
      </c>
      <c r="V62" s="75">
        <f t="shared" si="287"/>
        <v>0</v>
      </c>
      <c r="W62" s="75">
        <f t="shared" si="287"/>
        <v>0</v>
      </c>
      <c r="X62" s="75">
        <f>SUM(R62:W62)</f>
        <v>0</v>
      </c>
      <c r="Y62" s="75">
        <f>P62+Q62+X62</f>
        <v>0</v>
      </c>
      <c r="Z62" s="3"/>
      <c r="AC62" s="75">
        <f t="shared" ref="AC62:AJ62" si="288">AC60-AC58</f>
        <v>0</v>
      </c>
      <c r="AD62" s="75">
        <f t="shared" si="288"/>
        <v>0</v>
      </c>
      <c r="AE62" s="75">
        <f t="shared" si="288"/>
        <v>0</v>
      </c>
      <c r="AF62" s="75">
        <f t="shared" si="288"/>
        <v>0</v>
      </c>
      <c r="AG62" s="75">
        <f t="shared" si="288"/>
        <v>0</v>
      </c>
      <c r="AH62" s="75">
        <f t="shared" si="288"/>
        <v>0</v>
      </c>
      <c r="AI62" s="75">
        <f t="shared" si="288"/>
        <v>0</v>
      </c>
      <c r="AJ62" s="75">
        <f t="shared" si="288"/>
        <v>0</v>
      </c>
      <c r="AK62" s="75">
        <f>SUM(AE62:AJ62)</f>
        <v>0</v>
      </c>
      <c r="AL62" s="75">
        <f>AC62+AD62+AK62</f>
        <v>0</v>
      </c>
      <c r="AM62" s="3"/>
      <c r="AP62" s="75">
        <f t="shared" ref="AP62:AW62" si="289">AP60-AP58</f>
        <v>0</v>
      </c>
      <c r="AQ62" s="75">
        <f t="shared" si="289"/>
        <v>0</v>
      </c>
      <c r="AR62" s="75">
        <f t="shared" si="289"/>
        <v>0</v>
      </c>
      <c r="AS62" s="75">
        <f t="shared" si="289"/>
        <v>0</v>
      </c>
      <c r="AT62" s="75">
        <f t="shared" si="289"/>
        <v>0</v>
      </c>
      <c r="AU62" s="75">
        <f t="shared" si="289"/>
        <v>0</v>
      </c>
      <c r="AV62" s="75">
        <f t="shared" si="289"/>
        <v>0</v>
      </c>
      <c r="AW62" s="75">
        <f t="shared" si="289"/>
        <v>0</v>
      </c>
      <c r="AX62" s="75">
        <f>SUM(AR62:AW62)</f>
        <v>0</v>
      </c>
      <c r="AY62" s="75">
        <f>AP62+AQ62+AX62</f>
        <v>0</v>
      </c>
      <c r="AZ62" s="3"/>
      <c r="BC62" s="75">
        <f t="shared" ref="BC62:BJ62" si="290">BC60-BC58</f>
        <v>0</v>
      </c>
      <c r="BD62" s="75">
        <f t="shared" si="290"/>
        <v>0</v>
      </c>
      <c r="BE62" s="75">
        <f t="shared" si="290"/>
        <v>0</v>
      </c>
      <c r="BF62" s="75">
        <f t="shared" si="290"/>
        <v>0</v>
      </c>
      <c r="BG62" s="75">
        <f t="shared" si="290"/>
        <v>0</v>
      </c>
      <c r="BH62" s="75">
        <f t="shared" si="290"/>
        <v>0</v>
      </c>
      <c r="BI62" s="75">
        <f t="shared" si="290"/>
        <v>0</v>
      </c>
      <c r="BJ62" s="75">
        <f t="shared" si="290"/>
        <v>0</v>
      </c>
      <c r="BK62" s="75">
        <f>SUM(BE62:BJ62)</f>
        <v>0</v>
      </c>
      <c r="BL62" s="75">
        <f>BC62+BD62+BK62</f>
        <v>0</v>
      </c>
      <c r="BM62" s="3"/>
      <c r="BP62" s="75">
        <f t="shared" ref="BP62:BW62" si="291">BP60-BP58</f>
        <v>0</v>
      </c>
      <c r="BQ62" s="75">
        <f t="shared" si="291"/>
        <v>0</v>
      </c>
      <c r="BR62" s="75">
        <f t="shared" si="291"/>
        <v>0</v>
      </c>
      <c r="BS62" s="75">
        <f t="shared" si="291"/>
        <v>0</v>
      </c>
      <c r="BT62" s="75">
        <f t="shared" si="291"/>
        <v>0</v>
      </c>
      <c r="BU62" s="75">
        <f t="shared" si="291"/>
        <v>0</v>
      </c>
      <c r="BV62" s="75">
        <f t="shared" si="291"/>
        <v>0</v>
      </c>
      <c r="BW62" s="75">
        <f t="shared" si="291"/>
        <v>0</v>
      </c>
      <c r="BX62" s="75">
        <f>SUM(BR62:BW62)</f>
        <v>0</v>
      </c>
      <c r="BY62" s="75">
        <f>BP62+BQ62+BX62</f>
        <v>0</v>
      </c>
      <c r="BZ62" s="3"/>
      <c r="CC62" s="75">
        <f t="shared" ref="CC62:CJ62" si="292">CC60-CC58</f>
        <v>0</v>
      </c>
      <c r="CD62" s="75">
        <f t="shared" si="292"/>
        <v>0</v>
      </c>
      <c r="CE62" s="75">
        <f t="shared" si="292"/>
        <v>0</v>
      </c>
      <c r="CF62" s="75">
        <f t="shared" si="292"/>
        <v>0</v>
      </c>
      <c r="CG62" s="75">
        <f t="shared" si="292"/>
        <v>0</v>
      </c>
      <c r="CH62" s="75">
        <f t="shared" si="292"/>
        <v>0</v>
      </c>
      <c r="CI62" s="75">
        <f t="shared" si="292"/>
        <v>0</v>
      </c>
      <c r="CJ62" s="75">
        <f t="shared" si="292"/>
        <v>0</v>
      </c>
      <c r="CK62" s="75">
        <f>SUM(CE62:CJ62)</f>
        <v>0</v>
      </c>
      <c r="CL62" s="75">
        <f>CC62+CD62+CK62</f>
        <v>0</v>
      </c>
      <c r="CM62" s="3"/>
      <c r="CP62" s="75">
        <f t="shared" ref="CP62:CW62" si="293">CP60-CP58</f>
        <v>0</v>
      </c>
      <c r="CQ62" s="75">
        <f t="shared" si="293"/>
        <v>0</v>
      </c>
      <c r="CR62" s="75">
        <f t="shared" si="293"/>
        <v>0</v>
      </c>
      <c r="CS62" s="75">
        <f t="shared" si="293"/>
        <v>0</v>
      </c>
      <c r="CT62" s="75">
        <f t="shared" si="293"/>
        <v>0</v>
      </c>
      <c r="CU62" s="75">
        <f t="shared" si="293"/>
        <v>0</v>
      </c>
      <c r="CV62" s="75">
        <f t="shared" si="293"/>
        <v>0</v>
      </c>
      <c r="CW62" s="75">
        <f t="shared" si="293"/>
        <v>0</v>
      </c>
      <c r="CX62" s="75">
        <f>SUM(CR62:CW62)</f>
        <v>0</v>
      </c>
      <c r="CY62" s="75">
        <f>CP62+CQ62+CX62</f>
        <v>0</v>
      </c>
      <c r="CZ62" s="3"/>
      <c r="DC62" s="75">
        <f t="shared" ref="DC62:DJ62" si="294">DC60-DC58</f>
        <v>0</v>
      </c>
      <c r="DD62" s="75">
        <f t="shared" si="294"/>
        <v>0</v>
      </c>
      <c r="DE62" s="75">
        <f t="shared" si="294"/>
        <v>0</v>
      </c>
      <c r="DF62" s="75">
        <f t="shared" si="294"/>
        <v>0</v>
      </c>
      <c r="DG62" s="75">
        <f t="shared" si="294"/>
        <v>0</v>
      </c>
      <c r="DH62" s="75">
        <f t="shared" si="294"/>
        <v>0</v>
      </c>
      <c r="DI62" s="75">
        <f t="shared" si="294"/>
        <v>0</v>
      </c>
      <c r="DJ62" s="75">
        <f t="shared" si="294"/>
        <v>0</v>
      </c>
      <c r="DK62" s="75">
        <f>SUM(DE62:DJ62)</f>
        <v>0</v>
      </c>
      <c r="DL62" s="75">
        <f>DC62+DD62+DK62</f>
        <v>0</v>
      </c>
      <c r="DM62" s="3"/>
      <c r="DP62" s="75">
        <f t="shared" ref="DP62:DW62" si="295">DP60-DP58</f>
        <v>0</v>
      </c>
      <c r="DQ62" s="75">
        <f t="shared" si="295"/>
        <v>0</v>
      </c>
      <c r="DR62" s="75">
        <f t="shared" si="295"/>
        <v>0</v>
      </c>
      <c r="DS62" s="75">
        <f t="shared" si="295"/>
        <v>0</v>
      </c>
      <c r="DT62" s="75">
        <f t="shared" si="295"/>
        <v>0</v>
      </c>
      <c r="DU62" s="75">
        <f t="shared" si="295"/>
        <v>0</v>
      </c>
      <c r="DV62" s="75">
        <f t="shared" si="295"/>
        <v>0</v>
      </c>
      <c r="DW62" s="75">
        <f t="shared" si="295"/>
        <v>0</v>
      </c>
      <c r="DX62" s="75">
        <f>SUM(DR62:DW62)</f>
        <v>0</v>
      </c>
      <c r="DY62" s="75">
        <f>DP62+DQ62+DX62</f>
        <v>0</v>
      </c>
      <c r="DZ62" s="3"/>
      <c r="EC62" s="75">
        <f t="shared" ref="EC62:EJ62" si="296">EC60-EC58</f>
        <v>0</v>
      </c>
      <c r="ED62" s="75">
        <f t="shared" si="296"/>
        <v>0</v>
      </c>
      <c r="EE62" s="75">
        <f t="shared" si="296"/>
        <v>0</v>
      </c>
      <c r="EF62" s="75">
        <f t="shared" si="296"/>
        <v>0</v>
      </c>
      <c r="EG62" s="75">
        <f t="shared" si="296"/>
        <v>0</v>
      </c>
      <c r="EH62" s="75">
        <f t="shared" si="296"/>
        <v>0</v>
      </c>
      <c r="EI62" s="75">
        <f t="shared" si="296"/>
        <v>0</v>
      </c>
      <c r="EJ62" s="75">
        <f t="shared" si="296"/>
        <v>0</v>
      </c>
      <c r="EK62" s="75">
        <f>SUM(EE62:EJ62)</f>
        <v>0</v>
      </c>
      <c r="EL62" s="75">
        <f>EC62+ED62+EK62</f>
        <v>0</v>
      </c>
      <c r="EM62" s="3"/>
      <c r="EP62" s="75">
        <f t="shared" ref="EP62:EW62" si="297">EP60-EP58</f>
        <v>0</v>
      </c>
      <c r="EQ62" s="75">
        <f t="shared" si="297"/>
        <v>0</v>
      </c>
      <c r="ER62" s="75">
        <f t="shared" si="297"/>
        <v>0</v>
      </c>
      <c r="ES62" s="75">
        <f t="shared" si="297"/>
        <v>0</v>
      </c>
      <c r="ET62" s="75">
        <f t="shared" si="297"/>
        <v>0</v>
      </c>
      <c r="EU62" s="75">
        <f t="shared" si="297"/>
        <v>0</v>
      </c>
      <c r="EV62" s="75">
        <f t="shared" si="297"/>
        <v>0</v>
      </c>
      <c r="EW62" s="75">
        <f t="shared" si="297"/>
        <v>0</v>
      </c>
      <c r="EX62" s="75">
        <f>SUM(ER62:EW62)</f>
        <v>0</v>
      </c>
      <c r="EY62" s="75">
        <f>EP62+EQ62+EX62</f>
        <v>0</v>
      </c>
      <c r="EZ62" s="3"/>
    </row>
    <row r="63" spans="1:158" ht="6" hidden="1" customHeight="1" x14ac:dyDescent="0.2">
      <c r="A63" s="83"/>
      <c r="B63" s="82"/>
      <c r="C63" s="82"/>
      <c r="D63" s="82"/>
      <c r="E63" s="82"/>
      <c r="F63" s="82"/>
      <c r="G63" s="82"/>
      <c r="H63" s="82"/>
      <c r="I63" s="82"/>
      <c r="J63" s="82"/>
      <c r="K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</row>
    <row r="64" spans="1:158" x14ac:dyDescent="0.2">
      <c r="A64" s="77" t="s">
        <v>261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1">
        <f>0.05*K49</f>
        <v>779208458.5738734</v>
      </c>
      <c r="P64" s="3"/>
      <c r="Q64" s="3"/>
      <c r="R64" s="3"/>
      <c r="S64" s="3"/>
      <c r="T64" s="3"/>
      <c r="U64" s="3"/>
      <c r="V64" s="3"/>
      <c r="W64" s="3"/>
      <c r="X64" s="3"/>
      <c r="Y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P64" s="3"/>
      <c r="EQ64" s="3"/>
      <c r="ER64" s="3"/>
      <c r="ES64" s="3"/>
      <c r="ET64" s="3"/>
      <c r="EU64" s="3"/>
      <c r="EV64" s="3"/>
      <c r="EW64" s="3"/>
      <c r="EX64" s="3"/>
      <c r="EY64" s="3"/>
    </row>
    <row r="65" spans="1:158" ht="15" x14ac:dyDescent="0.25">
      <c r="A65" s="1" t="s">
        <v>255</v>
      </c>
      <c r="B65" s="76">
        <f>'Direct Local'!B46</f>
        <v>9880926253.57938</v>
      </c>
      <c r="C65" s="76">
        <f>'Direct Local'!C46</f>
        <v>0</v>
      </c>
      <c r="D65" s="76">
        <f>'Direct Local'!D46</f>
        <v>34843226</v>
      </c>
      <c r="E65" s="76">
        <f>'Direct Local'!E46</f>
        <v>2262812692.1747599</v>
      </c>
      <c r="F65" s="76">
        <f>'Direct Local'!F46</f>
        <v>360387481.71182102</v>
      </c>
      <c r="G65" s="76">
        <f>'Direct Local'!G46</f>
        <v>1003920975.95945</v>
      </c>
      <c r="H65" s="76">
        <f>'Direct Local'!H46</f>
        <v>1186566785.405127</v>
      </c>
      <c r="I65" s="76">
        <f>'Direct Local'!I46</f>
        <v>854711756.64692998</v>
      </c>
      <c r="J65" s="76">
        <f>SUM(D65:I65)</f>
        <v>5703242917.8980875</v>
      </c>
      <c r="K65" s="76">
        <f>B65+C65+J65</f>
        <v>15584169171.477467</v>
      </c>
      <c r="L65" s="20"/>
      <c r="M65" s="3"/>
      <c r="P65" s="76">
        <f t="shared" ref="P65:W65" si="298">B49*P147</f>
        <v>9880926253.57938</v>
      </c>
      <c r="Q65" s="76">
        <f t="shared" si="298"/>
        <v>0</v>
      </c>
      <c r="R65" s="76">
        <f t="shared" si="298"/>
        <v>34843226</v>
      </c>
      <c r="S65" s="76">
        <f t="shared" si="298"/>
        <v>2262812692.1747599</v>
      </c>
      <c r="T65" s="76">
        <f t="shared" si="298"/>
        <v>360387481.71182102</v>
      </c>
      <c r="U65" s="76">
        <f t="shared" si="298"/>
        <v>1003920975.95945</v>
      </c>
      <c r="V65" s="76">
        <f t="shared" si="298"/>
        <v>1186566785.405127</v>
      </c>
      <c r="W65" s="76">
        <f t="shared" si="298"/>
        <v>854711756.64692998</v>
      </c>
      <c r="X65" s="76">
        <f>SUM(R65:W65)</f>
        <v>5703242917.8980875</v>
      </c>
      <c r="Y65" s="76">
        <f>P65+Q65+X65</f>
        <v>15584169171.477467</v>
      </c>
      <c r="Z65" s="20"/>
      <c r="AA65" s="3"/>
      <c r="AC65" s="76">
        <f t="shared" ref="AC65:AJ65" si="299">P49</f>
        <v>9880926253.57938</v>
      </c>
      <c r="AD65" s="76">
        <f t="shared" si="299"/>
        <v>0</v>
      </c>
      <c r="AE65" s="76">
        <f t="shared" si="299"/>
        <v>34843226</v>
      </c>
      <c r="AF65" s="76">
        <f t="shared" si="299"/>
        <v>2262812692.1747599</v>
      </c>
      <c r="AG65" s="76">
        <f t="shared" si="299"/>
        <v>360387481.71182102</v>
      </c>
      <c r="AH65" s="76">
        <f t="shared" si="299"/>
        <v>1003920975.95945</v>
      </c>
      <c r="AI65" s="76">
        <f t="shared" si="299"/>
        <v>1186566785.405127</v>
      </c>
      <c r="AJ65" s="76">
        <f t="shared" si="299"/>
        <v>854711756.64692998</v>
      </c>
      <c r="AK65" s="76">
        <f>SUM(AE65:AJ65)</f>
        <v>5703242917.8980875</v>
      </c>
      <c r="AL65" s="76">
        <f>AC65+AD65+AK65</f>
        <v>15584169171.477467</v>
      </c>
      <c r="AM65" s="20"/>
      <c r="AN65" s="3"/>
      <c r="AP65" s="76">
        <f t="shared" ref="AP65:AW65" si="300">AC65*AP147</f>
        <v>9880926253.57938</v>
      </c>
      <c r="AQ65" s="76">
        <f t="shared" si="300"/>
        <v>0</v>
      </c>
      <c r="AR65" s="76">
        <f t="shared" si="300"/>
        <v>34843226</v>
      </c>
      <c r="AS65" s="76">
        <f t="shared" si="300"/>
        <v>2262812692.1747599</v>
      </c>
      <c r="AT65" s="76">
        <f t="shared" si="300"/>
        <v>360387481.71182102</v>
      </c>
      <c r="AU65" s="76">
        <f t="shared" si="300"/>
        <v>1003920975.95945</v>
      </c>
      <c r="AV65" s="76">
        <f t="shared" si="300"/>
        <v>1186566785.405127</v>
      </c>
      <c r="AW65" s="76">
        <f t="shared" si="300"/>
        <v>854711756.64692998</v>
      </c>
      <c r="AX65" s="76">
        <f>SUM(AR65:AW65)</f>
        <v>5703242917.8980875</v>
      </c>
      <c r="AY65" s="76">
        <f>AP65+AQ65+AX65</f>
        <v>15584169171.477467</v>
      </c>
      <c r="AZ65" s="20"/>
      <c r="BA65" s="3"/>
      <c r="BC65" s="76">
        <f t="shared" ref="BC65:BJ65" si="301">AP65*BC147</f>
        <v>9880926253.57938</v>
      </c>
      <c r="BD65" s="76">
        <f t="shared" si="301"/>
        <v>0</v>
      </c>
      <c r="BE65" s="76">
        <f t="shared" si="301"/>
        <v>34843226</v>
      </c>
      <c r="BF65" s="76">
        <f t="shared" si="301"/>
        <v>2262812692.1747599</v>
      </c>
      <c r="BG65" s="76">
        <f t="shared" si="301"/>
        <v>360387481.71182102</v>
      </c>
      <c r="BH65" s="76">
        <f t="shared" si="301"/>
        <v>1003920975.95945</v>
      </c>
      <c r="BI65" s="76">
        <f t="shared" si="301"/>
        <v>1186566785.405127</v>
      </c>
      <c r="BJ65" s="76">
        <f t="shared" si="301"/>
        <v>854711756.64692998</v>
      </c>
      <c r="BK65" s="76">
        <f>SUM(BE65:BJ65)</f>
        <v>5703242917.8980875</v>
      </c>
      <c r="BL65" s="76">
        <f>BC65+BD65+BK65</f>
        <v>15584169171.477467</v>
      </c>
      <c r="BM65" s="20"/>
      <c r="BN65" s="3"/>
      <c r="BP65" s="76">
        <f t="shared" ref="BP65:BW65" si="302">BC65*BP147</f>
        <v>9880926253.57938</v>
      </c>
      <c r="BQ65" s="76">
        <f t="shared" si="302"/>
        <v>0</v>
      </c>
      <c r="BR65" s="76">
        <f t="shared" si="302"/>
        <v>34843226</v>
      </c>
      <c r="BS65" s="76">
        <f t="shared" si="302"/>
        <v>2262812692.1747599</v>
      </c>
      <c r="BT65" s="76">
        <f t="shared" si="302"/>
        <v>360387481.71182102</v>
      </c>
      <c r="BU65" s="76">
        <f t="shared" si="302"/>
        <v>1003920975.95945</v>
      </c>
      <c r="BV65" s="76">
        <f t="shared" si="302"/>
        <v>1186566785.405127</v>
      </c>
      <c r="BW65" s="76">
        <f t="shared" si="302"/>
        <v>854711756.64692998</v>
      </c>
      <c r="BX65" s="76">
        <f>SUM(BR65:BW65)</f>
        <v>5703242917.8980875</v>
      </c>
      <c r="BY65" s="76">
        <f>BP65+BQ65+BX65</f>
        <v>15584169171.477467</v>
      </c>
      <c r="BZ65" s="20"/>
      <c r="CA65" s="3"/>
      <c r="CC65" s="76">
        <f t="shared" ref="CC65:CJ65" si="303">BP65*CC147</f>
        <v>9880926253.57938</v>
      </c>
      <c r="CD65" s="76">
        <f t="shared" si="303"/>
        <v>0</v>
      </c>
      <c r="CE65" s="76">
        <f t="shared" si="303"/>
        <v>34843226</v>
      </c>
      <c r="CF65" s="76">
        <f t="shared" si="303"/>
        <v>2262812692.1747599</v>
      </c>
      <c r="CG65" s="76">
        <f t="shared" si="303"/>
        <v>360387481.71182102</v>
      </c>
      <c r="CH65" s="76">
        <f t="shared" si="303"/>
        <v>1003920975.95945</v>
      </c>
      <c r="CI65" s="76">
        <f t="shared" si="303"/>
        <v>1186566785.405127</v>
      </c>
      <c r="CJ65" s="76">
        <f t="shared" si="303"/>
        <v>854711756.64692998</v>
      </c>
      <c r="CK65" s="76">
        <f>SUM(CE65:CJ65)</f>
        <v>5703242917.8980875</v>
      </c>
      <c r="CL65" s="76">
        <f>CC65+CD65+CK65</f>
        <v>15584169171.477467</v>
      </c>
      <c r="CM65" s="20"/>
      <c r="CN65" s="3"/>
      <c r="CP65" s="76">
        <f t="shared" ref="CP65:CW65" si="304">CC65*CP147</f>
        <v>9880926253.57938</v>
      </c>
      <c r="CQ65" s="76">
        <f t="shared" si="304"/>
        <v>0</v>
      </c>
      <c r="CR65" s="76">
        <f t="shared" si="304"/>
        <v>34843226</v>
      </c>
      <c r="CS65" s="76">
        <f t="shared" si="304"/>
        <v>2262812692.1747599</v>
      </c>
      <c r="CT65" s="76">
        <f t="shared" si="304"/>
        <v>360387481.71182102</v>
      </c>
      <c r="CU65" s="76">
        <f t="shared" si="304"/>
        <v>1003920975.95945</v>
      </c>
      <c r="CV65" s="76">
        <f t="shared" si="304"/>
        <v>1186566785.405127</v>
      </c>
      <c r="CW65" s="76">
        <f t="shared" si="304"/>
        <v>854711756.64692998</v>
      </c>
      <c r="CX65" s="76">
        <f>SUM(CR65:CW65)</f>
        <v>5703242917.8980875</v>
      </c>
      <c r="CY65" s="76">
        <f>CP65+CQ65+CX65</f>
        <v>15584169171.477467</v>
      </c>
      <c r="CZ65" s="20"/>
      <c r="DA65" s="3"/>
      <c r="DC65" s="76">
        <f t="shared" ref="DC65:DJ65" si="305">CP65*DC147</f>
        <v>9880926253.57938</v>
      </c>
      <c r="DD65" s="76">
        <f t="shared" si="305"/>
        <v>0</v>
      </c>
      <c r="DE65" s="76">
        <f t="shared" si="305"/>
        <v>34843226</v>
      </c>
      <c r="DF65" s="76">
        <f t="shared" si="305"/>
        <v>2262812692.1747599</v>
      </c>
      <c r="DG65" s="76">
        <f t="shared" si="305"/>
        <v>360387481.71182102</v>
      </c>
      <c r="DH65" s="76">
        <f t="shared" si="305"/>
        <v>1003920975.95945</v>
      </c>
      <c r="DI65" s="76">
        <f t="shared" si="305"/>
        <v>1186566785.405127</v>
      </c>
      <c r="DJ65" s="76">
        <f t="shared" si="305"/>
        <v>854711756.64692998</v>
      </c>
      <c r="DK65" s="76">
        <f>SUM(DE65:DJ65)</f>
        <v>5703242917.8980875</v>
      </c>
      <c r="DL65" s="76">
        <f>DC65+DD65+DK65</f>
        <v>15584169171.477467</v>
      </c>
      <c r="DM65" s="20"/>
      <c r="DN65" s="3"/>
      <c r="DP65" s="76">
        <f t="shared" ref="DP65:DW65" si="306">DC65*DP147</f>
        <v>9880926253.57938</v>
      </c>
      <c r="DQ65" s="76">
        <f t="shared" si="306"/>
        <v>0</v>
      </c>
      <c r="DR65" s="76">
        <f t="shared" si="306"/>
        <v>34843226</v>
      </c>
      <c r="DS65" s="76">
        <f t="shared" si="306"/>
        <v>2262812692.1747599</v>
      </c>
      <c r="DT65" s="76">
        <f t="shared" si="306"/>
        <v>360387481.71182102</v>
      </c>
      <c r="DU65" s="76">
        <f t="shared" si="306"/>
        <v>1003920975.95945</v>
      </c>
      <c r="DV65" s="76">
        <f t="shared" si="306"/>
        <v>1186566785.405127</v>
      </c>
      <c r="DW65" s="76">
        <f t="shared" si="306"/>
        <v>854711756.64692998</v>
      </c>
      <c r="DX65" s="76">
        <f>SUM(DR65:DW65)</f>
        <v>5703242917.8980875</v>
      </c>
      <c r="DY65" s="76">
        <f>DP65+DQ65+DX65</f>
        <v>15584169171.477467</v>
      </c>
      <c r="DZ65" s="20"/>
      <c r="EA65" s="3"/>
      <c r="EC65" s="76">
        <f t="shared" ref="EC65:EJ65" si="307">DP65*EC147</f>
        <v>9880926253.57938</v>
      </c>
      <c r="ED65" s="76">
        <f t="shared" si="307"/>
        <v>0</v>
      </c>
      <c r="EE65" s="76">
        <f t="shared" si="307"/>
        <v>34843226</v>
      </c>
      <c r="EF65" s="76">
        <f t="shared" si="307"/>
        <v>2262812692.1747599</v>
      </c>
      <c r="EG65" s="76">
        <f t="shared" si="307"/>
        <v>360387481.71182102</v>
      </c>
      <c r="EH65" s="76">
        <f t="shared" si="307"/>
        <v>1003920975.95945</v>
      </c>
      <c r="EI65" s="76">
        <f t="shared" si="307"/>
        <v>1186566785.405127</v>
      </c>
      <c r="EJ65" s="76">
        <f t="shared" si="307"/>
        <v>854711756.64692998</v>
      </c>
      <c r="EK65" s="76">
        <f>SUM(EE65:EJ65)</f>
        <v>5703242917.8980875</v>
      </c>
      <c r="EL65" s="76">
        <f>EC65+ED65+EK65</f>
        <v>15584169171.477467</v>
      </c>
      <c r="EM65" s="20"/>
      <c r="EN65" s="3"/>
      <c r="EP65" s="76">
        <f t="shared" ref="EP65:EW65" si="308">EC65*EP147</f>
        <v>9880926253.57938</v>
      </c>
      <c r="EQ65" s="76">
        <f t="shared" si="308"/>
        <v>0</v>
      </c>
      <c r="ER65" s="76">
        <f t="shared" si="308"/>
        <v>34843226</v>
      </c>
      <c r="ES65" s="76">
        <f t="shared" si="308"/>
        <v>2262812692.1747599</v>
      </c>
      <c r="ET65" s="76">
        <f t="shared" si="308"/>
        <v>360387481.71182102</v>
      </c>
      <c r="EU65" s="76">
        <f t="shared" si="308"/>
        <v>1003920975.95945</v>
      </c>
      <c r="EV65" s="76">
        <f t="shared" si="308"/>
        <v>1186566785.405127</v>
      </c>
      <c r="EW65" s="76">
        <f t="shared" si="308"/>
        <v>854711756.64692998</v>
      </c>
      <c r="EX65" s="76">
        <f>SUM(ER65:EW65)</f>
        <v>5703242917.8980875</v>
      </c>
      <c r="EY65" s="76">
        <f>EP65+EQ65+EX65</f>
        <v>15584169171.477467</v>
      </c>
      <c r="EZ65" s="20"/>
      <c r="FA65" s="3"/>
    </row>
    <row r="66" spans="1:158" x14ac:dyDescent="0.2">
      <c r="A66" s="1" t="s">
        <v>254</v>
      </c>
      <c r="B66" s="3">
        <f t="shared" ref="B66:I67" si="309">B45-B47*0</f>
        <v>0</v>
      </c>
      <c r="C66" s="3">
        <f t="shared" si="309"/>
        <v>0</v>
      </c>
      <c r="D66" s="3">
        <f t="shared" si="309"/>
        <v>0</v>
      </c>
      <c r="E66" s="3">
        <f t="shared" si="309"/>
        <v>0</v>
      </c>
      <c r="F66" s="3">
        <f t="shared" si="309"/>
        <v>0</v>
      </c>
      <c r="G66" s="3">
        <f t="shared" si="309"/>
        <v>0</v>
      </c>
      <c r="H66" s="3">
        <f t="shared" si="309"/>
        <v>0</v>
      </c>
      <c r="I66" s="3">
        <f t="shared" si="309"/>
        <v>0</v>
      </c>
      <c r="J66" s="3">
        <f>SUM(D66:I66)</f>
        <v>0</v>
      </c>
      <c r="K66" s="3">
        <f>B66+C66+J66</f>
        <v>0</v>
      </c>
      <c r="L66" s="3"/>
      <c r="M66" s="3"/>
      <c r="P66" s="3">
        <f t="shared" ref="P66:W67" si="310">P45-P47*0</f>
        <v>0</v>
      </c>
      <c r="Q66" s="3">
        <f t="shared" si="310"/>
        <v>0</v>
      </c>
      <c r="R66" s="3">
        <f t="shared" si="310"/>
        <v>0</v>
      </c>
      <c r="S66" s="3">
        <f t="shared" si="310"/>
        <v>0</v>
      </c>
      <c r="T66" s="3">
        <f t="shared" si="310"/>
        <v>0</v>
      </c>
      <c r="U66" s="3">
        <f t="shared" si="310"/>
        <v>0</v>
      </c>
      <c r="V66" s="3">
        <f t="shared" si="310"/>
        <v>0</v>
      </c>
      <c r="W66" s="3">
        <f t="shared" si="310"/>
        <v>0</v>
      </c>
      <c r="X66" s="3">
        <f>SUM(R66:W66)</f>
        <v>0</v>
      </c>
      <c r="Y66" s="3">
        <f>P66+Q66+X66</f>
        <v>0</v>
      </c>
      <c r="Z66" s="3"/>
      <c r="AA66" s="3"/>
      <c r="AC66" s="3">
        <f t="shared" ref="AC66:AJ67" si="311">AC45-AC47*0</f>
        <v>0</v>
      </c>
      <c r="AD66" s="3">
        <f t="shared" si="311"/>
        <v>0</v>
      </c>
      <c r="AE66" s="3">
        <f t="shared" si="311"/>
        <v>0</v>
      </c>
      <c r="AF66" s="3">
        <f t="shared" si="311"/>
        <v>0</v>
      </c>
      <c r="AG66" s="3">
        <f t="shared" si="311"/>
        <v>0</v>
      </c>
      <c r="AH66" s="3">
        <f t="shared" si="311"/>
        <v>0</v>
      </c>
      <c r="AI66" s="3">
        <f t="shared" si="311"/>
        <v>0</v>
      </c>
      <c r="AJ66" s="3">
        <f t="shared" si="311"/>
        <v>0</v>
      </c>
      <c r="AK66" s="3">
        <f>SUM(AE66:AJ66)</f>
        <v>0</v>
      </c>
      <c r="AL66" s="3">
        <f>AC66+AD66+AK66</f>
        <v>0</v>
      </c>
      <c r="AM66" s="3"/>
      <c r="AN66" s="3"/>
      <c r="AP66" s="3">
        <f t="shared" ref="AP66:AW67" si="312">AP45-AP47*0</f>
        <v>0</v>
      </c>
      <c r="AQ66" s="3">
        <f t="shared" si="312"/>
        <v>0</v>
      </c>
      <c r="AR66" s="3">
        <f t="shared" si="312"/>
        <v>0</v>
      </c>
      <c r="AS66" s="3">
        <f t="shared" si="312"/>
        <v>0</v>
      </c>
      <c r="AT66" s="3">
        <f t="shared" si="312"/>
        <v>0</v>
      </c>
      <c r="AU66" s="3">
        <f t="shared" si="312"/>
        <v>0</v>
      </c>
      <c r="AV66" s="3">
        <f t="shared" si="312"/>
        <v>0</v>
      </c>
      <c r="AW66" s="3">
        <f t="shared" si="312"/>
        <v>0</v>
      </c>
      <c r="AX66" s="3">
        <f>SUM(AR66:AW66)</f>
        <v>0</v>
      </c>
      <c r="AY66" s="3">
        <f>AP66+AQ66+AX66</f>
        <v>0</v>
      </c>
      <c r="AZ66" s="3"/>
      <c r="BA66" s="3"/>
      <c r="BC66" s="3">
        <f t="shared" ref="BC66:BJ67" si="313">BC45-BC47*0</f>
        <v>0</v>
      </c>
      <c r="BD66" s="3">
        <f t="shared" si="313"/>
        <v>0</v>
      </c>
      <c r="BE66" s="3">
        <f t="shared" si="313"/>
        <v>0</v>
      </c>
      <c r="BF66" s="3">
        <f t="shared" si="313"/>
        <v>0</v>
      </c>
      <c r="BG66" s="3">
        <f t="shared" si="313"/>
        <v>0</v>
      </c>
      <c r="BH66" s="3">
        <f t="shared" si="313"/>
        <v>0</v>
      </c>
      <c r="BI66" s="3">
        <f t="shared" si="313"/>
        <v>0</v>
      </c>
      <c r="BJ66" s="3">
        <f t="shared" si="313"/>
        <v>0</v>
      </c>
      <c r="BK66" s="3">
        <f>SUM(BE66:BJ66)</f>
        <v>0</v>
      </c>
      <c r="BL66" s="3">
        <f>BC66+BD66+BK66</f>
        <v>0</v>
      </c>
      <c r="BM66" s="3"/>
      <c r="BN66" s="3"/>
      <c r="BP66" s="3">
        <f t="shared" ref="BP66:BW67" si="314">BP45-BP47*0</f>
        <v>0</v>
      </c>
      <c r="BQ66" s="3">
        <f t="shared" si="314"/>
        <v>0</v>
      </c>
      <c r="BR66" s="3">
        <f t="shared" si="314"/>
        <v>0</v>
      </c>
      <c r="BS66" s="3">
        <f t="shared" si="314"/>
        <v>0</v>
      </c>
      <c r="BT66" s="3">
        <f t="shared" si="314"/>
        <v>0</v>
      </c>
      <c r="BU66" s="3">
        <f t="shared" si="314"/>
        <v>0</v>
      </c>
      <c r="BV66" s="3">
        <f t="shared" si="314"/>
        <v>0</v>
      </c>
      <c r="BW66" s="3">
        <f t="shared" si="314"/>
        <v>0</v>
      </c>
      <c r="BX66" s="3">
        <f>SUM(BR66:BW66)</f>
        <v>0</v>
      </c>
      <c r="BY66" s="3">
        <f>BP66+BQ66+BX66</f>
        <v>0</v>
      </c>
      <c r="BZ66" s="3"/>
      <c r="CA66" s="3"/>
      <c r="CC66" s="3">
        <f t="shared" ref="CC66:CJ67" si="315">CC45-CC47*0</f>
        <v>0</v>
      </c>
      <c r="CD66" s="3">
        <f t="shared" si="315"/>
        <v>0</v>
      </c>
      <c r="CE66" s="3">
        <f t="shared" si="315"/>
        <v>0</v>
      </c>
      <c r="CF66" s="3">
        <f t="shared" si="315"/>
        <v>0</v>
      </c>
      <c r="CG66" s="3">
        <f t="shared" si="315"/>
        <v>0</v>
      </c>
      <c r="CH66" s="3">
        <f t="shared" si="315"/>
        <v>0</v>
      </c>
      <c r="CI66" s="3">
        <f t="shared" si="315"/>
        <v>0</v>
      </c>
      <c r="CJ66" s="3">
        <f t="shared" si="315"/>
        <v>0</v>
      </c>
      <c r="CK66" s="3">
        <f>SUM(CE66:CJ66)</f>
        <v>0</v>
      </c>
      <c r="CL66" s="3">
        <f>CC66+CD66+CK66</f>
        <v>0</v>
      </c>
      <c r="CM66" s="3"/>
      <c r="CN66" s="3"/>
      <c r="CP66" s="3">
        <f t="shared" ref="CP66:CW67" si="316">CP45-CP47*0</f>
        <v>0</v>
      </c>
      <c r="CQ66" s="3">
        <f t="shared" si="316"/>
        <v>0</v>
      </c>
      <c r="CR66" s="3">
        <f t="shared" si="316"/>
        <v>0</v>
      </c>
      <c r="CS66" s="3">
        <f t="shared" si="316"/>
        <v>0</v>
      </c>
      <c r="CT66" s="3">
        <f t="shared" si="316"/>
        <v>0</v>
      </c>
      <c r="CU66" s="3">
        <f t="shared" si="316"/>
        <v>0</v>
      </c>
      <c r="CV66" s="3">
        <f t="shared" si="316"/>
        <v>0</v>
      </c>
      <c r="CW66" s="3">
        <f t="shared" si="316"/>
        <v>0</v>
      </c>
      <c r="CX66" s="3">
        <f>SUM(CR66:CW66)</f>
        <v>0</v>
      </c>
      <c r="CY66" s="3">
        <f>CP66+CQ66+CX66</f>
        <v>0</v>
      </c>
      <c r="CZ66" s="3"/>
      <c r="DA66" s="3"/>
      <c r="DC66" s="3">
        <f t="shared" ref="DC66:DJ67" si="317">DC45-DC47*0</f>
        <v>0</v>
      </c>
      <c r="DD66" s="3">
        <f t="shared" si="317"/>
        <v>0</v>
      </c>
      <c r="DE66" s="3">
        <f t="shared" si="317"/>
        <v>0</v>
      </c>
      <c r="DF66" s="3">
        <f t="shared" si="317"/>
        <v>0</v>
      </c>
      <c r="DG66" s="3">
        <f t="shared" si="317"/>
        <v>0</v>
      </c>
      <c r="DH66" s="3">
        <f t="shared" si="317"/>
        <v>0</v>
      </c>
      <c r="DI66" s="3">
        <f t="shared" si="317"/>
        <v>0</v>
      </c>
      <c r="DJ66" s="3">
        <f t="shared" si="317"/>
        <v>0</v>
      </c>
      <c r="DK66" s="3">
        <f>SUM(DE66:DJ66)</f>
        <v>0</v>
      </c>
      <c r="DL66" s="3">
        <f>DC66+DD66+DK66</f>
        <v>0</v>
      </c>
      <c r="DM66" s="3"/>
      <c r="DN66" s="3"/>
      <c r="DP66" s="3">
        <f t="shared" ref="DP66:DW67" si="318">DP45-DP47*0</f>
        <v>0</v>
      </c>
      <c r="DQ66" s="3">
        <f t="shared" si="318"/>
        <v>0</v>
      </c>
      <c r="DR66" s="3">
        <f t="shared" si="318"/>
        <v>0</v>
      </c>
      <c r="DS66" s="3">
        <f t="shared" si="318"/>
        <v>0</v>
      </c>
      <c r="DT66" s="3">
        <f t="shared" si="318"/>
        <v>0</v>
      </c>
      <c r="DU66" s="3">
        <f t="shared" si="318"/>
        <v>0</v>
      </c>
      <c r="DV66" s="3">
        <f t="shared" si="318"/>
        <v>0</v>
      </c>
      <c r="DW66" s="3">
        <f t="shared" si="318"/>
        <v>0</v>
      </c>
      <c r="DX66" s="3">
        <f>SUM(DR66:DW66)</f>
        <v>0</v>
      </c>
      <c r="DY66" s="3">
        <f>DP66+DQ66+DX66</f>
        <v>0</v>
      </c>
      <c r="DZ66" s="3"/>
      <c r="EA66" s="3"/>
      <c r="EC66" s="3">
        <f t="shared" ref="EC66:EJ67" si="319">EC45-EC47*0</f>
        <v>0</v>
      </c>
      <c r="ED66" s="3">
        <f t="shared" si="319"/>
        <v>0</v>
      </c>
      <c r="EE66" s="3">
        <f t="shared" si="319"/>
        <v>0</v>
      </c>
      <c r="EF66" s="3">
        <f t="shared" si="319"/>
        <v>0</v>
      </c>
      <c r="EG66" s="3">
        <f t="shared" si="319"/>
        <v>0</v>
      </c>
      <c r="EH66" s="3">
        <f t="shared" si="319"/>
        <v>0</v>
      </c>
      <c r="EI66" s="3">
        <f t="shared" si="319"/>
        <v>0</v>
      </c>
      <c r="EJ66" s="3">
        <f t="shared" si="319"/>
        <v>0</v>
      </c>
      <c r="EK66" s="3">
        <f>SUM(EE66:EJ66)</f>
        <v>0</v>
      </c>
      <c r="EL66" s="3">
        <f>EC66+ED66+EK66</f>
        <v>0</v>
      </c>
      <c r="EM66" s="3"/>
      <c r="EN66" s="3"/>
      <c r="EP66" s="3">
        <f t="shared" ref="EP66:EW67" si="320">EP45-EP47*0</f>
        <v>0</v>
      </c>
      <c r="EQ66" s="3">
        <f t="shared" si="320"/>
        <v>0</v>
      </c>
      <c r="ER66" s="3">
        <f t="shared" si="320"/>
        <v>0</v>
      </c>
      <c r="ES66" s="3">
        <f t="shared" si="320"/>
        <v>0</v>
      </c>
      <c r="ET66" s="3">
        <f t="shared" si="320"/>
        <v>0</v>
      </c>
      <c r="EU66" s="3">
        <f t="shared" si="320"/>
        <v>0</v>
      </c>
      <c r="EV66" s="3">
        <f t="shared" si="320"/>
        <v>0</v>
      </c>
      <c r="EW66" s="3">
        <f t="shared" si="320"/>
        <v>0</v>
      </c>
      <c r="EX66" s="3">
        <f>SUM(ER66:EW66)</f>
        <v>0</v>
      </c>
      <c r="EY66" s="3">
        <f>EP66+EQ66+EX66</f>
        <v>0</v>
      </c>
      <c r="EZ66" s="3"/>
      <c r="FA66" s="3"/>
    </row>
    <row r="67" spans="1:158" x14ac:dyDescent="0.2">
      <c r="A67" s="1" t="s">
        <v>253</v>
      </c>
      <c r="B67" s="3">
        <f t="shared" si="309"/>
        <v>9880926253.57938</v>
      </c>
      <c r="C67" s="3">
        <f t="shared" si="309"/>
        <v>0</v>
      </c>
      <c r="D67" s="3">
        <f t="shared" si="309"/>
        <v>34843226</v>
      </c>
      <c r="E67" s="3">
        <f t="shared" si="309"/>
        <v>2262812692.1747599</v>
      </c>
      <c r="F67" s="3">
        <f t="shared" si="309"/>
        <v>360387481.71182102</v>
      </c>
      <c r="G67" s="3">
        <f t="shared" si="309"/>
        <v>1003920975.95945</v>
      </c>
      <c r="H67" s="3">
        <f t="shared" si="309"/>
        <v>1186566785.405127</v>
      </c>
      <c r="I67" s="3">
        <f t="shared" si="309"/>
        <v>854711756.64692998</v>
      </c>
      <c r="J67" s="3">
        <f>SUM(D67:I67)</f>
        <v>5703242917.8980875</v>
      </c>
      <c r="K67" s="3">
        <f>B67+C67+J67</f>
        <v>15584169171.477467</v>
      </c>
      <c r="L67" s="3"/>
      <c r="M67" s="3"/>
      <c r="N67" s="3"/>
      <c r="O67" s="3"/>
      <c r="P67" s="3">
        <f t="shared" si="310"/>
        <v>9880926253.57938</v>
      </c>
      <c r="Q67" s="3">
        <f t="shared" si="310"/>
        <v>0</v>
      </c>
      <c r="R67" s="3">
        <f t="shared" si="310"/>
        <v>34843226</v>
      </c>
      <c r="S67" s="3">
        <f t="shared" si="310"/>
        <v>2262812692.1747599</v>
      </c>
      <c r="T67" s="3">
        <f t="shared" si="310"/>
        <v>360387481.71182102</v>
      </c>
      <c r="U67" s="3">
        <f t="shared" si="310"/>
        <v>1003920975.95945</v>
      </c>
      <c r="V67" s="3">
        <f t="shared" si="310"/>
        <v>1186566785.405127</v>
      </c>
      <c r="W67" s="3">
        <f t="shared" si="310"/>
        <v>854711756.64692998</v>
      </c>
      <c r="X67" s="3">
        <f>SUM(R67:W67)</f>
        <v>5703242917.8980875</v>
      </c>
      <c r="Y67" s="3">
        <f>P67+Q67+X67</f>
        <v>15584169171.477467</v>
      </c>
      <c r="Z67" s="3"/>
      <c r="AA67" s="3"/>
      <c r="AB67" s="3"/>
      <c r="AC67" s="3">
        <f t="shared" si="311"/>
        <v>9880926253.57938</v>
      </c>
      <c r="AD67" s="3">
        <f t="shared" si="311"/>
        <v>0</v>
      </c>
      <c r="AE67" s="3">
        <f t="shared" si="311"/>
        <v>34843226</v>
      </c>
      <c r="AF67" s="3">
        <f t="shared" si="311"/>
        <v>2262812692.1747599</v>
      </c>
      <c r="AG67" s="3">
        <f t="shared" si="311"/>
        <v>360387481.71182102</v>
      </c>
      <c r="AH67" s="3">
        <f t="shared" si="311"/>
        <v>1003920975.95945</v>
      </c>
      <c r="AI67" s="3">
        <f t="shared" si="311"/>
        <v>1186566785.405127</v>
      </c>
      <c r="AJ67" s="3">
        <f t="shared" si="311"/>
        <v>940182932.3116231</v>
      </c>
      <c r="AK67" s="3">
        <f>SUM(AE67:AJ67)</f>
        <v>5788714093.5627804</v>
      </c>
      <c r="AL67" s="3">
        <f>AC67+AD67+AK67</f>
        <v>15669640347.14216</v>
      </c>
      <c r="AM67" s="3"/>
      <c r="AN67" s="3"/>
      <c r="AO67" s="3"/>
      <c r="AP67" s="3">
        <f t="shared" si="312"/>
        <v>9880926253.57938</v>
      </c>
      <c r="AQ67" s="3">
        <f t="shared" si="312"/>
        <v>0</v>
      </c>
      <c r="AR67" s="3">
        <f t="shared" si="312"/>
        <v>34843226</v>
      </c>
      <c r="AS67" s="3">
        <f t="shared" si="312"/>
        <v>2262812692.1747599</v>
      </c>
      <c r="AT67" s="3">
        <f t="shared" si="312"/>
        <v>360387481.71182102</v>
      </c>
      <c r="AU67" s="3">
        <f t="shared" si="312"/>
        <v>1003920975.95945</v>
      </c>
      <c r="AV67" s="3">
        <f t="shared" si="312"/>
        <v>1186566785.405127</v>
      </c>
      <c r="AW67" s="3">
        <f t="shared" si="312"/>
        <v>940182932.3116231</v>
      </c>
      <c r="AX67" s="3">
        <f>SUM(AR67:AW67)</f>
        <v>5788714093.5627804</v>
      </c>
      <c r="AY67" s="3">
        <f>AP67+AQ67+AX67</f>
        <v>15669640347.14216</v>
      </c>
      <c r="AZ67" s="3"/>
      <c r="BA67" s="3"/>
      <c r="BB67" s="3"/>
      <c r="BC67" s="3">
        <f t="shared" si="313"/>
        <v>9880926253.57938</v>
      </c>
      <c r="BD67" s="3">
        <f t="shared" si="313"/>
        <v>0</v>
      </c>
      <c r="BE67" s="3">
        <f t="shared" si="313"/>
        <v>34843226</v>
      </c>
      <c r="BF67" s="3">
        <f t="shared" si="313"/>
        <v>2262812692.1747599</v>
      </c>
      <c r="BG67" s="3">
        <f t="shared" si="313"/>
        <v>360387481.71182102</v>
      </c>
      <c r="BH67" s="3">
        <f t="shared" si="313"/>
        <v>1003920975.95945</v>
      </c>
      <c r="BI67" s="3">
        <f t="shared" si="313"/>
        <v>1186566785.405127</v>
      </c>
      <c r="BJ67" s="3">
        <f t="shared" si="313"/>
        <v>940182932.3116231</v>
      </c>
      <c r="BK67" s="3">
        <f>SUM(BE67:BJ67)</f>
        <v>5788714093.5627804</v>
      </c>
      <c r="BL67" s="3">
        <f>BC67+BD67+BK67</f>
        <v>15669640347.14216</v>
      </c>
      <c r="BM67" s="3"/>
      <c r="BN67" s="3"/>
      <c r="BO67" s="3"/>
      <c r="BP67" s="3">
        <f t="shared" si="314"/>
        <v>9880926253.57938</v>
      </c>
      <c r="BQ67" s="3">
        <f t="shared" si="314"/>
        <v>0</v>
      </c>
      <c r="BR67" s="3">
        <f t="shared" si="314"/>
        <v>34843226</v>
      </c>
      <c r="BS67" s="3">
        <f t="shared" si="314"/>
        <v>2262812692.1747599</v>
      </c>
      <c r="BT67" s="3">
        <f t="shared" si="314"/>
        <v>360387481.71182102</v>
      </c>
      <c r="BU67" s="3">
        <f t="shared" si="314"/>
        <v>1003920975.95945</v>
      </c>
      <c r="BV67" s="3">
        <f t="shared" si="314"/>
        <v>1186566785.405127</v>
      </c>
      <c r="BW67" s="3">
        <f t="shared" si="314"/>
        <v>940182932.3116231</v>
      </c>
      <c r="BX67" s="3">
        <f>SUM(BR67:BW67)</f>
        <v>5788714093.5627804</v>
      </c>
      <c r="BY67" s="3">
        <f>BP67+BQ67+BX67</f>
        <v>15669640347.14216</v>
      </c>
      <c r="BZ67" s="3"/>
      <c r="CA67" s="3"/>
      <c r="CB67" s="3"/>
      <c r="CC67" s="3">
        <f t="shared" si="315"/>
        <v>9880926253.57938</v>
      </c>
      <c r="CD67" s="3">
        <f t="shared" si="315"/>
        <v>0</v>
      </c>
      <c r="CE67" s="3">
        <f t="shared" si="315"/>
        <v>34843226</v>
      </c>
      <c r="CF67" s="3">
        <f t="shared" si="315"/>
        <v>2262812692.1747599</v>
      </c>
      <c r="CG67" s="3">
        <f t="shared" si="315"/>
        <v>360387481.71182102</v>
      </c>
      <c r="CH67" s="3">
        <f t="shared" si="315"/>
        <v>1003920975.95945</v>
      </c>
      <c r="CI67" s="3">
        <f t="shared" si="315"/>
        <v>1186566785.405127</v>
      </c>
      <c r="CJ67" s="3">
        <f t="shared" si="315"/>
        <v>940182932.3116231</v>
      </c>
      <c r="CK67" s="3">
        <f>SUM(CE67:CJ67)</f>
        <v>5788714093.5627804</v>
      </c>
      <c r="CL67" s="3">
        <f>CC67+CD67+CK67</f>
        <v>15669640347.14216</v>
      </c>
      <c r="CM67" s="3"/>
      <c r="CN67" s="3"/>
      <c r="CO67" s="3"/>
      <c r="CP67" s="3">
        <f t="shared" si="316"/>
        <v>9880926253.57938</v>
      </c>
      <c r="CQ67" s="3">
        <f t="shared" si="316"/>
        <v>0</v>
      </c>
      <c r="CR67" s="3">
        <f t="shared" si="316"/>
        <v>34843226</v>
      </c>
      <c r="CS67" s="3">
        <f t="shared" si="316"/>
        <v>2262812692.1747599</v>
      </c>
      <c r="CT67" s="3">
        <f t="shared" si="316"/>
        <v>360387481.71182102</v>
      </c>
      <c r="CU67" s="3">
        <f t="shared" si="316"/>
        <v>1003920975.95945</v>
      </c>
      <c r="CV67" s="3">
        <f t="shared" si="316"/>
        <v>1186566785.405127</v>
      </c>
      <c r="CW67" s="3">
        <f t="shared" si="316"/>
        <v>940182932.3116231</v>
      </c>
      <c r="CX67" s="3">
        <f>SUM(CR67:CW67)</f>
        <v>5788714093.5627804</v>
      </c>
      <c r="CY67" s="3">
        <f>CP67+CQ67+CX67</f>
        <v>15669640347.14216</v>
      </c>
      <c r="CZ67" s="3"/>
      <c r="DA67" s="3"/>
      <c r="DB67" s="3"/>
      <c r="DC67" s="3">
        <f t="shared" si="317"/>
        <v>9880926253.57938</v>
      </c>
      <c r="DD67" s="3">
        <f t="shared" si="317"/>
        <v>0</v>
      </c>
      <c r="DE67" s="3">
        <f t="shared" si="317"/>
        <v>34843226</v>
      </c>
      <c r="DF67" s="3">
        <f t="shared" si="317"/>
        <v>2262812692.1747599</v>
      </c>
      <c r="DG67" s="3">
        <f t="shared" si="317"/>
        <v>360387481.71182102</v>
      </c>
      <c r="DH67" s="3">
        <f t="shared" si="317"/>
        <v>1003920975.95945</v>
      </c>
      <c r="DI67" s="3">
        <f t="shared" si="317"/>
        <v>1186566785.405127</v>
      </c>
      <c r="DJ67" s="3">
        <f t="shared" si="317"/>
        <v>940182932.3116231</v>
      </c>
      <c r="DK67" s="3">
        <f>SUM(DE67:DJ67)</f>
        <v>5788714093.5627804</v>
      </c>
      <c r="DL67" s="3">
        <f>DC67+DD67+DK67</f>
        <v>15669640347.14216</v>
      </c>
      <c r="DM67" s="3"/>
      <c r="DN67" s="3"/>
      <c r="DO67" s="3"/>
      <c r="DP67" s="3">
        <f t="shared" si="318"/>
        <v>9880926253.57938</v>
      </c>
      <c r="DQ67" s="3">
        <f t="shared" si="318"/>
        <v>0</v>
      </c>
      <c r="DR67" s="3">
        <f t="shared" si="318"/>
        <v>34843226</v>
      </c>
      <c r="DS67" s="3">
        <f t="shared" si="318"/>
        <v>2262812692.1747599</v>
      </c>
      <c r="DT67" s="3">
        <f t="shared" si="318"/>
        <v>360387481.71182102</v>
      </c>
      <c r="DU67" s="3">
        <f t="shared" si="318"/>
        <v>1003920975.95945</v>
      </c>
      <c r="DV67" s="3">
        <f t="shared" si="318"/>
        <v>1186566785.405127</v>
      </c>
      <c r="DW67" s="3">
        <f t="shared" si="318"/>
        <v>940182932.3116231</v>
      </c>
      <c r="DX67" s="3">
        <f>SUM(DR67:DW67)</f>
        <v>5788714093.5627804</v>
      </c>
      <c r="DY67" s="3">
        <f>DP67+DQ67+DX67</f>
        <v>15669640347.14216</v>
      </c>
      <c r="DZ67" s="3"/>
      <c r="EA67" s="3"/>
      <c r="EB67" s="3"/>
      <c r="EC67" s="3">
        <f t="shared" si="319"/>
        <v>9880926253.57938</v>
      </c>
      <c r="ED67" s="3">
        <f t="shared" si="319"/>
        <v>0</v>
      </c>
      <c r="EE67" s="3">
        <f t="shared" si="319"/>
        <v>34843226</v>
      </c>
      <c r="EF67" s="3">
        <f t="shared" si="319"/>
        <v>2262812692.1747599</v>
      </c>
      <c r="EG67" s="3">
        <f t="shared" si="319"/>
        <v>360387481.71182102</v>
      </c>
      <c r="EH67" s="3">
        <f t="shared" si="319"/>
        <v>1003920975.95945</v>
      </c>
      <c r="EI67" s="3">
        <f t="shared" si="319"/>
        <v>1186566785.405127</v>
      </c>
      <c r="EJ67" s="3">
        <f t="shared" si="319"/>
        <v>940182932.3116231</v>
      </c>
      <c r="EK67" s="3">
        <f>SUM(EE67:EJ67)</f>
        <v>5788714093.5627804</v>
      </c>
      <c r="EL67" s="3">
        <f>EC67+ED67+EK67</f>
        <v>15669640347.14216</v>
      </c>
      <c r="EM67" s="3"/>
      <c r="EN67" s="3"/>
      <c r="EO67" s="3"/>
      <c r="EP67" s="3">
        <f t="shared" si="320"/>
        <v>9880926253.57938</v>
      </c>
      <c r="EQ67" s="3">
        <f t="shared" si="320"/>
        <v>0</v>
      </c>
      <c r="ER67" s="3">
        <f t="shared" si="320"/>
        <v>34843226</v>
      </c>
      <c r="ES67" s="3">
        <f t="shared" si="320"/>
        <v>2262812692.1747599</v>
      </c>
      <c r="ET67" s="3">
        <f t="shared" si="320"/>
        <v>360387481.71182102</v>
      </c>
      <c r="EU67" s="3">
        <f t="shared" si="320"/>
        <v>1003920975.95945</v>
      </c>
      <c r="EV67" s="3">
        <f t="shared" si="320"/>
        <v>1186566785.405127</v>
      </c>
      <c r="EW67" s="3">
        <f t="shared" si="320"/>
        <v>940182932.3116231</v>
      </c>
      <c r="EX67" s="3">
        <f>SUM(ER67:EW67)</f>
        <v>5788714093.5627804</v>
      </c>
      <c r="EY67" s="3">
        <f>EP67+EQ67+EX67</f>
        <v>15669640347.14216</v>
      </c>
      <c r="EZ67" s="3"/>
      <c r="FA67" s="3"/>
      <c r="FB67" s="3"/>
    </row>
    <row r="68" spans="1:158" x14ac:dyDescent="0.2">
      <c r="A68" s="74" t="s">
        <v>258</v>
      </c>
      <c r="B68" s="75">
        <f t="shared" ref="B68:I68" si="321">B66</f>
        <v>0</v>
      </c>
      <c r="C68" s="75">
        <f t="shared" si="321"/>
        <v>0</v>
      </c>
      <c r="D68" s="75">
        <f t="shared" si="321"/>
        <v>0</v>
      </c>
      <c r="E68" s="75">
        <f t="shared" si="321"/>
        <v>0</v>
      </c>
      <c r="F68" s="75">
        <f t="shared" si="321"/>
        <v>0</v>
      </c>
      <c r="G68" s="75">
        <f t="shared" si="321"/>
        <v>0</v>
      </c>
      <c r="H68" s="75">
        <f t="shared" si="321"/>
        <v>0</v>
      </c>
      <c r="I68" s="75">
        <f t="shared" si="321"/>
        <v>0</v>
      </c>
      <c r="J68" s="75">
        <f>SUM(D68:I68)</f>
        <v>0</v>
      </c>
      <c r="K68" s="75">
        <f>B68+C68+J68</f>
        <v>0</v>
      </c>
      <c r="L68" s="3"/>
      <c r="M68" s="3"/>
      <c r="N68" s="3"/>
      <c r="O68" s="3"/>
      <c r="P68" s="75">
        <f t="shared" ref="P68:W68" si="322">P66</f>
        <v>0</v>
      </c>
      <c r="Q68" s="75">
        <f t="shared" si="322"/>
        <v>0</v>
      </c>
      <c r="R68" s="75">
        <f t="shared" si="322"/>
        <v>0</v>
      </c>
      <c r="S68" s="75">
        <f t="shared" si="322"/>
        <v>0</v>
      </c>
      <c r="T68" s="75">
        <f t="shared" si="322"/>
        <v>0</v>
      </c>
      <c r="U68" s="75">
        <f t="shared" si="322"/>
        <v>0</v>
      </c>
      <c r="V68" s="75">
        <f t="shared" si="322"/>
        <v>0</v>
      </c>
      <c r="W68" s="75">
        <f t="shared" si="322"/>
        <v>0</v>
      </c>
      <c r="X68" s="75">
        <f>SUM(R68:W68)</f>
        <v>0</v>
      </c>
      <c r="Y68" s="75">
        <f>P68+Q68+X68</f>
        <v>0</v>
      </c>
      <c r="Z68" s="3"/>
      <c r="AA68" s="3"/>
      <c r="AB68" s="3"/>
      <c r="AC68" s="75">
        <f t="shared" ref="AC68:AJ68" si="323">AC66</f>
        <v>0</v>
      </c>
      <c r="AD68" s="75">
        <f t="shared" si="323"/>
        <v>0</v>
      </c>
      <c r="AE68" s="75">
        <f t="shared" si="323"/>
        <v>0</v>
      </c>
      <c r="AF68" s="75">
        <f t="shared" si="323"/>
        <v>0</v>
      </c>
      <c r="AG68" s="75">
        <f t="shared" si="323"/>
        <v>0</v>
      </c>
      <c r="AH68" s="75">
        <f t="shared" si="323"/>
        <v>0</v>
      </c>
      <c r="AI68" s="75">
        <f t="shared" si="323"/>
        <v>0</v>
      </c>
      <c r="AJ68" s="75">
        <f t="shared" si="323"/>
        <v>0</v>
      </c>
      <c r="AK68" s="75">
        <f>SUM(AE68:AJ68)</f>
        <v>0</v>
      </c>
      <c r="AL68" s="75">
        <f>AC68+AD68+AK68</f>
        <v>0</v>
      </c>
      <c r="AM68" s="3"/>
      <c r="AN68" s="3"/>
      <c r="AO68" s="3"/>
      <c r="AP68" s="75">
        <f t="shared" ref="AP68:AW68" si="324">AP66</f>
        <v>0</v>
      </c>
      <c r="AQ68" s="75">
        <f t="shared" si="324"/>
        <v>0</v>
      </c>
      <c r="AR68" s="75">
        <f t="shared" si="324"/>
        <v>0</v>
      </c>
      <c r="AS68" s="75">
        <f t="shared" si="324"/>
        <v>0</v>
      </c>
      <c r="AT68" s="75">
        <f t="shared" si="324"/>
        <v>0</v>
      </c>
      <c r="AU68" s="75">
        <f t="shared" si="324"/>
        <v>0</v>
      </c>
      <c r="AV68" s="75">
        <f t="shared" si="324"/>
        <v>0</v>
      </c>
      <c r="AW68" s="75">
        <f t="shared" si="324"/>
        <v>0</v>
      </c>
      <c r="AX68" s="75">
        <f>SUM(AR68:AW68)</f>
        <v>0</v>
      </c>
      <c r="AY68" s="75">
        <f>AP68+AQ68+AX68</f>
        <v>0</v>
      </c>
      <c r="AZ68" s="3"/>
      <c r="BA68" s="3"/>
      <c r="BB68" s="3"/>
      <c r="BC68" s="75">
        <f t="shared" ref="BC68:BJ68" si="325">BC66</f>
        <v>0</v>
      </c>
      <c r="BD68" s="75">
        <f t="shared" si="325"/>
        <v>0</v>
      </c>
      <c r="BE68" s="75">
        <f t="shared" si="325"/>
        <v>0</v>
      </c>
      <c r="BF68" s="75">
        <f t="shared" si="325"/>
        <v>0</v>
      </c>
      <c r="BG68" s="75">
        <f t="shared" si="325"/>
        <v>0</v>
      </c>
      <c r="BH68" s="75">
        <f t="shared" si="325"/>
        <v>0</v>
      </c>
      <c r="BI68" s="75">
        <f t="shared" si="325"/>
        <v>0</v>
      </c>
      <c r="BJ68" s="75">
        <f t="shared" si="325"/>
        <v>0</v>
      </c>
      <c r="BK68" s="75">
        <f>SUM(BE68:BJ68)</f>
        <v>0</v>
      </c>
      <c r="BL68" s="75">
        <f>BC68+BD68+BK68</f>
        <v>0</v>
      </c>
      <c r="BM68" s="3"/>
      <c r="BN68" s="3"/>
      <c r="BO68" s="3"/>
      <c r="BP68" s="75">
        <f t="shared" ref="BP68:BW68" si="326">BP66</f>
        <v>0</v>
      </c>
      <c r="BQ68" s="75">
        <f t="shared" si="326"/>
        <v>0</v>
      </c>
      <c r="BR68" s="75">
        <f t="shared" si="326"/>
        <v>0</v>
      </c>
      <c r="BS68" s="75">
        <f t="shared" si="326"/>
        <v>0</v>
      </c>
      <c r="BT68" s="75">
        <f t="shared" si="326"/>
        <v>0</v>
      </c>
      <c r="BU68" s="75">
        <f t="shared" si="326"/>
        <v>0</v>
      </c>
      <c r="BV68" s="75">
        <f t="shared" si="326"/>
        <v>0</v>
      </c>
      <c r="BW68" s="75">
        <f t="shared" si="326"/>
        <v>0</v>
      </c>
      <c r="BX68" s="75">
        <f>SUM(BR68:BW68)</f>
        <v>0</v>
      </c>
      <c r="BY68" s="75">
        <f>BP68+BQ68+BX68</f>
        <v>0</v>
      </c>
      <c r="BZ68" s="3"/>
      <c r="CA68" s="3"/>
      <c r="CB68" s="3"/>
      <c r="CC68" s="75">
        <f t="shared" ref="CC68:CJ68" si="327">CC66</f>
        <v>0</v>
      </c>
      <c r="CD68" s="75">
        <f t="shared" si="327"/>
        <v>0</v>
      </c>
      <c r="CE68" s="75">
        <f t="shared" si="327"/>
        <v>0</v>
      </c>
      <c r="CF68" s="75">
        <f t="shared" si="327"/>
        <v>0</v>
      </c>
      <c r="CG68" s="75">
        <f t="shared" si="327"/>
        <v>0</v>
      </c>
      <c r="CH68" s="75">
        <f t="shared" si="327"/>
        <v>0</v>
      </c>
      <c r="CI68" s="75">
        <f t="shared" si="327"/>
        <v>0</v>
      </c>
      <c r="CJ68" s="75">
        <f t="shared" si="327"/>
        <v>0</v>
      </c>
      <c r="CK68" s="75">
        <f>SUM(CE68:CJ68)</f>
        <v>0</v>
      </c>
      <c r="CL68" s="75">
        <f>CC68+CD68+CK68</f>
        <v>0</v>
      </c>
      <c r="CM68" s="3"/>
      <c r="CN68" s="3"/>
      <c r="CO68" s="3"/>
      <c r="CP68" s="75">
        <f t="shared" ref="CP68:CW68" si="328">CP66</f>
        <v>0</v>
      </c>
      <c r="CQ68" s="75">
        <f t="shared" si="328"/>
        <v>0</v>
      </c>
      <c r="CR68" s="75">
        <f t="shared" si="328"/>
        <v>0</v>
      </c>
      <c r="CS68" s="75">
        <f t="shared" si="328"/>
        <v>0</v>
      </c>
      <c r="CT68" s="75">
        <f t="shared" si="328"/>
        <v>0</v>
      </c>
      <c r="CU68" s="75">
        <f t="shared" si="328"/>
        <v>0</v>
      </c>
      <c r="CV68" s="75">
        <f t="shared" si="328"/>
        <v>0</v>
      </c>
      <c r="CW68" s="75">
        <f t="shared" si="328"/>
        <v>0</v>
      </c>
      <c r="CX68" s="75">
        <f>SUM(CR68:CW68)</f>
        <v>0</v>
      </c>
      <c r="CY68" s="75">
        <f>CP68+CQ68+CX68</f>
        <v>0</v>
      </c>
      <c r="CZ68" s="3"/>
      <c r="DA68" s="3"/>
      <c r="DB68" s="3"/>
      <c r="DC68" s="75">
        <f t="shared" ref="DC68:DJ68" si="329">DC66</f>
        <v>0</v>
      </c>
      <c r="DD68" s="75">
        <f t="shared" si="329"/>
        <v>0</v>
      </c>
      <c r="DE68" s="75">
        <f t="shared" si="329"/>
        <v>0</v>
      </c>
      <c r="DF68" s="75">
        <f t="shared" si="329"/>
        <v>0</v>
      </c>
      <c r="DG68" s="75">
        <f t="shared" si="329"/>
        <v>0</v>
      </c>
      <c r="DH68" s="75">
        <f t="shared" si="329"/>
        <v>0</v>
      </c>
      <c r="DI68" s="75">
        <f t="shared" si="329"/>
        <v>0</v>
      </c>
      <c r="DJ68" s="75">
        <f t="shared" si="329"/>
        <v>0</v>
      </c>
      <c r="DK68" s="75">
        <f>SUM(DE68:DJ68)</f>
        <v>0</v>
      </c>
      <c r="DL68" s="75">
        <f>DC68+DD68+DK68</f>
        <v>0</v>
      </c>
      <c r="DM68" s="3"/>
      <c r="DN68" s="3"/>
      <c r="DO68" s="3"/>
      <c r="DP68" s="75">
        <f t="shared" ref="DP68:DW68" si="330">DP66</f>
        <v>0</v>
      </c>
      <c r="DQ68" s="75">
        <f t="shared" si="330"/>
        <v>0</v>
      </c>
      <c r="DR68" s="75">
        <f t="shared" si="330"/>
        <v>0</v>
      </c>
      <c r="DS68" s="75">
        <f t="shared" si="330"/>
        <v>0</v>
      </c>
      <c r="DT68" s="75">
        <f t="shared" si="330"/>
        <v>0</v>
      </c>
      <c r="DU68" s="75">
        <f t="shared" si="330"/>
        <v>0</v>
      </c>
      <c r="DV68" s="75">
        <f t="shared" si="330"/>
        <v>0</v>
      </c>
      <c r="DW68" s="75">
        <f t="shared" si="330"/>
        <v>0</v>
      </c>
      <c r="DX68" s="75">
        <f>SUM(DR68:DW68)</f>
        <v>0</v>
      </c>
      <c r="DY68" s="75">
        <f>DP68+DQ68+DX68</f>
        <v>0</v>
      </c>
      <c r="DZ68" s="3"/>
      <c r="EA68" s="3"/>
      <c r="EB68" s="3"/>
      <c r="EC68" s="75">
        <f t="shared" ref="EC68:EJ68" si="331">EC66</f>
        <v>0</v>
      </c>
      <c r="ED68" s="75">
        <f t="shared" si="331"/>
        <v>0</v>
      </c>
      <c r="EE68" s="75">
        <f t="shared" si="331"/>
        <v>0</v>
      </c>
      <c r="EF68" s="75">
        <f t="shared" si="331"/>
        <v>0</v>
      </c>
      <c r="EG68" s="75">
        <f t="shared" si="331"/>
        <v>0</v>
      </c>
      <c r="EH68" s="75">
        <f t="shared" si="331"/>
        <v>0</v>
      </c>
      <c r="EI68" s="75">
        <f t="shared" si="331"/>
        <v>0</v>
      </c>
      <c r="EJ68" s="75">
        <f t="shared" si="331"/>
        <v>0</v>
      </c>
      <c r="EK68" s="75">
        <f>SUM(EE68:EJ68)</f>
        <v>0</v>
      </c>
      <c r="EL68" s="75">
        <f>EC68+ED68+EK68</f>
        <v>0</v>
      </c>
      <c r="EM68" s="3"/>
      <c r="EN68" s="3"/>
      <c r="EO68" s="3"/>
      <c r="EP68" s="75">
        <f t="shared" ref="EP68:EW68" si="332">EP66</f>
        <v>0</v>
      </c>
      <c r="EQ68" s="75">
        <f t="shared" si="332"/>
        <v>0</v>
      </c>
      <c r="ER68" s="75">
        <f t="shared" si="332"/>
        <v>0</v>
      </c>
      <c r="ES68" s="75">
        <f t="shared" si="332"/>
        <v>0</v>
      </c>
      <c r="ET68" s="75">
        <f t="shared" si="332"/>
        <v>0</v>
      </c>
      <c r="EU68" s="75">
        <f t="shared" si="332"/>
        <v>0</v>
      </c>
      <c r="EV68" s="75">
        <f t="shared" si="332"/>
        <v>0</v>
      </c>
      <c r="EW68" s="75">
        <f t="shared" si="332"/>
        <v>0</v>
      </c>
      <c r="EX68" s="75">
        <f>SUM(ER68:EW68)</f>
        <v>0</v>
      </c>
      <c r="EY68" s="75">
        <f>EP68+EQ68+EX68</f>
        <v>0</v>
      </c>
      <c r="EZ68" s="3"/>
      <c r="FA68" s="3"/>
      <c r="FB68" s="3"/>
    </row>
    <row r="69" spans="1:158" s="78" customFormat="1" x14ac:dyDescent="0.2">
      <c r="A69" s="81" t="s">
        <v>262</v>
      </c>
      <c r="B69" s="80">
        <f t="shared" ref="B69:I69" si="333">B67-B65</f>
        <v>0</v>
      </c>
      <c r="C69" s="80">
        <f t="shared" si="333"/>
        <v>0</v>
      </c>
      <c r="D69" s="80">
        <f t="shared" si="333"/>
        <v>0</v>
      </c>
      <c r="E69" s="80">
        <f t="shared" si="333"/>
        <v>0</v>
      </c>
      <c r="F69" s="80">
        <f t="shared" si="333"/>
        <v>0</v>
      </c>
      <c r="G69" s="80">
        <f t="shared" si="333"/>
        <v>0</v>
      </c>
      <c r="H69" s="80">
        <f t="shared" si="333"/>
        <v>0</v>
      </c>
      <c r="I69" s="80">
        <f t="shared" si="333"/>
        <v>0</v>
      </c>
      <c r="J69" s="80">
        <f>SUM(D69:I69)</f>
        <v>0</v>
      </c>
      <c r="K69" s="80">
        <f>B69+C69+J69</f>
        <v>0</v>
      </c>
      <c r="L69" s="84"/>
      <c r="M69" s="374"/>
      <c r="N69" s="84"/>
      <c r="O69" s="84"/>
      <c r="P69" s="80">
        <f t="shared" ref="P69:W69" si="334">P67-P65</f>
        <v>0</v>
      </c>
      <c r="Q69" s="80">
        <f t="shared" si="334"/>
        <v>0</v>
      </c>
      <c r="R69" s="80">
        <f t="shared" si="334"/>
        <v>0</v>
      </c>
      <c r="S69" s="80">
        <f t="shared" si="334"/>
        <v>0</v>
      </c>
      <c r="T69" s="80">
        <f t="shared" si="334"/>
        <v>0</v>
      </c>
      <c r="U69" s="80">
        <f t="shared" si="334"/>
        <v>0</v>
      </c>
      <c r="V69" s="80">
        <f t="shared" si="334"/>
        <v>0</v>
      </c>
      <c r="W69" s="80">
        <f t="shared" si="334"/>
        <v>0</v>
      </c>
      <c r="X69" s="80">
        <f>SUM(R69:W69)</f>
        <v>0</v>
      </c>
      <c r="Y69" s="80">
        <f>P69+Q69+X69</f>
        <v>0</v>
      </c>
      <c r="Z69" s="84"/>
      <c r="AA69" s="374"/>
      <c r="AB69" s="84"/>
      <c r="AC69" s="80">
        <f t="shared" ref="AC69:AJ69" si="335">AC67-AC65</f>
        <v>0</v>
      </c>
      <c r="AD69" s="80">
        <f t="shared" si="335"/>
        <v>0</v>
      </c>
      <c r="AE69" s="80">
        <f t="shared" si="335"/>
        <v>0</v>
      </c>
      <c r="AF69" s="80">
        <f t="shared" si="335"/>
        <v>0</v>
      </c>
      <c r="AG69" s="80">
        <f t="shared" si="335"/>
        <v>0</v>
      </c>
      <c r="AH69" s="80">
        <f t="shared" si="335"/>
        <v>0</v>
      </c>
      <c r="AI69" s="80">
        <f t="shared" si="335"/>
        <v>0</v>
      </c>
      <c r="AJ69" s="80">
        <f t="shared" si="335"/>
        <v>85471175.664693117</v>
      </c>
      <c r="AK69" s="80">
        <f>SUM(AE69:AJ69)</f>
        <v>85471175.664693117</v>
      </c>
      <c r="AL69" s="80">
        <f>AC69+AD69+AK69</f>
        <v>85471175.664693117</v>
      </c>
      <c r="AM69" s="84"/>
      <c r="AN69" s="374"/>
      <c r="AO69" s="84"/>
      <c r="AP69" s="80">
        <f t="shared" ref="AP69:AW69" si="336">AP67-AP65</f>
        <v>0</v>
      </c>
      <c r="AQ69" s="80">
        <f t="shared" si="336"/>
        <v>0</v>
      </c>
      <c r="AR69" s="80">
        <f t="shared" si="336"/>
        <v>0</v>
      </c>
      <c r="AS69" s="80">
        <f t="shared" si="336"/>
        <v>0</v>
      </c>
      <c r="AT69" s="80">
        <f t="shared" si="336"/>
        <v>0</v>
      </c>
      <c r="AU69" s="80">
        <f t="shared" si="336"/>
        <v>0</v>
      </c>
      <c r="AV69" s="80">
        <f t="shared" si="336"/>
        <v>0</v>
      </c>
      <c r="AW69" s="80">
        <f t="shared" si="336"/>
        <v>85471175.664693117</v>
      </c>
      <c r="AX69" s="80">
        <f>SUM(AR69:AW69)</f>
        <v>85471175.664693117</v>
      </c>
      <c r="AY69" s="80">
        <f>AP69+AQ69+AX69</f>
        <v>85471175.664693117</v>
      </c>
      <c r="AZ69" s="84"/>
      <c r="BA69" s="374"/>
      <c r="BB69" s="84"/>
      <c r="BC69" s="80">
        <f t="shared" ref="BC69:BJ69" si="337">BC67-BC65</f>
        <v>0</v>
      </c>
      <c r="BD69" s="80">
        <f t="shared" si="337"/>
        <v>0</v>
      </c>
      <c r="BE69" s="80">
        <f t="shared" si="337"/>
        <v>0</v>
      </c>
      <c r="BF69" s="80">
        <f t="shared" si="337"/>
        <v>0</v>
      </c>
      <c r="BG69" s="80">
        <f t="shared" si="337"/>
        <v>0</v>
      </c>
      <c r="BH69" s="80">
        <f t="shared" si="337"/>
        <v>0</v>
      </c>
      <c r="BI69" s="80">
        <f t="shared" si="337"/>
        <v>0</v>
      </c>
      <c r="BJ69" s="80">
        <f t="shared" si="337"/>
        <v>85471175.664693117</v>
      </c>
      <c r="BK69" s="80">
        <f>SUM(BE69:BJ69)</f>
        <v>85471175.664693117</v>
      </c>
      <c r="BL69" s="80">
        <f>BC69+BD69+BK69</f>
        <v>85471175.664693117</v>
      </c>
      <c r="BM69" s="84"/>
      <c r="BN69" s="374"/>
      <c r="BO69" s="84"/>
      <c r="BP69" s="80">
        <f t="shared" ref="BP69:BW69" si="338">BP67-BP65</f>
        <v>0</v>
      </c>
      <c r="BQ69" s="80">
        <f t="shared" si="338"/>
        <v>0</v>
      </c>
      <c r="BR69" s="80">
        <f t="shared" si="338"/>
        <v>0</v>
      </c>
      <c r="BS69" s="80">
        <f t="shared" si="338"/>
        <v>0</v>
      </c>
      <c r="BT69" s="80">
        <f t="shared" si="338"/>
        <v>0</v>
      </c>
      <c r="BU69" s="80">
        <f t="shared" si="338"/>
        <v>0</v>
      </c>
      <c r="BV69" s="80">
        <f t="shared" si="338"/>
        <v>0</v>
      </c>
      <c r="BW69" s="80">
        <f t="shared" si="338"/>
        <v>85471175.664693117</v>
      </c>
      <c r="BX69" s="80">
        <f>SUM(BR69:BW69)</f>
        <v>85471175.664693117</v>
      </c>
      <c r="BY69" s="80">
        <f>BP69+BQ69+BX69</f>
        <v>85471175.664693117</v>
      </c>
      <c r="BZ69" s="84"/>
      <c r="CA69" s="374"/>
      <c r="CB69" s="84"/>
      <c r="CC69" s="80">
        <f t="shared" ref="CC69:CJ69" si="339">CC67-CC65</f>
        <v>0</v>
      </c>
      <c r="CD69" s="80">
        <f t="shared" si="339"/>
        <v>0</v>
      </c>
      <c r="CE69" s="80">
        <f t="shared" si="339"/>
        <v>0</v>
      </c>
      <c r="CF69" s="80">
        <f t="shared" si="339"/>
        <v>0</v>
      </c>
      <c r="CG69" s="80">
        <f t="shared" si="339"/>
        <v>0</v>
      </c>
      <c r="CH69" s="80">
        <f t="shared" si="339"/>
        <v>0</v>
      </c>
      <c r="CI69" s="80">
        <f t="shared" si="339"/>
        <v>0</v>
      </c>
      <c r="CJ69" s="80">
        <f t="shared" si="339"/>
        <v>85471175.664693117</v>
      </c>
      <c r="CK69" s="80">
        <f>SUM(CE69:CJ69)</f>
        <v>85471175.664693117</v>
      </c>
      <c r="CL69" s="80">
        <f>CC69+CD69+CK69</f>
        <v>85471175.664693117</v>
      </c>
      <c r="CM69" s="84"/>
      <c r="CN69" s="374"/>
      <c r="CO69" s="84"/>
      <c r="CP69" s="80">
        <f t="shared" ref="CP69:CW69" si="340">CP67-CP65</f>
        <v>0</v>
      </c>
      <c r="CQ69" s="80">
        <f t="shared" si="340"/>
        <v>0</v>
      </c>
      <c r="CR69" s="80">
        <f t="shared" si="340"/>
        <v>0</v>
      </c>
      <c r="CS69" s="80">
        <f t="shared" si="340"/>
        <v>0</v>
      </c>
      <c r="CT69" s="80">
        <f t="shared" si="340"/>
        <v>0</v>
      </c>
      <c r="CU69" s="80">
        <f t="shared" si="340"/>
        <v>0</v>
      </c>
      <c r="CV69" s="80">
        <f t="shared" si="340"/>
        <v>0</v>
      </c>
      <c r="CW69" s="80">
        <f t="shared" si="340"/>
        <v>85471175.664693117</v>
      </c>
      <c r="CX69" s="80">
        <f>SUM(CR69:CW69)</f>
        <v>85471175.664693117</v>
      </c>
      <c r="CY69" s="80">
        <f>CP69+CQ69+CX69</f>
        <v>85471175.664693117</v>
      </c>
      <c r="CZ69" s="84"/>
      <c r="DA69" s="374"/>
      <c r="DB69" s="84"/>
      <c r="DC69" s="80">
        <f t="shared" ref="DC69:DJ69" si="341">DC67-DC65</f>
        <v>0</v>
      </c>
      <c r="DD69" s="80">
        <f t="shared" si="341"/>
        <v>0</v>
      </c>
      <c r="DE69" s="80">
        <f t="shared" si="341"/>
        <v>0</v>
      </c>
      <c r="DF69" s="80">
        <f t="shared" si="341"/>
        <v>0</v>
      </c>
      <c r="DG69" s="80">
        <f t="shared" si="341"/>
        <v>0</v>
      </c>
      <c r="DH69" s="80">
        <f t="shared" si="341"/>
        <v>0</v>
      </c>
      <c r="DI69" s="80">
        <f t="shared" si="341"/>
        <v>0</v>
      </c>
      <c r="DJ69" s="80">
        <f t="shared" si="341"/>
        <v>85471175.664693117</v>
      </c>
      <c r="DK69" s="80">
        <f>SUM(DE69:DJ69)</f>
        <v>85471175.664693117</v>
      </c>
      <c r="DL69" s="80">
        <f>DC69+DD69+DK69</f>
        <v>85471175.664693117</v>
      </c>
      <c r="DM69" s="84"/>
      <c r="DN69" s="374"/>
      <c r="DO69" s="84"/>
      <c r="DP69" s="80">
        <f t="shared" ref="DP69:DW69" si="342">DP67-DP65</f>
        <v>0</v>
      </c>
      <c r="DQ69" s="80">
        <f t="shared" si="342"/>
        <v>0</v>
      </c>
      <c r="DR69" s="80">
        <f t="shared" si="342"/>
        <v>0</v>
      </c>
      <c r="DS69" s="80">
        <f t="shared" si="342"/>
        <v>0</v>
      </c>
      <c r="DT69" s="80">
        <f t="shared" si="342"/>
        <v>0</v>
      </c>
      <c r="DU69" s="80">
        <f t="shared" si="342"/>
        <v>0</v>
      </c>
      <c r="DV69" s="80">
        <f t="shared" si="342"/>
        <v>0</v>
      </c>
      <c r="DW69" s="80">
        <f t="shared" si="342"/>
        <v>85471175.664693117</v>
      </c>
      <c r="DX69" s="80">
        <f>SUM(DR69:DW69)</f>
        <v>85471175.664693117</v>
      </c>
      <c r="DY69" s="80">
        <f>DP69+DQ69+DX69</f>
        <v>85471175.664693117</v>
      </c>
      <c r="DZ69" s="84"/>
      <c r="EA69" s="374"/>
      <c r="EB69" s="84"/>
      <c r="EC69" s="80">
        <f t="shared" ref="EC69:EJ69" si="343">EC67-EC65</f>
        <v>0</v>
      </c>
      <c r="ED69" s="80">
        <f t="shared" si="343"/>
        <v>0</v>
      </c>
      <c r="EE69" s="80">
        <f t="shared" si="343"/>
        <v>0</v>
      </c>
      <c r="EF69" s="80">
        <f t="shared" si="343"/>
        <v>0</v>
      </c>
      <c r="EG69" s="80">
        <f t="shared" si="343"/>
        <v>0</v>
      </c>
      <c r="EH69" s="80">
        <f t="shared" si="343"/>
        <v>0</v>
      </c>
      <c r="EI69" s="80">
        <f t="shared" si="343"/>
        <v>0</v>
      </c>
      <c r="EJ69" s="80">
        <f t="shared" si="343"/>
        <v>85471175.664693117</v>
      </c>
      <c r="EK69" s="80">
        <f>SUM(EE69:EJ69)</f>
        <v>85471175.664693117</v>
      </c>
      <c r="EL69" s="80">
        <f>EC69+ED69+EK69</f>
        <v>85471175.664693117</v>
      </c>
      <c r="EM69" s="84"/>
      <c r="EN69" s="374"/>
      <c r="EO69" s="84"/>
      <c r="EP69" s="80">
        <f t="shared" ref="EP69:EW69" si="344">EP67-EP65</f>
        <v>0</v>
      </c>
      <c r="EQ69" s="80">
        <f t="shared" si="344"/>
        <v>0</v>
      </c>
      <c r="ER69" s="80">
        <f t="shared" si="344"/>
        <v>0</v>
      </c>
      <c r="ES69" s="80">
        <f t="shared" si="344"/>
        <v>0</v>
      </c>
      <c r="ET69" s="80">
        <f t="shared" si="344"/>
        <v>0</v>
      </c>
      <c r="EU69" s="80">
        <f t="shared" si="344"/>
        <v>0</v>
      </c>
      <c r="EV69" s="80">
        <f t="shared" si="344"/>
        <v>0</v>
      </c>
      <c r="EW69" s="80">
        <f t="shared" si="344"/>
        <v>85471175.664693117</v>
      </c>
      <c r="EX69" s="80">
        <f>SUM(ER69:EW69)</f>
        <v>85471175.664693117</v>
      </c>
      <c r="EY69" s="80">
        <f>EP69+EQ69+EX69</f>
        <v>85471175.664693117</v>
      </c>
      <c r="EZ69" s="84"/>
      <c r="FA69" s="374"/>
      <c r="FB69" s="84"/>
    </row>
    <row r="70" spans="1:158" ht="18.75" customHeight="1" x14ac:dyDescent="0.2">
      <c r="A70" s="83"/>
      <c r="B70" s="82"/>
      <c r="C70" s="82"/>
      <c r="D70" s="82"/>
      <c r="E70" s="82"/>
      <c r="F70" s="82"/>
      <c r="G70" s="82"/>
      <c r="H70" s="82"/>
      <c r="I70" s="82"/>
      <c r="J70" s="82"/>
      <c r="K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P70" s="82"/>
      <c r="DQ70" s="82"/>
      <c r="DR70" s="82"/>
      <c r="DS70" s="82"/>
      <c r="DT70" s="82"/>
      <c r="DU70" s="82"/>
      <c r="DV70" s="82"/>
      <c r="DW70" s="82"/>
      <c r="DX70" s="82"/>
      <c r="DY70" s="82"/>
      <c r="EC70" s="82"/>
      <c r="ED70" s="82"/>
      <c r="EE70" s="82"/>
      <c r="EF70" s="82"/>
      <c r="EG70" s="82"/>
      <c r="EH70" s="82"/>
      <c r="EI70" s="82"/>
      <c r="EJ70" s="82"/>
      <c r="EK70" s="82"/>
      <c r="EL70" s="82"/>
      <c r="EP70" s="82"/>
      <c r="EQ70" s="82"/>
      <c r="ER70" s="82"/>
      <c r="ES70" s="82"/>
      <c r="ET70" s="82"/>
      <c r="EU70" s="82"/>
      <c r="EV70" s="82"/>
      <c r="EW70" s="82"/>
      <c r="EX70" s="82"/>
      <c r="EY70" s="82"/>
    </row>
    <row r="71" spans="1:158" ht="15" hidden="1" x14ac:dyDescent="0.25">
      <c r="A71" s="77" t="s">
        <v>261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20"/>
      <c r="M71" s="20">
        <f>E66-4540372162</f>
        <v>-4540372162</v>
      </c>
      <c r="N71" s="20"/>
      <c r="O71" s="20"/>
      <c r="P71" s="3"/>
      <c r="Q71" s="3"/>
      <c r="R71" s="3"/>
      <c r="S71" s="3"/>
      <c r="T71" s="3"/>
      <c r="U71" s="3"/>
      <c r="V71" s="3"/>
      <c r="W71" s="3"/>
      <c r="X71" s="3"/>
      <c r="Y71" s="3"/>
      <c r="Z71" s="20"/>
      <c r="AA71" s="20">
        <f>S66-4540372162</f>
        <v>-4540372162</v>
      </c>
      <c r="AB71" s="20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20"/>
      <c r="AN71" s="20">
        <f>AF66-4540372162</f>
        <v>-4540372162</v>
      </c>
      <c r="AO71" s="20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20"/>
      <c r="BA71" s="20">
        <f>AS66-4540372162</f>
        <v>-4540372162</v>
      </c>
      <c r="BB71" s="20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20"/>
      <c r="BN71" s="20">
        <f>BF66-4540372162</f>
        <v>-4540372162</v>
      </c>
      <c r="BO71" s="20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20"/>
      <c r="CA71" s="20">
        <f>BS66-4540372162</f>
        <v>-4540372162</v>
      </c>
      <c r="CB71" s="20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20"/>
      <c r="CN71" s="20">
        <f>CF66-4540372162</f>
        <v>-4540372162</v>
      </c>
      <c r="CO71" s="20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20"/>
      <c r="DA71" s="20">
        <f>CS66-4540372162</f>
        <v>-4540372162</v>
      </c>
      <c r="DB71" s="20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20"/>
      <c r="DN71" s="20">
        <f>DF66-4540372162</f>
        <v>-4540372162</v>
      </c>
      <c r="DO71" s="20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20"/>
      <c r="EA71" s="20">
        <f>DS66-4540372162</f>
        <v>-4540372162</v>
      </c>
      <c r="EB71" s="20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20"/>
      <c r="EN71" s="20">
        <f>EF66-4540372162</f>
        <v>-4540372162</v>
      </c>
      <c r="EO71" s="20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20"/>
      <c r="FA71" s="20">
        <f>ES66-4540372162</f>
        <v>-4540372162</v>
      </c>
      <c r="FB71" s="20"/>
    </row>
    <row r="72" spans="1:158" ht="15" hidden="1" x14ac:dyDescent="0.25">
      <c r="A72" s="1" t="s">
        <v>260</v>
      </c>
      <c r="B72" s="76"/>
      <c r="C72" s="76"/>
      <c r="D72" s="76"/>
      <c r="E72" s="76"/>
      <c r="F72" s="76"/>
      <c r="G72" s="76"/>
      <c r="H72" s="76"/>
      <c r="I72" s="76"/>
      <c r="J72" s="76">
        <f>SUM(D72:I72)</f>
        <v>0</v>
      </c>
      <c r="K72" s="76">
        <f>B72+C72+J72</f>
        <v>0</v>
      </c>
      <c r="L72" s="20"/>
      <c r="M72" s="20"/>
      <c r="N72" s="20"/>
      <c r="O72" s="20"/>
      <c r="P72" s="76"/>
      <c r="Q72" s="76"/>
      <c r="R72" s="76"/>
      <c r="S72" s="76"/>
      <c r="T72" s="76"/>
      <c r="U72" s="76"/>
      <c r="V72" s="76"/>
      <c r="W72" s="76"/>
      <c r="X72" s="76">
        <f>SUM(R72:W72)</f>
        <v>0</v>
      </c>
      <c r="Y72" s="76">
        <f>P72+Q72+X72</f>
        <v>0</v>
      </c>
      <c r="Z72" s="20"/>
      <c r="AA72" s="20"/>
      <c r="AB72" s="20"/>
      <c r="AC72" s="76"/>
      <c r="AD72" s="76"/>
      <c r="AE72" s="76"/>
      <c r="AF72" s="76"/>
      <c r="AG72" s="76"/>
      <c r="AH72" s="76"/>
      <c r="AI72" s="76"/>
      <c r="AJ72" s="76"/>
      <c r="AK72" s="76">
        <f>SUM(AE72:AJ72)</f>
        <v>0</v>
      </c>
      <c r="AL72" s="76">
        <f>AC72+AD72+AK72</f>
        <v>0</v>
      </c>
      <c r="AM72" s="20"/>
      <c r="AN72" s="20"/>
      <c r="AO72" s="20"/>
      <c r="AP72" s="76"/>
      <c r="AQ72" s="76"/>
      <c r="AR72" s="76"/>
      <c r="AS72" s="76"/>
      <c r="AT72" s="76"/>
      <c r="AU72" s="76"/>
      <c r="AV72" s="76"/>
      <c r="AW72" s="76"/>
      <c r="AX72" s="76">
        <f>SUM(AR72:AW72)</f>
        <v>0</v>
      </c>
      <c r="AY72" s="76">
        <f>AP72+AQ72+AX72</f>
        <v>0</v>
      </c>
      <c r="AZ72" s="20"/>
      <c r="BA72" s="20"/>
      <c r="BB72" s="20"/>
      <c r="BC72" s="76"/>
      <c r="BD72" s="76"/>
      <c r="BE72" s="76"/>
      <c r="BF72" s="76"/>
      <c r="BG72" s="76"/>
      <c r="BH72" s="76"/>
      <c r="BI72" s="76"/>
      <c r="BJ72" s="76"/>
      <c r="BK72" s="76">
        <f>SUM(BE72:BJ72)</f>
        <v>0</v>
      </c>
      <c r="BL72" s="76">
        <f>BC72+BD72+BK72</f>
        <v>0</v>
      </c>
      <c r="BM72" s="20"/>
      <c r="BN72" s="20"/>
      <c r="BO72" s="20"/>
      <c r="BP72" s="76"/>
      <c r="BQ72" s="76"/>
      <c r="BR72" s="76"/>
      <c r="BS72" s="76"/>
      <c r="BT72" s="76"/>
      <c r="BU72" s="76"/>
      <c r="BV72" s="76"/>
      <c r="BW72" s="76"/>
      <c r="BX72" s="76">
        <f>SUM(BR72:BW72)</f>
        <v>0</v>
      </c>
      <c r="BY72" s="76">
        <f>BP72+BQ72+BX72</f>
        <v>0</v>
      </c>
      <c r="BZ72" s="20"/>
      <c r="CA72" s="20"/>
      <c r="CB72" s="20"/>
      <c r="CC72" s="76"/>
      <c r="CD72" s="76"/>
      <c r="CE72" s="76"/>
      <c r="CF72" s="76"/>
      <c r="CG72" s="76"/>
      <c r="CH72" s="76"/>
      <c r="CI72" s="76"/>
      <c r="CJ72" s="76"/>
      <c r="CK72" s="76">
        <f>SUM(CE72:CJ72)</f>
        <v>0</v>
      </c>
      <c r="CL72" s="76">
        <f>CC72+CD72+CK72</f>
        <v>0</v>
      </c>
      <c r="CM72" s="20"/>
      <c r="CN72" s="20"/>
      <c r="CO72" s="20"/>
      <c r="CP72" s="76"/>
      <c r="CQ72" s="76"/>
      <c r="CR72" s="76"/>
      <c r="CS72" s="76"/>
      <c r="CT72" s="76"/>
      <c r="CU72" s="76"/>
      <c r="CV72" s="76"/>
      <c r="CW72" s="76"/>
      <c r="CX72" s="76">
        <f>SUM(CR72:CW72)</f>
        <v>0</v>
      </c>
      <c r="CY72" s="76">
        <f>CP72+CQ72+CX72</f>
        <v>0</v>
      </c>
      <c r="CZ72" s="20"/>
      <c r="DA72" s="20"/>
      <c r="DB72" s="20"/>
      <c r="DC72" s="76"/>
      <c r="DD72" s="76"/>
      <c r="DE72" s="76"/>
      <c r="DF72" s="76"/>
      <c r="DG72" s="76"/>
      <c r="DH72" s="76"/>
      <c r="DI72" s="76"/>
      <c r="DJ72" s="76"/>
      <c r="DK72" s="76">
        <f>SUM(DE72:DJ72)</f>
        <v>0</v>
      </c>
      <c r="DL72" s="76">
        <f>DC72+DD72+DK72</f>
        <v>0</v>
      </c>
      <c r="DM72" s="20"/>
      <c r="DN72" s="20"/>
      <c r="DO72" s="20"/>
      <c r="DP72" s="76"/>
      <c r="DQ72" s="76"/>
      <c r="DR72" s="76"/>
      <c r="DS72" s="76"/>
      <c r="DT72" s="76"/>
      <c r="DU72" s="76"/>
      <c r="DV72" s="76"/>
      <c r="DW72" s="76"/>
      <c r="DX72" s="76">
        <f>SUM(DR72:DW72)</f>
        <v>0</v>
      </c>
      <c r="DY72" s="76">
        <f>DP72+DQ72+DX72</f>
        <v>0</v>
      </c>
      <c r="DZ72" s="20"/>
      <c r="EA72" s="20"/>
      <c r="EB72" s="20"/>
      <c r="EC72" s="76"/>
      <c r="ED72" s="76"/>
      <c r="EE72" s="76"/>
      <c r="EF72" s="76"/>
      <c r="EG72" s="76"/>
      <c r="EH72" s="76"/>
      <c r="EI72" s="76"/>
      <c r="EJ72" s="76"/>
      <c r="EK72" s="76">
        <f>SUM(EE72:EJ72)</f>
        <v>0</v>
      </c>
      <c r="EL72" s="76">
        <f>EC72+ED72+EK72</f>
        <v>0</v>
      </c>
      <c r="EM72" s="20"/>
      <c r="EN72" s="20"/>
      <c r="EO72" s="20"/>
      <c r="EP72" s="76"/>
      <c r="EQ72" s="76"/>
      <c r="ER72" s="76"/>
      <c r="ES72" s="76"/>
      <c r="ET72" s="76"/>
      <c r="EU72" s="76"/>
      <c r="EV72" s="76"/>
      <c r="EW72" s="76"/>
      <c r="EX72" s="76">
        <f>SUM(ER72:EW72)</f>
        <v>0</v>
      </c>
      <c r="EY72" s="76">
        <f>EP72+EQ72+EX72</f>
        <v>0</v>
      </c>
      <c r="EZ72" s="20"/>
      <c r="FA72" s="20"/>
      <c r="FB72" s="20"/>
    </row>
    <row r="73" spans="1:158" ht="15" hidden="1" x14ac:dyDescent="0.25">
      <c r="A73" s="1" t="s">
        <v>259</v>
      </c>
      <c r="B73" s="3">
        <f t="shared" ref="B73:I73" si="345">B57</f>
        <v>0</v>
      </c>
      <c r="C73" s="3">
        <f t="shared" si="345"/>
        <v>0</v>
      </c>
      <c r="D73" s="3">
        <f t="shared" si="345"/>
        <v>0</v>
      </c>
      <c r="E73" s="3">
        <f t="shared" si="345"/>
        <v>0</v>
      </c>
      <c r="F73" s="3">
        <f t="shared" si="345"/>
        <v>0</v>
      </c>
      <c r="G73" s="3">
        <f t="shared" si="345"/>
        <v>0</v>
      </c>
      <c r="H73" s="3">
        <f t="shared" si="345"/>
        <v>0</v>
      </c>
      <c r="I73" s="3">
        <f t="shared" si="345"/>
        <v>0</v>
      </c>
      <c r="J73" s="3">
        <f>SUM(D73:I73)</f>
        <v>0</v>
      </c>
      <c r="K73" s="3">
        <f>B73+C73+J73</f>
        <v>0</v>
      </c>
      <c r="L73" s="20"/>
      <c r="M73" s="20"/>
      <c r="N73" s="20"/>
      <c r="O73" s="20"/>
      <c r="P73" s="3">
        <f t="shared" ref="P73:W73" si="346">P57</f>
        <v>0</v>
      </c>
      <c r="Q73" s="3">
        <f t="shared" si="346"/>
        <v>0</v>
      </c>
      <c r="R73" s="3">
        <f t="shared" si="346"/>
        <v>0</v>
      </c>
      <c r="S73" s="3">
        <f t="shared" si="346"/>
        <v>0</v>
      </c>
      <c r="T73" s="3">
        <f t="shared" si="346"/>
        <v>0</v>
      </c>
      <c r="U73" s="3">
        <f t="shared" si="346"/>
        <v>0</v>
      </c>
      <c r="V73" s="3">
        <f t="shared" si="346"/>
        <v>0</v>
      </c>
      <c r="W73" s="3">
        <f t="shared" si="346"/>
        <v>0</v>
      </c>
      <c r="X73" s="3">
        <f>SUM(R73:W73)</f>
        <v>0</v>
      </c>
      <c r="Y73" s="3">
        <f>P73+Q73+X73</f>
        <v>0</v>
      </c>
      <c r="Z73" s="20"/>
      <c r="AA73" s="20"/>
      <c r="AB73" s="20"/>
      <c r="AC73" s="3">
        <f t="shared" ref="AC73:AJ73" si="347">AC57</f>
        <v>0</v>
      </c>
      <c r="AD73" s="3">
        <f t="shared" si="347"/>
        <v>0</v>
      </c>
      <c r="AE73" s="3">
        <f t="shared" si="347"/>
        <v>0</v>
      </c>
      <c r="AF73" s="3">
        <f t="shared" si="347"/>
        <v>0</v>
      </c>
      <c r="AG73" s="3">
        <f t="shared" si="347"/>
        <v>0</v>
      </c>
      <c r="AH73" s="3">
        <f t="shared" si="347"/>
        <v>0</v>
      </c>
      <c r="AI73" s="3">
        <f t="shared" si="347"/>
        <v>0</v>
      </c>
      <c r="AJ73" s="3">
        <f t="shared" si="347"/>
        <v>0</v>
      </c>
      <c r="AK73" s="3">
        <f>SUM(AE73:AJ73)</f>
        <v>0</v>
      </c>
      <c r="AL73" s="3">
        <f>AC73+AD73+AK73</f>
        <v>0</v>
      </c>
      <c r="AM73" s="20"/>
      <c r="AN73" s="20"/>
      <c r="AO73" s="20"/>
      <c r="AP73" s="3">
        <f t="shared" ref="AP73:AW73" si="348">AP57</f>
        <v>0</v>
      </c>
      <c r="AQ73" s="3">
        <f t="shared" si="348"/>
        <v>0</v>
      </c>
      <c r="AR73" s="3">
        <f t="shared" si="348"/>
        <v>0</v>
      </c>
      <c r="AS73" s="3">
        <f t="shared" si="348"/>
        <v>0</v>
      </c>
      <c r="AT73" s="3">
        <f t="shared" si="348"/>
        <v>0</v>
      </c>
      <c r="AU73" s="3">
        <f t="shared" si="348"/>
        <v>0</v>
      </c>
      <c r="AV73" s="3">
        <f t="shared" si="348"/>
        <v>0</v>
      </c>
      <c r="AW73" s="3">
        <f t="shared" si="348"/>
        <v>0</v>
      </c>
      <c r="AX73" s="3">
        <f>SUM(AR73:AW73)</f>
        <v>0</v>
      </c>
      <c r="AY73" s="3">
        <f>AP73+AQ73+AX73</f>
        <v>0</v>
      </c>
      <c r="AZ73" s="20"/>
      <c r="BA73" s="20"/>
      <c r="BB73" s="20"/>
      <c r="BC73" s="3">
        <f t="shared" ref="BC73:BJ73" si="349">BC57</f>
        <v>0</v>
      </c>
      <c r="BD73" s="3">
        <f t="shared" si="349"/>
        <v>0</v>
      </c>
      <c r="BE73" s="3">
        <f t="shared" si="349"/>
        <v>0</v>
      </c>
      <c r="BF73" s="3">
        <f t="shared" si="349"/>
        <v>0</v>
      </c>
      <c r="BG73" s="3">
        <f t="shared" si="349"/>
        <v>0</v>
      </c>
      <c r="BH73" s="3">
        <f t="shared" si="349"/>
        <v>0</v>
      </c>
      <c r="BI73" s="3">
        <f t="shared" si="349"/>
        <v>0</v>
      </c>
      <c r="BJ73" s="3">
        <f t="shared" si="349"/>
        <v>0</v>
      </c>
      <c r="BK73" s="3">
        <f>SUM(BE73:BJ73)</f>
        <v>0</v>
      </c>
      <c r="BL73" s="3">
        <f>BC73+BD73+BK73</f>
        <v>0</v>
      </c>
      <c r="BM73" s="20"/>
      <c r="BN73" s="20"/>
      <c r="BO73" s="20"/>
      <c r="BP73" s="3">
        <f t="shared" ref="BP73:BW73" si="350">BP57</f>
        <v>0</v>
      </c>
      <c r="BQ73" s="3">
        <f t="shared" si="350"/>
        <v>0</v>
      </c>
      <c r="BR73" s="3">
        <f t="shared" si="350"/>
        <v>0</v>
      </c>
      <c r="BS73" s="3">
        <f t="shared" si="350"/>
        <v>0</v>
      </c>
      <c r="BT73" s="3">
        <f t="shared" si="350"/>
        <v>0</v>
      </c>
      <c r="BU73" s="3">
        <f t="shared" si="350"/>
        <v>0</v>
      </c>
      <c r="BV73" s="3">
        <f t="shared" si="350"/>
        <v>0</v>
      </c>
      <c r="BW73" s="3">
        <f t="shared" si="350"/>
        <v>0</v>
      </c>
      <c r="BX73" s="3">
        <f>SUM(BR73:BW73)</f>
        <v>0</v>
      </c>
      <c r="BY73" s="3">
        <f>BP73+BQ73+BX73</f>
        <v>0</v>
      </c>
      <c r="BZ73" s="20"/>
      <c r="CA73" s="20"/>
      <c r="CB73" s="20"/>
      <c r="CC73" s="3">
        <f t="shared" ref="CC73:CJ73" si="351">CC57</f>
        <v>0</v>
      </c>
      <c r="CD73" s="3">
        <f t="shared" si="351"/>
        <v>0</v>
      </c>
      <c r="CE73" s="3">
        <f t="shared" si="351"/>
        <v>0</v>
      </c>
      <c r="CF73" s="3">
        <f t="shared" si="351"/>
        <v>0</v>
      </c>
      <c r="CG73" s="3">
        <f t="shared" si="351"/>
        <v>0</v>
      </c>
      <c r="CH73" s="3">
        <f t="shared" si="351"/>
        <v>0</v>
      </c>
      <c r="CI73" s="3">
        <f t="shared" si="351"/>
        <v>0</v>
      </c>
      <c r="CJ73" s="3">
        <f t="shared" si="351"/>
        <v>0</v>
      </c>
      <c r="CK73" s="3">
        <f>SUM(CE73:CJ73)</f>
        <v>0</v>
      </c>
      <c r="CL73" s="3">
        <f>CC73+CD73+CK73</f>
        <v>0</v>
      </c>
      <c r="CM73" s="20"/>
      <c r="CN73" s="20"/>
      <c r="CO73" s="20"/>
      <c r="CP73" s="3">
        <f t="shared" ref="CP73:CW73" si="352">CP57</f>
        <v>0</v>
      </c>
      <c r="CQ73" s="3">
        <f t="shared" si="352"/>
        <v>0</v>
      </c>
      <c r="CR73" s="3">
        <f t="shared" si="352"/>
        <v>0</v>
      </c>
      <c r="CS73" s="3">
        <f t="shared" si="352"/>
        <v>0</v>
      </c>
      <c r="CT73" s="3">
        <f t="shared" si="352"/>
        <v>0</v>
      </c>
      <c r="CU73" s="3">
        <f t="shared" si="352"/>
        <v>0</v>
      </c>
      <c r="CV73" s="3">
        <f t="shared" si="352"/>
        <v>0</v>
      </c>
      <c r="CW73" s="3">
        <f t="shared" si="352"/>
        <v>0</v>
      </c>
      <c r="CX73" s="3">
        <f>SUM(CR73:CW73)</f>
        <v>0</v>
      </c>
      <c r="CY73" s="3">
        <f>CP73+CQ73+CX73</f>
        <v>0</v>
      </c>
      <c r="CZ73" s="20"/>
      <c r="DA73" s="20"/>
      <c r="DB73" s="20"/>
      <c r="DC73" s="3">
        <f t="shared" ref="DC73:DJ73" si="353">DC57</f>
        <v>0</v>
      </c>
      <c r="DD73" s="3">
        <f t="shared" si="353"/>
        <v>0</v>
      </c>
      <c r="DE73" s="3">
        <f t="shared" si="353"/>
        <v>0</v>
      </c>
      <c r="DF73" s="3">
        <f t="shared" si="353"/>
        <v>0</v>
      </c>
      <c r="DG73" s="3">
        <f t="shared" si="353"/>
        <v>0</v>
      </c>
      <c r="DH73" s="3">
        <f t="shared" si="353"/>
        <v>0</v>
      </c>
      <c r="DI73" s="3">
        <f t="shared" si="353"/>
        <v>0</v>
      </c>
      <c r="DJ73" s="3">
        <f t="shared" si="353"/>
        <v>0</v>
      </c>
      <c r="DK73" s="3">
        <f>SUM(DE73:DJ73)</f>
        <v>0</v>
      </c>
      <c r="DL73" s="3">
        <f>DC73+DD73+DK73</f>
        <v>0</v>
      </c>
      <c r="DM73" s="20"/>
      <c r="DN73" s="20"/>
      <c r="DO73" s="20"/>
      <c r="DP73" s="3">
        <f t="shared" ref="DP73:DW73" si="354">DP57</f>
        <v>0</v>
      </c>
      <c r="DQ73" s="3">
        <f t="shared" si="354"/>
        <v>0</v>
      </c>
      <c r="DR73" s="3">
        <f t="shared" si="354"/>
        <v>0</v>
      </c>
      <c r="DS73" s="3">
        <f t="shared" si="354"/>
        <v>0</v>
      </c>
      <c r="DT73" s="3">
        <f t="shared" si="354"/>
        <v>0</v>
      </c>
      <c r="DU73" s="3">
        <f t="shared" si="354"/>
        <v>0</v>
      </c>
      <c r="DV73" s="3">
        <f t="shared" si="354"/>
        <v>0</v>
      </c>
      <c r="DW73" s="3">
        <f t="shared" si="354"/>
        <v>0</v>
      </c>
      <c r="DX73" s="3">
        <f>SUM(DR73:DW73)</f>
        <v>0</v>
      </c>
      <c r="DY73" s="3">
        <f>DP73+DQ73+DX73</f>
        <v>0</v>
      </c>
      <c r="DZ73" s="20"/>
      <c r="EA73" s="20"/>
      <c r="EB73" s="20"/>
      <c r="EC73" s="3">
        <f t="shared" ref="EC73:EJ73" si="355">EC57</f>
        <v>0</v>
      </c>
      <c r="ED73" s="3">
        <f t="shared" si="355"/>
        <v>0</v>
      </c>
      <c r="EE73" s="3">
        <f t="shared" si="355"/>
        <v>0</v>
      </c>
      <c r="EF73" s="3">
        <f t="shared" si="355"/>
        <v>0</v>
      </c>
      <c r="EG73" s="3">
        <f t="shared" si="355"/>
        <v>0</v>
      </c>
      <c r="EH73" s="3">
        <f t="shared" si="355"/>
        <v>0</v>
      </c>
      <c r="EI73" s="3">
        <f t="shared" si="355"/>
        <v>0</v>
      </c>
      <c r="EJ73" s="3">
        <f t="shared" si="355"/>
        <v>0</v>
      </c>
      <c r="EK73" s="3">
        <f>SUM(EE73:EJ73)</f>
        <v>0</v>
      </c>
      <c r="EL73" s="3">
        <f>EC73+ED73+EK73</f>
        <v>0</v>
      </c>
      <c r="EM73" s="20"/>
      <c r="EN73" s="20"/>
      <c r="EO73" s="20"/>
      <c r="EP73" s="3">
        <f t="shared" ref="EP73:EW73" si="356">EP57</f>
        <v>0</v>
      </c>
      <c r="EQ73" s="3">
        <f t="shared" si="356"/>
        <v>0</v>
      </c>
      <c r="ER73" s="3">
        <f t="shared" si="356"/>
        <v>0</v>
      </c>
      <c r="ES73" s="3">
        <f t="shared" si="356"/>
        <v>0</v>
      </c>
      <c r="ET73" s="3">
        <f t="shared" si="356"/>
        <v>0</v>
      </c>
      <c r="EU73" s="3">
        <f t="shared" si="356"/>
        <v>0</v>
      </c>
      <c r="EV73" s="3">
        <f t="shared" si="356"/>
        <v>0</v>
      </c>
      <c r="EW73" s="3">
        <f t="shared" si="356"/>
        <v>0</v>
      </c>
      <c r="EX73" s="3">
        <f>SUM(ER73:EW73)</f>
        <v>0</v>
      </c>
      <c r="EY73" s="3">
        <f>EP73+EQ73+EX73</f>
        <v>0</v>
      </c>
      <c r="EZ73" s="20"/>
      <c r="FA73" s="20"/>
      <c r="FB73" s="20"/>
    </row>
    <row r="74" spans="1:158" ht="15" hidden="1" x14ac:dyDescent="0.25">
      <c r="A74" s="74" t="s">
        <v>258</v>
      </c>
      <c r="B74" s="75">
        <f t="shared" ref="B74:I74" si="357">B73-B72</f>
        <v>0</v>
      </c>
      <c r="C74" s="75">
        <f t="shared" si="357"/>
        <v>0</v>
      </c>
      <c r="D74" s="75">
        <f t="shared" si="357"/>
        <v>0</v>
      </c>
      <c r="E74" s="75">
        <f t="shared" si="357"/>
        <v>0</v>
      </c>
      <c r="F74" s="75">
        <f t="shared" si="357"/>
        <v>0</v>
      </c>
      <c r="G74" s="75">
        <f t="shared" si="357"/>
        <v>0</v>
      </c>
      <c r="H74" s="75">
        <f t="shared" si="357"/>
        <v>0</v>
      </c>
      <c r="I74" s="75">
        <f t="shared" si="357"/>
        <v>0</v>
      </c>
      <c r="J74" s="75">
        <f>SUM(D74:I74)</f>
        <v>0</v>
      </c>
      <c r="K74" s="75">
        <f>B74+C74+J74</f>
        <v>0</v>
      </c>
      <c r="L74" s="20"/>
      <c r="M74" s="20">
        <f>E66-230000000/1.05</f>
        <v>-219047619.04761904</v>
      </c>
      <c r="N74" s="20"/>
      <c r="O74" s="20"/>
      <c r="P74" s="75">
        <f t="shared" ref="P74:W74" si="358">P73-P72</f>
        <v>0</v>
      </c>
      <c r="Q74" s="75">
        <f t="shared" si="358"/>
        <v>0</v>
      </c>
      <c r="R74" s="75">
        <f t="shared" si="358"/>
        <v>0</v>
      </c>
      <c r="S74" s="75">
        <f t="shared" si="358"/>
        <v>0</v>
      </c>
      <c r="T74" s="75">
        <f t="shared" si="358"/>
        <v>0</v>
      </c>
      <c r="U74" s="75">
        <f t="shared" si="358"/>
        <v>0</v>
      </c>
      <c r="V74" s="75">
        <f t="shared" si="358"/>
        <v>0</v>
      </c>
      <c r="W74" s="75">
        <f t="shared" si="358"/>
        <v>0</v>
      </c>
      <c r="X74" s="75">
        <f>SUM(R74:W74)</f>
        <v>0</v>
      </c>
      <c r="Y74" s="75">
        <f>P74+Q74+X74</f>
        <v>0</v>
      </c>
      <c r="Z74" s="20"/>
      <c r="AA74" s="20">
        <f>S66-230000000/1.05</f>
        <v>-219047619.04761904</v>
      </c>
      <c r="AB74" s="20"/>
      <c r="AC74" s="75">
        <f t="shared" ref="AC74:AJ74" si="359">AC73-AC72</f>
        <v>0</v>
      </c>
      <c r="AD74" s="75">
        <f t="shared" si="359"/>
        <v>0</v>
      </c>
      <c r="AE74" s="75">
        <f t="shared" si="359"/>
        <v>0</v>
      </c>
      <c r="AF74" s="75">
        <f t="shared" si="359"/>
        <v>0</v>
      </c>
      <c r="AG74" s="75">
        <f t="shared" si="359"/>
        <v>0</v>
      </c>
      <c r="AH74" s="75">
        <f t="shared" si="359"/>
        <v>0</v>
      </c>
      <c r="AI74" s="75">
        <f t="shared" si="359"/>
        <v>0</v>
      </c>
      <c r="AJ74" s="75">
        <f t="shared" si="359"/>
        <v>0</v>
      </c>
      <c r="AK74" s="75">
        <f>SUM(AE74:AJ74)</f>
        <v>0</v>
      </c>
      <c r="AL74" s="75">
        <f>AC74+AD74+AK74</f>
        <v>0</v>
      </c>
      <c r="AM74" s="20"/>
      <c r="AN74" s="20">
        <f>AF66-230000000/1.05</f>
        <v>-219047619.04761904</v>
      </c>
      <c r="AO74" s="20"/>
      <c r="AP74" s="75">
        <f t="shared" ref="AP74:AW74" si="360">AP73-AP72</f>
        <v>0</v>
      </c>
      <c r="AQ74" s="75">
        <f t="shared" si="360"/>
        <v>0</v>
      </c>
      <c r="AR74" s="75">
        <f t="shared" si="360"/>
        <v>0</v>
      </c>
      <c r="AS74" s="75">
        <f t="shared" si="360"/>
        <v>0</v>
      </c>
      <c r="AT74" s="75">
        <f t="shared" si="360"/>
        <v>0</v>
      </c>
      <c r="AU74" s="75">
        <f t="shared" si="360"/>
        <v>0</v>
      </c>
      <c r="AV74" s="75">
        <f t="shared" si="360"/>
        <v>0</v>
      </c>
      <c r="AW74" s="75">
        <f t="shared" si="360"/>
        <v>0</v>
      </c>
      <c r="AX74" s="75">
        <f>SUM(AR74:AW74)</f>
        <v>0</v>
      </c>
      <c r="AY74" s="75">
        <f>AP74+AQ74+AX74</f>
        <v>0</v>
      </c>
      <c r="AZ74" s="20"/>
      <c r="BA74" s="20">
        <f>AS66-230000000/1.05</f>
        <v>-219047619.04761904</v>
      </c>
      <c r="BB74" s="20"/>
      <c r="BC74" s="75">
        <f t="shared" ref="BC74:BJ74" si="361">BC73-BC72</f>
        <v>0</v>
      </c>
      <c r="BD74" s="75">
        <f t="shared" si="361"/>
        <v>0</v>
      </c>
      <c r="BE74" s="75">
        <f t="shared" si="361"/>
        <v>0</v>
      </c>
      <c r="BF74" s="75">
        <f t="shared" si="361"/>
        <v>0</v>
      </c>
      <c r="BG74" s="75">
        <f t="shared" si="361"/>
        <v>0</v>
      </c>
      <c r="BH74" s="75">
        <f t="shared" si="361"/>
        <v>0</v>
      </c>
      <c r="BI74" s="75">
        <f t="shared" si="361"/>
        <v>0</v>
      </c>
      <c r="BJ74" s="75">
        <f t="shared" si="361"/>
        <v>0</v>
      </c>
      <c r="BK74" s="75">
        <f>SUM(BE74:BJ74)</f>
        <v>0</v>
      </c>
      <c r="BL74" s="75">
        <f>BC74+BD74+BK74</f>
        <v>0</v>
      </c>
      <c r="BM74" s="20"/>
      <c r="BN74" s="20">
        <f>BF66-230000000/1.05</f>
        <v>-219047619.04761904</v>
      </c>
      <c r="BO74" s="20"/>
      <c r="BP74" s="75">
        <f t="shared" ref="BP74:BW74" si="362">BP73-BP72</f>
        <v>0</v>
      </c>
      <c r="BQ74" s="75">
        <f t="shared" si="362"/>
        <v>0</v>
      </c>
      <c r="BR74" s="75">
        <f t="shared" si="362"/>
        <v>0</v>
      </c>
      <c r="BS74" s="75">
        <f t="shared" si="362"/>
        <v>0</v>
      </c>
      <c r="BT74" s="75">
        <f t="shared" si="362"/>
        <v>0</v>
      </c>
      <c r="BU74" s="75">
        <f t="shared" si="362"/>
        <v>0</v>
      </c>
      <c r="BV74" s="75">
        <f t="shared" si="362"/>
        <v>0</v>
      </c>
      <c r="BW74" s="75">
        <f t="shared" si="362"/>
        <v>0</v>
      </c>
      <c r="BX74" s="75">
        <f>SUM(BR74:BW74)</f>
        <v>0</v>
      </c>
      <c r="BY74" s="75">
        <f>BP74+BQ74+BX74</f>
        <v>0</v>
      </c>
      <c r="BZ74" s="20"/>
      <c r="CA74" s="20">
        <f>BS66-230000000/1.05</f>
        <v>-219047619.04761904</v>
      </c>
      <c r="CB74" s="20"/>
      <c r="CC74" s="75">
        <f t="shared" ref="CC74:CJ74" si="363">CC73-CC72</f>
        <v>0</v>
      </c>
      <c r="CD74" s="75">
        <f t="shared" si="363"/>
        <v>0</v>
      </c>
      <c r="CE74" s="75">
        <f t="shared" si="363"/>
        <v>0</v>
      </c>
      <c r="CF74" s="75">
        <f t="shared" si="363"/>
        <v>0</v>
      </c>
      <c r="CG74" s="75">
        <f t="shared" si="363"/>
        <v>0</v>
      </c>
      <c r="CH74" s="75">
        <f t="shared" si="363"/>
        <v>0</v>
      </c>
      <c r="CI74" s="75">
        <f t="shared" si="363"/>
        <v>0</v>
      </c>
      <c r="CJ74" s="75">
        <f t="shared" si="363"/>
        <v>0</v>
      </c>
      <c r="CK74" s="75">
        <f>SUM(CE74:CJ74)</f>
        <v>0</v>
      </c>
      <c r="CL74" s="75">
        <f>CC74+CD74+CK74</f>
        <v>0</v>
      </c>
      <c r="CM74" s="20"/>
      <c r="CN74" s="20">
        <f>CF66-230000000/1.05</f>
        <v>-219047619.04761904</v>
      </c>
      <c r="CO74" s="20"/>
      <c r="CP74" s="75">
        <f t="shared" ref="CP74:CW74" si="364">CP73-CP72</f>
        <v>0</v>
      </c>
      <c r="CQ74" s="75">
        <f t="shared" si="364"/>
        <v>0</v>
      </c>
      <c r="CR74" s="75">
        <f t="shared" si="364"/>
        <v>0</v>
      </c>
      <c r="CS74" s="75">
        <f t="shared" si="364"/>
        <v>0</v>
      </c>
      <c r="CT74" s="75">
        <f t="shared" si="364"/>
        <v>0</v>
      </c>
      <c r="CU74" s="75">
        <f t="shared" si="364"/>
        <v>0</v>
      </c>
      <c r="CV74" s="75">
        <f t="shared" si="364"/>
        <v>0</v>
      </c>
      <c r="CW74" s="75">
        <f t="shared" si="364"/>
        <v>0</v>
      </c>
      <c r="CX74" s="75">
        <f>SUM(CR74:CW74)</f>
        <v>0</v>
      </c>
      <c r="CY74" s="75">
        <f>CP74+CQ74+CX74</f>
        <v>0</v>
      </c>
      <c r="CZ74" s="20"/>
      <c r="DA74" s="20">
        <f>CS66-230000000/1.05</f>
        <v>-219047619.04761904</v>
      </c>
      <c r="DB74" s="20"/>
      <c r="DC74" s="75">
        <f t="shared" ref="DC74:DJ74" si="365">DC73-DC72</f>
        <v>0</v>
      </c>
      <c r="DD74" s="75">
        <f t="shared" si="365"/>
        <v>0</v>
      </c>
      <c r="DE74" s="75">
        <f t="shared" si="365"/>
        <v>0</v>
      </c>
      <c r="DF74" s="75">
        <f t="shared" si="365"/>
        <v>0</v>
      </c>
      <c r="DG74" s="75">
        <f t="shared" si="365"/>
        <v>0</v>
      </c>
      <c r="DH74" s="75">
        <f t="shared" si="365"/>
        <v>0</v>
      </c>
      <c r="DI74" s="75">
        <f t="shared" si="365"/>
        <v>0</v>
      </c>
      <c r="DJ74" s="75">
        <f t="shared" si="365"/>
        <v>0</v>
      </c>
      <c r="DK74" s="75">
        <f>SUM(DE74:DJ74)</f>
        <v>0</v>
      </c>
      <c r="DL74" s="75">
        <f>DC74+DD74+DK74</f>
        <v>0</v>
      </c>
      <c r="DM74" s="20"/>
      <c r="DN74" s="20">
        <f>DF66-230000000/1.05</f>
        <v>-219047619.04761904</v>
      </c>
      <c r="DO74" s="20"/>
      <c r="DP74" s="75">
        <f t="shared" ref="DP74:DW74" si="366">DP73-DP72</f>
        <v>0</v>
      </c>
      <c r="DQ74" s="75">
        <f t="shared" si="366"/>
        <v>0</v>
      </c>
      <c r="DR74" s="75">
        <f t="shared" si="366"/>
        <v>0</v>
      </c>
      <c r="DS74" s="75">
        <f t="shared" si="366"/>
        <v>0</v>
      </c>
      <c r="DT74" s="75">
        <f t="shared" si="366"/>
        <v>0</v>
      </c>
      <c r="DU74" s="75">
        <f t="shared" si="366"/>
        <v>0</v>
      </c>
      <c r="DV74" s="75">
        <f t="shared" si="366"/>
        <v>0</v>
      </c>
      <c r="DW74" s="75">
        <f t="shared" si="366"/>
        <v>0</v>
      </c>
      <c r="DX74" s="75">
        <f>SUM(DR74:DW74)</f>
        <v>0</v>
      </c>
      <c r="DY74" s="75">
        <f>DP74+DQ74+DX74</f>
        <v>0</v>
      </c>
      <c r="DZ74" s="20"/>
      <c r="EA74" s="20">
        <f>DS66-230000000/1.05</f>
        <v>-219047619.04761904</v>
      </c>
      <c r="EB74" s="20"/>
      <c r="EC74" s="75">
        <f t="shared" ref="EC74:EJ74" si="367">EC73-EC72</f>
        <v>0</v>
      </c>
      <c r="ED74" s="75">
        <f t="shared" si="367"/>
        <v>0</v>
      </c>
      <c r="EE74" s="75">
        <f t="shared" si="367"/>
        <v>0</v>
      </c>
      <c r="EF74" s="75">
        <f t="shared" si="367"/>
        <v>0</v>
      </c>
      <c r="EG74" s="75">
        <f t="shared" si="367"/>
        <v>0</v>
      </c>
      <c r="EH74" s="75">
        <f t="shared" si="367"/>
        <v>0</v>
      </c>
      <c r="EI74" s="75">
        <f t="shared" si="367"/>
        <v>0</v>
      </c>
      <c r="EJ74" s="75">
        <f t="shared" si="367"/>
        <v>0</v>
      </c>
      <c r="EK74" s="75">
        <f>SUM(EE74:EJ74)</f>
        <v>0</v>
      </c>
      <c r="EL74" s="75">
        <f>EC74+ED74+EK74</f>
        <v>0</v>
      </c>
      <c r="EM74" s="20"/>
      <c r="EN74" s="20">
        <f>EF66-230000000/1.05</f>
        <v>-219047619.04761904</v>
      </c>
      <c r="EO74" s="20"/>
      <c r="EP74" s="75">
        <f t="shared" ref="EP74:EW74" si="368">EP73-EP72</f>
        <v>0</v>
      </c>
      <c r="EQ74" s="75">
        <f t="shared" si="368"/>
        <v>0</v>
      </c>
      <c r="ER74" s="75">
        <f t="shared" si="368"/>
        <v>0</v>
      </c>
      <c r="ES74" s="75">
        <f t="shared" si="368"/>
        <v>0</v>
      </c>
      <c r="ET74" s="75">
        <f t="shared" si="368"/>
        <v>0</v>
      </c>
      <c r="EU74" s="75">
        <f t="shared" si="368"/>
        <v>0</v>
      </c>
      <c r="EV74" s="75">
        <f t="shared" si="368"/>
        <v>0</v>
      </c>
      <c r="EW74" s="75">
        <f t="shared" si="368"/>
        <v>0</v>
      </c>
      <c r="EX74" s="75">
        <f>SUM(ER74:EW74)</f>
        <v>0</v>
      </c>
      <c r="EY74" s="75">
        <f>EP74+EQ74+EX74</f>
        <v>0</v>
      </c>
      <c r="EZ74" s="20"/>
      <c r="FA74" s="20">
        <f>ES66-230000000/1.05</f>
        <v>-219047619.04761904</v>
      </c>
      <c r="FB74" s="20"/>
    </row>
    <row r="75" spans="1:158" ht="15" hidden="1" x14ac:dyDescent="0.25">
      <c r="A75" s="77" t="s">
        <v>256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20"/>
      <c r="M75" s="20"/>
      <c r="N75" s="20"/>
      <c r="O75" s="20"/>
      <c r="P75" s="3"/>
      <c r="Q75" s="3"/>
      <c r="R75" s="3"/>
      <c r="S75" s="3"/>
      <c r="T75" s="3"/>
      <c r="U75" s="3"/>
      <c r="V75" s="3"/>
      <c r="W75" s="3"/>
      <c r="X75" s="3"/>
      <c r="Y75" s="3"/>
      <c r="Z75" s="20"/>
      <c r="AA75" s="20"/>
      <c r="AB75" s="20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20"/>
      <c r="AN75" s="20"/>
      <c r="AO75" s="20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20"/>
      <c r="BA75" s="20"/>
      <c r="BB75" s="20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20"/>
      <c r="BN75" s="20"/>
      <c r="BO75" s="20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20"/>
      <c r="CA75" s="20"/>
      <c r="CB75" s="20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20"/>
      <c r="CN75" s="20"/>
      <c r="CO75" s="20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20"/>
      <c r="DA75" s="20"/>
      <c r="DB75" s="20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20"/>
      <c r="DN75" s="20"/>
      <c r="DO75" s="20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20"/>
      <c r="EA75" s="20"/>
      <c r="EB75" s="20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20"/>
      <c r="EN75" s="20"/>
      <c r="EO75" s="20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20"/>
      <c r="FA75" s="20"/>
      <c r="FB75" s="20"/>
    </row>
    <row r="76" spans="1:158" ht="15" hidden="1" x14ac:dyDescent="0.25">
      <c r="A76" s="1" t="s">
        <v>255</v>
      </c>
      <c r="B76" s="76">
        <f t="shared" ref="B76:I76" si="369">+B65*0.05</f>
        <v>494046312.67896903</v>
      </c>
      <c r="C76" s="76">
        <f t="shared" si="369"/>
        <v>0</v>
      </c>
      <c r="D76" s="76">
        <f t="shared" si="369"/>
        <v>1742161.3</v>
      </c>
      <c r="E76" s="76">
        <f t="shared" si="369"/>
        <v>113140634.60873801</v>
      </c>
      <c r="F76" s="76">
        <f t="shared" si="369"/>
        <v>18019374.085591052</v>
      </c>
      <c r="G76" s="76">
        <f t="shared" si="369"/>
        <v>50196048.7979725</v>
      </c>
      <c r="H76" s="76">
        <f t="shared" si="369"/>
        <v>59328339.270256355</v>
      </c>
      <c r="I76" s="76">
        <f t="shared" si="369"/>
        <v>42735587.832346499</v>
      </c>
      <c r="J76" s="76">
        <f>SUM(D76:I76)</f>
        <v>285162145.89490438</v>
      </c>
      <c r="K76" s="76">
        <f>B76+C76+J76</f>
        <v>779208458.5738734</v>
      </c>
      <c r="L76" s="20"/>
      <c r="M76" s="20"/>
      <c r="N76" s="20"/>
      <c r="O76" s="20"/>
      <c r="P76" s="76">
        <f t="shared" ref="P76:W76" si="370">+P65*0.05</f>
        <v>494046312.67896903</v>
      </c>
      <c r="Q76" s="76">
        <f t="shared" si="370"/>
        <v>0</v>
      </c>
      <c r="R76" s="76">
        <f t="shared" si="370"/>
        <v>1742161.3</v>
      </c>
      <c r="S76" s="76">
        <f t="shared" si="370"/>
        <v>113140634.60873801</v>
      </c>
      <c r="T76" s="76">
        <f t="shared" si="370"/>
        <v>18019374.085591052</v>
      </c>
      <c r="U76" s="76">
        <f t="shared" si="370"/>
        <v>50196048.7979725</v>
      </c>
      <c r="V76" s="76">
        <f t="shared" si="370"/>
        <v>59328339.270256355</v>
      </c>
      <c r="W76" s="76">
        <f t="shared" si="370"/>
        <v>42735587.832346499</v>
      </c>
      <c r="X76" s="76">
        <f>SUM(R76:W76)</f>
        <v>285162145.89490438</v>
      </c>
      <c r="Y76" s="76">
        <f>P76+Q76+X76</f>
        <v>779208458.5738734</v>
      </c>
      <c r="Z76" s="20"/>
      <c r="AA76" s="20"/>
      <c r="AB76" s="20"/>
      <c r="AC76" s="76">
        <f t="shared" ref="AC76:AJ76" si="371">+AC65*0.05</f>
        <v>494046312.67896903</v>
      </c>
      <c r="AD76" s="76">
        <f t="shared" si="371"/>
        <v>0</v>
      </c>
      <c r="AE76" s="76">
        <f t="shared" si="371"/>
        <v>1742161.3</v>
      </c>
      <c r="AF76" s="76">
        <f t="shared" si="371"/>
        <v>113140634.60873801</v>
      </c>
      <c r="AG76" s="76">
        <f t="shared" si="371"/>
        <v>18019374.085591052</v>
      </c>
      <c r="AH76" s="76">
        <f t="shared" si="371"/>
        <v>50196048.7979725</v>
      </c>
      <c r="AI76" s="76">
        <f t="shared" si="371"/>
        <v>59328339.270256355</v>
      </c>
      <c r="AJ76" s="76">
        <f t="shared" si="371"/>
        <v>42735587.832346499</v>
      </c>
      <c r="AK76" s="76">
        <f>SUM(AE76:AJ76)</f>
        <v>285162145.89490438</v>
      </c>
      <c r="AL76" s="76">
        <f>AC76+AD76+AK76</f>
        <v>779208458.5738734</v>
      </c>
      <c r="AM76" s="20"/>
      <c r="AN76" s="20"/>
      <c r="AO76" s="20"/>
      <c r="AP76" s="76">
        <f t="shared" ref="AP76:AW76" si="372">+AP65*0.05</f>
        <v>494046312.67896903</v>
      </c>
      <c r="AQ76" s="76">
        <f t="shared" si="372"/>
        <v>0</v>
      </c>
      <c r="AR76" s="76">
        <f t="shared" si="372"/>
        <v>1742161.3</v>
      </c>
      <c r="AS76" s="76">
        <f t="shared" si="372"/>
        <v>113140634.60873801</v>
      </c>
      <c r="AT76" s="76">
        <f t="shared" si="372"/>
        <v>18019374.085591052</v>
      </c>
      <c r="AU76" s="76">
        <f t="shared" si="372"/>
        <v>50196048.7979725</v>
      </c>
      <c r="AV76" s="76">
        <f t="shared" si="372"/>
        <v>59328339.270256355</v>
      </c>
      <c r="AW76" s="76">
        <f t="shared" si="372"/>
        <v>42735587.832346499</v>
      </c>
      <c r="AX76" s="76">
        <f>SUM(AR76:AW76)</f>
        <v>285162145.89490438</v>
      </c>
      <c r="AY76" s="76">
        <f>AP76+AQ76+AX76</f>
        <v>779208458.5738734</v>
      </c>
      <c r="AZ76" s="20"/>
      <c r="BA76" s="20"/>
      <c r="BB76" s="20"/>
      <c r="BC76" s="76">
        <f t="shared" ref="BC76:BJ76" si="373">+BC65*0.05</f>
        <v>494046312.67896903</v>
      </c>
      <c r="BD76" s="76">
        <f t="shared" si="373"/>
        <v>0</v>
      </c>
      <c r="BE76" s="76">
        <f t="shared" si="373"/>
        <v>1742161.3</v>
      </c>
      <c r="BF76" s="76">
        <f t="shared" si="373"/>
        <v>113140634.60873801</v>
      </c>
      <c r="BG76" s="76">
        <f t="shared" si="373"/>
        <v>18019374.085591052</v>
      </c>
      <c r="BH76" s="76">
        <f t="shared" si="373"/>
        <v>50196048.7979725</v>
      </c>
      <c r="BI76" s="76">
        <f t="shared" si="373"/>
        <v>59328339.270256355</v>
      </c>
      <c r="BJ76" s="76">
        <f t="shared" si="373"/>
        <v>42735587.832346499</v>
      </c>
      <c r="BK76" s="76">
        <f>SUM(BE76:BJ76)</f>
        <v>285162145.89490438</v>
      </c>
      <c r="BL76" s="76">
        <f>BC76+BD76+BK76</f>
        <v>779208458.5738734</v>
      </c>
      <c r="BM76" s="20"/>
      <c r="BN76" s="20"/>
      <c r="BO76" s="20"/>
      <c r="BP76" s="76">
        <f t="shared" ref="BP76:BW76" si="374">+BP65*0.05</f>
        <v>494046312.67896903</v>
      </c>
      <c r="BQ76" s="76">
        <f t="shared" si="374"/>
        <v>0</v>
      </c>
      <c r="BR76" s="76">
        <f t="shared" si="374"/>
        <v>1742161.3</v>
      </c>
      <c r="BS76" s="76">
        <f t="shared" si="374"/>
        <v>113140634.60873801</v>
      </c>
      <c r="BT76" s="76">
        <f t="shared" si="374"/>
        <v>18019374.085591052</v>
      </c>
      <c r="BU76" s="76">
        <f t="shared" si="374"/>
        <v>50196048.7979725</v>
      </c>
      <c r="BV76" s="76">
        <f t="shared" si="374"/>
        <v>59328339.270256355</v>
      </c>
      <c r="BW76" s="76">
        <f t="shared" si="374"/>
        <v>42735587.832346499</v>
      </c>
      <c r="BX76" s="76">
        <f>SUM(BR76:BW76)</f>
        <v>285162145.89490438</v>
      </c>
      <c r="BY76" s="76">
        <f>BP76+BQ76+BX76</f>
        <v>779208458.5738734</v>
      </c>
      <c r="BZ76" s="20"/>
      <c r="CA76" s="20"/>
      <c r="CB76" s="20"/>
      <c r="CC76" s="76">
        <f t="shared" ref="CC76:CJ76" si="375">+CC65*0.05</f>
        <v>494046312.67896903</v>
      </c>
      <c r="CD76" s="76">
        <f t="shared" si="375"/>
        <v>0</v>
      </c>
      <c r="CE76" s="76">
        <f t="shared" si="375"/>
        <v>1742161.3</v>
      </c>
      <c r="CF76" s="76">
        <f t="shared" si="375"/>
        <v>113140634.60873801</v>
      </c>
      <c r="CG76" s="76">
        <f t="shared" si="375"/>
        <v>18019374.085591052</v>
      </c>
      <c r="CH76" s="76">
        <f t="shared" si="375"/>
        <v>50196048.7979725</v>
      </c>
      <c r="CI76" s="76">
        <f t="shared" si="375"/>
        <v>59328339.270256355</v>
      </c>
      <c r="CJ76" s="76">
        <f t="shared" si="375"/>
        <v>42735587.832346499</v>
      </c>
      <c r="CK76" s="76">
        <f>SUM(CE76:CJ76)</f>
        <v>285162145.89490438</v>
      </c>
      <c r="CL76" s="76">
        <f>CC76+CD76+CK76</f>
        <v>779208458.5738734</v>
      </c>
      <c r="CM76" s="20"/>
      <c r="CN76" s="20"/>
      <c r="CO76" s="20"/>
      <c r="CP76" s="76">
        <f t="shared" ref="CP76:CW76" si="376">+CP65*0.05</f>
        <v>494046312.67896903</v>
      </c>
      <c r="CQ76" s="76">
        <f t="shared" si="376"/>
        <v>0</v>
      </c>
      <c r="CR76" s="76">
        <f t="shared" si="376"/>
        <v>1742161.3</v>
      </c>
      <c r="CS76" s="76">
        <f t="shared" si="376"/>
        <v>113140634.60873801</v>
      </c>
      <c r="CT76" s="76">
        <f t="shared" si="376"/>
        <v>18019374.085591052</v>
      </c>
      <c r="CU76" s="76">
        <f t="shared" si="376"/>
        <v>50196048.7979725</v>
      </c>
      <c r="CV76" s="76">
        <f t="shared" si="376"/>
        <v>59328339.270256355</v>
      </c>
      <c r="CW76" s="76">
        <f t="shared" si="376"/>
        <v>42735587.832346499</v>
      </c>
      <c r="CX76" s="76">
        <f>SUM(CR76:CW76)</f>
        <v>285162145.89490438</v>
      </c>
      <c r="CY76" s="76">
        <f>CP76+CQ76+CX76</f>
        <v>779208458.5738734</v>
      </c>
      <c r="CZ76" s="20"/>
      <c r="DA76" s="20"/>
      <c r="DB76" s="20"/>
      <c r="DC76" s="76">
        <f t="shared" ref="DC76:DJ76" si="377">+DC65*0.05</f>
        <v>494046312.67896903</v>
      </c>
      <c r="DD76" s="76">
        <f t="shared" si="377"/>
        <v>0</v>
      </c>
      <c r="DE76" s="76">
        <f t="shared" si="377"/>
        <v>1742161.3</v>
      </c>
      <c r="DF76" s="76">
        <f t="shared" si="377"/>
        <v>113140634.60873801</v>
      </c>
      <c r="DG76" s="76">
        <f t="shared" si="377"/>
        <v>18019374.085591052</v>
      </c>
      <c r="DH76" s="76">
        <f t="shared" si="377"/>
        <v>50196048.7979725</v>
      </c>
      <c r="DI76" s="76">
        <f t="shared" si="377"/>
        <v>59328339.270256355</v>
      </c>
      <c r="DJ76" s="76">
        <f t="shared" si="377"/>
        <v>42735587.832346499</v>
      </c>
      <c r="DK76" s="76">
        <f>SUM(DE76:DJ76)</f>
        <v>285162145.89490438</v>
      </c>
      <c r="DL76" s="76">
        <f>DC76+DD76+DK76</f>
        <v>779208458.5738734</v>
      </c>
      <c r="DM76" s="20"/>
      <c r="DN76" s="20"/>
      <c r="DO76" s="20"/>
      <c r="DP76" s="76">
        <f t="shared" ref="DP76:DW76" si="378">+DP65*0.05</f>
        <v>494046312.67896903</v>
      </c>
      <c r="DQ76" s="76">
        <f t="shared" si="378"/>
        <v>0</v>
      </c>
      <c r="DR76" s="76">
        <f t="shared" si="378"/>
        <v>1742161.3</v>
      </c>
      <c r="DS76" s="76">
        <f t="shared" si="378"/>
        <v>113140634.60873801</v>
      </c>
      <c r="DT76" s="76">
        <f t="shared" si="378"/>
        <v>18019374.085591052</v>
      </c>
      <c r="DU76" s="76">
        <f t="shared" si="378"/>
        <v>50196048.7979725</v>
      </c>
      <c r="DV76" s="76">
        <f t="shared" si="378"/>
        <v>59328339.270256355</v>
      </c>
      <c r="DW76" s="76">
        <f t="shared" si="378"/>
        <v>42735587.832346499</v>
      </c>
      <c r="DX76" s="76">
        <f>SUM(DR76:DW76)</f>
        <v>285162145.89490438</v>
      </c>
      <c r="DY76" s="76">
        <f>DP76+DQ76+DX76</f>
        <v>779208458.5738734</v>
      </c>
      <c r="DZ76" s="20"/>
      <c r="EA76" s="20"/>
      <c r="EB76" s="20"/>
      <c r="EC76" s="76">
        <f t="shared" ref="EC76:EJ76" si="379">+EC65*0.05</f>
        <v>494046312.67896903</v>
      </c>
      <c r="ED76" s="76">
        <f t="shared" si="379"/>
        <v>0</v>
      </c>
      <c r="EE76" s="76">
        <f t="shared" si="379"/>
        <v>1742161.3</v>
      </c>
      <c r="EF76" s="76">
        <f t="shared" si="379"/>
        <v>113140634.60873801</v>
      </c>
      <c r="EG76" s="76">
        <f t="shared" si="379"/>
        <v>18019374.085591052</v>
      </c>
      <c r="EH76" s="76">
        <f t="shared" si="379"/>
        <v>50196048.7979725</v>
      </c>
      <c r="EI76" s="76">
        <f t="shared" si="379"/>
        <v>59328339.270256355</v>
      </c>
      <c r="EJ76" s="76">
        <f t="shared" si="379"/>
        <v>42735587.832346499</v>
      </c>
      <c r="EK76" s="76">
        <f>SUM(EE76:EJ76)</f>
        <v>285162145.89490438</v>
      </c>
      <c r="EL76" s="76">
        <f>EC76+ED76+EK76</f>
        <v>779208458.5738734</v>
      </c>
      <c r="EM76" s="20"/>
      <c r="EN76" s="20"/>
      <c r="EO76" s="20"/>
      <c r="EP76" s="76">
        <f t="shared" ref="EP76:EW76" si="380">+EP65*0.05</f>
        <v>494046312.67896903</v>
      </c>
      <c r="EQ76" s="76">
        <f t="shared" si="380"/>
        <v>0</v>
      </c>
      <c r="ER76" s="76">
        <f t="shared" si="380"/>
        <v>1742161.3</v>
      </c>
      <c r="ES76" s="76">
        <f t="shared" si="380"/>
        <v>113140634.60873801</v>
      </c>
      <c r="ET76" s="76">
        <f t="shared" si="380"/>
        <v>18019374.085591052</v>
      </c>
      <c r="EU76" s="76">
        <f t="shared" si="380"/>
        <v>50196048.7979725</v>
      </c>
      <c r="EV76" s="76">
        <f t="shared" si="380"/>
        <v>59328339.270256355</v>
      </c>
      <c r="EW76" s="76">
        <f t="shared" si="380"/>
        <v>42735587.832346499</v>
      </c>
      <c r="EX76" s="76">
        <f>SUM(ER76:EW76)</f>
        <v>285162145.89490438</v>
      </c>
      <c r="EY76" s="76">
        <f>EP76+EQ76+EX76</f>
        <v>779208458.5738734</v>
      </c>
      <c r="EZ76" s="20"/>
      <c r="FA76" s="20"/>
      <c r="FB76" s="20"/>
    </row>
    <row r="77" spans="1:158" hidden="1" x14ac:dyDescent="0.2">
      <c r="A77" s="1" t="s">
        <v>254</v>
      </c>
      <c r="B77" s="3">
        <f t="shared" ref="B77:I78" si="381">B45*0.05</f>
        <v>0</v>
      </c>
      <c r="C77" s="3">
        <f t="shared" si="381"/>
        <v>0</v>
      </c>
      <c r="D77" s="3">
        <f t="shared" si="381"/>
        <v>0</v>
      </c>
      <c r="E77" s="3">
        <f t="shared" si="381"/>
        <v>0</v>
      </c>
      <c r="F77" s="3">
        <f t="shared" si="381"/>
        <v>0</v>
      </c>
      <c r="G77" s="3">
        <f t="shared" si="381"/>
        <v>0</v>
      </c>
      <c r="H77" s="3">
        <f t="shared" si="381"/>
        <v>0</v>
      </c>
      <c r="I77" s="3">
        <f t="shared" si="381"/>
        <v>0</v>
      </c>
      <c r="J77" s="3">
        <f>SUM(D77:I77)</f>
        <v>0</v>
      </c>
      <c r="K77" s="3">
        <f>B77+C77+J77</f>
        <v>0</v>
      </c>
      <c r="P77" s="3">
        <f t="shared" ref="P77:W78" si="382">P45*0.05</f>
        <v>0</v>
      </c>
      <c r="Q77" s="3">
        <f t="shared" si="382"/>
        <v>0</v>
      </c>
      <c r="R77" s="3">
        <f t="shared" si="382"/>
        <v>0</v>
      </c>
      <c r="S77" s="3">
        <f t="shared" si="382"/>
        <v>0</v>
      </c>
      <c r="T77" s="3">
        <f t="shared" si="382"/>
        <v>0</v>
      </c>
      <c r="U77" s="3">
        <f t="shared" si="382"/>
        <v>0</v>
      </c>
      <c r="V77" s="3">
        <f t="shared" si="382"/>
        <v>0</v>
      </c>
      <c r="W77" s="3">
        <f t="shared" si="382"/>
        <v>0</v>
      </c>
      <c r="X77" s="3">
        <f>SUM(R77:W77)</f>
        <v>0</v>
      </c>
      <c r="Y77" s="3">
        <f>P77+Q77+X77</f>
        <v>0</v>
      </c>
      <c r="AC77" s="3">
        <f t="shared" ref="AC77:AJ78" si="383">AC45*0.05</f>
        <v>0</v>
      </c>
      <c r="AD77" s="3">
        <f t="shared" si="383"/>
        <v>0</v>
      </c>
      <c r="AE77" s="3">
        <f t="shared" si="383"/>
        <v>0</v>
      </c>
      <c r="AF77" s="3">
        <f t="shared" si="383"/>
        <v>0</v>
      </c>
      <c r="AG77" s="3">
        <f t="shared" si="383"/>
        <v>0</v>
      </c>
      <c r="AH77" s="3">
        <f t="shared" si="383"/>
        <v>0</v>
      </c>
      <c r="AI77" s="3">
        <f t="shared" si="383"/>
        <v>0</v>
      </c>
      <c r="AJ77" s="3">
        <f t="shared" si="383"/>
        <v>0</v>
      </c>
      <c r="AK77" s="3">
        <f>SUM(AE77:AJ77)</f>
        <v>0</v>
      </c>
      <c r="AL77" s="3">
        <f>AC77+AD77+AK77</f>
        <v>0</v>
      </c>
      <c r="AP77" s="3">
        <f t="shared" ref="AP77:AW78" si="384">AP45*0.05</f>
        <v>0</v>
      </c>
      <c r="AQ77" s="3">
        <f t="shared" si="384"/>
        <v>0</v>
      </c>
      <c r="AR77" s="3">
        <f t="shared" si="384"/>
        <v>0</v>
      </c>
      <c r="AS77" s="3">
        <f t="shared" si="384"/>
        <v>0</v>
      </c>
      <c r="AT77" s="3">
        <f t="shared" si="384"/>
        <v>0</v>
      </c>
      <c r="AU77" s="3">
        <f t="shared" si="384"/>
        <v>0</v>
      </c>
      <c r="AV77" s="3">
        <f t="shared" si="384"/>
        <v>0</v>
      </c>
      <c r="AW77" s="3">
        <f t="shared" si="384"/>
        <v>0</v>
      </c>
      <c r="AX77" s="3">
        <f>SUM(AR77:AW77)</f>
        <v>0</v>
      </c>
      <c r="AY77" s="3">
        <f>AP77+AQ77+AX77</f>
        <v>0</v>
      </c>
      <c r="BC77" s="3">
        <f t="shared" ref="BC77:BJ78" si="385">BC45*0.05</f>
        <v>0</v>
      </c>
      <c r="BD77" s="3">
        <f t="shared" si="385"/>
        <v>0</v>
      </c>
      <c r="BE77" s="3">
        <f t="shared" si="385"/>
        <v>0</v>
      </c>
      <c r="BF77" s="3">
        <f t="shared" si="385"/>
        <v>0</v>
      </c>
      <c r="BG77" s="3">
        <f t="shared" si="385"/>
        <v>0</v>
      </c>
      <c r="BH77" s="3">
        <f t="shared" si="385"/>
        <v>0</v>
      </c>
      <c r="BI77" s="3">
        <f t="shared" si="385"/>
        <v>0</v>
      </c>
      <c r="BJ77" s="3">
        <f t="shared" si="385"/>
        <v>0</v>
      </c>
      <c r="BK77" s="3">
        <f>SUM(BE77:BJ77)</f>
        <v>0</v>
      </c>
      <c r="BL77" s="3">
        <f>BC77+BD77+BK77</f>
        <v>0</v>
      </c>
      <c r="BP77" s="3">
        <f t="shared" ref="BP77:BW78" si="386">BP45*0.05</f>
        <v>0</v>
      </c>
      <c r="BQ77" s="3">
        <f t="shared" si="386"/>
        <v>0</v>
      </c>
      <c r="BR77" s="3">
        <f t="shared" si="386"/>
        <v>0</v>
      </c>
      <c r="BS77" s="3">
        <f t="shared" si="386"/>
        <v>0</v>
      </c>
      <c r="BT77" s="3">
        <f t="shared" si="386"/>
        <v>0</v>
      </c>
      <c r="BU77" s="3">
        <f t="shared" si="386"/>
        <v>0</v>
      </c>
      <c r="BV77" s="3">
        <f t="shared" si="386"/>
        <v>0</v>
      </c>
      <c r="BW77" s="3">
        <f t="shared" si="386"/>
        <v>0</v>
      </c>
      <c r="BX77" s="3">
        <f>SUM(BR77:BW77)</f>
        <v>0</v>
      </c>
      <c r="BY77" s="3">
        <f>BP77+BQ77+BX77</f>
        <v>0</v>
      </c>
      <c r="CC77" s="3">
        <f t="shared" ref="CC77:CJ78" si="387">CC45*0.05</f>
        <v>0</v>
      </c>
      <c r="CD77" s="3">
        <f t="shared" si="387"/>
        <v>0</v>
      </c>
      <c r="CE77" s="3">
        <f t="shared" si="387"/>
        <v>0</v>
      </c>
      <c r="CF77" s="3">
        <f t="shared" si="387"/>
        <v>0</v>
      </c>
      <c r="CG77" s="3">
        <f t="shared" si="387"/>
        <v>0</v>
      </c>
      <c r="CH77" s="3">
        <f t="shared" si="387"/>
        <v>0</v>
      </c>
      <c r="CI77" s="3">
        <f t="shared" si="387"/>
        <v>0</v>
      </c>
      <c r="CJ77" s="3">
        <f t="shared" si="387"/>
        <v>0</v>
      </c>
      <c r="CK77" s="3">
        <f>SUM(CE77:CJ77)</f>
        <v>0</v>
      </c>
      <c r="CL77" s="3">
        <f>CC77+CD77+CK77</f>
        <v>0</v>
      </c>
      <c r="CP77" s="3">
        <f t="shared" ref="CP77:CW78" si="388">CP45*0.05</f>
        <v>0</v>
      </c>
      <c r="CQ77" s="3">
        <f t="shared" si="388"/>
        <v>0</v>
      </c>
      <c r="CR77" s="3">
        <f t="shared" si="388"/>
        <v>0</v>
      </c>
      <c r="CS77" s="3">
        <f t="shared" si="388"/>
        <v>0</v>
      </c>
      <c r="CT77" s="3">
        <f t="shared" si="388"/>
        <v>0</v>
      </c>
      <c r="CU77" s="3">
        <f t="shared" si="388"/>
        <v>0</v>
      </c>
      <c r="CV77" s="3">
        <f t="shared" si="388"/>
        <v>0</v>
      </c>
      <c r="CW77" s="3">
        <f t="shared" si="388"/>
        <v>0</v>
      </c>
      <c r="CX77" s="3">
        <f>SUM(CR77:CW77)</f>
        <v>0</v>
      </c>
      <c r="CY77" s="3">
        <f>CP77+CQ77+CX77</f>
        <v>0</v>
      </c>
      <c r="DC77" s="3">
        <f t="shared" ref="DC77:DJ78" si="389">DC45*0.05</f>
        <v>0</v>
      </c>
      <c r="DD77" s="3">
        <f t="shared" si="389"/>
        <v>0</v>
      </c>
      <c r="DE77" s="3">
        <f t="shared" si="389"/>
        <v>0</v>
      </c>
      <c r="DF77" s="3">
        <f t="shared" si="389"/>
        <v>0</v>
      </c>
      <c r="DG77" s="3">
        <f t="shared" si="389"/>
        <v>0</v>
      </c>
      <c r="DH77" s="3">
        <f t="shared" si="389"/>
        <v>0</v>
      </c>
      <c r="DI77" s="3">
        <f t="shared" si="389"/>
        <v>0</v>
      </c>
      <c r="DJ77" s="3">
        <f t="shared" si="389"/>
        <v>0</v>
      </c>
      <c r="DK77" s="3">
        <f>SUM(DE77:DJ77)</f>
        <v>0</v>
      </c>
      <c r="DL77" s="3">
        <f>DC77+DD77+DK77</f>
        <v>0</v>
      </c>
      <c r="DP77" s="3">
        <f t="shared" ref="DP77:DW78" si="390">DP45*0.05</f>
        <v>0</v>
      </c>
      <c r="DQ77" s="3">
        <f t="shared" si="390"/>
        <v>0</v>
      </c>
      <c r="DR77" s="3">
        <f t="shared" si="390"/>
        <v>0</v>
      </c>
      <c r="DS77" s="3">
        <f t="shared" si="390"/>
        <v>0</v>
      </c>
      <c r="DT77" s="3">
        <f t="shared" si="390"/>
        <v>0</v>
      </c>
      <c r="DU77" s="3">
        <f t="shared" si="390"/>
        <v>0</v>
      </c>
      <c r="DV77" s="3">
        <f t="shared" si="390"/>
        <v>0</v>
      </c>
      <c r="DW77" s="3">
        <f t="shared" si="390"/>
        <v>0</v>
      </c>
      <c r="DX77" s="3">
        <f>SUM(DR77:DW77)</f>
        <v>0</v>
      </c>
      <c r="DY77" s="3">
        <f>DP77+DQ77+DX77</f>
        <v>0</v>
      </c>
      <c r="EC77" s="3">
        <f t="shared" ref="EC77:EJ78" si="391">EC45*0.05</f>
        <v>0</v>
      </c>
      <c r="ED77" s="3">
        <f t="shared" si="391"/>
        <v>0</v>
      </c>
      <c r="EE77" s="3">
        <f t="shared" si="391"/>
        <v>0</v>
      </c>
      <c r="EF77" s="3">
        <f t="shared" si="391"/>
        <v>0</v>
      </c>
      <c r="EG77" s="3">
        <f t="shared" si="391"/>
        <v>0</v>
      </c>
      <c r="EH77" s="3">
        <f t="shared" si="391"/>
        <v>0</v>
      </c>
      <c r="EI77" s="3">
        <f t="shared" si="391"/>
        <v>0</v>
      </c>
      <c r="EJ77" s="3">
        <f t="shared" si="391"/>
        <v>0</v>
      </c>
      <c r="EK77" s="3">
        <f>SUM(EE77:EJ77)</f>
        <v>0</v>
      </c>
      <c r="EL77" s="3">
        <f>EC77+ED77+EK77</f>
        <v>0</v>
      </c>
      <c r="EP77" s="3">
        <f t="shared" ref="EP77:EW78" si="392">EP45*0.05</f>
        <v>0</v>
      </c>
      <c r="EQ77" s="3">
        <f t="shared" si="392"/>
        <v>0</v>
      </c>
      <c r="ER77" s="3">
        <f t="shared" si="392"/>
        <v>0</v>
      </c>
      <c r="ES77" s="3">
        <f t="shared" si="392"/>
        <v>0</v>
      </c>
      <c r="ET77" s="3">
        <f t="shared" si="392"/>
        <v>0</v>
      </c>
      <c r="EU77" s="3">
        <f t="shared" si="392"/>
        <v>0</v>
      </c>
      <c r="EV77" s="3">
        <f t="shared" si="392"/>
        <v>0</v>
      </c>
      <c r="EW77" s="3">
        <f t="shared" si="392"/>
        <v>0</v>
      </c>
      <c r="EX77" s="3">
        <f>SUM(ER77:EW77)</f>
        <v>0</v>
      </c>
      <c r="EY77" s="3">
        <f>EP77+EQ77+EX77</f>
        <v>0</v>
      </c>
    </row>
    <row r="78" spans="1:158" hidden="1" x14ac:dyDescent="0.2">
      <c r="A78" s="1" t="s">
        <v>253</v>
      </c>
      <c r="B78" s="3">
        <f t="shared" si="381"/>
        <v>494046312.67896903</v>
      </c>
      <c r="C78" s="3">
        <f t="shared" si="381"/>
        <v>0</v>
      </c>
      <c r="D78" s="3">
        <f t="shared" si="381"/>
        <v>1742161.3</v>
      </c>
      <c r="E78" s="3">
        <f t="shared" si="381"/>
        <v>113140634.60873801</v>
      </c>
      <c r="F78" s="3">
        <f t="shared" si="381"/>
        <v>18019374.085591052</v>
      </c>
      <c r="G78" s="3">
        <f t="shared" si="381"/>
        <v>50196048.7979725</v>
      </c>
      <c r="H78" s="3">
        <f t="shared" si="381"/>
        <v>59328339.270256355</v>
      </c>
      <c r="I78" s="3">
        <f t="shared" si="381"/>
        <v>42735587.832346499</v>
      </c>
      <c r="J78" s="3">
        <f>SUM(D78:I78)</f>
        <v>285162145.89490438</v>
      </c>
      <c r="K78" s="3">
        <f>B78+C78+J78</f>
        <v>779208458.5738734</v>
      </c>
      <c r="P78" s="3">
        <f t="shared" si="382"/>
        <v>494046312.67896903</v>
      </c>
      <c r="Q78" s="3">
        <f t="shared" si="382"/>
        <v>0</v>
      </c>
      <c r="R78" s="3">
        <f t="shared" si="382"/>
        <v>1742161.3</v>
      </c>
      <c r="S78" s="3">
        <f t="shared" si="382"/>
        <v>113140634.60873801</v>
      </c>
      <c r="T78" s="3">
        <f t="shared" si="382"/>
        <v>18019374.085591052</v>
      </c>
      <c r="U78" s="3">
        <f t="shared" si="382"/>
        <v>50196048.7979725</v>
      </c>
      <c r="V78" s="3">
        <f t="shared" si="382"/>
        <v>59328339.270256355</v>
      </c>
      <c r="W78" s="3">
        <f t="shared" si="382"/>
        <v>42735587.832346499</v>
      </c>
      <c r="X78" s="3">
        <f>SUM(R78:W78)</f>
        <v>285162145.89490438</v>
      </c>
      <c r="Y78" s="3">
        <f>P78+Q78+X78</f>
        <v>779208458.5738734</v>
      </c>
      <c r="AC78" s="3">
        <f t="shared" si="383"/>
        <v>494046312.67896903</v>
      </c>
      <c r="AD78" s="3">
        <f t="shared" si="383"/>
        <v>0</v>
      </c>
      <c r="AE78" s="3">
        <f t="shared" si="383"/>
        <v>1742161.3</v>
      </c>
      <c r="AF78" s="3">
        <f t="shared" si="383"/>
        <v>113140634.60873801</v>
      </c>
      <c r="AG78" s="3">
        <f t="shared" si="383"/>
        <v>18019374.085591052</v>
      </c>
      <c r="AH78" s="3">
        <f t="shared" si="383"/>
        <v>50196048.7979725</v>
      </c>
      <c r="AI78" s="3">
        <f t="shared" si="383"/>
        <v>59328339.270256355</v>
      </c>
      <c r="AJ78" s="3">
        <f t="shared" si="383"/>
        <v>47009146.615581155</v>
      </c>
      <c r="AK78" s="3">
        <f>SUM(AE78:AJ78)</f>
        <v>289435704.67813903</v>
      </c>
      <c r="AL78" s="3">
        <f>AC78+AD78+AK78</f>
        <v>783482017.35710812</v>
      </c>
      <c r="AP78" s="3">
        <f t="shared" si="384"/>
        <v>494046312.67896903</v>
      </c>
      <c r="AQ78" s="3">
        <f t="shared" si="384"/>
        <v>0</v>
      </c>
      <c r="AR78" s="3">
        <f t="shared" si="384"/>
        <v>1742161.3</v>
      </c>
      <c r="AS78" s="3">
        <f t="shared" si="384"/>
        <v>113140634.60873801</v>
      </c>
      <c r="AT78" s="3">
        <f t="shared" si="384"/>
        <v>18019374.085591052</v>
      </c>
      <c r="AU78" s="3">
        <f t="shared" si="384"/>
        <v>50196048.7979725</v>
      </c>
      <c r="AV78" s="3">
        <f t="shared" si="384"/>
        <v>59328339.270256355</v>
      </c>
      <c r="AW78" s="3">
        <f t="shared" si="384"/>
        <v>47009146.615581155</v>
      </c>
      <c r="AX78" s="3">
        <f>SUM(AR78:AW78)</f>
        <v>289435704.67813903</v>
      </c>
      <c r="AY78" s="3">
        <f>AP78+AQ78+AX78</f>
        <v>783482017.35710812</v>
      </c>
      <c r="BC78" s="3">
        <f t="shared" si="385"/>
        <v>494046312.67896903</v>
      </c>
      <c r="BD78" s="3">
        <f t="shared" si="385"/>
        <v>0</v>
      </c>
      <c r="BE78" s="3">
        <f t="shared" si="385"/>
        <v>1742161.3</v>
      </c>
      <c r="BF78" s="3">
        <f t="shared" si="385"/>
        <v>113140634.60873801</v>
      </c>
      <c r="BG78" s="3">
        <f t="shared" si="385"/>
        <v>18019374.085591052</v>
      </c>
      <c r="BH78" s="3">
        <f t="shared" si="385"/>
        <v>50196048.7979725</v>
      </c>
      <c r="BI78" s="3">
        <f t="shared" si="385"/>
        <v>59328339.270256355</v>
      </c>
      <c r="BJ78" s="3">
        <f t="shared" si="385"/>
        <v>47009146.615581155</v>
      </c>
      <c r="BK78" s="3">
        <f>SUM(BE78:BJ78)</f>
        <v>289435704.67813903</v>
      </c>
      <c r="BL78" s="3">
        <f>BC78+BD78+BK78</f>
        <v>783482017.35710812</v>
      </c>
      <c r="BP78" s="3">
        <f t="shared" si="386"/>
        <v>494046312.67896903</v>
      </c>
      <c r="BQ78" s="3">
        <f t="shared" si="386"/>
        <v>0</v>
      </c>
      <c r="BR78" s="3">
        <f t="shared" si="386"/>
        <v>1742161.3</v>
      </c>
      <c r="BS78" s="3">
        <f t="shared" si="386"/>
        <v>113140634.60873801</v>
      </c>
      <c r="BT78" s="3">
        <f t="shared" si="386"/>
        <v>18019374.085591052</v>
      </c>
      <c r="BU78" s="3">
        <f t="shared" si="386"/>
        <v>50196048.7979725</v>
      </c>
      <c r="BV78" s="3">
        <f t="shared" si="386"/>
        <v>59328339.270256355</v>
      </c>
      <c r="BW78" s="3">
        <f t="shared" si="386"/>
        <v>47009146.615581155</v>
      </c>
      <c r="BX78" s="3">
        <f>SUM(BR78:BW78)</f>
        <v>289435704.67813903</v>
      </c>
      <c r="BY78" s="3">
        <f>BP78+BQ78+BX78</f>
        <v>783482017.35710812</v>
      </c>
      <c r="CC78" s="3">
        <f t="shared" si="387"/>
        <v>494046312.67896903</v>
      </c>
      <c r="CD78" s="3">
        <f t="shared" si="387"/>
        <v>0</v>
      </c>
      <c r="CE78" s="3">
        <f t="shared" si="387"/>
        <v>1742161.3</v>
      </c>
      <c r="CF78" s="3">
        <f t="shared" si="387"/>
        <v>113140634.60873801</v>
      </c>
      <c r="CG78" s="3">
        <f t="shared" si="387"/>
        <v>18019374.085591052</v>
      </c>
      <c r="CH78" s="3">
        <f t="shared" si="387"/>
        <v>50196048.7979725</v>
      </c>
      <c r="CI78" s="3">
        <f t="shared" si="387"/>
        <v>59328339.270256355</v>
      </c>
      <c r="CJ78" s="3">
        <f t="shared" si="387"/>
        <v>47009146.615581155</v>
      </c>
      <c r="CK78" s="3">
        <f>SUM(CE78:CJ78)</f>
        <v>289435704.67813903</v>
      </c>
      <c r="CL78" s="3">
        <f>CC78+CD78+CK78</f>
        <v>783482017.35710812</v>
      </c>
      <c r="CP78" s="3">
        <f t="shared" si="388"/>
        <v>494046312.67896903</v>
      </c>
      <c r="CQ78" s="3">
        <f t="shared" si="388"/>
        <v>0</v>
      </c>
      <c r="CR78" s="3">
        <f t="shared" si="388"/>
        <v>1742161.3</v>
      </c>
      <c r="CS78" s="3">
        <f t="shared" si="388"/>
        <v>113140634.60873801</v>
      </c>
      <c r="CT78" s="3">
        <f t="shared" si="388"/>
        <v>18019374.085591052</v>
      </c>
      <c r="CU78" s="3">
        <f t="shared" si="388"/>
        <v>50196048.7979725</v>
      </c>
      <c r="CV78" s="3">
        <f t="shared" si="388"/>
        <v>59328339.270256355</v>
      </c>
      <c r="CW78" s="3">
        <f t="shared" si="388"/>
        <v>47009146.615581155</v>
      </c>
      <c r="CX78" s="3">
        <f>SUM(CR78:CW78)</f>
        <v>289435704.67813903</v>
      </c>
      <c r="CY78" s="3">
        <f>CP78+CQ78+CX78</f>
        <v>783482017.35710812</v>
      </c>
      <c r="DC78" s="3">
        <f t="shared" si="389"/>
        <v>494046312.67896903</v>
      </c>
      <c r="DD78" s="3">
        <f t="shared" si="389"/>
        <v>0</v>
      </c>
      <c r="DE78" s="3">
        <f t="shared" si="389"/>
        <v>1742161.3</v>
      </c>
      <c r="DF78" s="3">
        <f t="shared" si="389"/>
        <v>113140634.60873801</v>
      </c>
      <c r="DG78" s="3">
        <f t="shared" si="389"/>
        <v>18019374.085591052</v>
      </c>
      <c r="DH78" s="3">
        <f t="shared" si="389"/>
        <v>50196048.7979725</v>
      </c>
      <c r="DI78" s="3">
        <f t="shared" si="389"/>
        <v>59328339.270256355</v>
      </c>
      <c r="DJ78" s="3">
        <f t="shared" si="389"/>
        <v>47009146.615581155</v>
      </c>
      <c r="DK78" s="3">
        <f>SUM(DE78:DJ78)</f>
        <v>289435704.67813903</v>
      </c>
      <c r="DL78" s="3">
        <f>DC78+DD78+DK78</f>
        <v>783482017.35710812</v>
      </c>
      <c r="DP78" s="3">
        <f t="shared" si="390"/>
        <v>494046312.67896903</v>
      </c>
      <c r="DQ78" s="3">
        <f t="shared" si="390"/>
        <v>0</v>
      </c>
      <c r="DR78" s="3">
        <f t="shared" si="390"/>
        <v>1742161.3</v>
      </c>
      <c r="DS78" s="3">
        <f t="shared" si="390"/>
        <v>113140634.60873801</v>
      </c>
      <c r="DT78" s="3">
        <f t="shared" si="390"/>
        <v>18019374.085591052</v>
      </c>
      <c r="DU78" s="3">
        <f t="shared" si="390"/>
        <v>50196048.7979725</v>
      </c>
      <c r="DV78" s="3">
        <f t="shared" si="390"/>
        <v>59328339.270256355</v>
      </c>
      <c r="DW78" s="3">
        <f t="shared" si="390"/>
        <v>47009146.615581155</v>
      </c>
      <c r="DX78" s="3">
        <f>SUM(DR78:DW78)</f>
        <v>289435704.67813903</v>
      </c>
      <c r="DY78" s="3">
        <f>DP78+DQ78+DX78</f>
        <v>783482017.35710812</v>
      </c>
      <c r="EC78" s="3">
        <f t="shared" si="391"/>
        <v>494046312.67896903</v>
      </c>
      <c r="ED78" s="3">
        <f t="shared" si="391"/>
        <v>0</v>
      </c>
      <c r="EE78" s="3">
        <f t="shared" si="391"/>
        <v>1742161.3</v>
      </c>
      <c r="EF78" s="3">
        <f t="shared" si="391"/>
        <v>113140634.60873801</v>
      </c>
      <c r="EG78" s="3">
        <f t="shared" si="391"/>
        <v>18019374.085591052</v>
      </c>
      <c r="EH78" s="3">
        <f t="shared" si="391"/>
        <v>50196048.7979725</v>
      </c>
      <c r="EI78" s="3">
        <f t="shared" si="391"/>
        <v>59328339.270256355</v>
      </c>
      <c r="EJ78" s="3">
        <f t="shared" si="391"/>
        <v>47009146.615581155</v>
      </c>
      <c r="EK78" s="3">
        <f>SUM(EE78:EJ78)</f>
        <v>289435704.67813903</v>
      </c>
      <c r="EL78" s="3">
        <f>EC78+ED78+EK78</f>
        <v>783482017.35710812</v>
      </c>
      <c r="EP78" s="3">
        <f t="shared" si="392"/>
        <v>494046312.67896903</v>
      </c>
      <c r="EQ78" s="3">
        <f t="shared" si="392"/>
        <v>0</v>
      </c>
      <c r="ER78" s="3">
        <f t="shared" si="392"/>
        <v>1742161.3</v>
      </c>
      <c r="ES78" s="3">
        <f t="shared" si="392"/>
        <v>113140634.60873801</v>
      </c>
      <c r="ET78" s="3">
        <f t="shared" si="392"/>
        <v>18019374.085591052</v>
      </c>
      <c r="EU78" s="3">
        <f t="shared" si="392"/>
        <v>50196048.7979725</v>
      </c>
      <c r="EV78" s="3">
        <f t="shared" si="392"/>
        <v>59328339.270256355</v>
      </c>
      <c r="EW78" s="3">
        <f t="shared" si="392"/>
        <v>47009146.615581155</v>
      </c>
      <c r="EX78" s="3">
        <f>SUM(ER78:EW78)</f>
        <v>289435704.67813903</v>
      </c>
      <c r="EY78" s="3">
        <f>EP78+EQ78+EX78</f>
        <v>783482017.35710812</v>
      </c>
    </row>
    <row r="79" spans="1:158" ht="12.6" hidden="1" customHeight="1" x14ac:dyDescent="0.2">
      <c r="A79" s="74" t="s">
        <v>252</v>
      </c>
      <c r="B79" s="75">
        <f t="shared" ref="B79:I79" si="393">B77</f>
        <v>0</v>
      </c>
      <c r="C79" s="75">
        <f t="shared" si="393"/>
        <v>0</v>
      </c>
      <c r="D79" s="75">
        <f t="shared" si="393"/>
        <v>0</v>
      </c>
      <c r="E79" s="75">
        <f t="shared" si="393"/>
        <v>0</v>
      </c>
      <c r="F79" s="75">
        <f t="shared" si="393"/>
        <v>0</v>
      </c>
      <c r="G79" s="75">
        <f t="shared" si="393"/>
        <v>0</v>
      </c>
      <c r="H79" s="75">
        <f t="shared" si="393"/>
        <v>0</v>
      </c>
      <c r="I79" s="75">
        <f t="shared" si="393"/>
        <v>0</v>
      </c>
      <c r="J79" s="75">
        <f>SUM(D79:I79)</f>
        <v>0</v>
      </c>
      <c r="K79" s="75">
        <f>B79+C79+J79</f>
        <v>0</v>
      </c>
      <c r="P79" s="75">
        <f t="shared" ref="P79:W79" si="394">P77</f>
        <v>0</v>
      </c>
      <c r="Q79" s="75">
        <f t="shared" si="394"/>
        <v>0</v>
      </c>
      <c r="R79" s="75">
        <f t="shared" si="394"/>
        <v>0</v>
      </c>
      <c r="S79" s="75">
        <f t="shared" si="394"/>
        <v>0</v>
      </c>
      <c r="T79" s="75">
        <f t="shared" si="394"/>
        <v>0</v>
      </c>
      <c r="U79" s="75">
        <f t="shared" si="394"/>
        <v>0</v>
      </c>
      <c r="V79" s="75">
        <f t="shared" si="394"/>
        <v>0</v>
      </c>
      <c r="W79" s="75">
        <f t="shared" si="394"/>
        <v>0</v>
      </c>
      <c r="X79" s="75">
        <f>SUM(R79:W79)</f>
        <v>0</v>
      </c>
      <c r="Y79" s="75">
        <f>P79+Q79+X79</f>
        <v>0</v>
      </c>
      <c r="AC79" s="75">
        <f t="shared" ref="AC79:AJ79" si="395">AC77</f>
        <v>0</v>
      </c>
      <c r="AD79" s="75">
        <f t="shared" si="395"/>
        <v>0</v>
      </c>
      <c r="AE79" s="75">
        <f t="shared" si="395"/>
        <v>0</v>
      </c>
      <c r="AF79" s="75">
        <f t="shared" si="395"/>
        <v>0</v>
      </c>
      <c r="AG79" s="75">
        <f t="shared" si="395"/>
        <v>0</v>
      </c>
      <c r="AH79" s="75">
        <f t="shared" si="395"/>
        <v>0</v>
      </c>
      <c r="AI79" s="75">
        <f t="shared" si="395"/>
        <v>0</v>
      </c>
      <c r="AJ79" s="75">
        <f t="shared" si="395"/>
        <v>0</v>
      </c>
      <c r="AK79" s="75">
        <f>SUM(AE79:AJ79)</f>
        <v>0</v>
      </c>
      <c r="AL79" s="75">
        <f>AC79+AD79+AK79</f>
        <v>0</v>
      </c>
      <c r="AP79" s="75">
        <f t="shared" ref="AP79:AW79" si="396">AP77</f>
        <v>0</v>
      </c>
      <c r="AQ79" s="75">
        <f t="shared" si="396"/>
        <v>0</v>
      </c>
      <c r="AR79" s="75">
        <f t="shared" si="396"/>
        <v>0</v>
      </c>
      <c r="AS79" s="75">
        <f t="shared" si="396"/>
        <v>0</v>
      </c>
      <c r="AT79" s="75">
        <f t="shared" si="396"/>
        <v>0</v>
      </c>
      <c r="AU79" s="75">
        <f t="shared" si="396"/>
        <v>0</v>
      </c>
      <c r="AV79" s="75">
        <f t="shared" si="396"/>
        <v>0</v>
      </c>
      <c r="AW79" s="75">
        <f t="shared" si="396"/>
        <v>0</v>
      </c>
      <c r="AX79" s="75">
        <f>SUM(AR79:AW79)</f>
        <v>0</v>
      </c>
      <c r="AY79" s="75">
        <f>AP79+AQ79+AX79</f>
        <v>0</v>
      </c>
      <c r="BC79" s="75">
        <f t="shared" ref="BC79:BJ79" si="397">BC77</f>
        <v>0</v>
      </c>
      <c r="BD79" s="75">
        <f t="shared" si="397"/>
        <v>0</v>
      </c>
      <c r="BE79" s="75">
        <f t="shared" si="397"/>
        <v>0</v>
      </c>
      <c r="BF79" s="75">
        <f t="shared" si="397"/>
        <v>0</v>
      </c>
      <c r="BG79" s="75">
        <f t="shared" si="397"/>
        <v>0</v>
      </c>
      <c r="BH79" s="75">
        <f t="shared" si="397"/>
        <v>0</v>
      </c>
      <c r="BI79" s="75">
        <f t="shared" si="397"/>
        <v>0</v>
      </c>
      <c r="BJ79" s="75">
        <f t="shared" si="397"/>
        <v>0</v>
      </c>
      <c r="BK79" s="75">
        <f>SUM(BE79:BJ79)</f>
        <v>0</v>
      </c>
      <c r="BL79" s="75">
        <f>BC79+BD79+BK79</f>
        <v>0</v>
      </c>
      <c r="BP79" s="75">
        <f t="shared" ref="BP79:BW79" si="398">BP77</f>
        <v>0</v>
      </c>
      <c r="BQ79" s="75">
        <f t="shared" si="398"/>
        <v>0</v>
      </c>
      <c r="BR79" s="75">
        <f t="shared" si="398"/>
        <v>0</v>
      </c>
      <c r="BS79" s="75">
        <f t="shared" si="398"/>
        <v>0</v>
      </c>
      <c r="BT79" s="75">
        <f t="shared" si="398"/>
        <v>0</v>
      </c>
      <c r="BU79" s="75">
        <f t="shared" si="398"/>
        <v>0</v>
      </c>
      <c r="BV79" s="75">
        <f t="shared" si="398"/>
        <v>0</v>
      </c>
      <c r="BW79" s="75">
        <f t="shared" si="398"/>
        <v>0</v>
      </c>
      <c r="BX79" s="75">
        <f>SUM(BR79:BW79)</f>
        <v>0</v>
      </c>
      <c r="BY79" s="75">
        <f>BP79+BQ79+BX79</f>
        <v>0</v>
      </c>
      <c r="CC79" s="75">
        <f t="shared" ref="CC79:CJ79" si="399">CC77</f>
        <v>0</v>
      </c>
      <c r="CD79" s="75">
        <f t="shared" si="399"/>
        <v>0</v>
      </c>
      <c r="CE79" s="75">
        <f t="shared" si="399"/>
        <v>0</v>
      </c>
      <c r="CF79" s="75">
        <f t="shared" si="399"/>
        <v>0</v>
      </c>
      <c r="CG79" s="75">
        <f t="shared" si="399"/>
        <v>0</v>
      </c>
      <c r="CH79" s="75">
        <f t="shared" si="399"/>
        <v>0</v>
      </c>
      <c r="CI79" s="75">
        <f t="shared" si="399"/>
        <v>0</v>
      </c>
      <c r="CJ79" s="75">
        <f t="shared" si="399"/>
        <v>0</v>
      </c>
      <c r="CK79" s="75">
        <f>SUM(CE79:CJ79)</f>
        <v>0</v>
      </c>
      <c r="CL79" s="75">
        <f>CC79+CD79+CK79</f>
        <v>0</v>
      </c>
      <c r="CP79" s="75">
        <f t="shared" ref="CP79:CW79" si="400">CP77</f>
        <v>0</v>
      </c>
      <c r="CQ79" s="75">
        <f t="shared" si="400"/>
        <v>0</v>
      </c>
      <c r="CR79" s="75">
        <f t="shared" si="400"/>
        <v>0</v>
      </c>
      <c r="CS79" s="75">
        <f t="shared" si="400"/>
        <v>0</v>
      </c>
      <c r="CT79" s="75">
        <f t="shared" si="400"/>
        <v>0</v>
      </c>
      <c r="CU79" s="75">
        <f t="shared" si="400"/>
        <v>0</v>
      </c>
      <c r="CV79" s="75">
        <f t="shared" si="400"/>
        <v>0</v>
      </c>
      <c r="CW79" s="75">
        <f t="shared" si="400"/>
        <v>0</v>
      </c>
      <c r="CX79" s="75">
        <f>SUM(CR79:CW79)</f>
        <v>0</v>
      </c>
      <c r="CY79" s="75">
        <f>CP79+CQ79+CX79</f>
        <v>0</v>
      </c>
      <c r="DC79" s="75">
        <f t="shared" ref="DC79:DJ79" si="401">DC77</f>
        <v>0</v>
      </c>
      <c r="DD79" s="75">
        <f t="shared" si="401"/>
        <v>0</v>
      </c>
      <c r="DE79" s="75">
        <f t="shared" si="401"/>
        <v>0</v>
      </c>
      <c r="DF79" s="75">
        <f t="shared" si="401"/>
        <v>0</v>
      </c>
      <c r="DG79" s="75">
        <f t="shared" si="401"/>
        <v>0</v>
      </c>
      <c r="DH79" s="75">
        <f t="shared" si="401"/>
        <v>0</v>
      </c>
      <c r="DI79" s="75">
        <f t="shared" si="401"/>
        <v>0</v>
      </c>
      <c r="DJ79" s="75">
        <f t="shared" si="401"/>
        <v>0</v>
      </c>
      <c r="DK79" s="75">
        <f>SUM(DE79:DJ79)</f>
        <v>0</v>
      </c>
      <c r="DL79" s="75">
        <f>DC79+DD79+DK79</f>
        <v>0</v>
      </c>
      <c r="DP79" s="75">
        <f t="shared" ref="DP79:DW79" si="402">DP77</f>
        <v>0</v>
      </c>
      <c r="DQ79" s="75">
        <f t="shared" si="402"/>
        <v>0</v>
      </c>
      <c r="DR79" s="75">
        <f t="shared" si="402"/>
        <v>0</v>
      </c>
      <c r="DS79" s="75">
        <f t="shared" si="402"/>
        <v>0</v>
      </c>
      <c r="DT79" s="75">
        <f t="shared" si="402"/>
        <v>0</v>
      </c>
      <c r="DU79" s="75">
        <f t="shared" si="402"/>
        <v>0</v>
      </c>
      <c r="DV79" s="75">
        <f t="shared" si="402"/>
        <v>0</v>
      </c>
      <c r="DW79" s="75">
        <f t="shared" si="402"/>
        <v>0</v>
      </c>
      <c r="DX79" s="75">
        <f>SUM(DR79:DW79)</f>
        <v>0</v>
      </c>
      <c r="DY79" s="75">
        <f>DP79+DQ79+DX79</f>
        <v>0</v>
      </c>
      <c r="EC79" s="75">
        <f t="shared" ref="EC79:EJ79" si="403">EC77</f>
        <v>0</v>
      </c>
      <c r="ED79" s="75">
        <f t="shared" si="403"/>
        <v>0</v>
      </c>
      <c r="EE79" s="75">
        <f t="shared" si="403"/>
        <v>0</v>
      </c>
      <c r="EF79" s="75">
        <f t="shared" si="403"/>
        <v>0</v>
      </c>
      <c r="EG79" s="75">
        <f t="shared" si="403"/>
        <v>0</v>
      </c>
      <c r="EH79" s="75">
        <f t="shared" si="403"/>
        <v>0</v>
      </c>
      <c r="EI79" s="75">
        <f t="shared" si="403"/>
        <v>0</v>
      </c>
      <c r="EJ79" s="75">
        <f t="shared" si="403"/>
        <v>0</v>
      </c>
      <c r="EK79" s="75">
        <f>SUM(EE79:EJ79)</f>
        <v>0</v>
      </c>
      <c r="EL79" s="75">
        <f>EC79+ED79+EK79</f>
        <v>0</v>
      </c>
      <c r="EP79" s="75">
        <f t="shared" ref="EP79:EW79" si="404">EP77</f>
        <v>0</v>
      </c>
      <c r="EQ79" s="75">
        <f t="shared" si="404"/>
        <v>0</v>
      </c>
      <c r="ER79" s="75">
        <f t="shared" si="404"/>
        <v>0</v>
      </c>
      <c r="ES79" s="75">
        <f t="shared" si="404"/>
        <v>0</v>
      </c>
      <c r="ET79" s="75">
        <f t="shared" si="404"/>
        <v>0</v>
      </c>
      <c r="EU79" s="75">
        <f t="shared" si="404"/>
        <v>0</v>
      </c>
      <c r="EV79" s="75">
        <f t="shared" si="404"/>
        <v>0</v>
      </c>
      <c r="EW79" s="75">
        <f t="shared" si="404"/>
        <v>0</v>
      </c>
      <c r="EX79" s="75">
        <f>SUM(ER79:EW79)</f>
        <v>0</v>
      </c>
      <c r="EY79" s="75">
        <f>EP79+EQ79+EX79</f>
        <v>0</v>
      </c>
    </row>
    <row r="80" spans="1:158" s="78" customFormat="1" hidden="1" x14ac:dyDescent="0.2">
      <c r="A80" s="81" t="s">
        <v>251</v>
      </c>
      <c r="B80" s="80">
        <f t="shared" ref="B80:I80" si="405">B78-B76</f>
        <v>0</v>
      </c>
      <c r="C80" s="80">
        <f t="shared" si="405"/>
        <v>0</v>
      </c>
      <c r="D80" s="80">
        <f t="shared" si="405"/>
        <v>0</v>
      </c>
      <c r="E80" s="80">
        <f t="shared" si="405"/>
        <v>0</v>
      </c>
      <c r="F80" s="80">
        <f t="shared" si="405"/>
        <v>0</v>
      </c>
      <c r="G80" s="80">
        <f t="shared" si="405"/>
        <v>0</v>
      </c>
      <c r="H80" s="80">
        <f t="shared" si="405"/>
        <v>0</v>
      </c>
      <c r="I80" s="80">
        <f t="shared" si="405"/>
        <v>0</v>
      </c>
      <c r="J80" s="80">
        <f>SUM(D80:I80)</f>
        <v>0</v>
      </c>
      <c r="K80" s="80">
        <f>B80+C80+J80</f>
        <v>0</v>
      </c>
      <c r="P80" s="80">
        <f t="shared" ref="P80:W80" si="406">P78-P76</f>
        <v>0</v>
      </c>
      <c r="Q80" s="80">
        <f t="shared" si="406"/>
        <v>0</v>
      </c>
      <c r="R80" s="80">
        <f t="shared" si="406"/>
        <v>0</v>
      </c>
      <c r="S80" s="80">
        <f t="shared" si="406"/>
        <v>0</v>
      </c>
      <c r="T80" s="80">
        <f t="shared" si="406"/>
        <v>0</v>
      </c>
      <c r="U80" s="80">
        <f t="shared" si="406"/>
        <v>0</v>
      </c>
      <c r="V80" s="80">
        <f t="shared" si="406"/>
        <v>0</v>
      </c>
      <c r="W80" s="80">
        <f t="shared" si="406"/>
        <v>0</v>
      </c>
      <c r="X80" s="80">
        <f>SUM(R80:W80)</f>
        <v>0</v>
      </c>
      <c r="Y80" s="80">
        <f>P80+Q80+X80</f>
        <v>0</v>
      </c>
      <c r="AC80" s="80">
        <f t="shared" ref="AC80:AJ80" si="407">AC78-AC76</f>
        <v>0</v>
      </c>
      <c r="AD80" s="80">
        <f t="shared" si="407"/>
        <v>0</v>
      </c>
      <c r="AE80" s="80">
        <f t="shared" si="407"/>
        <v>0</v>
      </c>
      <c r="AF80" s="80">
        <f t="shared" si="407"/>
        <v>0</v>
      </c>
      <c r="AG80" s="80">
        <f t="shared" si="407"/>
        <v>0</v>
      </c>
      <c r="AH80" s="80">
        <f t="shared" si="407"/>
        <v>0</v>
      </c>
      <c r="AI80" s="80">
        <f t="shared" si="407"/>
        <v>0</v>
      </c>
      <c r="AJ80" s="80">
        <f t="shared" si="407"/>
        <v>4273558.7832346559</v>
      </c>
      <c r="AK80" s="80">
        <f>SUM(AE80:AJ80)</f>
        <v>4273558.7832346559</v>
      </c>
      <c r="AL80" s="80">
        <f>AC80+AD80+AK80</f>
        <v>4273558.7832346559</v>
      </c>
      <c r="AP80" s="80">
        <f t="shared" ref="AP80:AW80" si="408">AP78-AP76</f>
        <v>0</v>
      </c>
      <c r="AQ80" s="80">
        <f t="shared" si="408"/>
        <v>0</v>
      </c>
      <c r="AR80" s="80">
        <f t="shared" si="408"/>
        <v>0</v>
      </c>
      <c r="AS80" s="80">
        <f t="shared" si="408"/>
        <v>0</v>
      </c>
      <c r="AT80" s="80">
        <f t="shared" si="408"/>
        <v>0</v>
      </c>
      <c r="AU80" s="80">
        <f t="shared" si="408"/>
        <v>0</v>
      </c>
      <c r="AV80" s="80">
        <f t="shared" si="408"/>
        <v>0</v>
      </c>
      <c r="AW80" s="80">
        <f t="shared" si="408"/>
        <v>4273558.7832346559</v>
      </c>
      <c r="AX80" s="80">
        <f>SUM(AR80:AW80)</f>
        <v>4273558.7832346559</v>
      </c>
      <c r="AY80" s="80">
        <f>AP80+AQ80+AX80</f>
        <v>4273558.7832346559</v>
      </c>
      <c r="BC80" s="80">
        <f t="shared" ref="BC80:BJ80" si="409">BC78-BC76</f>
        <v>0</v>
      </c>
      <c r="BD80" s="80">
        <f t="shared" si="409"/>
        <v>0</v>
      </c>
      <c r="BE80" s="80">
        <f t="shared" si="409"/>
        <v>0</v>
      </c>
      <c r="BF80" s="80">
        <f t="shared" si="409"/>
        <v>0</v>
      </c>
      <c r="BG80" s="80">
        <f t="shared" si="409"/>
        <v>0</v>
      </c>
      <c r="BH80" s="80">
        <f t="shared" si="409"/>
        <v>0</v>
      </c>
      <c r="BI80" s="80">
        <f t="shared" si="409"/>
        <v>0</v>
      </c>
      <c r="BJ80" s="80">
        <f t="shared" si="409"/>
        <v>4273558.7832346559</v>
      </c>
      <c r="BK80" s="80">
        <f>SUM(BE80:BJ80)</f>
        <v>4273558.7832346559</v>
      </c>
      <c r="BL80" s="80">
        <f>BC80+BD80+BK80</f>
        <v>4273558.7832346559</v>
      </c>
      <c r="BP80" s="80">
        <f t="shared" ref="BP80:BW80" si="410">BP78-BP76</f>
        <v>0</v>
      </c>
      <c r="BQ80" s="80">
        <f t="shared" si="410"/>
        <v>0</v>
      </c>
      <c r="BR80" s="80">
        <f t="shared" si="410"/>
        <v>0</v>
      </c>
      <c r="BS80" s="80">
        <f t="shared" si="410"/>
        <v>0</v>
      </c>
      <c r="BT80" s="80">
        <f t="shared" si="410"/>
        <v>0</v>
      </c>
      <c r="BU80" s="80">
        <f t="shared" si="410"/>
        <v>0</v>
      </c>
      <c r="BV80" s="80">
        <f t="shared" si="410"/>
        <v>0</v>
      </c>
      <c r="BW80" s="80">
        <f t="shared" si="410"/>
        <v>4273558.7832346559</v>
      </c>
      <c r="BX80" s="80">
        <f>SUM(BR80:BW80)</f>
        <v>4273558.7832346559</v>
      </c>
      <c r="BY80" s="80">
        <f>BP80+BQ80+BX80</f>
        <v>4273558.7832346559</v>
      </c>
      <c r="CC80" s="80">
        <f t="shared" ref="CC80:CJ80" si="411">CC78-CC76</f>
        <v>0</v>
      </c>
      <c r="CD80" s="80">
        <f t="shared" si="411"/>
        <v>0</v>
      </c>
      <c r="CE80" s="80">
        <f t="shared" si="411"/>
        <v>0</v>
      </c>
      <c r="CF80" s="80">
        <f t="shared" si="411"/>
        <v>0</v>
      </c>
      <c r="CG80" s="80">
        <f t="shared" si="411"/>
        <v>0</v>
      </c>
      <c r="CH80" s="80">
        <f t="shared" si="411"/>
        <v>0</v>
      </c>
      <c r="CI80" s="80">
        <f t="shared" si="411"/>
        <v>0</v>
      </c>
      <c r="CJ80" s="80">
        <f t="shared" si="411"/>
        <v>4273558.7832346559</v>
      </c>
      <c r="CK80" s="80">
        <f>SUM(CE80:CJ80)</f>
        <v>4273558.7832346559</v>
      </c>
      <c r="CL80" s="80">
        <f>CC80+CD80+CK80</f>
        <v>4273558.7832346559</v>
      </c>
      <c r="CP80" s="80">
        <f t="shared" ref="CP80:CW80" si="412">CP78-CP76</f>
        <v>0</v>
      </c>
      <c r="CQ80" s="80">
        <f t="shared" si="412"/>
        <v>0</v>
      </c>
      <c r="CR80" s="80">
        <f t="shared" si="412"/>
        <v>0</v>
      </c>
      <c r="CS80" s="80">
        <f t="shared" si="412"/>
        <v>0</v>
      </c>
      <c r="CT80" s="80">
        <f t="shared" si="412"/>
        <v>0</v>
      </c>
      <c r="CU80" s="80">
        <f t="shared" si="412"/>
        <v>0</v>
      </c>
      <c r="CV80" s="80">
        <f t="shared" si="412"/>
        <v>0</v>
      </c>
      <c r="CW80" s="80">
        <f t="shared" si="412"/>
        <v>4273558.7832346559</v>
      </c>
      <c r="CX80" s="80">
        <f>SUM(CR80:CW80)</f>
        <v>4273558.7832346559</v>
      </c>
      <c r="CY80" s="80">
        <f>CP80+CQ80+CX80</f>
        <v>4273558.7832346559</v>
      </c>
      <c r="DC80" s="80">
        <f t="shared" ref="DC80:DJ80" si="413">DC78-DC76</f>
        <v>0</v>
      </c>
      <c r="DD80" s="80">
        <f t="shared" si="413"/>
        <v>0</v>
      </c>
      <c r="DE80" s="80">
        <f t="shared" si="413"/>
        <v>0</v>
      </c>
      <c r="DF80" s="80">
        <f t="shared" si="413"/>
        <v>0</v>
      </c>
      <c r="DG80" s="80">
        <f t="shared" si="413"/>
        <v>0</v>
      </c>
      <c r="DH80" s="80">
        <f t="shared" si="413"/>
        <v>0</v>
      </c>
      <c r="DI80" s="80">
        <f t="shared" si="413"/>
        <v>0</v>
      </c>
      <c r="DJ80" s="80">
        <f t="shared" si="413"/>
        <v>4273558.7832346559</v>
      </c>
      <c r="DK80" s="80">
        <f>SUM(DE80:DJ80)</f>
        <v>4273558.7832346559</v>
      </c>
      <c r="DL80" s="80">
        <f>DC80+DD80+DK80</f>
        <v>4273558.7832346559</v>
      </c>
      <c r="DP80" s="80">
        <f t="shared" ref="DP80:DW80" si="414">DP78-DP76</f>
        <v>0</v>
      </c>
      <c r="DQ80" s="80">
        <f t="shared" si="414"/>
        <v>0</v>
      </c>
      <c r="DR80" s="80">
        <f t="shared" si="414"/>
        <v>0</v>
      </c>
      <c r="DS80" s="80">
        <f t="shared" si="414"/>
        <v>0</v>
      </c>
      <c r="DT80" s="80">
        <f t="shared" si="414"/>
        <v>0</v>
      </c>
      <c r="DU80" s="80">
        <f t="shared" si="414"/>
        <v>0</v>
      </c>
      <c r="DV80" s="80">
        <f t="shared" si="414"/>
        <v>0</v>
      </c>
      <c r="DW80" s="80">
        <f t="shared" si="414"/>
        <v>4273558.7832346559</v>
      </c>
      <c r="DX80" s="80">
        <f>SUM(DR80:DW80)</f>
        <v>4273558.7832346559</v>
      </c>
      <c r="DY80" s="80">
        <f>DP80+DQ80+DX80</f>
        <v>4273558.7832346559</v>
      </c>
      <c r="EC80" s="80">
        <f t="shared" ref="EC80:EJ80" si="415">EC78-EC76</f>
        <v>0</v>
      </c>
      <c r="ED80" s="80">
        <f t="shared" si="415"/>
        <v>0</v>
      </c>
      <c r="EE80" s="80">
        <f t="shared" si="415"/>
        <v>0</v>
      </c>
      <c r="EF80" s="80">
        <f t="shared" si="415"/>
        <v>0</v>
      </c>
      <c r="EG80" s="80">
        <f t="shared" si="415"/>
        <v>0</v>
      </c>
      <c r="EH80" s="80">
        <f t="shared" si="415"/>
        <v>0</v>
      </c>
      <c r="EI80" s="80">
        <f t="shared" si="415"/>
        <v>0</v>
      </c>
      <c r="EJ80" s="80">
        <f t="shared" si="415"/>
        <v>4273558.7832346559</v>
      </c>
      <c r="EK80" s="80">
        <f>SUM(EE80:EJ80)</f>
        <v>4273558.7832346559</v>
      </c>
      <c r="EL80" s="80">
        <f>EC80+ED80+EK80</f>
        <v>4273558.7832346559</v>
      </c>
      <c r="EP80" s="80">
        <f t="shared" ref="EP80:EW80" si="416">EP78-EP76</f>
        <v>0</v>
      </c>
      <c r="EQ80" s="80">
        <f t="shared" si="416"/>
        <v>0</v>
      </c>
      <c r="ER80" s="80">
        <f t="shared" si="416"/>
        <v>0</v>
      </c>
      <c r="ES80" s="80">
        <f t="shared" si="416"/>
        <v>0</v>
      </c>
      <c r="ET80" s="80">
        <f t="shared" si="416"/>
        <v>0</v>
      </c>
      <c r="EU80" s="80">
        <f t="shared" si="416"/>
        <v>0</v>
      </c>
      <c r="EV80" s="80">
        <f t="shared" si="416"/>
        <v>0</v>
      </c>
      <c r="EW80" s="80">
        <f t="shared" si="416"/>
        <v>4273558.7832346559</v>
      </c>
      <c r="EX80" s="80">
        <f>SUM(ER80:EW80)</f>
        <v>4273558.7832346559</v>
      </c>
      <c r="EY80" s="80">
        <f>EP80+EQ80+EX80</f>
        <v>4273558.7832346559</v>
      </c>
    </row>
    <row r="81" spans="1:156" hidden="1" x14ac:dyDescent="0.2"/>
    <row r="82" spans="1:156" hidden="1" x14ac:dyDescent="0.2">
      <c r="A82" s="77" t="s">
        <v>256</v>
      </c>
      <c r="B82" s="3"/>
      <c r="C82" s="3"/>
      <c r="D82" s="3"/>
      <c r="E82" s="3"/>
      <c r="F82" s="3"/>
      <c r="G82" s="3"/>
      <c r="H82" s="3"/>
      <c r="I82" s="3"/>
      <c r="J82" s="3"/>
      <c r="K82" s="3"/>
      <c r="P82" s="3"/>
      <c r="Q82" s="3"/>
      <c r="R82" s="3"/>
      <c r="S82" s="3"/>
      <c r="T82" s="3"/>
      <c r="U82" s="3"/>
      <c r="V82" s="3"/>
      <c r="W82" s="3"/>
      <c r="X82" s="3"/>
      <c r="Y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P82" s="3"/>
      <c r="EQ82" s="3"/>
      <c r="ER82" s="3"/>
      <c r="ES82" s="3"/>
      <c r="ET82" s="3"/>
      <c r="EU82" s="3"/>
      <c r="EV82" s="3"/>
      <c r="EW82" s="3"/>
      <c r="EX82" s="3"/>
      <c r="EY82" s="3"/>
    </row>
    <row r="83" spans="1:156" hidden="1" x14ac:dyDescent="0.2">
      <c r="A83" s="1" t="s">
        <v>255</v>
      </c>
      <c r="B83" s="76">
        <f t="shared" ref="B83:I83" si="417">+B72*0.05</f>
        <v>0</v>
      </c>
      <c r="C83" s="76">
        <f t="shared" si="417"/>
        <v>0</v>
      </c>
      <c r="D83" s="76">
        <f t="shared" si="417"/>
        <v>0</v>
      </c>
      <c r="E83" s="76">
        <f t="shared" si="417"/>
        <v>0</v>
      </c>
      <c r="F83" s="76">
        <f t="shared" si="417"/>
        <v>0</v>
      </c>
      <c r="G83" s="76">
        <f t="shared" si="417"/>
        <v>0</v>
      </c>
      <c r="H83" s="76">
        <f t="shared" si="417"/>
        <v>0</v>
      </c>
      <c r="I83" s="76">
        <f t="shared" si="417"/>
        <v>0</v>
      </c>
      <c r="J83" s="76">
        <f>SUM(D83:I83)</f>
        <v>0</v>
      </c>
      <c r="K83" s="76">
        <f>B83+C83+J83</f>
        <v>0</v>
      </c>
      <c r="P83" s="76">
        <f t="shared" ref="P83:W83" si="418">+P72*0.05</f>
        <v>0</v>
      </c>
      <c r="Q83" s="76">
        <f t="shared" si="418"/>
        <v>0</v>
      </c>
      <c r="R83" s="76">
        <f t="shared" si="418"/>
        <v>0</v>
      </c>
      <c r="S83" s="76">
        <f t="shared" si="418"/>
        <v>0</v>
      </c>
      <c r="T83" s="76">
        <f t="shared" si="418"/>
        <v>0</v>
      </c>
      <c r="U83" s="76">
        <f t="shared" si="418"/>
        <v>0</v>
      </c>
      <c r="V83" s="76">
        <f t="shared" si="418"/>
        <v>0</v>
      </c>
      <c r="W83" s="76">
        <f t="shared" si="418"/>
        <v>0</v>
      </c>
      <c r="X83" s="76">
        <f>SUM(R83:W83)</f>
        <v>0</v>
      </c>
      <c r="Y83" s="76">
        <f>P83+Q83+X83</f>
        <v>0</v>
      </c>
      <c r="AC83" s="76">
        <f t="shared" ref="AC83:AJ83" si="419">+AC72*0.05</f>
        <v>0</v>
      </c>
      <c r="AD83" s="76">
        <f t="shared" si="419"/>
        <v>0</v>
      </c>
      <c r="AE83" s="76">
        <f t="shared" si="419"/>
        <v>0</v>
      </c>
      <c r="AF83" s="76">
        <f t="shared" si="419"/>
        <v>0</v>
      </c>
      <c r="AG83" s="76">
        <f t="shared" si="419"/>
        <v>0</v>
      </c>
      <c r="AH83" s="76">
        <f t="shared" si="419"/>
        <v>0</v>
      </c>
      <c r="AI83" s="76">
        <f t="shared" si="419"/>
        <v>0</v>
      </c>
      <c r="AJ83" s="76">
        <f t="shared" si="419"/>
        <v>0</v>
      </c>
      <c r="AK83" s="76">
        <f>SUM(AE83:AJ83)</f>
        <v>0</v>
      </c>
      <c r="AL83" s="76">
        <f>AC83+AD83+AK83</f>
        <v>0</v>
      </c>
      <c r="AP83" s="76">
        <f t="shared" ref="AP83:AW83" si="420">+AP72*0.05</f>
        <v>0</v>
      </c>
      <c r="AQ83" s="76">
        <f t="shared" si="420"/>
        <v>0</v>
      </c>
      <c r="AR83" s="76">
        <f t="shared" si="420"/>
        <v>0</v>
      </c>
      <c r="AS83" s="76">
        <f t="shared" si="420"/>
        <v>0</v>
      </c>
      <c r="AT83" s="76">
        <f t="shared" si="420"/>
        <v>0</v>
      </c>
      <c r="AU83" s="76">
        <f t="shared" si="420"/>
        <v>0</v>
      </c>
      <c r="AV83" s="76">
        <f t="shared" si="420"/>
        <v>0</v>
      </c>
      <c r="AW83" s="76">
        <f t="shared" si="420"/>
        <v>0</v>
      </c>
      <c r="AX83" s="76">
        <f>SUM(AR83:AW83)</f>
        <v>0</v>
      </c>
      <c r="AY83" s="76">
        <f>AP83+AQ83+AX83</f>
        <v>0</v>
      </c>
      <c r="BC83" s="76">
        <f t="shared" ref="BC83:BJ83" si="421">+BC72*0.05</f>
        <v>0</v>
      </c>
      <c r="BD83" s="76">
        <f t="shared" si="421"/>
        <v>0</v>
      </c>
      <c r="BE83" s="76">
        <f t="shared" si="421"/>
        <v>0</v>
      </c>
      <c r="BF83" s="76">
        <f t="shared" si="421"/>
        <v>0</v>
      </c>
      <c r="BG83" s="76">
        <f t="shared" si="421"/>
        <v>0</v>
      </c>
      <c r="BH83" s="76">
        <f t="shared" si="421"/>
        <v>0</v>
      </c>
      <c r="BI83" s="76">
        <f t="shared" si="421"/>
        <v>0</v>
      </c>
      <c r="BJ83" s="76">
        <f t="shared" si="421"/>
        <v>0</v>
      </c>
      <c r="BK83" s="76">
        <f>SUM(BE83:BJ83)</f>
        <v>0</v>
      </c>
      <c r="BL83" s="76">
        <f>BC83+BD83+BK83</f>
        <v>0</v>
      </c>
      <c r="BP83" s="76">
        <f t="shared" ref="BP83:BW83" si="422">+BP72*0.05</f>
        <v>0</v>
      </c>
      <c r="BQ83" s="76">
        <f t="shared" si="422"/>
        <v>0</v>
      </c>
      <c r="BR83" s="76">
        <f t="shared" si="422"/>
        <v>0</v>
      </c>
      <c r="BS83" s="76">
        <f t="shared" si="422"/>
        <v>0</v>
      </c>
      <c r="BT83" s="76">
        <f t="shared" si="422"/>
        <v>0</v>
      </c>
      <c r="BU83" s="76">
        <f t="shared" si="422"/>
        <v>0</v>
      </c>
      <c r="BV83" s="76">
        <f t="shared" si="422"/>
        <v>0</v>
      </c>
      <c r="BW83" s="76">
        <f t="shared" si="422"/>
        <v>0</v>
      </c>
      <c r="BX83" s="76">
        <f>SUM(BR83:BW83)</f>
        <v>0</v>
      </c>
      <c r="BY83" s="76">
        <f>BP83+BQ83+BX83</f>
        <v>0</v>
      </c>
      <c r="CC83" s="76">
        <f t="shared" ref="CC83:CJ83" si="423">+CC72*0.05</f>
        <v>0</v>
      </c>
      <c r="CD83" s="76">
        <f t="shared" si="423"/>
        <v>0</v>
      </c>
      <c r="CE83" s="76">
        <f t="shared" si="423"/>
        <v>0</v>
      </c>
      <c r="CF83" s="76">
        <f t="shared" si="423"/>
        <v>0</v>
      </c>
      <c r="CG83" s="76">
        <f t="shared" si="423"/>
        <v>0</v>
      </c>
      <c r="CH83" s="76">
        <f t="shared" si="423"/>
        <v>0</v>
      </c>
      <c r="CI83" s="76">
        <f t="shared" si="423"/>
        <v>0</v>
      </c>
      <c r="CJ83" s="76">
        <f t="shared" si="423"/>
        <v>0</v>
      </c>
      <c r="CK83" s="76">
        <f>SUM(CE83:CJ83)</f>
        <v>0</v>
      </c>
      <c r="CL83" s="76">
        <f>CC83+CD83+CK83</f>
        <v>0</v>
      </c>
      <c r="CP83" s="76">
        <f t="shared" ref="CP83:CW83" si="424">+CP72*0.05</f>
        <v>0</v>
      </c>
      <c r="CQ83" s="76">
        <f t="shared" si="424"/>
        <v>0</v>
      </c>
      <c r="CR83" s="76">
        <f t="shared" si="424"/>
        <v>0</v>
      </c>
      <c r="CS83" s="76">
        <f t="shared" si="424"/>
        <v>0</v>
      </c>
      <c r="CT83" s="76">
        <f t="shared" si="424"/>
        <v>0</v>
      </c>
      <c r="CU83" s="76">
        <f t="shared" si="424"/>
        <v>0</v>
      </c>
      <c r="CV83" s="76">
        <f t="shared" si="424"/>
        <v>0</v>
      </c>
      <c r="CW83" s="76">
        <f t="shared" si="424"/>
        <v>0</v>
      </c>
      <c r="CX83" s="76">
        <f>SUM(CR83:CW83)</f>
        <v>0</v>
      </c>
      <c r="CY83" s="76">
        <f>CP83+CQ83+CX83</f>
        <v>0</v>
      </c>
      <c r="DC83" s="76">
        <f t="shared" ref="DC83:DJ83" si="425">+DC72*0.05</f>
        <v>0</v>
      </c>
      <c r="DD83" s="76">
        <f t="shared" si="425"/>
        <v>0</v>
      </c>
      <c r="DE83" s="76">
        <f t="shared" si="425"/>
        <v>0</v>
      </c>
      <c r="DF83" s="76">
        <f t="shared" si="425"/>
        <v>0</v>
      </c>
      <c r="DG83" s="76">
        <f t="shared" si="425"/>
        <v>0</v>
      </c>
      <c r="DH83" s="76">
        <f t="shared" si="425"/>
        <v>0</v>
      </c>
      <c r="DI83" s="76">
        <f t="shared" si="425"/>
        <v>0</v>
      </c>
      <c r="DJ83" s="76">
        <f t="shared" si="425"/>
        <v>0</v>
      </c>
      <c r="DK83" s="76">
        <f>SUM(DE83:DJ83)</f>
        <v>0</v>
      </c>
      <c r="DL83" s="76">
        <f>DC83+DD83+DK83</f>
        <v>0</v>
      </c>
      <c r="DP83" s="76">
        <f t="shared" ref="DP83:DW83" si="426">+DP72*0.05</f>
        <v>0</v>
      </c>
      <c r="DQ83" s="76">
        <f t="shared" si="426"/>
        <v>0</v>
      </c>
      <c r="DR83" s="76">
        <f t="shared" si="426"/>
        <v>0</v>
      </c>
      <c r="DS83" s="76">
        <f t="shared" si="426"/>
        <v>0</v>
      </c>
      <c r="DT83" s="76">
        <f t="shared" si="426"/>
        <v>0</v>
      </c>
      <c r="DU83" s="76">
        <f t="shared" si="426"/>
        <v>0</v>
      </c>
      <c r="DV83" s="76">
        <f t="shared" si="426"/>
        <v>0</v>
      </c>
      <c r="DW83" s="76">
        <f t="shared" si="426"/>
        <v>0</v>
      </c>
      <c r="DX83" s="76">
        <f>SUM(DR83:DW83)</f>
        <v>0</v>
      </c>
      <c r="DY83" s="76">
        <f>DP83+DQ83+DX83</f>
        <v>0</v>
      </c>
      <c r="EC83" s="76">
        <f t="shared" ref="EC83:EJ83" si="427">+EC72*0.05</f>
        <v>0</v>
      </c>
      <c r="ED83" s="76">
        <f t="shared" si="427"/>
        <v>0</v>
      </c>
      <c r="EE83" s="76">
        <f t="shared" si="427"/>
        <v>0</v>
      </c>
      <c r="EF83" s="76">
        <f t="shared" si="427"/>
        <v>0</v>
      </c>
      <c r="EG83" s="76">
        <f t="shared" si="427"/>
        <v>0</v>
      </c>
      <c r="EH83" s="76">
        <f t="shared" si="427"/>
        <v>0</v>
      </c>
      <c r="EI83" s="76">
        <f t="shared" si="427"/>
        <v>0</v>
      </c>
      <c r="EJ83" s="76">
        <f t="shared" si="427"/>
        <v>0</v>
      </c>
      <c r="EK83" s="76">
        <f>SUM(EE83:EJ83)</f>
        <v>0</v>
      </c>
      <c r="EL83" s="76">
        <f>EC83+ED83+EK83</f>
        <v>0</v>
      </c>
      <c r="EP83" s="76">
        <f t="shared" ref="EP83:EW83" si="428">+EP72*0.05</f>
        <v>0</v>
      </c>
      <c r="EQ83" s="76">
        <f t="shared" si="428"/>
        <v>0</v>
      </c>
      <c r="ER83" s="76">
        <f t="shared" si="428"/>
        <v>0</v>
      </c>
      <c r="ES83" s="76">
        <f t="shared" si="428"/>
        <v>0</v>
      </c>
      <c r="ET83" s="76">
        <f t="shared" si="428"/>
        <v>0</v>
      </c>
      <c r="EU83" s="76">
        <f t="shared" si="428"/>
        <v>0</v>
      </c>
      <c r="EV83" s="76">
        <f t="shared" si="428"/>
        <v>0</v>
      </c>
      <c r="EW83" s="76">
        <f t="shared" si="428"/>
        <v>0</v>
      </c>
      <c r="EX83" s="76">
        <f>SUM(ER83:EW83)</f>
        <v>0</v>
      </c>
      <c r="EY83" s="76">
        <f>EP83+EQ83+EX83</f>
        <v>0</v>
      </c>
    </row>
    <row r="84" spans="1:156" hidden="1" x14ac:dyDescent="0.2">
      <c r="A84" s="1" t="s">
        <v>254</v>
      </c>
      <c r="B84" s="3">
        <f t="shared" ref="B84:I85" si="429">B52*0.05</f>
        <v>0</v>
      </c>
      <c r="C84" s="3">
        <f t="shared" si="429"/>
        <v>0</v>
      </c>
      <c r="D84" s="3">
        <f t="shared" si="429"/>
        <v>0</v>
      </c>
      <c r="E84" s="3">
        <f t="shared" si="429"/>
        <v>0</v>
      </c>
      <c r="F84" s="3">
        <f t="shared" si="429"/>
        <v>0</v>
      </c>
      <c r="G84" s="3">
        <f t="shared" si="429"/>
        <v>0</v>
      </c>
      <c r="H84" s="3">
        <f t="shared" si="429"/>
        <v>0</v>
      </c>
      <c r="I84" s="3">
        <f t="shared" si="429"/>
        <v>0</v>
      </c>
      <c r="J84" s="3">
        <f>SUM(D84:I84)</f>
        <v>0</v>
      </c>
      <c r="K84" s="3">
        <f>B84+C84+J84</f>
        <v>0</v>
      </c>
      <c r="P84" s="3">
        <f t="shared" ref="P84:W85" si="430">P52*0.05</f>
        <v>0</v>
      </c>
      <c r="Q84" s="3">
        <f t="shared" si="430"/>
        <v>0</v>
      </c>
      <c r="R84" s="3">
        <f t="shared" si="430"/>
        <v>0</v>
      </c>
      <c r="S84" s="3">
        <f t="shared" si="430"/>
        <v>0</v>
      </c>
      <c r="T84" s="3">
        <f t="shared" si="430"/>
        <v>0</v>
      </c>
      <c r="U84" s="3">
        <f t="shared" si="430"/>
        <v>0</v>
      </c>
      <c r="V84" s="3">
        <f t="shared" si="430"/>
        <v>0</v>
      </c>
      <c r="W84" s="3">
        <f t="shared" si="430"/>
        <v>0</v>
      </c>
      <c r="X84" s="3">
        <f>SUM(R84:W84)</f>
        <v>0</v>
      </c>
      <c r="Y84" s="3">
        <f>P84+Q84+X84</f>
        <v>0</v>
      </c>
      <c r="AC84" s="3">
        <f t="shared" ref="AC84:AJ85" si="431">AC52*0.05</f>
        <v>0</v>
      </c>
      <c r="AD84" s="3">
        <f t="shared" si="431"/>
        <v>0</v>
      </c>
      <c r="AE84" s="3">
        <f t="shared" si="431"/>
        <v>0</v>
      </c>
      <c r="AF84" s="3">
        <f t="shared" si="431"/>
        <v>0</v>
      </c>
      <c r="AG84" s="3">
        <f t="shared" si="431"/>
        <v>0</v>
      </c>
      <c r="AH84" s="3">
        <f t="shared" si="431"/>
        <v>0</v>
      </c>
      <c r="AI84" s="3">
        <f t="shared" si="431"/>
        <v>0</v>
      </c>
      <c r="AJ84" s="3">
        <f t="shared" si="431"/>
        <v>0</v>
      </c>
      <c r="AK84" s="3">
        <f>SUM(AE84:AJ84)</f>
        <v>0</v>
      </c>
      <c r="AL84" s="3">
        <f>AC84+AD84+AK84</f>
        <v>0</v>
      </c>
      <c r="AP84" s="3">
        <f t="shared" ref="AP84:AW85" si="432">AP52*0.05</f>
        <v>0</v>
      </c>
      <c r="AQ84" s="3">
        <f t="shared" si="432"/>
        <v>0</v>
      </c>
      <c r="AR84" s="3">
        <f t="shared" si="432"/>
        <v>0</v>
      </c>
      <c r="AS84" s="3">
        <f t="shared" si="432"/>
        <v>0</v>
      </c>
      <c r="AT84" s="3">
        <f t="shared" si="432"/>
        <v>0</v>
      </c>
      <c r="AU84" s="3">
        <f t="shared" si="432"/>
        <v>0</v>
      </c>
      <c r="AV84" s="3">
        <f t="shared" si="432"/>
        <v>0</v>
      </c>
      <c r="AW84" s="3">
        <f t="shared" si="432"/>
        <v>0</v>
      </c>
      <c r="AX84" s="3">
        <f>SUM(AR84:AW84)</f>
        <v>0</v>
      </c>
      <c r="AY84" s="3">
        <f>AP84+AQ84+AX84</f>
        <v>0</v>
      </c>
      <c r="BC84" s="3">
        <f t="shared" ref="BC84:BJ85" si="433">BC52*0.05</f>
        <v>0</v>
      </c>
      <c r="BD84" s="3">
        <f t="shared" si="433"/>
        <v>0</v>
      </c>
      <c r="BE84" s="3">
        <f t="shared" si="433"/>
        <v>0</v>
      </c>
      <c r="BF84" s="3">
        <f t="shared" si="433"/>
        <v>0</v>
      </c>
      <c r="BG84" s="3">
        <f t="shared" si="433"/>
        <v>0</v>
      </c>
      <c r="BH84" s="3">
        <f t="shared" si="433"/>
        <v>0</v>
      </c>
      <c r="BI84" s="3">
        <f t="shared" si="433"/>
        <v>0</v>
      </c>
      <c r="BJ84" s="3">
        <f t="shared" si="433"/>
        <v>0</v>
      </c>
      <c r="BK84" s="3">
        <f>SUM(BE84:BJ84)</f>
        <v>0</v>
      </c>
      <c r="BL84" s="3">
        <f>BC84+BD84+BK84</f>
        <v>0</v>
      </c>
      <c r="BP84" s="3">
        <f t="shared" ref="BP84:BW85" si="434">BP52*0.05</f>
        <v>0</v>
      </c>
      <c r="BQ84" s="3">
        <f t="shared" si="434"/>
        <v>0</v>
      </c>
      <c r="BR84" s="3">
        <f t="shared" si="434"/>
        <v>0</v>
      </c>
      <c r="BS84" s="3">
        <f t="shared" si="434"/>
        <v>0</v>
      </c>
      <c r="BT84" s="3">
        <f t="shared" si="434"/>
        <v>0</v>
      </c>
      <c r="BU84" s="3">
        <f t="shared" si="434"/>
        <v>0</v>
      </c>
      <c r="BV84" s="3">
        <f t="shared" si="434"/>
        <v>0</v>
      </c>
      <c r="BW84" s="3">
        <f t="shared" si="434"/>
        <v>0</v>
      </c>
      <c r="BX84" s="3">
        <f>SUM(BR84:BW84)</f>
        <v>0</v>
      </c>
      <c r="BY84" s="3">
        <f>BP84+BQ84+BX84</f>
        <v>0</v>
      </c>
      <c r="CC84" s="3">
        <f t="shared" ref="CC84:CJ85" si="435">CC52*0.05</f>
        <v>0</v>
      </c>
      <c r="CD84" s="3">
        <f t="shared" si="435"/>
        <v>0</v>
      </c>
      <c r="CE84" s="3">
        <f t="shared" si="435"/>
        <v>0</v>
      </c>
      <c r="CF84" s="3">
        <f t="shared" si="435"/>
        <v>0</v>
      </c>
      <c r="CG84" s="3">
        <f t="shared" si="435"/>
        <v>0</v>
      </c>
      <c r="CH84" s="3">
        <f t="shared" si="435"/>
        <v>0</v>
      </c>
      <c r="CI84" s="3">
        <f t="shared" si="435"/>
        <v>0</v>
      </c>
      <c r="CJ84" s="3">
        <f t="shared" si="435"/>
        <v>0</v>
      </c>
      <c r="CK84" s="3">
        <f>SUM(CE84:CJ84)</f>
        <v>0</v>
      </c>
      <c r="CL84" s="3">
        <f>CC84+CD84+CK84</f>
        <v>0</v>
      </c>
      <c r="CP84" s="3">
        <f t="shared" ref="CP84:CW85" si="436">CP52*0.05</f>
        <v>0</v>
      </c>
      <c r="CQ84" s="3">
        <f t="shared" si="436"/>
        <v>0</v>
      </c>
      <c r="CR84" s="3">
        <f t="shared" si="436"/>
        <v>0</v>
      </c>
      <c r="CS84" s="3">
        <f t="shared" si="436"/>
        <v>0</v>
      </c>
      <c r="CT84" s="3">
        <f t="shared" si="436"/>
        <v>0</v>
      </c>
      <c r="CU84" s="3">
        <f t="shared" si="436"/>
        <v>0</v>
      </c>
      <c r="CV84" s="3">
        <f t="shared" si="436"/>
        <v>0</v>
      </c>
      <c r="CW84" s="3">
        <f t="shared" si="436"/>
        <v>0</v>
      </c>
      <c r="CX84" s="3">
        <f>SUM(CR84:CW84)</f>
        <v>0</v>
      </c>
      <c r="CY84" s="3">
        <f>CP84+CQ84+CX84</f>
        <v>0</v>
      </c>
      <c r="DC84" s="3">
        <f t="shared" ref="DC84:DJ85" si="437">DC52*0.05</f>
        <v>0</v>
      </c>
      <c r="DD84" s="3">
        <f t="shared" si="437"/>
        <v>0</v>
      </c>
      <c r="DE84" s="3">
        <f t="shared" si="437"/>
        <v>0</v>
      </c>
      <c r="DF84" s="3">
        <f t="shared" si="437"/>
        <v>0</v>
      </c>
      <c r="DG84" s="3">
        <f t="shared" si="437"/>
        <v>0</v>
      </c>
      <c r="DH84" s="3">
        <f t="shared" si="437"/>
        <v>0</v>
      </c>
      <c r="DI84" s="3">
        <f t="shared" si="437"/>
        <v>0</v>
      </c>
      <c r="DJ84" s="3">
        <f t="shared" si="437"/>
        <v>0</v>
      </c>
      <c r="DK84" s="3">
        <f>SUM(DE84:DJ84)</f>
        <v>0</v>
      </c>
      <c r="DL84" s="3">
        <f>DC84+DD84+DK84</f>
        <v>0</v>
      </c>
      <c r="DP84" s="3">
        <f t="shared" ref="DP84:DW85" si="438">DP52*0.05</f>
        <v>0</v>
      </c>
      <c r="DQ84" s="3">
        <f t="shared" si="438"/>
        <v>0</v>
      </c>
      <c r="DR84" s="3">
        <f t="shared" si="438"/>
        <v>0</v>
      </c>
      <c r="DS84" s="3">
        <f t="shared" si="438"/>
        <v>0</v>
      </c>
      <c r="DT84" s="3">
        <f t="shared" si="438"/>
        <v>0</v>
      </c>
      <c r="DU84" s="3">
        <f t="shared" si="438"/>
        <v>0</v>
      </c>
      <c r="DV84" s="3">
        <f t="shared" si="438"/>
        <v>0</v>
      </c>
      <c r="DW84" s="3">
        <f t="shared" si="438"/>
        <v>0</v>
      </c>
      <c r="DX84" s="3">
        <f>SUM(DR84:DW84)</f>
        <v>0</v>
      </c>
      <c r="DY84" s="3">
        <f>DP84+DQ84+DX84</f>
        <v>0</v>
      </c>
      <c r="EC84" s="3">
        <f t="shared" ref="EC84:EJ85" si="439">EC52*0.05</f>
        <v>0</v>
      </c>
      <c r="ED84" s="3">
        <f t="shared" si="439"/>
        <v>0</v>
      </c>
      <c r="EE84" s="3">
        <f t="shared" si="439"/>
        <v>0</v>
      </c>
      <c r="EF84" s="3">
        <f t="shared" si="439"/>
        <v>0</v>
      </c>
      <c r="EG84" s="3">
        <f t="shared" si="439"/>
        <v>0</v>
      </c>
      <c r="EH84" s="3">
        <f t="shared" si="439"/>
        <v>0</v>
      </c>
      <c r="EI84" s="3">
        <f t="shared" si="439"/>
        <v>0</v>
      </c>
      <c r="EJ84" s="3">
        <f t="shared" si="439"/>
        <v>0</v>
      </c>
      <c r="EK84" s="3">
        <f>SUM(EE84:EJ84)</f>
        <v>0</v>
      </c>
      <c r="EL84" s="3">
        <f>EC84+ED84+EK84</f>
        <v>0</v>
      </c>
      <c r="EP84" s="3">
        <f t="shared" ref="EP84:EW85" si="440">EP52*0.05</f>
        <v>0</v>
      </c>
      <c r="EQ84" s="3">
        <f t="shared" si="440"/>
        <v>0</v>
      </c>
      <c r="ER84" s="3">
        <f t="shared" si="440"/>
        <v>0</v>
      </c>
      <c r="ES84" s="3">
        <f t="shared" si="440"/>
        <v>0</v>
      </c>
      <c r="ET84" s="3">
        <f t="shared" si="440"/>
        <v>0</v>
      </c>
      <c r="EU84" s="3">
        <f t="shared" si="440"/>
        <v>0</v>
      </c>
      <c r="EV84" s="3">
        <f t="shared" si="440"/>
        <v>0</v>
      </c>
      <c r="EW84" s="3">
        <f t="shared" si="440"/>
        <v>0</v>
      </c>
      <c r="EX84" s="3">
        <f>SUM(ER84:EW84)</f>
        <v>0</v>
      </c>
      <c r="EY84" s="3">
        <f>EP84+EQ84+EX84</f>
        <v>0</v>
      </c>
    </row>
    <row r="85" spans="1:156" hidden="1" x14ac:dyDescent="0.2">
      <c r="A85" s="1" t="s">
        <v>253</v>
      </c>
      <c r="B85" s="3">
        <f t="shared" si="429"/>
        <v>0</v>
      </c>
      <c r="C85" s="3">
        <f t="shared" si="429"/>
        <v>0</v>
      </c>
      <c r="D85" s="3">
        <f t="shared" si="429"/>
        <v>0</v>
      </c>
      <c r="E85" s="3">
        <f t="shared" si="429"/>
        <v>0</v>
      </c>
      <c r="F85" s="3">
        <f t="shared" si="429"/>
        <v>0</v>
      </c>
      <c r="G85" s="3">
        <f t="shared" si="429"/>
        <v>0</v>
      </c>
      <c r="H85" s="3">
        <f t="shared" si="429"/>
        <v>0</v>
      </c>
      <c r="I85" s="3">
        <f t="shared" si="429"/>
        <v>0</v>
      </c>
      <c r="J85" s="3">
        <f>SUM(D85:I85)</f>
        <v>0</v>
      </c>
      <c r="K85" s="3">
        <f>B85+C85+J85</f>
        <v>0</v>
      </c>
      <c r="P85" s="3">
        <f t="shared" si="430"/>
        <v>0</v>
      </c>
      <c r="Q85" s="3">
        <f t="shared" si="430"/>
        <v>0</v>
      </c>
      <c r="R85" s="3">
        <f t="shared" si="430"/>
        <v>0</v>
      </c>
      <c r="S85" s="3">
        <f t="shared" si="430"/>
        <v>0</v>
      </c>
      <c r="T85" s="3">
        <f t="shared" si="430"/>
        <v>0</v>
      </c>
      <c r="U85" s="3">
        <f t="shared" si="430"/>
        <v>0</v>
      </c>
      <c r="V85" s="3">
        <f t="shared" si="430"/>
        <v>0</v>
      </c>
      <c r="W85" s="3">
        <f t="shared" si="430"/>
        <v>0</v>
      </c>
      <c r="X85" s="3">
        <f>SUM(R85:W85)</f>
        <v>0</v>
      </c>
      <c r="Y85" s="3">
        <f>P85+Q85+X85</f>
        <v>0</v>
      </c>
      <c r="AC85" s="3">
        <f t="shared" si="431"/>
        <v>0</v>
      </c>
      <c r="AD85" s="3">
        <f t="shared" si="431"/>
        <v>0</v>
      </c>
      <c r="AE85" s="3">
        <f t="shared" si="431"/>
        <v>0</v>
      </c>
      <c r="AF85" s="3">
        <f t="shared" si="431"/>
        <v>0</v>
      </c>
      <c r="AG85" s="3">
        <f t="shared" si="431"/>
        <v>0</v>
      </c>
      <c r="AH85" s="3">
        <f t="shared" si="431"/>
        <v>0</v>
      </c>
      <c r="AI85" s="3">
        <f t="shared" si="431"/>
        <v>0</v>
      </c>
      <c r="AJ85" s="3">
        <f t="shared" si="431"/>
        <v>0</v>
      </c>
      <c r="AK85" s="3">
        <f>SUM(AE85:AJ85)</f>
        <v>0</v>
      </c>
      <c r="AL85" s="3">
        <f>AC85+AD85+AK85</f>
        <v>0</v>
      </c>
      <c r="AP85" s="3">
        <f t="shared" si="432"/>
        <v>0</v>
      </c>
      <c r="AQ85" s="3">
        <f t="shared" si="432"/>
        <v>0</v>
      </c>
      <c r="AR85" s="3">
        <f t="shared" si="432"/>
        <v>0</v>
      </c>
      <c r="AS85" s="3">
        <f t="shared" si="432"/>
        <v>0</v>
      </c>
      <c r="AT85" s="3">
        <f t="shared" si="432"/>
        <v>0</v>
      </c>
      <c r="AU85" s="3">
        <f t="shared" si="432"/>
        <v>0</v>
      </c>
      <c r="AV85" s="3">
        <f t="shared" si="432"/>
        <v>0</v>
      </c>
      <c r="AW85" s="3">
        <f t="shared" si="432"/>
        <v>0</v>
      </c>
      <c r="AX85" s="3">
        <f>SUM(AR85:AW85)</f>
        <v>0</v>
      </c>
      <c r="AY85" s="3">
        <f>AP85+AQ85+AX85</f>
        <v>0</v>
      </c>
      <c r="BC85" s="3">
        <f t="shared" si="433"/>
        <v>0</v>
      </c>
      <c r="BD85" s="3">
        <f t="shared" si="433"/>
        <v>0</v>
      </c>
      <c r="BE85" s="3">
        <f t="shared" si="433"/>
        <v>0</v>
      </c>
      <c r="BF85" s="3">
        <f t="shared" si="433"/>
        <v>0</v>
      </c>
      <c r="BG85" s="3">
        <f t="shared" si="433"/>
        <v>0</v>
      </c>
      <c r="BH85" s="3">
        <f t="shared" si="433"/>
        <v>0</v>
      </c>
      <c r="BI85" s="3">
        <f t="shared" si="433"/>
        <v>0</v>
      </c>
      <c r="BJ85" s="3">
        <f t="shared" si="433"/>
        <v>0</v>
      </c>
      <c r="BK85" s="3">
        <f>SUM(BE85:BJ85)</f>
        <v>0</v>
      </c>
      <c r="BL85" s="3">
        <f>BC85+BD85+BK85</f>
        <v>0</v>
      </c>
      <c r="BP85" s="3">
        <f t="shared" si="434"/>
        <v>0</v>
      </c>
      <c r="BQ85" s="3">
        <f t="shared" si="434"/>
        <v>0</v>
      </c>
      <c r="BR85" s="3">
        <f t="shared" si="434"/>
        <v>0</v>
      </c>
      <c r="BS85" s="3">
        <f t="shared" si="434"/>
        <v>0</v>
      </c>
      <c r="BT85" s="3">
        <f t="shared" si="434"/>
        <v>0</v>
      </c>
      <c r="BU85" s="3">
        <f t="shared" si="434"/>
        <v>0</v>
      </c>
      <c r="BV85" s="3">
        <f t="shared" si="434"/>
        <v>0</v>
      </c>
      <c r="BW85" s="3">
        <f t="shared" si="434"/>
        <v>0</v>
      </c>
      <c r="BX85" s="3">
        <f>SUM(BR85:BW85)</f>
        <v>0</v>
      </c>
      <c r="BY85" s="3">
        <f>BP85+BQ85+BX85</f>
        <v>0</v>
      </c>
      <c r="CC85" s="3">
        <f t="shared" si="435"/>
        <v>0</v>
      </c>
      <c r="CD85" s="3">
        <f t="shared" si="435"/>
        <v>0</v>
      </c>
      <c r="CE85" s="3">
        <f t="shared" si="435"/>
        <v>0</v>
      </c>
      <c r="CF85" s="3">
        <f t="shared" si="435"/>
        <v>0</v>
      </c>
      <c r="CG85" s="3">
        <f t="shared" si="435"/>
        <v>0</v>
      </c>
      <c r="CH85" s="3">
        <f t="shared" si="435"/>
        <v>0</v>
      </c>
      <c r="CI85" s="3">
        <f t="shared" si="435"/>
        <v>0</v>
      </c>
      <c r="CJ85" s="3">
        <f t="shared" si="435"/>
        <v>0</v>
      </c>
      <c r="CK85" s="3">
        <f>SUM(CE85:CJ85)</f>
        <v>0</v>
      </c>
      <c r="CL85" s="3">
        <f>CC85+CD85+CK85</f>
        <v>0</v>
      </c>
      <c r="CP85" s="3">
        <f t="shared" si="436"/>
        <v>0</v>
      </c>
      <c r="CQ85" s="3">
        <f t="shared" si="436"/>
        <v>0</v>
      </c>
      <c r="CR85" s="3">
        <f t="shared" si="436"/>
        <v>0</v>
      </c>
      <c r="CS85" s="3">
        <f t="shared" si="436"/>
        <v>0</v>
      </c>
      <c r="CT85" s="3">
        <f t="shared" si="436"/>
        <v>0</v>
      </c>
      <c r="CU85" s="3">
        <f t="shared" si="436"/>
        <v>0</v>
      </c>
      <c r="CV85" s="3">
        <f t="shared" si="436"/>
        <v>0</v>
      </c>
      <c r="CW85" s="3">
        <f t="shared" si="436"/>
        <v>0</v>
      </c>
      <c r="CX85" s="3">
        <f>SUM(CR85:CW85)</f>
        <v>0</v>
      </c>
      <c r="CY85" s="3">
        <f>CP85+CQ85+CX85</f>
        <v>0</v>
      </c>
      <c r="DC85" s="3">
        <f t="shared" si="437"/>
        <v>0</v>
      </c>
      <c r="DD85" s="3">
        <f t="shared" si="437"/>
        <v>0</v>
      </c>
      <c r="DE85" s="3">
        <f t="shared" si="437"/>
        <v>0</v>
      </c>
      <c r="DF85" s="3">
        <f t="shared" si="437"/>
        <v>0</v>
      </c>
      <c r="DG85" s="3">
        <f t="shared" si="437"/>
        <v>0</v>
      </c>
      <c r="DH85" s="3">
        <f t="shared" si="437"/>
        <v>0</v>
      </c>
      <c r="DI85" s="3">
        <f t="shared" si="437"/>
        <v>0</v>
      </c>
      <c r="DJ85" s="3">
        <f t="shared" si="437"/>
        <v>0</v>
      </c>
      <c r="DK85" s="3">
        <f>SUM(DE85:DJ85)</f>
        <v>0</v>
      </c>
      <c r="DL85" s="3">
        <f>DC85+DD85+DK85</f>
        <v>0</v>
      </c>
      <c r="DP85" s="3">
        <f t="shared" si="438"/>
        <v>0</v>
      </c>
      <c r="DQ85" s="3">
        <f t="shared" si="438"/>
        <v>0</v>
      </c>
      <c r="DR85" s="3">
        <f t="shared" si="438"/>
        <v>0</v>
      </c>
      <c r="DS85" s="3">
        <f t="shared" si="438"/>
        <v>0</v>
      </c>
      <c r="DT85" s="3">
        <f t="shared" si="438"/>
        <v>0</v>
      </c>
      <c r="DU85" s="3">
        <f t="shared" si="438"/>
        <v>0</v>
      </c>
      <c r="DV85" s="3">
        <f t="shared" si="438"/>
        <v>0</v>
      </c>
      <c r="DW85" s="3">
        <f t="shared" si="438"/>
        <v>0</v>
      </c>
      <c r="DX85" s="3">
        <f>SUM(DR85:DW85)</f>
        <v>0</v>
      </c>
      <c r="DY85" s="3">
        <f>DP85+DQ85+DX85</f>
        <v>0</v>
      </c>
      <c r="EC85" s="3">
        <f t="shared" si="439"/>
        <v>0</v>
      </c>
      <c r="ED85" s="3">
        <f t="shared" si="439"/>
        <v>0</v>
      </c>
      <c r="EE85" s="3">
        <f t="shared" si="439"/>
        <v>0</v>
      </c>
      <c r="EF85" s="3">
        <f t="shared" si="439"/>
        <v>0</v>
      </c>
      <c r="EG85" s="3">
        <f t="shared" si="439"/>
        <v>0</v>
      </c>
      <c r="EH85" s="3">
        <f t="shared" si="439"/>
        <v>0</v>
      </c>
      <c r="EI85" s="3">
        <f t="shared" si="439"/>
        <v>0</v>
      </c>
      <c r="EJ85" s="3">
        <f t="shared" si="439"/>
        <v>0</v>
      </c>
      <c r="EK85" s="3">
        <f>SUM(EE85:EJ85)</f>
        <v>0</v>
      </c>
      <c r="EL85" s="3">
        <f>EC85+ED85+EK85</f>
        <v>0</v>
      </c>
      <c r="EP85" s="3">
        <f t="shared" si="440"/>
        <v>0</v>
      </c>
      <c r="EQ85" s="3">
        <f t="shared" si="440"/>
        <v>0</v>
      </c>
      <c r="ER85" s="3">
        <f t="shared" si="440"/>
        <v>0</v>
      </c>
      <c r="ES85" s="3">
        <f t="shared" si="440"/>
        <v>0</v>
      </c>
      <c r="ET85" s="3">
        <f t="shared" si="440"/>
        <v>0</v>
      </c>
      <c r="EU85" s="3">
        <f t="shared" si="440"/>
        <v>0</v>
      </c>
      <c r="EV85" s="3">
        <f t="shared" si="440"/>
        <v>0</v>
      </c>
      <c r="EW85" s="3">
        <f t="shared" si="440"/>
        <v>0</v>
      </c>
      <c r="EX85" s="3">
        <f>SUM(ER85:EW85)</f>
        <v>0</v>
      </c>
      <c r="EY85" s="3">
        <f>EP85+EQ85+EX85</f>
        <v>0</v>
      </c>
    </row>
    <row r="86" spans="1:156" hidden="1" x14ac:dyDescent="0.2">
      <c r="A86" s="74" t="s">
        <v>252</v>
      </c>
      <c r="B86" s="75">
        <f t="shared" ref="B86:I86" si="441">B84</f>
        <v>0</v>
      </c>
      <c r="C86" s="75">
        <f t="shared" si="441"/>
        <v>0</v>
      </c>
      <c r="D86" s="75">
        <f t="shared" si="441"/>
        <v>0</v>
      </c>
      <c r="E86" s="75">
        <f t="shared" si="441"/>
        <v>0</v>
      </c>
      <c r="F86" s="75">
        <f t="shared" si="441"/>
        <v>0</v>
      </c>
      <c r="G86" s="75">
        <f t="shared" si="441"/>
        <v>0</v>
      </c>
      <c r="H86" s="75">
        <f t="shared" si="441"/>
        <v>0</v>
      </c>
      <c r="I86" s="75">
        <f t="shared" si="441"/>
        <v>0</v>
      </c>
      <c r="J86" s="75">
        <f>SUM(D86:I86)</f>
        <v>0</v>
      </c>
      <c r="K86" s="75">
        <f>B86+C86+J86</f>
        <v>0</v>
      </c>
      <c r="P86" s="75">
        <f t="shared" ref="P86:W86" si="442">P84</f>
        <v>0</v>
      </c>
      <c r="Q86" s="75">
        <f t="shared" si="442"/>
        <v>0</v>
      </c>
      <c r="R86" s="75">
        <f t="shared" si="442"/>
        <v>0</v>
      </c>
      <c r="S86" s="75">
        <f t="shared" si="442"/>
        <v>0</v>
      </c>
      <c r="T86" s="75">
        <f t="shared" si="442"/>
        <v>0</v>
      </c>
      <c r="U86" s="75">
        <f t="shared" si="442"/>
        <v>0</v>
      </c>
      <c r="V86" s="75">
        <f t="shared" si="442"/>
        <v>0</v>
      </c>
      <c r="W86" s="75">
        <f t="shared" si="442"/>
        <v>0</v>
      </c>
      <c r="X86" s="75">
        <f>SUM(R86:W86)</f>
        <v>0</v>
      </c>
      <c r="Y86" s="75">
        <f>P86+Q86+X86</f>
        <v>0</v>
      </c>
      <c r="AC86" s="75">
        <f t="shared" ref="AC86:AJ86" si="443">AC84</f>
        <v>0</v>
      </c>
      <c r="AD86" s="75">
        <f t="shared" si="443"/>
        <v>0</v>
      </c>
      <c r="AE86" s="75">
        <f t="shared" si="443"/>
        <v>0</v>
      </c>
      <c r="AF86" s="75">
        <f t="shared" si="443"/>
        <v>0</v>
      </c>
      <c r="AG86" s="75">
        <f t="shared" si="443"/>
        <v>0</v>
      </c>
      <c r="AH86" s="75">
        <f t="shared" si="443"/>
        <v>0</v>
      </c>
      <c r="AI86" s="75">
        <f t="shared" si="443"/>
        <v>0</v>
      </c>
      <c r="AJ86" s="75">
        <f t="shared" si="443"/>
        <v>0</v>
      </c>
      <c r="AK86" s="75">
        <f>SUM(AE86:AJ86)</f>
        <v>0</v>
      </c>
      <c r="AL86" s="75">
        <f>AC86+AD86+AK86</f>
        <v>0</v>
      </c>
      <c r="AP86" s="75">
        <f t="shared" ref="AP86:AW86" si="444">AP84</f>
        <v>0</v>
      </c>
      <c r="AQ86" s="75">
        <f t="shared" si="444"/>
        <v>0</v>
      </c>
      <c r="AR86" s="75">
        <f t="shared" si="444"/>
        <v>0</v>
      </c>
      <c r="AS86" s="75">
        <f t="shared" si="444"/>
        <v>0</v>
      </c>
      <c r="AT86" s="75">
        <f t="shared" si="444"/>
        <v>0</v>
      </c>
      <c r="AU86" s="75">
        <f t="shared" si="444"/>
        <v>0</v>
      </c>
      <c r="AV86" s="75">
        <f t="shared" si="444"/>
        <v>0</v>
      </c>
      <c r="AW86" s="75">
        <f t="shared" si="444"/>
        <v>0</v>
      </c>
      <c r="AX86" s="75">
        <f>SUM(AR86:AW86)</f>
        <v>0</v>
      </c>
      <c r="AY86" s="75">
        <f>AP86+AQ86+AX86</f>
        <v>0</v>
      </c>
      <c r="BC86" s="75">
        <f t="shared" ref="BC86:BJ86" si="445">BC84</f>
        <v>0</v>
      </c>
      <c r="BD86" s="75">
        <f t="shared" si="445"/>
        <v>0</v>
      </c>
      <c r="BE86" s="75">
        <f t="shared" si="445"/>
        <v>0</v>
      </c>
      <c r="BF86" s="75">
        <f t="shared" si="445"/>
        <v>0</v>
      </c>
      <c r="BG86" s="75">
        <f t="shared" si="445"/>
        <v>0</v>
      </c>
      <c r="BH86" s="75">
        <f t="shared" si="445"/>
        <v>0</v>
      </c>
      <c r="BI86" s="75">
        <f t="shared" si="445"/>
        <v>0</v>
      </c>
      <c r="BJ86" s="75">
        <f t="shared" si="445"/>
        <v>0</v>
      </c>
      <c r="BK86" s="75">
        <f>SUM(BE86:BJ86)</f>
        <v>0</v>
      </c>
      <c r="BL86" s="75">
        <f>BC86+BD86+BK86</f>
        <v>0</v>
      </c>
      <c r="BP86" s="75">
        <f t="shared" ref="BP86:BW86" si="446">BP84</f>
        <v>0</v>
      </c>
      <c r="BQ86" s="75">
        <f t="shared" si="446"/>
        <v>0</v>
      </c>
      <c r="BR86" s="75">
        <f t="shared" si="446"/>
        <v>0</v>
      </c>
      <c r="BS86" s="75">
        <f t="shared" si="446"/>
        <v>0</v>
      </c>
      <c r="BT86" s="75">
        <f t="shared" si="446"/>
        <v>0</v>
      </c>
      <c r="BU86" s="75">
        <f t="shared" si="446"/>
        <v>0</v>
      </c>
      <c r="BV86" s="75">
        <f t="shared" si="446"/>
        <v>0</v>
      </c>
      <c r="BW86" s="75">
        <f t="shared" si="446"/>
        <v>0</v>
      </c>
      <c r="BX86" s="75">
        <f>SUM(BR86:BW86)</f>
        <v>0</v>
      </c>
      <c r="BY86" s="75">
        <f>BP86+BQ86+BX86</f>
        <v>0</v>
      </c>
      <c r="CC86" s="75">
        <f t="shared" ref="CC86:CJ86" si="447">CC84</f>
        <v>0</v>
      </c>
      <c r="CD86" s="75">
        <f t="shared" si="447"/>
        <v>0</v>
      </c>
      <c r="CE86" s="75">
        <f t="shared" si="447"/>
        <v>0</v>
      </c>
      <c r="CF86" s="75">
        <f t="shared" si="447"/>
        <v>0</v>
      </c>
      <c r="CG86" s="75">
        <f t="shared" si="447"/>
        <v>0</v>
      </c>
      <c r="CH86" s="75">
        <f t="shared" si="447"/>
        <v>0</v>
      </c>
      <c r="CI86" s="75">
        <f t="shared" si="447"/>
        <v>0</v>
      </c>
      <c r="CJ86" s="75">
        <f t="shared" si="447"/>
        <v>0</v>
      </c>
      <c r="CK86" s="75">
        <f>SUM(CE86:CJ86)</f>
        <v>0</v>
      </c>
      <c r="CL86" s="75">
        <f>CC86+CD86+CK86</f>
        <v>0</v>
      </c>
      <c r="CP86" s="75">
        <f t="shared" ref="CP86:CW86" si="448">CP84</f>
        <v>0</v>
      </c>
      <c r="CQ86" s="75">
        <f t="shared" si="448"/>
        <v>0</v>
      </c>
      <c r="CR86" s="75">
        <f t="shared" si="448"/>
        <v>0</v>
      </c>
      <c r="CS86" s="75">
        <f t="shared" si="448"/>
        <v>0</v>
      </c>
      <c r="CT86" s="75">
        <f t="shared" si="448"/>
        <v>0</v>
      </c>
      <c r="CU86" s="75">
        <f t="shared" si="448"/>
        <v>0</v>
      </c>
      <c r="CV86" s="75">
        <f t="shared" si="448"/>
        <v>0</v>
      </c>
      <c r="CW86" s="75">
        <f t="shared" si="448"/>
        <v>0</v>
      </c>
      <c r="CX86" s="75">
        <f>SUM(CR86:CW86)</f>
        <v>0</v>
      </c>
      <c r="CY86" s="75">
        <f>CP86+CQ86+CX86</f>
        <v>0</v>
      </c>
      <c r="DC86" s="75">
        <f t="shared" ref="DC86:DJ86" si="449">DC84</f>
        <v>0</v>
      </c>
      <c r="DD86" s="75">
        <f t="shared" si="449"/>
        <v>0</v>
      </c>
      <c r="DE86" s="75">
        <f t="shared" si="449"/>
        <v>0</v>
      </c>
      <c r="DF86" s="75">
        <f t="shared" si="449"/>
        <v>0</v>
      </c>
      <c r="DG86" s="75">
        <f t="shared" si="449"/>
        <v>0</v>
      </c>
      <c r="DH86" s="75">
        <f t="shared" si="449"/>
        <v>0</v>
      </c>
      <c r="DI86" s="75">
        <f t="shared" si="449"/>
        <v>0</v>
      </c>
      <c r="DJ86" s="75">
        <f t="shared" si="449"/>
        <v>0</v>
      </c>
      <c r="DK86" s="75">
        <f>SUM(DE86:DJ86)</f>
        <v>0</v>
      </c>
      <c r="DL86" s="75">
        <f>DC86+DD86+DK86</f>
        <v>0</v>
      </c>
      <c r="DP86" s="75">
        <f t="shared" ref="DP86:DW86" si="450">DP84</f>
        <v>0</v>
      </c>
      <c r="DQ86" s="75">
        <f t="shared" si="450"/>
        <v>0</v>
      </c>
      <c r="DR86" s="75">
        <f t="shared" si="450"/>
        <v>0</v>
      </c>
      <c r="DS86" s="75">
        <f t="shared" si="450"/>
        <v>0</v>
      </c>
      <c r="DT86" s="75">
        <f t="shared" si="450"/>
        <v>0</v>
      </c>
      <c r="DU86" s="75">
        <f t="shared" si="450"/>
        <v>0</v>
      </c>
      <c r="DV86" s="75">
        <f t="shared" si="450"/>
        <v>0</v>
      </c>
      <c r="DW86" s="75">
        <f t="shared" si="450"/>
        <v>0</v>
      </c>
      <c r="DX86" s="75">
        <f>SUM(DR86:DW86)</f>
        <v>0</v>
      </c>
      <c r="DY86" s="75">
        <f>DP86+DQ86+DX86</f>
        <v>0</v>
      </c>
      <c r="EC86" s="75">
        <f t="shared" ref="EC86:EJ86" si="451">EC84</f>
        <v>0</v>
      </c>
      <c r="ED86" s="75">
        <f t="shared" si="451"/>
        <v>0</v>
      </c>
      <c r="EE86" s="75">
        <f t="shared" si="451"/>
        <v>0</v>
      </c>
      <c r="EF86" s="75">
        <f t="shared" si="451"/>
        <v>0</v>
      </c>
      <c r="EG86" s="75">
        <f t="shared" si="451"/>
        <v>0</v>
      </c>
      <c r="EH86" s="75">
        <f t="shared" si="451"/>
        <v>0</v>
      </c>
      <c r="EI86" s="75">
        <f t="shared" si="451"/>
        <v>0</v>
      </c>
      <c r="EJ86" s="75">
        <f t="shared" si="451"/>
        <v>0</v>
      </c>
      <c r="EK86" s="75">
        <f>SUM(EE86:EJ86)</f>
        <v>0</v>
      </c>
      <c r="EL86" s="75">
        <f>EC86+ED86+EK86</f>
        <v>0</v>
      </c>
      <c r="EP86" s="75">
        <f t="shared" ref="EP86:EW86" si="452">EP84</f>
        <v>0</v>
      </c>
      <c r="EQ86" s="75">
        <f t="shared" si="452"/>
        <v>0</v>
      </c>
      <c r="ER86" s="75">
        <f t="shared" si="452"/>
        <v>0</v>
      </c>
      <c r="ES86" s="75">
        <f t="shared" si="452"/>
        <v>0</v>
      </c>
      <c r="ET86" s="75">
        <f t="shared" si="452"/>
        <v>0</v>
      </c>
      <c r="EU86" s="75">
        <f t="shared" si="452"/>
        <v>0</v>
      </c>
      <c r="EV86" s="75">
        <f t="shared" si="452"/>
        <v>0</v>
      </c>
      <c r="EW86" s="75">
        <f t="shared" si="452"/>
        <v>0</v>
      </c>
      <c r="EX86" s="75">
        <f>SUM(ER86:EW86)</f>
        <v>0</v>
      </c>
      <c r="EY86" s="75">
        <f>EP86+EQ86+EX86</f>
        <v>0</v>
      </c>
    </row>
    <row r="87" spans="1:156" hidden="1" x14ac:dyDescent="0.2">
      <c r="A87" s="74" t="s">
        <v>251</v>
      </c>
      <c r="B87" s="75">
        <f t="shared" ref="B87:I87" si="453">B85-B83</f>
        <v>0</v>
      </c>
      <c r="C87" s="75">
        <f t="shared" si="453"/>
        <v>0</v>
      </c>
      <c r="D87" s="75">
        <f t="shared" si="453"/>
        <v>0</v>
      </c>
      <c r="E87" s="75">
        <f t="shared" si="453"/>
        <v>0</v>
      </c>
      <c r="F87" s="75">
        <f t="shared" si="453"/>
        <v>0</v>
      </c>
      <c r="G87" s="75">
        <f t="shared" si="453"/>
        <v>0</v>
      </c>
      <c r="H87" s="75">
        <f t="shared" si="453"/>
        <v>0</v>
      </c>
      <c r="I87" s="75">
        <f t="shared" si="453"/>
        <v>0</v>
      </c>
      <c r="J87" s="75">
        <f>SUM(D87:I87)</f>
        <v>0</v>
      </c>
      <c r="K87" s="75">
        <f>B87+C87+J87</f>
        <v>0</v>
      </c>
      <c r="P87" s="75">
        <f t="shared" ref="P87:W87" si="454">P85-P83</f>
        <v>0</v>
      </c>
      <c r="Q87" s="75">
        <f t="shared" si="454"/>
        <v>0</v>
      </c>
      <c r="R87" s="75">
        <f t="shared" si="454"/>
        <v>0</v>
      </c>
      <c r="S87" s="75">
        <f t="shared" si="454"/>
        <v>0</v>
      </c>
      <c r="T87" s="75">
        <f t="shared" si="454"/>
        <v>0</v>
      </c>
      <c r="U87" s="75">
        <f t="shared" si="454"/>
        <v>0</v>
      </c>
      <c r="V87" s="75">
        <f t="shared" si="454"/>
        <v>0</v>
      </c>
      <c r="W87" s="75">
        <f t="shared" si="454"/>
        <v>0</v>
      </c>
      <c r="X87" s="75">
        <f>SUM(R87:W87)</f>
        <v>0</v>
      </c>
      <c r="Y87" s="75">
        <f>P87+Q87+X87</f>
        <v>0</v>
      </c>
      <c r="AC87" s="75">
        <f t="shared" ref="AC87:AJ87" si="455">AC85-AC83</f>
        <v>0</v>
      </c>
      <c r="AD87" s="75">
        <f t="shared" si="455"/>
        <v>0</v>
      </c>
      <c r="AE87" s="75">
        <f t="shared" si="455"/>
        <v>0</v>
      </c>
      <c r="AF87" s="75">
        <f t="shared" si="455"/>
        <v>0</v>
      </c>
      <c r="AG87" s="75">
        <f t="shared" si="455"/>
        <v>0</v>
      </c>
      <c r="AH87" s="75">
        <f t="shared" si="455"/>
        <v>0</v>
      </c>
      <c r="AI87" s="75">
        <f t="shared" si="455"/>
        <v>0</v>
      </c>
      <c r="AJ87" s="75">
        <f t="shared" si="455"/>
        <v>0</v>
      </c>
      <c r="AK87" s="75">
        <f>SUM(AE87:AJ87)</f>
        <v>0</v>
      </c>
      <c r="AL87" s="75">
        <f>AC87+AD87+AK87</f>
        <v>0</v>
      </c>
      <c r="AP87" s="75">
        <f t="shared" ref="AP87:AW87" si="456">AP85-AP83</f>
        <v>0</v>
      </c>
      <c r="AQ87" s="75">
        <f t="shared" si="456"/>
        <v>0</v>
      </c>
      <c r="AR87" s="75">
        <f t="shared" si="456"/>
        <v>0</v>
      </c>
      <c r="AS87" s="75">
        <f t="shared" si="456"/>
        <v>0</v>
      </c>
      <c r="AT87" s="75">
        <f t="shared" si="456"/>
        <v>0</v>
      </c>
      <c r="AU87" s="75">
        <f t="shared" si="456"/>
        <v>0</v>
      </c>
      <c r="AV87" s="75">
        <f t="shared" si="456"/>
        <v>0</v>
      </c>
      <c r="AW87" s="75">
        <f t="shared" si="456"/>
        <v>0</v>
      </c>
      <c r="AX87" s="75">
        <f>SUM(AR87:AW87)</f>
        <v>0</v>
      </c>
      <c r="AY87" s="75">
        <f>AP87+AQ87+AX87</f>
        <v>0</v>
      </c>
      <c r="BC87" s="75">
        <f t="shared" ref="BC87:BJ87" si="457">BC85-BC83</f>
        <v>0</v>
      </c>
      <c r="BD87" s="75">
        <f t="shared" si="457"/>
        <v>0</v>
      </c>
      <c r="BE87" s="75">
        <f t="shared" si="457"/>
        <v>0</v>
      </c>
      <c r="BF87" s="75">
        <f t="shared" si="457"/>
        <v>0</v>
      </c>
      <c r="BG87" s="75">
        <f t="shared" si="457"/>
        <v>0</v>
      </c>
      <c r="BH87" s="75">
        <f t="shared" si="457"/>
        <v>0</v>
      </c>
      <c r="BI87" s="75">
        <f t="shared" si="457"/>
        <v>0</v>
      </c>
      <c r="BJ87" s="75">
        <f t="shared" si="457"/>
        <v>0</v>
      </c>
      <c r="BK87" s="75">
        <f>SUM(BE87:BJ87)</f>
        <v>0</v>
      </c>
      <c r="BL87" s="75">
        <f>BC87+BD87+BK87</f>
        <v>0</v>
      </c>
      <c r="BP87" s="75">
        <f t="shared" ref="BP87:BW87" si="458">BP85-BP83</f>
        <v>0</v>
      </c>
      <c r="BQ87" s="75">
        <f t="shared" si="458"/>
        <v>0</v>
      </c>
      <c r="BR87" s="75">
        <f t="shared" si="458"/>
        <v>0</v>
      </c>
      <c r="BS87" s="75">
        <f t="shared" si="458"/>
        <v>0</v>
      </c>
      <c r="BT87" s="75">
        <f t="shared" si="458"/>
        <v>0</v>
      </c>
      <c r="BU87" s="75">
        <f t="shared" si="458"/>
        <v>0</v>
      </c>
      <c r="BV87" s="75">
        <f t="shared" si="458"/>
        <v>0</v>
      </c>
      <c r="BW87" s="75">
        <f t="shared" si="458"/>
        <v>0</v>
      </c>
      <c r="BX87" s="75">
        <f>SUM(BR87:BW87)</f>
        <v>0</v>
      </c>
      <c r="BY87" s="75">
        <f>BP87+BQ87+BX87</f>
        <v>0</v>
      </c>
      <c r="CC87" s="75">
        <f t="shared" ref="CC87:CJ87" si="459">CC85-CC83</f>
        <v>0</v>
      </c>
      <c r="CD87" s="75">
        <f t="shared" si="459"/>
        <v>0</v>
      </c>
      <c r="CE87" s="75">
        <f t="shared" si="459"/>
        <v>0</v>
      </c>
      <c r="CF87" s="75">
        <f t="shared" si="459"/>
        <v>0</v>
      </c>
      <c r="CG87" s="75">
        <f t="shared" si="459"/>
        <v>0</v>
      </c>
      <c r="CH87" s="75">
        <f t="shared" si="459"/>
        <v>0</v>
      </c>
      <c r="CI87" s="75">
        <f t="shared" si="459"/>
        <v>0</v>
      </c>
      <c r="CJ87" s="75">
        <f t="shared" si="459"/>
        <v>0</v>
      </c>
      <c r="CK87" s="75">
        <f>SUM(CE87:CJ87)</f>
        <v>0</v>
      </c>
      <c r="CL87" s="75">
        <f>CC87+CD87+CK87</f>
        <v>0</v>
      </c>
      <c r="CP87" s="75">
        <f t="shared" ref="CP87:CW87" si="460">CP85-CP83</f>
        <v>0</v>
      </c>
      <c r="CQ87" s="75">
        <f t="shared" si="460"/>
        <v>0</v>
      </c>
      <c r="CR87" s="75">
        <f t="shared" si="460"/>
        <v>0</v>
      </c>
      <c r="CS87" s="75">
        <f t="shared" si="460"/>
        <v>0</v>
      </c>
      <c r="CT87" s="75">
        <f t="shared" si="460"/>
        <v>0</v>
      </c>
      <c r="CU87" s="75">
        <f t="shared" si="460"/>
        <v>0</v>
      </c>
      <c r="CV87" s="75">
        <f t="shared" si="460"/>
        <v>0</v>
      </c>
      <c r="CW87" s="75">
        <f t="shared" si="460"/>
        <v>0</v>
      </c>
      <c r="CX87" s="75">
        <f>SUM(CR87:CW87)</f>
        <v>0</v>
      </c>
      <c r="CY87" s="75">
        <f>CP87+CQ87+CX87</f>
        <v>0</v>
      </c>
      <c r="DC87" s="75">
        <f t="shared" ref="DC87:DJ87" si="461">DC85-DC83</f>
        <v>0</v>
      </c>
      <c r="DD87" s="75">
        <f t="shared" si="461"/>
        <v>0</v>
      </c>
      <c r="DE87" s="75">
        <f t="shared" si="461"/>
        <v>0</v>
      </c>
      <c r="DF87" s="75">
        <f t="shared" si="461"/>
        <v>0</v>
      </c>
      <c r="DG87" s="75">
        <f t="shared" si="461"/>
        <v>0</v>
      </c>
      <c r="DH87" s="75">
        <f t="shared" si="461"/>
        <v>0</v>
      </c>
      <c r="DI87" s="75">
        <f t="shared" si="461"/>
        <v>0</v>
      </c>
      <c r="DJ87" s="75">
        <f t="shared" si="461"/>
        <v>0</v>
      </c>
      <c r="DK87" s="75">
        <f>SUM(DE87:DJ87)</f>
        <v>0</v>
      </c>
      <c r="DL87" s="75">
        <f>DC87+DD87+DK87</f>
        <v>0</v>
      </c>
      <c r="DP87" s="75">
        <f t="shared" ref="DP87:DW87" si="462">DP85-DP83</f>
        <v>0</v>
      </c>
      <c r="DQ87" s="75">
        <f t="shared" si="462"/>
        <v>0</v>
      </c>
      <c r="DR87" s="75">
        <f t="shared" si="462"/>
        <v>0</v>
      </c>
      <c r="DS87" s="75">
        <f t="shared" si="462"/>
        <v>0</v>
      </c>
      <c r="DT87" s="75">
        <f t="shared" si="462"/>
        <v>0</v>
      </c>
      <c r="DU87" s="75">
        <f t="shared" si="462"/>
        <v>0</v>
      </c>
      <c r="DV87" s="75">
        <f t="shared" si="462"/>
        <v>0</v>
      </c>
      <c r="DW87" s="75">
        <f t="shared" si="462"/>
        <v>0</v>
      </c>
      <c r="DX87" s="75">
        <f>SUM(DR87:DW87)</f>
        <v>0</v>
      </c>
      <c r="DY87" s="75">
        <f>DP87+DQ87+DX87</f>
        <v>0</v>
      </c>
      <c r="EC87" s="75">
        <f t="shared" ref="EC87:EJ87" si="463">EC85-EC83</f>
        <v>0</v>
      </c>
      <c r="ED87" s="75">
        <f t="shared" si="463"/>
        <v>0</v>
      </c>
      <c r="EE87" s="75">
        <f t="shared" si="463"/>
        <v>0</v>
      </c>
      <c r="EF87" s="75">
        <f t="shared" si="463"/>
        <v>0</v>
      </c>
      <c r="EG87" s="75">
        <f t="shared" si="463"/>
        <v>0</v>
      </c>
      <c r="EH87" s="75">
        <f t="shared" si="463"/>
        <v>0</v>
      </c>
      <c r="EI87" s="75">
        <f t="shared" si="463"/>
        <v>0</v>
      </c>
      <c r="EJ87" s="75">
        <f t="shared" si="463"/>
        <v>0</v>
      </c>
      <c r="EK87" s="75">
        <f>SUM(EE87:EJ87)</f>
        <v>0</v>
      </c>
      <c r="EL87" s="75">
        <f>EC87+ED87+EK87</f>
        <v>0</v>
      </c>
      <c r="EP87" s="75">
        <f t="shared" ref="EP87:EW87" si="464">EP85-EP83</f>
        <v>0</v>
      </c>
      <c r="EQ87" s="75">
        <f t="shared" si="464"/>
        <v>0</v>
      </c>
      <c r="ER87" s="75">
        <f t="shared" si="464"/>
        <v>0</v>
      </c>
      <c r="ES87" s="75">
        <f t="shared" si="464"/>
        <v>0</v>
      </c>
      <c r="ET87" s="75">
        <f t="shared" si="464"/>
        <v>0</v>
      </c>
      <c r="EU87" s="75">
        <f t="shared" si="464"/>
        <v>0</v>
      </c>
      <c r="EV87" s="75">
        <f t="shared" si="464"/>
        <v>0</v>
      </c>
      <c r="EW87" s="75">
        <f t="shared" si="464"/>
        <v>0</v>
      </c>
      <c r="EX87" s="75">
        <f>SUM(ER87:EW87)</f>
        <v>0</v>
      </c>
      <c r="EY87" s="75">
        <f>EP87+EQ87+EX87</f>
        <v>0</v>
      </c>
    </row>
    <row r="88" spans="1:156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P88" s="3"/>
      <c r="Q88" s="3"/>
      <c r="R88" s="3"/>
      <c r="S88" s="3"/>
      <c r="T88" s="3"/>
      <c r="U88" s="3"/>
      <c r="V88" s="3"/>
      <c r="W88" s="3"/>
      <c r="X88" s="3"/>
      <c r="Y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P88" s="3"/>
      <c r="EQ88" s="3"/>
      <c r="ER88" s="3"/>
      <c r="ES88" s="3"/>
      <c r="ET88" s="3"/>
      <c r="EU88" s="3"/>
      <c r="EV88" s="3"/>
      <c r="EW88" s="3"/>
      <c r="EX88" s="3"/>
      <c r="EY88" s="3"/>
    </row>
    <row r="89" spans="1:156" x14ac:dyDescent="0.2">
      <c r="A89" s="74" t="s">
        <v>250</v>
      </c>
      <c r="B89" s="3">
        <f>B46-Reass!B45</f>
        <v>9492658346.0667515</v>
      </c>
      <c r="C89" s="3">
        <f>C46-Reass!C45</f>
        <v>0</v>
      </c>
      <c r="D89" s="3">
        <f>D46-Reass!D45</f>
        <v>34650834.499105066</v>
      </c>
      <c r="E89" s="3">
        <f>E46-Reass!E45</f>
        <v>-170281639.71361971</v>
      </c>
      <c r="F89" s="3">
        <f>F46-Reass!F45</f>
        <v>77923182.845631003</v>
      </c>
      <c r="G89" s="3">
        <f>G46-Reass!G45</f>
        <v>321281896.5405457</v>
      </c>
      <c r="H89" s="3">
        <f>H46-Reass!H45</f>
        <v>478626949.20243776</v>
      </c>
      <c r="I89" s="3">
        <f>I46-Reass!I45</f>
        <v>822265264.8198601</v>
      </c>
      <c r="J89" s="3">
        <f>J46-Reass!J45</f>
        <v>1564466488.1939597</v>
      </c>
      <c r="K89" s="3">
        <f>K46-Reass!K45</f>
        <v>11057124834.260712</v>
      </c>
      <c r="P89" s="3">
        <f>P46-Reass!O45</f>
        <v>9492658346.0667515</v>
      </c>
      <c r="Q89" s="3">
        <f>Q46-Reass!P45</f>
        <v>0</v>
      </c>
      <c r="R89" s="3">
        <f>R46-Reass!Q45</f>
        <v>34650834.499105066</v>
      </c>
      <c r="S89" s="3">
        <f>S46-Reass!R45</f>
        <v>-170281639.71361971</v>
      </c>
      <c r="T89" s="3">
        <f>T46-Reass!S45</f>
        <v>77923182.845631003</v>
      </c>
      <c r="U89" s="3">
        <f>U46-Reass!T45</f>
        <v>321281896.5405457</v>
      </c>
      <c r="V89" s="3">
        <f>V46-Reass!U45</f>
        <v>478626949.20243776</v>
      </c>
      <c r="W89" s="3">
        <f>W46-Reass!V45</f>
        <v>822265264.8198601</v>
      </c>
      <c r="X89" s="3">
        <f>X46-Reass!W45</f>
        <v>1564466488.1939597</v>
      </c>
      <c r="Y89" s="3">
        <f>Y46-Reass!X45</f>
        <v>11057124834.260712</v>
      </c>
      <c r="AC89" s="3">
        <f>AC46-Reass!AA45</f>
        <v>9492658346.0667515</v>
      </c>
      <c r="AD89" s="3">
        <f>AD46-Reass!AB45</f>
        <v>0</v>
      </c>
      <c r="AE89" s="3">
        <f>AE46-Reass!AC45</f>
        <v>34650834.499105066</v>
      </c>
      <c r="AF89" s="3">
        <f>AF46-Reass!AD45</f>
        <v>-170281639.71361971</v>
      </c>
      <c r="AG89" s="3">
        <f>AG46-Reass!AE45</f>
        <v>77923182.845631003</v>
      </c>
      <c r="AH89" s="3">
        <f>AH46-Reass!AF45</f>
        <v>321281896.5405457</v>
      </c>
      <c r="AI89" s="3">
        <f>AI46-Reass!AG45</f>
        <v>478626949.20243776</v>
      </c>
      <c r="AJ89" s="3">
        <f>AJ46-Reass!AH45</f>
        <v>907736440.48455322</v>
      </c>
      <c r="AK89" s="3">
        <f>AK46-Reass!AI45</f>
        <v>1649937663.8586526</v>
      </c>
      <c r="AL89" s="3">
        <f>AL46-Reass!AJ45</f>
        <v>11142596009.925404</v>
      </c>
      <c r="AP89" s="3">
        <f>AP46-Reass!AN45</f>
        <v>9492658346.0667515</v>
      </c>
      <c r="AQ89" s="3">
        <f>AQ46-Reass!AO45</f>
        <v>0</v>
      </c>
      <c r="AR89" s="3">
        <f>AR46-Reass!AP45</f>
        <v>34650834.499105066</v>
      </c>
      <c r="AS89" s="3">
        <f>AS46-Reass!AQ45</f>
        <v>-170281639.71361971</v>
      </c>
      <c r="AT89" s="3">
        <f>AT46-Reass!AR45</f>
        <v>77923182.845631003</v>
      </c>
      <c r="AU89" s="3">
        <f>AU46-Reass!AS45</f>
        <v>321281896.5405457</v>
      </c>
      <c r="AV89" s="3">
        <f>AV46-Reass!AT45</f>
        <v>478626949.20243776</v>
      </c>
      <c r="AW89" s="3">
        <f>AW46-Reass!AU45</f>
        <v>907736440.48455322</v>
      </c>
      <c r="AX89" s="3">
        <f>AX46-Reass!AV45</f>
        <v>1649937663.8586526</v>
      </c>
      <c r="AY89" s="3">
        <f>AY46-Reass!AW45</f>
        <v>11142596009.925404</v>
      </c>
      <c r="BC89" s="3">
        <f>BC46-Reass!BA45</f>
        <v>9492658346.0667515</v>
      </c>
      <c r="BD89" s="3">
        <f>BD46-Reass!BB45</f>
        <v>0</v>
      </c>
      <c r="BE89" s="3">
        <f>BE46-Reass!BC45</f>
        <v>34650834.499105066</v>
      </c>
      <c r="BF89" s="3">
        <f>BF46-Reass!BD45</f>
        <v>-170281639.71361971</v>
      </c>
      <c r="BG89" s="3">
        <f>BG46-Reass!BE45</f>
        <v>77923182.845631003</v>
      </c>
      <c r="BH89" s="3">
        <f>BH46-Reass!BF45</f>
        <v>321281896.5405457</v>
      </c>
      <c r="BI89" s="3">
        <f>BI46-Reass!BG45</f>
        <v>478626949.20243776</v>
      </c>
      <c r="BJ89" s="3">
        <f>BJ46-Reass!BH45</f>
        <v>907736440.48455322</v>
      </c>
      <c r="BK89" s="3">
        <f>BK46-Reass!BI45</f>
        <v>1649937663.8586526</v>
      </c>
      <c r="BL89" s="3">
        <f>BL46-Reass!BJ45</f>
        <v>11142596009.925404</v>
      </c>
      <c r="BP89" s="3">
        <f>BP46-Reass!BN45</f>
        <v>9492658346.0667515</v>
      </c>
      <c r="BQ89" s="3">
        <f>BQ46-Reass!BO45</f>
        <v>0</v>
      </c>
      <c r="BR89" s="3">
        <f>BR46-Reass!BP45</f>
        <v>34650834.499105066</v>
      </c>
      <c r="BS89" s="3">
        <f>BS46-Reass!BQ45</f>
        <v>-170281639.71361971</v>
      </c>
      <c r="BT89" s="3">
        <f>BT46-Reass!BR45</f>
        <v>77923182.845631003</v>
      </c>
      <c r="BU89" s="3">
        <f>BU46-Reass!BS45</f>
        <v>321281896.5405457</v>
      </c>
      <c r="BV89" s="3">
        <f>BV46-Reass!BT45</f>
        <v>478626949.20243776</v>
      </c>
      <c r="BW89" s="3">
        <f>BW46-Reass!BU45</f>
        <v>907736440.48455322</v>
      </c>
      <c r="BX89" s="3">
        <f>BX46-Reass!BV45</f>
        <v>1649937663.8586526</v>
      </c>
      <c r="BY89" s="3">
        <f>BY46-Reass!BW45</f>
        <v>11142596009.925404</v>
      </c>
      <c r="CC89" s="3">
        <f>CC46-Reass!CA45</f>
        <v>9492658346.0667515</v>
      </c>
      <c r="CD89" s="3">
        <f>CD46-Reass!CB45</f>
        <v>0</v>
      </c>
      <c r="CE89" s="3">
        <f>CE46-Reass!CC45</f>
        <v>34650834.499105066</v>
      </c>
      <c r="CF89" s="3">
        <f>CF46-Reass!CD45</f>
        <v>-170281639.71361971</v>
      </c>
      <c r="CG89" s="3">
        <f>CG46-Reass!CE45</f>
        <v>77923182.845631003</v>
      </c>
      <c r="CH89" s="3">
        <f>CH46-Reass!CF45</f>
        <v>321281896.5405457</v>
      </c>
      <c r="CI89" s="3">
        <f>CI46-Reass!CG45</f>
        <v>478626949.20243776</v>
      </c>
      <c r="CJ89" s="3">
        <f>CJ46-Reass!CH45</f>
        <v>907736440.48455322</v>
      </c>
      <c r="CK89" s="3">
        <f>CK46-Reass!CI45</f>
        <v>1649937663.8586526</v>
      </c>
      <c r="CL89" s="3">
        <f>CL46-Reass!CJ45</f>
        <v>11142596009.925404</v>
      </c>
      <c r="CP89" s="3">
        <f>CP46-Reass!CN45</f>
        <v>9492658346.0667515</v>
      </c>
      <c r="CQ89" s="3">
        <f>CQ46-Reass!CO45</f>
        <v>0</v>
      </c>
      <c r="CR89" s="3">
        <f>CR46-Reass!CP45</f>
        <v>34650834.499105066</v>
      </c>
      <c r="CS89" s="3">
        <f>CS46-Reass!CQ45</f>
        <v>-170281639.71361971</v>
      </c>
      <c r="CT89" s="3">
        <f>CT46-Reass!CR45</f>
        <v>77923182.845631003</v>
      </c>
      <c r="CU89" s="3">
        <f>CU46-Reass!CS45</f>
        <v>321281896.5405457</v>
      </c>
      <c r="CV89" s="3">
        <f>CV46-Reass!CT45</f>
        <v>478626949.20243776</v>
      </c>
      <c r="CW89" s="3">
        <f>CW46-Reass!CU45</f>
        <v>907736440.48455322</v>
      </c>
      <c r="CX89" s="3">
        <f>CX46-Reass!CV45</f>
        <v>1649937663.8586526</v>
      </c>
      <c r="CY89" s="3">
        <f>CY46-Reass!CW45</f>
        <v>11142596009.925404</v>
      </c>
      <c r="DC89" s="3">
        <f>DC46-Reass!DA45</f>
        <v>9492658346.0667515</v>
      </c>
      <c r="DD89" s="3">
        <f>DD46-Reass!DB45</f>
        <v>0</v>
      </c>
      <c r="DE89" s="3">
        <f>DE46-Reass!DC45</f>
        <v>34650834.499105066</v>
      </c>
      <c r="DF89" s="3">
        <f>DF46-Reass!DD45</f>
        <v>-170281639.71361971</v>
      </c>
      <c r="DG89" s="3">
        <f>DG46-Reass!DE45</f>
        <v>77923182.845631003</v>
      </c>
      <c r="DH89" s="3">
        <f>DH46-Reass!DF45</f>
        <v>321281896.5405457</v>
      </c>
      <c r="DI89" s="3">
        <f>DI46-Reass!DG45</f>
        <v>478626949.20243776</v>
      </c>
      <c r="DJ89" s="3">
        <f>DJ46-Reass!DH45</f>
        <v>907736440.48455322</v>
      </c>
      <c r="DK89" s="3">
        <f>DK46-Reass!DI45</f>
        <v>1649937663.8586526</v>
      </c>
      <c r="DL89" s="3">
        <f>DL46-Reass!DJ45</f>
        <v>11142596009.925404</v>
      </c>
      <c r="DP89" s="3">
        <f>DP46-Reass!DN45</f>
        <v>9492658346.0667515</v>
      </c>
      <c r="DQ89" s="3">
        <f>DQ46-Reass!DO45</f>
        <v>0</v>
      </c>
      <c r="DR89" s="3">
        <f>DR46-Reass!DP45</f>
        <v>34650834.499105066</v>
      </c>
      <c r="DS89" s="3">
        <f>DS46-Reass!DQ45</f>
        <v>-170281639.71361971</v>
      </c>
      <c r="DT89" s="3">
        <f>DT46-Reass!DR45</f>
        <v>77923182.845631003</v>
      </c>
      <c r="DU89" s="3">
        <f>DU46-Reass!DS45</f>
        <v>321281896.5405457</v>
      </c>
      <c r="DV89" s="3">
        <f>DV46-Reass!DT45</f>
        <v>478626949.20243776</v>
      </c>
      <c r="DW89" s="3">
        <f>DW46-Reass!DU45</f>
        <v>907736440.48455322</v>
      </c>
      <c r="DX89" s="3">
        <f>DX46-Reass!DV45</f>
        <v>1649937663.8586526</v>
      </c>
      <c r="DY89" s="3">
        <f>DY46-Reass!DW45</f>
        <v>11142596009.925404</v>
      </c>
      <c r="EC89" s="3">
        <f>EC46-Reass!EA45</f>
        <v>9492658346.0667515</v>
      </c>
      <c r="ED89" s="3">
        <f>ED46-Reass!EB45</f>
        <v>0</v>
      </c>
      <c r="EE89" s="3">
        <f>EE46-Reass!EC45</f>
        <v>34650834.499105066</v>
      </c>
      <c r="EF89" s="3">
        <f>EF46-Reass!ED45</f>
        <v>-170281639.71361971</v>
      </c>
      <c r="EG89" s="3">
        <f>EG46-Reass!EE45</f>
        <v>77923182.845631003</v>
      </c>
      <c r="EH89" s="3">
        <f>EH46-Reass!EF45</f>
        <v>321281896.5405457</v>
      </c>
      <c r="EI89" s="3">
        <f>EI46-Reass!EG45</f>
        <v>478626949.20243776</v>
      </c>
      <c r="EJ89" s="3">
        <f>EJ46-Reass!EH45</f>
        <v>907736440.48455322</v>
      </c>
      <c r="EK89" s="3">
        <f>EK46-Reass!EI45</f>
        <v>1649937663.8586526</v>
      </c>
      <c r="EL89" s="3">
        <f>EL46-Reass!EJ45</f>
        <v>11142596009.925404</v>
      </c>
      <c r="EP89" s="3">
        <f>EP46-Reass!EN45</f>
        <v>9492658346.0667515</v>
      </c>
      <c r="EQ89" s="3">
        <f>EQ46-Reass!EO45</f>
        <v>0</v>
      </c>
      <c r="ER89" s="3">
        <f>ER46-Reass!EP45</f>
        <v>34650834.499105066</v>
      </c>
      <c r="ES89" s="3">
        <f>ES46-Reass!EQ45</f>
        <v>-170281639.71361971</v>
      </c>
      <c r="ET89" s="3">
        <f>ET46-Reass!ER45</f>
        <v>77923182.845631003</v>
      </c>
      <c r="EU89" s="3">
        <f>EU46-Reass!ES45</f>
        <v>321281896.5405457</v>
      </c>
      <c r="EV89" s="3">
        <f>EV46-Reass!ET45</f>
        <v>478626949.20243776</v>
      </c>
      <c r="EW89" s="3">
        <f>EW46-Reass!EU45</f>
        <v>907736440.48455322</v>
      </c>
      <c r="EX89" s="3">
        <f>EX46-Reass!EV45</f>
        <v>1649937663.8586526</v>
      </c>
      <c r="EY89" s="3">
        <f>EY46-Reass!EW45</f>
        <v>11142596009.925404</v>
      </c>
    </row>
    <row r="90" spans="1:156" x14ac:dyDescent="0.2">
      <c r="A90" s="74" t="s">
        <v>249</v>
      </c>
    </row>
    <row r="91" spans="1:156" ht="15" hidden="1" x14ac:dyDescent="0.25">
      <c r="B91" s="3"/>
      <c r="C91" s="3"/>
      <c r="D91" s="3"/>
      <c r="E91" s="3"/>
      <c r="F91" s="20"/>
      <c r="G91" s="3"/>
      <c r="H91" s="20"/>
      <c r="I91" s="3"/>
      <c r="J91" s="20"/>
      <c r="K91" s="20"/>
      <c r="P91" s="3"/>
      <c r="Q91" s="3"/>
      <c r="R91" s="3"/>
      <c r="S91" s="3"/>
      <c r="T91" s="20"/>
      <c r="U91" s="3"/>
      <c r="V91" s="20"/>
      <c r="W91" s="3"/>
      <c r="X91" s="20"/>
      <c r="Y91" s="20"/>
      <c r="AC91" s="3"/>
      <c r="AD91" s="3"/>
      <c r="AE91" s="3"/>
      <c r="AF91" s="3"/>
      <c r="AG91" s="20"/>
      <c r="AH91" s="3"/>
      <c r="AI91" s="20"/>
      <c r="AJ91" s="3"/>
      <c r="AK91" s="20"/>
      <c r="AL91" s="20"/>
      <c r="AP91" s="3"/>
      <c r="AQ91" s="3"/>
      <c r="AR91" s="3"/>
      <c r="AS91" s="3"/>
      <c r="AT91" s="20"/>
      <c r="AU91" s="3"/>
      <c r="AV91" s="20"/>
      <c r="AW91" s="3"/>
      <c r="AX91" s="20"/>
      <c r="AY91" s="20"/>
      <c r="BC91" s="3"/>
      <c r="BD91" s="3"/>
      <c r="BE91" s="3"/>
      <c r="BF91" s="3"/>
      <c r="BG91" s="20"/>
      <c r="BH91" s="3"/>
      <c r="BI91" s="20"/>
      <c r="BJ91" s="3"/>
      <c r="BK91" s="20"/>
      <c r="BL91" s="20"/>
      <c r="BP91" s="3"/>
      <c r="BQ91" s="3"/>
      <c r="BR91" s="3"/>
      <c r="BS91" s="3"/>
      <c r="BT91" s="20"/>
      <c r="BU91" s="3"/>
      <c r="BV91" s="20"/>
      <c r="BW91" s="3"/>
      <c r="BX91" s="20"/>
      <c r="BY91" s="20"/>
      <c r="CC91" s="3"/>
      <c r="CD91" s="3"/>
      <c r="CE91" s="3"/>
      <c r="CF91" s="3"/>
      <c r="CG91" s="20"/>
      <c r="CH91" s="3"/>
      <c r="CI91" s="20"/>
      <c r="CJ91" s="3"/>
      <c r="CK91" s="20"/>
      <c r="CL91" s="20"/>
      <c r="CP91" s="3"/>
      <c r="CQ91" s="3"/>
      <c r="CR91" s="3"/>
      <c r="CS91" s="3"/>
      <c r="CT91" s="20"/>
      <c r="CU91" s="3"/>
      <c r="CV91" s="20"/>
      <c r="CW91" s="3"/>
      <c r="CX91" s="20"/>
      <c r="CY91" s="20"/>
      <c r="DC91" s="3"/>
      <c r="DD91" s="3"/>
      <c r="DE91" s="3"/>
      <c r="DF91" s="3"/>
      <c r="DG91" s="20"/>
      <c r="DH91" s="3"/>
      <c r="DI91" s="20"/>
      <c r="DJ91" s="3"/>
      <c r="DK91" s="20"/>
      <c r="DL91" s="20"/>
      <c r="DP91" s="3"/>
      <c r="DQ91" s="3"/>
      <c r="DR91" s="3"/>
      <c r="DS91" s="3"/>
      <c r="DT91" s="20"/>
      <c r="DU91" s="3"/>
      <c r="DV91" s="20"/>
      <c r="DW91" s="3"/>
      <c r="DX91" s="20"/>
      <c r="DY91" s="20"/>
      <c r="EC91" s="3"/>
      <c r="ED91" s="3"/>
      <c r="EE91" s="3"/>
      <c r="EF91" s="3"/>
      <c r="EG91" s="20"/>
      <c r="EH91" s="3"/>
      <c r="EI91" s="20"/>
      <c r="EJ91" s="3"/>
      <c r="EK91" s="20"/>
      <c r="EL91" s="20"/>
      <c r="EP91" s="3"/>
      <c r="EQ91" s="3"/>
      <c r="ER91" s="3"/>
      <c r="ES91" s="3"/>
      <c r="ET91" s="20"/>
      <c r="EU91" s="3"/>
      <c r="EV91" s="20"/>
      <c r="EW91" s="3"/>
      <c r="EX91" s="20"/>
      <c r="EY91" s="20"/>
    </row>
    <row r="92" spans="1:156" ht="15" hidden="1" x14ac:dyDescent="0.25">
      <c r="B92" s="60"/>
      <c r="C92" s="60"/>
      <c r="D92" s="60"/>
      <c r="E92" s="60"/>
      <c r="F92" s="60"/>
      <c r="G92" s="60"/>
      <c r="H92" s="60"/>
      <c r="I92" s="60"/>
      <c r="J92" s="60"/>
      <c r="K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P92" s="60"/>
      <c r="DQ92" s="60"/>
      <c r="DR92" s="60"/>
      <c r="DS92" s="60"/>
      <c r="DT92" s="60"/>
      <c r="DU92" s="60"/>
      <c r="DV92" s="60"/>
      <c r="DW92" s="60"/>
      <c r="DX92" s="60"/>
      <c r="DY92" s="60"/>
      <c r="EC92" s="60"/>
      <c r="ED92" s="60"/>
      <c r="EE92" s="60"/>
      <c r="EF92" s="60"/>
      <c r="EG92" s="60"/>
      <c r="EH92" s="60"/>
      <c r="EI92" s="60"/>
      <c r="EJ92" s="60"/>
      <c r="EK92" s="60"/>
      <c r="EL92" s="60"/>
      <c r="EP92" s="60"/>
      <c r="EQ92" s="60"/>
      <c r="ER92" s="60"/>
      <c r="ES92" s="60"/>
      <c r="ET92" s="60"/>
      <c r="EU92" s="60"/>
      <c r="EV92" s="60"/>
      <c r="EW92" s="60"/>
      <c r="EX92" s="60"/>
      <c r="EY92" s="60"/>
    </row>
    <row r="93" spans="1:156" x14ac:dyDescent="0.2">
      <c r="A93" s="71" t="s">
        <v>248</v>
      </c>
    </row>
    <row r="95" spans="1:156" ht="15" x14ac:dyDescent="0.25">
      <c r="J95" s="69"/>
      <c r="K95" s="20"/>
      <c r="L95" s="19"/>
      <c r="X95" s="69"/>
      <c r="Y95" s="20"/>
      <c r="Z95" s="19"/>
      <c r="AK95" s="69"/>
      <c r="AL95" s="20"/>
      <c r="AM95" s="19"/>
      <c r="AX95" s="69"/>
      <c r="AY95" s="20"/>
      <c r="AZ95" s="19"/>
      <c r="BK95" s="69"/>
      <c r="BL95" s="20"/>
      <c r="BM95" s="19"/>
      <c r="BX95" s="69"/>
      <c r="BY95" s="20"/>
      <c r="BZ95" s="19"/>
      <c r="CK95" s="69"/>
      <c r="CL95" s="20"/>
      <c r="CM95" s="19"/>
      <c r="CX95" s="69"/>
      <c r="CY95" s="20"/>
      <c r="CZ95" s="19"/>
      <c r="DK95" s="69"/>
      <c r="DL95" s="20"/>
      <c r="DM95" s="19"/>
      <c r="DX95" s="69"/>
      <c r="DY95" s="20"/>
      <c r="DZ95" s="19"/>
      <c r="EK95" s="69"/>
      <c r="EL95" s="20"/>
      <c r="EM95" s="19"/>
      <c r="EX95" s="69"/>
      <c r="EY95" s="20"/>
      <c r="EZ95" s="19"/>
    </row>
    <row r="96" spans="1:156" x14ac:dyDescent="0.2">
      <c r="B96" s="3">
        <f t="shared" ref="B96:K96" si="465">B24-B20</f>
        <v>607210462.50446749</v>
      </c>
      <c r="C96" s="3">
        <f t="shared" si="465"/>
        <v>257300096.73538971</v>
      </c>
      <c r="D96" s="3">
        <f t="shared" si="465"/>
        <v>2402995.1390777417</v>
      </c>
      <c r="E96" s="3">
        <f t="shared" si="465"/>
        <v>14091054.940378889</v>
      </c>
      <c r="F96" s="3">
        <f t="shared" si="465"/>
        <v>44112073.967155531</v>
      </c>
      <c r="G96" s="3">
        <f t="shared" si="465"/>
        <v>34467899.714220241</v>
      </c>
      <c r="H96" s="3">
        <f t="shared" si="465"/>
        <v>-9337000.801561106</v>
      </c>
      <c r="I96" s="3">
        <f t="shared" si="465"/>
        <v>25196331.557989977</v>
      </c>
      <c r="J96" s="3">
        <f t="shared" si="465"/>
        <v>110933354.51726121</v>
      </c>
      <c r="K96" s="3">
        <f t="shared" si="465"/>
        <v>975443913.75711823</v>
      </c>
      <c r="L96" s="3"/>
      <c r="P96" s="3">
        <f t="shared" ref="P96:Y96" si="466">P24-P20</f>
        <v>607210462.50446749</v>
      </c>
      <c r="Q96" s="3">
        <f t="shared" si="466"/>
        <v>257300096.73538971</v>
      </c>
      <c r="R96" s="3">
        <f t="shared" si="466"/>
        <v>2402995.1390777417</v>
      </c>
      <c r="S96" s="3">
        <f t="shared" si="466"/>
        <v>14091054.940378889</v>
      </c>
      <c r="T96" s="3">
        <f t="shared" si="466"/>
        <v>44112073.967155531</v>
      </c>
      <c r="U96" s="3">
        <f t="shared" si="466"/>
        <v>34467899.714220241</v>
      </c>
      <c r="V96" s="3">
        <f t="shared" si="466"/>
        <v>-9337000.801561106</v>
      </c>
      <c r="W96" s="3">
        <f t="shared" si="466"/>
        <v>25196331.557989977</v>
      </c>
      <c r="X96" s="3">
        <f t="shared" si="466"/>
        <v>110933354.51726121</v>
      </c>
      <c r="Y96" s="3">
        <f t="shared" si="466"/>
        <v>975443913.75711823</v>
      </c>
      <c r="Z96" s="3"/>
      <c r="AC96" s="3">
        <f t="shared" ref="AC96:AL96" si="467">AC24-AC20</f>
        <v>607210462.50446749</v>
      </c>
      <c r="AD96" s="3">
        <f t="shared" si="467"/>
        <v>257300096.73538971</v>
      </c>
      <c r="AE96" s="3">
        <f t="shared" si="467"/>
        <v>2402995.1390777417</v>
      </c>
      <c r="AF96" s="3">
        <f t="shared" si="467"/>
        <v>14091054.940378889</v>
      </c>
      <c r="AG96" s="3">
        <f t="shared" si="467"/>
        <v>44112073.967155531</v>
      </c>
      <c r="AH96" s="3">
        <f t="shared" si="467"/>
        <v>34467899.714220241</v>
      </c>
      <c r="AI96" s="3">
        <f t="shared" si="467"/>
        <v>-9337000.801561106</v>
      </c>
      <c r="AJ96" s="3">
        <f t="shared" si="467"/>
        <v>25196331.557989977</v>
      </c>
      <c r="AK96" s="3">
        <f t="shared" si="467"/>
        <v>110933354.51726121</v>
      </c>
      <c r="AL96" s="3">
        <f t="shared" si="467"/>
        <v>975443913.75711823</v>
      </c>
      <c r="AM96" s="3"/>
      <c r="AP96" s="3">
        <f t="shared" ref="AP96:AY96" si="468">AP24-AP20</f>
        <v>607210462.50446749</v>
      </c>
      <c r="AQ96" s="3">
        <f t="shared" si="468"/>
        <v>257300096.73538971</v>
      </c>
      <c r="AR96" s="3">
        <f t="shared" si="468"/>
        <v>2402995.1390777417</v>
      </c>
      <c r="AS96" s="3">
        <f t="shared" si="468"/>
        <v>14091054.940378889</v>
      </c>
      <c r="AT96" s="3">
        <f t="shared" si="468"/>
        <v>44112073.967155531</v>
      </c>
      <c r="AU96" s="3">
        <f t="shared" si="468"/>
        <v>34467899.714220241</v>
      </c>
      <c r="AV96" s="3">
        <f t="shared" si="468"/>
        <v>-9337000.801561106</v>
      </c>
      <c r="AW96" s="3">
        <f t="shared" si="468"/>
        <v>25196331.557989977</v>
      </c>
      <c r="AX96" s="3">
        <f t="shared" si="468"/>
        <v>110933354.51726121</v>
      </c>
      <c r="AY96" s="3">
        <f t="shared" si="468"/>
        <v>975443913.75711823</v>
      </c>
      <c r="AZ96" s="3"/>
      <c r="BC96" s="3">
        <f t="shared" ref="BC96:BL96" si="469">BC24-BC20</f>
        <v>607210462.50446749</v>
      </c>
      <c r="BD96" s="3">
        <f t="shared" si="469"/>
        <v>257300096.73538971</v>
      </c>
      <c r="BE96" s="3">
        <f t="shared" si="469"/>
        <v>2402995.1390777417</v>
      </c>
      <c r="BF96" s="3">
        <f t="shared" si="469"/>
        <v>14091054.940378889</v>
      </c>
      <c r="BG96" s="3">
        <f t="shared" si="469"/>
        <v>44112073.967155531</v>
      </c>
      <c r="BH96" s="3">
        <f t="shared" si="469"/>
        <v>34467899.714220241</v>
      </c>
      <c r="BI96" s="3">
        <f t="shared" si="469"/>
        <v>-9337000.801561106</v>
      </c>
      <c r="BJ96" s="3">
        <f t="shared" si="469"/>
        <v>25196331.557989977</v>
      </c>
      <c r="BK96" s="3">
        <f t="shared" si="469"/>
        <v>110933354.51726121</v>
      </c>
      <c r="BL96" s="3">
        <f t="shared" si="469"/>
        <v>975443913.75711823</v>
      </c>
      <c r="BM96" s="3"/>
      <c r="BP96" s="3">
        <f t="shared" ref="BP96:BY96" si="470">BP24-BP20</f>
        <v>607210462.50446749</v>
      </c>
      <c r="BQ96" s="3">
        <f t="shared" si="470"/>
        <v>257300096.73538971</v>
      </c>
      <c r="BR96" s="3">
        <f t="shared" si="470"/>
        <v>2402995.1390777417</v>
      </c>
      <c r="BS96" s="3">
        <f t="shared" si="470"/>
        <v>14091054.940378889</v>
      </c>
      <c r="BT96" s="3">
        <f t="shared" si="470"/>
        <v>44112073.967155531</v>
      </c>
      <c r="BU96" s="3">
        <f t="shared" si="470"/>
        <v>34467899.714220241</v>
      </c>
      <c r="BV96" s="3">
        <f t="shared" si="470"/>
        <v>-9337000.801561106</v>
      </c>
      <c r="BW96" s="3">
        <f t="shared" si="470"/>
        <v>25196331.557989977</v>
      </c>
      <c r="BX96" s="3">
        <f t="shared" si="470"/>
        <v>110933354.51726121</v>
      </c>
      <c r="BY96" s="3">
        <f t="shared" si="470"/>
        <v>975443913.75711823</v>
      </c>
      <c r="BZ96" s="3"/>
      <c r="CC96" s="3">
        <f t="shared" ref="CC96:CL96" si="471">CC24-CC20</f>
        <v>607210462.50446749</v>
      </c>
      <c r="CD96" s="3">
        <f t="shared" si="471"/>
        <v>257300096.73538971</v>
      </c>
      <c r="CE96" s="3">
        <f t="shared" si="471"/>
        <v>2402995.1390777417</v>
      </c>
      <c r="CF96" s="3">
        <f t="shared" si="471"/>
        <v>14091054.940378889</v>
      </c>
      <c r="CG96" s="3">
        <f t="shared" si="471"/>
        <v>44112073.967155531</v>
      </c>
      <c r="CH96" s="3">
        <f t="shared" si="471"/>
        <v>34467899.714220241</v>
      </c>
      <c r="CI96" s="3">
        <f t="shared" si="471"/>
        <v>-9337000.801561106</v>
      </c>
      <c r="CJ96" s="3">
        <f t="shared" si="471"/>
        <v>25196331.557989977</v>
      </c>
      <c r="CK96" s="3">
        <f t="shared" si="471"/>
        <v>110933354.51726121</v>
      </c>
      <c r="CL96" s="3">
        <f t="shared" si="471"/>
        <v>975443913.75711823</v>
      </c>
      <c r="CM96" s="3"/>
      <c r="CP96" s="3">
        <f t="shared" ref="CP96:CY96" si="472">CP24-CP20</f>
        <v>607210462.50446749</v>
      </c>
      <c r="CQ96" s="3">
        <f t="shared" si="472"/>
        <v>257300096.73538971</v>
      </c>
      <c r="CR96" s="3">
        <f t="shared" si="472"/>
        <v>2402995.1390777417</v>
      </c>
      <c r="CS96" s="3">
        <f t="shared" si="472"/>
        <v>14091054.940378889</v>
      </c>
      <c r="CT96" s="3">
        <f t="shared" si="472"/>
        <v>44112073.967155531</v>
      </c>
      <c r="CU96" s="3">
        <f t="shared" si="472"/>
        <v>34467899.714220241</v>
      </c>
      <c r="CV96" s="3">
        <f t="shared" si="472"/>
        <v>-9337000.801561106</v>
      </c>
      <c r="CW96" s="3">
        <f t="shared" si="472"/>
        <v>25196331.557989977</v>
      </c>
      <c r="CX96" s="3">
        <f t="shared" si="472"/>
        <v>110933354.51726121</v>
      </c>
      <c r="CY96" s="3">
        <f t="shared" si="472"/>
        <v>975443913.75711823</v>
      </c>
      <c r="CZ96" s="3"/>
      <c r="DC96" s="3">
        <f t="shared" ref="DC96:DL96" si="473">DC24-DC20</f>
        <v>607210462.50446749</v>
      </c>
      <c r="DD96" s="3">
        <f t="shared" si="473"/>
        <v>257300096.73538971</v>
      </c>
      <c r="DE96" s="3">
        <f t="shared" si="473"/>
        <v>2402995.1390777417</v>
      </c>
      <c r="DF96" s="3">
        <f t="shared" si="473"/>
        <v>14091054.940378889</v>
      </c>
      <c r="DG96" s="3">
        <f t="shared" si="473"/>
        <v>44112073.967155531</v>
      </c>
      <c r="DH96" s="3">
        <f t="shared" si="473"/>
        <v>34467899.714220241</v>
      </c>
      <c r="DI96" s="3">
        <f t="shared" si="473"/>
        <v>-9337000.801561106</v>
      </c>
      <c r="DJ96" s="3">
        <f t="shared" si="473"/>
        <v>25196331.557989977</v>
      </c>
      <c r="DK96" s="3">
        <f t="shared" si="473"/>
        <v>110933354.51726121</v>
      </c>
      <c r="DL96" s="3">
        <f t="shared" si="473"/>
        <v>975443913.75711823</v>
      </c>
      <c r="DM96" s="3"/>
      <c r="DP96" s="3">
        <f t="shared" ref="DP96:DY96" si="474">DP24-DP20</f>
        <v>607210462.50446749</v>
      </c>
      <c r="DQ96" s="3">
        <f t="shared" si="474"/>
        <v>257300096.73538971</v>
      </c>
      <c r="DR96" s="3">
        <f t="shared" si="474"/>
        <v>2402995.1390777417</v>
      </c>
      <c r="DS96" s="3">
        <f t="shared" si="474"/>
        <v>14091054.940378889</v>
      </c>
      <c r="DT96" s="3">
        <f t="shared" si="474"/>
        <v>44112073.967155531</v>
      </c>
      <c r="DU96" s="3">
        <f t="shared" si="474"/>
        <v>34467899.714220241</v>
      </c>
      <c r="DV96" s="3">
        <f t="shared" si="474"/>
        <v>-9337000.801561106</v>
      </c>
      <c r="DW96" s="3">
        <f t="shared" si="474"/>
        <v>25196331.557989977</v>
      </c>
      <c r="DX96" s="3">
        <f t="shared" si="474"/>
        <v>110933354.51726121</v>
      </c>
      <c r="DY96" s="3">
        <f t="shared" si="474"/>
        <v>975443913.75711823</v>
      </c>
      <c r="DZ96" s="3"/>
      <c r="EC96" s="3">
        <f t="shared" ref="EC96:EL96" si="475">EC24-EC20</f>
        <v>607210462.50446749</v>
      </c>
      <c r="ED96" s="3">
        <f t="shared" si="475"/>
        <v>257300096.73538971</v>
      </c>
      <c r="EE96" s="3">
        <f t="shared" si="475"/>
        <v>2402995.1390777417</v>
      </c>
      <c r="EF96" s="3">
        <f t="shared" si="475"/>
        <v>14091054.940378889</v>
      </c>
      <c r="EG96" s="3">
        <f t="shared" si="475"/>
        <v>44112073.967155531</v>
      </c>
      <c r="EH96" s="3">
        <f t="shared" si="475"/>
        <v>34467899.714220241</v>
      </c>
      <c r="EI96" s="3">
        <f t="shared" si="475"/>
        <v>-9337000.801561106</v>
      </c>
      <c r="EJ96" s="3">
        <f t="shared" si="475"/>
        <v>25196331.557989977</v>
      </c>
      <c r="EK96" s="3">
        <f t="shared" si="475"/>
        <v>110933354.51726121</v>
      </c>
      <c r="EL96" s="3">
        <f t="shared" si="475"/>
        <v>975443913.75711823</v>
      </c>
      <c r="EM96" s="3"/>
      <c r="EP96" s="3">
        <f t="shared" ref="EP96:EY96" si="476">EP24-EP20</f>
        <v>607210462.50446749</v>
      </c>
      <c r="EQ96" s="3">
        <f t="shared" si="476"/>
        <v>257300096.73538971</v>
      </c>
      <c r="ER96" s="3">
        <f t="shared" si="476"/>
        <v>2402995.1390777417</v>
      </c>
      <c r="ES96" s="3">
        <f t="shared" si="476"/>
        <v>14091054.940378889</v>
      </c>
      <c r="ET96" s="3">
        <f t="shared" si="476"/>
        <v>44112073.967155531</v>
      </c>
      <c r="EU96" s="3">
        <f t="shared" si="476"/>
        <v>34467899.714220241</v>
      </c>
      <c r="EV96" s="3">
        <f t="shared" si="476"/>
        <v>-9337000.801561106</v>
      </c>
      <c r="EW96" s="3">
        <f t="shared" si="476"/>
        <v>25196331.557989977</v>
      </c>
      <c r="EX96" s="3">
        <f t="shared" si="476"/>
        <v>110933354.51726121</v>
      </c>
      <c r="EY96" s="3">
        <f t="shared" si="476"/>
        <v>975443913.75711823</v>
      </c>
      <c r="EZ96" s="3"/>
    </row>
    <row r="97" spans="1:156" x14ac:dyDescent="0.2">
      <c r="B97" s="3">
        <f t="shared" ref="B97:K97" si="477">B25-B21</f>
        <v>844281950.94313145</v>
      </c>
      <c r="C97" s="3">
        <f t="shared" si="477"/>
        <v>637518834.10819268</v>
      </c>
      <c r="D97" s="3">
        <f t="shared" si="477"/>
        <v>5293440.7621668503</v>
      </c>
      <c r="E97" s="3">
        <f t="shared" si="477"/>
        <v>192192452.5256018</v>
      </c>
      <c r="F97" s="3">
        <f t="shared" si="477"/>
        <v>21824313.478498705</v>
      </c>
      <c r="G97" s="3">
        <f t="shared" si="477"/>
        <v>17923006.786494806</v>
      </c>
      <c r="H97" s="3">
        <f t="shared" si="477"/>
        <v>337252564.4104389</v>
      </c>
      <c r="I97" s="3">
        <f t="shared" si="477"/>
        <v>21041213.883130036</v>
      </c>
      <c r="J97" s="3">
        <f t="shared" si="477"/>
        <v>595526991.84633112</v>
      </c>
      <c r="K97" s="3">
        <f t="shared" si="477"/>
        <v>2077327776.8976555</v>
      </c>
      <c r="L97" s="3"/>
      <c r="P97" s="3">
        <f t="shared" ref="P97:Y97" si="478">P25-P21</f>
        <v>1100204650.7015758</v>
      </c>
      <c r="Q97" s="3">
        <f t="shared" si="478"/>
        <v>612791847.35368586</v>
      </c>
      <c r="R97" s="3">
        <f t="shared" si="478"/>
        <v>8920158.5359294862</v>
      </c>
      <c r="S97" s="3">
        <f t="shared" si="478"/>
        <v>306603194.28910661</v>
      </c>
      <c r="T97" s="3">
        <f t="shared" si="478"/>
        <v>121580030.61564374</v>
      </c>
      <c r="U97" s="3">
        <f t="shared" si="478"/>
        <v>18849231.248751253</v>
      </c>
      <c r="V97" s="3">
        <f t="shared" si="478"/>
        <v>86961603.465251654</v>
      </c>
      <c r="W97" s="3">
        <f t="shared" si="478"/>
        <v>269415525.38110256</v>
      </c>
      <c r="X97" s="3">
        <f t="shared" si="478"/>
        <v>812329743.5357852</v>
      </c>
      <c r="Y97" s="3">
        <f t="shared" si="478"/>
        <v>2525326241.5910454</v>
      </c>
      <c r="Z97" s="3"/>
      <c r="AC97" s="3">
        <f t="shared" ref="AC97:AL97" si="479">AC25-AC21</f>
        <v>929588561.49228287</v>
      </c>
      <c r="AD97" s="3">
        <f t="shared" si="479"/>
        <v>575802597.02020121</v>
      </c>
      <c r="AE97" s="3">
        <f t="shared" si="479"/>
        <v>7821101.343178831</v>
      </c>
      <c r="AF97" s="3">
        <f t="shared" si="479"/>
        <v>473356036.36918712</v>
      </c>
      <c r="AG97" s="3">
        <f t="shared" si="479"/>
        <v>38175334.549150899</v>
      </c>
      <c r="AH97" s="3">
        <f t="shared" si="479"/>
        <v>33730309.708931834</v>
      </c>
      <c r="AI97" s="3">
        <f t="shared" si="479"/>
        <v>61991349.960059136</v>
      </c>
      <c r="AJ97" s="3">
        <f t="shared" si="479"/>
        <v>102201696.20880616</v>
      </c>
      <c r="AK97" s="3">
        <f t="shared" si="479"/>
        <v>717275828.13931322</v>
      </c>
      <c r="AL97" s="3">
        <f t="shared" si="479"/>
        <v>2222666986.6517973</v>
      </c>
      <c r="AM97" s="3"/>
      <c r="AP97" s="3">
        <f t="shared" ref="AP97:AY97" si="480">AP25-AP21</f>
        <v>957874602.38569927</v>
      </c>
      <c r="AQ97" s="3">
        <f t="shared" si="480"/>
        <v>525383398.68709493</v>
      </c>
      <c r="AR97" s="3">
        <f t="shared" si="480"/>
        <v>9191203.8962480575</v>
      </c>
      <c r="AS97" s="3">
        <f t="shared" si="480"/>
        <v>285801519.22366142</v>
      </c>
      <c r="AT97" s="3">
        <f t="shared" si="480"/>
        <v>53750962.856352031</v>
      </c>
      <c r="AU97" s="3">
        <f t="shared" si="480"/>
        <v>44122109.264329702</v>
      </c>
      <c r="AV97" s="3">
        <f t="shared" si="480"/>
        <v>80424969.450099707</v>
      </c>
      <c r="AW97" s="3">
        <f t="shared" si="480"/>
        <v>98684627.822577327</v>
      </c>
      <c r="AX97" s="3">
        <f t="shared" si="480"/>
        <v>571975392.51326847</v>
      </c>
      <c r="AY97" s="3">
        <f t="shared" si="480"/>
        <v>2055233393.5860624</v>
      </c>
      <c r="AZ97" s="3"/>
      <c r="BC97" s="3">
        <f t="shared" ref="BC97:BL97" si="481">BC25-BC21</f>
        <v>1087775820.3392696</v>
      </c>
      <c r="BD97" s="3">
        <f t="shared" si="481"/>
        <v>513919323.97836137</v>
      </c>
      <c r="BE97" s="3">
        <f t="shared" si="481"/>
        <v>9805052.5602950715</v>
      </c>
      <c r="BF97" s="3">
        <f t="shared" si="481"/>
        <v>355291936.65698123</v>
      </c>
      <c r="BG97" s="3">
        <f t="shared" si="481"/>
        <v>53973954.213991553</v>
      </c>
      <c r="BH97" s="3">
        <f t="shared" si="481"/>
        <v>48112652.375375628</v>
      </c>
      <c r="BI97" s="3">
        <f t="shared" si="481"/>
        <v>127991933.69666278</v>
      </c>
      <c r="BJ97" s="3">
        <f t="shared" si="481"/>
        <v>151070349.81852162</v>
      </c>
      <c r="BK97" s="3">
        <f t="shared" si="481"/>
        <v>746245879.32182765</v>
      </c>
      <c r="BL97" s="3">
        <f t="shared" si="481"/>
        <v>2347941023.6394587</v>
      </c>
      <c r="BM97" s="3"/>
      <c r="BP97" s="3">
        <f t="shared" ref="BP97:BY97" si="482">BP25-BP21</f>
        <v>1017102809.7372956</v>
      </c>
      <c r="BQ97" s="3">
        <f t="shared" si="482"/>
        <v>443418449.97576594</v>
      </c>
      <c r="BR97" s="3">
        <f t="shared" si="482"/>
        <v>10653578.562376626</v>
      </c>
      <c r="BS97" s="3">
        <f t="shared" si="482"/>
        <v>339033778.13905299</v>
      </c>
      <c r="BT97" s="3">
        <f t="shared" si="482"/>
        <v>62661066.912897855</v>
      </c>
      <c r="BU97" s="3">
        <f t="shared" si="482"/>
        <v>46747718.773782939</v>
      </c>
      <c r="BV97" s="3">
        <f t="shared" si="482"/>
        <v>135045710.48440546</v>
      </c>
      <c r="BW97" s="3">
        <f t="shared" si="482"/>
        <v>252759295.74805582</v>
      </c>
      <c r="BX97" s="3">
        <f t="shared" si="482"/>
        <v>846901148.62057161</v>
      </c>
      <c r="BY97" s="3">
        <f t="shared" si="482"/>
        <v>2307422408.3336334</v>
      </c>
      <c r="BZ97" s="3"/>
      <c r="CC97" s="3">
        <f t="shared" ref="CC97:CL97" si="483">CC25-CC21</f>
        <v>938860851.10287952</v>
      </c>
      <c r="CD97" s="3">
        <f t="shared" si="483"/>
        <v>369084906.68539441</v>
      </c>
      <c r="CE97" s="3">
        <f t="shared" si="483"/>
        <v>9508745.531287089</v>
      </c>
      <c r="CF97" s="3">
        <f t="shared" si="483"/>
        <v>325181295.41867113</v>
      </c>
      <c r="CG97" s="3">
        <f t="shared" si="483"/>
        <v>64859521.800485879</v>
      </c>
      <c r="CH97" s="3">
        <f t="shared" si="483"/>
        <v>47045611.685229868</v>
      </c>
      <c r="CI97" s="3">
        <f t="shared" si="483"/>
        <v>132323132.05467498</v>
      </c>
      <c r="CJ97" s="3">
        <f t="shared" si="483"/>
        <v>492669656.70531678</v>
      </c>
      <c r="CK97" s="3">
        <f t="shared" si="483"/>
        <v>1071587963.1956658</v>
      </c>
      <c r="CL97" s="3">
        <f t="shared" si="483"/>
        <v>2379533720.9839401</v>
      </c>
      <c r="CM97" s="3"/>
      <c r="CP97" s="3">
        <f t="shared" ref="CP97:CY97" si="484">CP25-CP21</f>
        <v>969950537.59111357</v>
      </c>
      <c r="CQ97" s="3">
        <f t="shared" si="484"/>
        <v>356087035.09736049</v>
      </c>
      <c r="CR97" s="3">
        <f t="shared" si="484"/>
        <v>8176541.4706113413</v>
      </c>
      <c r="CS97" s="3">
        <f t="shared" si="484"/>
        <v>267626650.67121482</v>
      </c>
      <c r="CT97" s="3">
        <f t="shared" si="484"/>
        <v>69508972.769967139</v>
      </c>
      <c r="CU97" s="3">
        <f t="shared" si="484"/>
        <v>107861825.14293396</v>
      </c>
      <c r="CV97" s="3">
        <f t="shared" si="484"/>
        <v>107927446.78838718</v>
      </c>
      <c r="CW97" s="3">
        <f t="shared" si="484"/>
        <v>198626147.07873046</v>
      </c>
      <c r="CX97" s="3">
        <f t="shared" si="484"/>
        <v>759727583.92184496</v>
      </c>
      <c r="CY97" s="3">
        <f t="shared" si="484"/>
        <v>2085765156.6103191</v>
      </c>
      <c r="CZ97" s="3"/>
      <c r="DC97" s="3">
        <f t="shared" ref="DC97:DL97" si="485">DC25-DC21</f>
        <v>905840289.74748755</v>
      </c>
      <c r="DD97" s="3">
        <f t="shared" si="485"/>
        <v>339118019.44828296</v>
      </c>
      <c r="DE97" s="3">
        <f t="shared" si="485"/>
        <v>6958464.9510282055</v>
      </c>
      <c r="DF97" s="3">
        <f t="shared" si="485"/>
        <v>217104332.55411255</v>
      </c>
      <c r="DG97" s="3">
        <f t="shared" si="485"/>
        <v>64949738.066142708</v>
      </c>
      <c r="DH97" s="3">
        <f t="shared" si="485"/>
        <v>108381838.41316992</v>
      </c>
      <c r="DI97" s="3">
        <f t="shared" si="485"/>
        <v>80992096.850809336</v>
      </c>
      <c r="DJ97" s="3">
        <f t="shared" si="485"/>
        <v>166790814.29497617</v>
      </c>
      <c r="DK97" s="3">
        <f t="shared" si="485"/>
        <v>645177285.13023877</v>
      </c>
      <c r="DL97" s="3">
        <f t="shared" si="485"/>
        <v>1890135594.3260088</v>
      </c>
      <c r="DM97" s="3"/>
      <c r="DP97" s="3">
        <f t="shared" ref="DP97:DY97" si="486">DP25-DP21</f>
        <v>837526161.22606277</v>
      </c>
      <c r="DQ97" s="3">
        <f t="shared" si="486"/>
        <v>327049669.80969238</v>
      </c>
      <c r="DR97" s="3">
        <f t="shared" si="486"/>
        <v>5799588.5056183301</v>
      </c>
      <c r="DS97" s="3">
        <f t="shared" si="486"/>
        <v>156752035.40266764</v>
      </c>
      <c r="DT97" s="3">
        <f t="shared" si="486"/>
        <v>60835686.264029503</v>
      </c>
      <c r="DU97" s="3">
        <f t="shared" si="486"/>
        <v>89838857.973948151</v>
      </c>
      <c r="DV97" s="3">
        <f t="shared" si="486"/>
        <v>54635224.854857951</v>
      </c>
      <c r="DW97" s="3">
        <f t="shared" si="486"/>
        <v>128714842.15424252</v>
      </c>
      <c r="DX97" s="3">
        <f t="shared" si="486"/>
        <v>496576235.15536404</v>
      </c>
      <c r="DY97" s="3">
        <f t="shared" si="486"/>
        <v>1661152066.1911187</v>
      </c>
      <c r="DZ97" s="3"/>
      <c r="EC97" s="3">
        <f t="shared" ref="EC97:EL97" si="487">EC25-EC21</f>
        <v>750783098.31500101</v>
      </c>
      <c r="ED97" s="3">
        <f t="shared" si="487"/>
        <v>304854597.28370547</v>
      </c>
      <c r="EE97" s="3">
        <f t="shared" si="487"/>
        <v>4469787.4844096359</v>
      </c>
      <c r="EF97" s="3">
        <f t="shared" si="487"/>
        <v>88614540.407049477</v>
      </c>
      <c r="EG97" s="3">
        <f t="shared" si="487"/>
        <v>58887298.510087609</v>
      </c>
      <c r="EH97" s="3">
        <f t="shared" si="487"/>
        <v>71986295.060017318</v>
      </c>
      <c r="EI97" s="3">
        <f t="shared" si="487"/>
        <v>26156969.574699238</v>
      </c>
      <c r="EJ97" s="3">
        <f t="shared" si="487"/>
        <v>86107156.213192821</v>
      </c>
      <c r="EK97" s="3">
        <f t="shared" si="487"/>
        <v>336222047.24945593</v>
      </c>
      <c r="EL97" s="3">
        <f t="shared" si="487"/>
        <v>1391859742.8481627</v>
      </c>
      <c r="EM97" s="3"/>
      <c r="EP97" s="3">
        <f t="shared" ref="EP97:EY97" si="488">EP25-EP21</f>
        <v>638843666.60743999</v>
      </c>
      <c r="EQ97" s="3">
        <f t="shared" si="488"/>
        <v>270704388.9509331</v>
      </c>
      <c r="ER97" s="3">
        <f t="shared" si="488"/>
        <v>3128930.2313745162</v>
      </c>
      <c r="ES97" s="3">
        <f t="shared" si="488"/>
        <v>18347905.527529523</v>
      </c>
      <c r="ET97" s="3">
        <f t="shared" si="488"/>
        <v>57438152.72861284</v>
      </c>
      <c r="EU97" s="3">
        <f t="shared" si="488"/>
        <v>51774092.464063674</v>
      </c>
      <c r="EV97" s="3">
        <f t="shared" si="488"/>
        <v>-12157670.901317395</v>
      </c>
      <c r="EW97" s="3">
        <f t="shared" si="488"/>
        <v>32808041.202192366</v>
      </c>
      <c r="EX97" s="3">
        <f t="shared" si="488"/>
        <v>151339451.25245559</v>
      </c>
      <c r="EY97" s="3">
        <f t="shared" si="488"/>
        <v>1060887506.8108287</v>
      </c>
      <c r="EZ97" s="3"/>
    </row>
    <row r="98" spans="1:156" x14ac:dyDescent="0.2">
      <c r="B98" s="17">
        <f t="shared" ref="B98:K98" si="489">B97-B96</f>
        <v>237071488.43866396</v>
      </c>
      <c r="C98" s="17">
        <f t="shared" si="489"/>
        <v>380218737.37280297</v>
      </c>
      <c r="D98" s="17">
        <f t="shared" si="489"/>
        <v>2890445.6230891086</v>
      </c>
      <c r="E98" s="17">
        <f t="shared" si="489"/>
        <v>178101397.5852229</v>
      </c>
      <c r="F98" s="17">
        <f t="shared" si="489"/>
        <v>-22287760.488656826</v>
      </c>
      <c r="G98" s="17">
        <f t="shared" si="489"/>
        <v>-16544892.927725434</v>
      </c>
      <c r="H98" s="17">
        <f t="shared" si="489"/>
        <v>346589565.21200001</v>
      </c>
      <c r="I98" s="17">
        <f t="shared" si="489"/>
        <v>-4155117.674859941</v>
      </c>
      <c r="J98" s="17">
        <f t="shared" si="489"/>
        <v>484593637.32906991</v>
      </c>
      <c r="K98" s="17">
        <f t="shared" si="489"/>
        <v>1101883863.1405373</v>
      </c>
      <c r="P98" s="17">
        <f t="shared" ref="P98:Y98" si="490">P97-P96</f>
        <v>492994188.19710827</v>
      </c>
      <c r="Q98" s="17">
        <f t="shared" si="490"/>
        <v>355491750.61829615</v>
      </c>
      <c r="R98" s="17">
        <f t="shared" si="490"/>
        <v>6517163.3968517445</v>
      </c>
      <c r="S98" s="17">
        <f t="shared" si="490"/>
        <v>292512139.3487277</v>
      </c>
      <c r="T98" s="17">
        <f t="shared" si="490"/>
        <v>77467956.648488209</v>
      </c>
      <c r="U98" s="17">
        <f t="shared" si="490"/>
        <v>-15618668.465468988</v>
      </c>
      <c r="V98" s="17">
        <f t="shared" si="490"/>
        <v>96298604.266812757</v>
      </c>
      <c r="W98" s="17">
        <f t="shared" si="490"/>
        <v>244219193.82311258</v>
      </c>
      <c r="X98" s="17">
        <f t="shared" si="490"/>
        <v>701396389.01852393</v>
      </c>
      <c r="Y98" s="17">
        <f t="shared" si="490"/>
        <v>1549882327.8339272</v>
      </c>
      <c r="AC98" s="17">
        <f t="shared" ref="AC98:AL98" si="491">AC97-AC96</f>
        <v>322378098.98781538</v>
      </c>
      <c r="AD98" s="17">
        <f t="shared" si="491"/>
        <v>318502500.2848115</v>
      </c>
      <c r="AE98" s="17">
        <f t="shared" si="491"/>
        <v>5418106.2041010894</v>
      </c>
      <c r="AF98" s="17">
        <f t="shared" si="491"/>
        <v>459264981.42880821</v>
      </c>
      <c r="AG98" s="17">
        <f t="shared" si="491"/>
        <v>-5936739.418004632</v>
      </c>
      <c r="AH98" s="17">
        <f t="shared" si="491"/>
        <v>-737590.00528840721</v>
      </c>
      <c r="AI98" s="17">
        <f t="shared" si="491"/>
        <v>71328350.761620238</v>
      </c>
      <c r="AJ98" s="17">
        <f t="shared" si="491"/>
        <v>77005364.650816172</v>
      </c>
      <c r="AK98" s="17">
        <f t="shared" si="491"/>
        <v>606342473.62205195</v>
      </c>
      <c r="AL98" s="17">
        <f t="shared" si="491"/>
        <v>1247223072.8946791</v>
      </c>
      <c r="AP98" s="17">
        <f t="shared" ref="AP98:AY98" si="492">AP97-AP96</f>
        <v>350664139.88123178</v>
      </c>
      <c r="AQ98" s="17">
        <f t="shared" si="492"/>
        <v>268083301.95170522</v>
      </c>
      <c r="AR98" s="17">
        <f t="shared" si="492"/>
        <v>6788208.7571703158</v>
      </c>
      <c r="AS98" s="17">
        <f t="shared" si="492"/>
        <v>271710464.28328252</v>
      </c>
      <c r="AT98" s="17">
        <f t="shared" si="492"/>
        <v>9638888.8891965002</v>
      </c>
      <c r="AU98" s="17">
        <f t="shared" si="492"/>
        <v>9654209.5501094609</v>
      </c>
      <c r="AV98" s="17">
        <f t="shared" si="492"/>
        <v>89761970.251660809</v>
      </c>
      <c r="AW98" s="17">
        <f t="shared" si="492"/>
        <v>73488296.264587343</v>
      </c>
      <c r="AX98" s="17">
        <f t="shared" si="492"/>
        <v>461042037.99600726</v>
      </c>
      <c r="AY98" s="17">
        <f t="shared" si="492"/>
        <v>1079789479.8289442</v>
      </c>
      <c r="BC98" s="17">
        <f t="shared" ref="BC98:BL98" si="493">BC97-BC96</f>
        <v>480565357.83480215</v>
      </c>
      <c r="BD98" s="17">
        <f t="shared" si="493"/>
        <v>256619227.24297166</v>
      </c>
      <c r="BE98" s="17">
        <f t="shared" si="493"/>
        <v>7402057.4212173298</v>
      </c>
      <c r="BF98" s="17">
        <f t="shared" si="493"/>
        <v>341200881.71660233</v>
      </c>
      <c r="BG98" s="17">
        <f t="shared" si="493"/>
        <v>9861880.2468360215</v>
      </c>
      <c r="BH98" s="17">
        <f t="shared" si="493"/>
        <v>13644752.661155388</v>
      </c>
      <c r="BI98" s="17">
        <f t="shared" si="493"/>
        <v>137328934.4982239</v>
      </c>
      <c r="BJ98" s="17">
        <f t="shared" si="493"/>
        <v>125874018.26053163</v>
      </c>
      <c r="BK98" s="17">
        <f t="shared" si="493"/>
        <v>635312524.80456638</v>
      </c>
      <c r="BL98" s="17">
        <f t="shared" si="493"/>
        <v>1372497109.8823404</v>
      </c>
      <c r="BP98" s="17">
        <f t="shared" ref="BP98:BY98" si="494">BP97-BP96</f>
        <v>409892347.23282814</v>
      </c>
      <c r="BQ98" s="17">
        <f t="shared" si="494"/>
        <v>186118353.24037623</v>
      </c>
      <c r="BR98" s="17">
        <f t="shared" si="494"/>
        <v>8250583.4232988842</v>
      </c>
      <c r="BS98" s="17">
        <f t="shared" si="494"/>
        <v>324942723.19867408</v>
      </c>
      <c r="BT98" s="17">
        <f t="shared" si="494"/>
        <v>18548992.945742324</v>
      </c>
      <c r="BU98" s="17">
        <f t="shared" si="494"/>
        <v>12279819.059562698</v>
      </c>
      <c r="BV98" s="17">
        <f t="shared" si="494"/>
        <v>144382711.28596658</v>
      </c>
      <c r="BW98" s="17">
        <f t="shared" si="494"/>
        <v>227562964.19006583</v>
      </c>
      <c r="BX98" s="17">
        <f t="shared" si="494"/>
        <v>735967794.10331035</v>
      </c>
      <c r="BY98" s="17">
        <f t="shared" si="494"/>
        <v>1331978494.5765152</v>
      </c>
      <c r="CC98" s="17">
        <f t="shared" ref="CC98:CL98" si="495">CC97-CC96</f>
        <v>331650388.59841204</v>
      </c>
      <c r="CD98" s="17">
        <f t="shared" si="495"/>
        <v>111784809.9500047</v>
      </c>
      <c r="CE98" s="17">
        <f t="shared" si="495"/>
        <v>7105750.3922093473</v>
      </c>
      <c r="CF98" s="17">
        <f t="shared" si="495"/>
        <v>311090240.47829223</v>
      </c>
      <c r="CG98" s="17">
        <f t="shared" si="495"/>
        <v>20747447.833330348</v>
      </c>
      <c r="CH98" s="17">
        <f t="shared" si="495"/>
        <v>12577711.971009627</v>
      </c>
      <c r="CI98" s="17">
        <f t="shared" si="495"/>
        <v>141660132.8562361</v>
      </c>
      <c r="CJ98" s="17">
        <f t="shared" si="495"/>
        <v>467473325.14732683</v>
      </c>
      <c r="CK98" s="17">
        <f t="shared" si="495"/>
        <v>960654608.67840457</v>
      </c>
      <c r="CL98" s="17">
        <f t="shared" si="495"/>
        <v>1404089807.2268219</v>
      </c>
      <c r="CP98" s="17">
        <f t="shared" ref="CP98:CY98" si="496">CP97-CP96</f>
        <v>362740075.08664608</v>
      </c>
      <c r="CQ98" s="17">
        <f t="shared" si="496"/>
        <v>98786938.361970782</v>
      </c>
      <c r="CR98" s="17">
        <f t="shared" si="496"/>
        <v>5773546.3315335996</v>
      </c>
      <c r="CS98" s="17">
        <f t="shared" si="496"/>
        <v>253535595.73083591</v>
      </c>
      <c r="CT98" s="17">
        <f t="shared" si="496"/>
        <v>25396898.802811608</v>
      </c>
      <c r="CU98" s="17">
        <f t="shared" si="496"/>
        <v>73393925.428713724</v>
      </c>
      <c r="CV98" s="17">
        <f t="shared" si="496"/>
        <v>117264447.58994828</v>
      </c>
      <c r="CW98" s="17">
        <f t="shared" si="496"/>
        <v>173429815.52074048</v>
      </c>
      <c r="CX98" s="17">
        <f t="shared" si="496"/>
        <v>648794229.40458369</v>
      </c>
      <c r="CY98" s="17">
        <f t="shared" si="496"/>
        <v>1110321242.8532009</v>
      </c>
      <c r="DC98" s="17">
        <f t="shared" ref="DC98:DL98" si="497">DC97-DC96</f>
        <v>298629827.24302006</v>
      </c>
      <c r="DD98" s="17">
        <f t="shared" si="497"/>
        <v>81817922.712893248</v>
      </c>
      <c r="DE98" s="17">
        <f t="shared" si="497"/>
        <v>4555469.8119504638</v>
      </c>
      <c r="DF98" s="17">
        <f t="shared" si="497"/>
        <v>203013277.61373365</v>
      </c>
      <c r="DG98" s="17">
        <f t="shared" si="497"/>
        <v>20837664.098987177</v>
      </c>
      <c r="DH98" s="17">
        <f t="shared" si="497"/>
        <v>73913938.69894968</v>
      </c>
      <c r="DI98" s="17">
        <f t="shared" si="497"/>
        <v>90329097.652370438</v>
      </c>
      <c r="DJ98" s="17">
        <f t="shared" si="497"/>
        <v>141594482.73698619</v>
      </c>
      <c r="DK98" s="17">
        <f t="shared" si="497"/>
        <v>534243930.61297756</v>
      </c>
      <c r="DL98" s="17">
        <f t="shared" si="497"/>
        <v>914691680.56889057</v>
      </c>
      <c r="DP98" s="17">
        <f t="shared" ref="DP98:DY98" si="498">DP97-DP96</f>
        <v>230315698.72159529</v>
      </c>
      <c r="DQ98" s="17">
        <f t="shared" si="498"/>
        <v>69749573.074302673</v>
      </c>
      <c r="DR98" s="17">
        <f t="shared" si="498"/>
        <v>3396593.3665405884</v>
      </c>
      <c r="DS98" s="17">
        <f t="shared" si="498"/>
        <v>142660980.46228874</v>
      </c>
      <c r="DT98" s="17">
        <f t="shared" si="498"/>
        <v>16723612.296873972</v>
      </c>
      <c r="DU98" s="17">
        <f t="shared" si="498"/>
        <v>55370958.25972791</v>
      </c>
      <c r="DV98" s="17">
        <f t="shared" si="498"/>
        <v>63972225.656419054</v>
      </c>
      <c r="DW98" s="17">
        <f t="shared" si="498"/>
        <v>103518510.59625253</v>
      </c>
      <c r="DX98" s="17">
        <f t="shared" si="498"/>
        <v>385642880.63810283</v>
      </c>
      <c r="DY98" s="17">
        <f t="shared" si="498"/>
        <v>685708152.43400049</v>
      </c>
      <c r="EC98" s="17">
        <f t="shared" ref="EC98:EL98" si="499">EC97-EC96</f>
        <v>143572635.81053352</v>
      </c>
      <c r="ED98" s="17">
        <f t="shared" si="499"/>
        <v>47554500.548315763</v>
      </c>
      <c r="EE98" s="17">
        <f t="shared" si="499"/>
        <v>2066792.3453318942</v>
      </c>
      <c r="EF98" s="17">
        <f t="shared" si="499"/>
        <v>74523485.466670588</v>
      </c>
      <c r="EG98" s="17">
        <f t="shared" si="499"/>
        <v>14775224.542932078</v>
      </c>
      <c r="EH98" s="17">
        <f t="shared" si="499"/>
        <v>37518395.345797077</v>
      </c>
      <c r="EI98" s="17">
        <f t="shared" si="499"/>
        <v>35493970.37626034</v>
      </c>
      <c r="EJ98" s="17">
        <f t="shared" si="499"/>
        <v>60910824.655202843</v>
      </c>
      <c r="EK98" s="17">
        <f t="shared" si="499"/>
        <v>225288692.73219472</v>
      </c>
      <c r="EL98" s="17">
        <f t="shared" si="499"/>
        <v>416415829.09104443</v>
      </c>
      <c r="EP98" s="17">
        <f t="shared" ref="EP98:EY98" si="500">EP97-EP96</f>
        <v>31633204.102972507</v>
      </c>
      <c r="EQ98" s="17">
        <f t="shared" si="500"/>
        <v>13404292.215543389</v>
      </c>
      <c r="ER98" s="17">
        <f t="shared" si="500"/>
        <v>725935.0922967745</v>
      </c>
      <c r="ES98" s="17">
        <f t="shared" si="500"/>
        <v>4256850.5871506333</v>
      </c>
      <c r="ET98" s="17">
        <f t="shared" si="500"/>
        <v>13326078.761457309</v>
      </c>
      <c r="EU98" s="17">
        <f t="shared" si="500"/>
        <v>17306192.749843433</v>
      </c>
      <c r="EV98" s="17">
        <f t="shared" si="500"/>
        <v>-2820670.0997562893</v>
      </c>
      <c r="EW98" s="17">
        <f t="shared" si="500"/>
        <v>7611709.6442023888</v>
      </c>
      <c r="EX98" s="17">
        <f t="shared" si="500"/>
        <v>40406096.735194385</v>
      </c>
      <c r="EY98" s="17">
        <f t="shared" si="500"/>
        <v>85443593.053710461</v>
      </c>
    </row>
    <row r="99" spans="1:156" x14ac:dyDescent="0.2">
      <c r="J99" s="69"/>
      <c r="X99" s="69"/>
      <c r="AK99" s="69"/>
      <c r="AX99" s="69"/>
      <c r="BK99" s="69"/>
      <c r="BX99" s="69"/>
      <c r="CK99" s="69"/>
      <c r="CX99" s="69"/>
      <c r="DK99" s="69"/>
      <c r="DX99" s="69"/>
      <c r="EK99" s="69"/>
      <c r="EX99" s="69"/>
    </row>
    <row r="100" spans="1:156" x14ac:dyDescent="0.2">
      <c r="C100" s="1" t="s">
        <v>247</v>
      </c>
      <c r="D100" s="1" t="s">
        <v>246</v>
      </c>
      <c r="Q100" s="1" t="s">
        <v>247</v>
      </c>
      <c r="R100" s="1" t="s">
        <v>246</v>
      </c>
      <c r="AD100" s="1" t="s">
        <v>247</v>
      </c>
      <c r="AE100" s="1" t="s">
        <v>246</v>
      </c>
      <c r="AQ100" s="1" t="s">
        <v>247</v>
      </c>
      <c r="AR100" s="1" t="s">
        <v>246</v>
      </c>
      <c r="BD100" s="1" t="s">
        <v>247</v>
      </c>
      <c r="BE100" s="1" t="s">
        <v>246</v>
      </c>
      <c r="BQ100" s="1" t="s">
        <v>247</v>
      </c>
      <c r="BR100" s="1" t="s">
        <v>246</v>
      </c>
      <c r="CD100" s="1" t="s">
        <v>247</v>
      </c>
      <c r="CE100" s="1" t="s">
        <v>246</v>
      </c>
      <c r="CQ100" s="1" t="s">
        <v>247</v>
      </c>
      <c r="CR100" s="1" t="s">
        <v>246</v>
      </c>
      <c r="DD100" s="1" t="s">
        <v>247</v>
      </c>
      <c r="DE100" s="1" t="s">
        <v>246</v>
      </c>
      <c r="DQ100" s="1" t="s">
        <v>247</v>
      </c>
      <c r="DR100" s="1" t="s">
        <v>246</v>
      </c>
      <c r="ED100" s="1" t="s">
        <v>247</v>
      </c>
      <c r="EE100" s="1" t="s">
        <v>246</v>
      </c>
      <c r="EQ100" s="1" t="s">
        <v>247</v>
      </c>
      <c r="ER100" s="1" t="s">
        <v>246</v>
      </c>
    </row>
    <row r="101" spans="1:156" x14ac:dyDescent="0.2">
      <c r="B101" s="65" t="s">
        <v>245</v>
      </c>
      <c r="C101" s="68" t="e">
        <f>#REF!</f>
        <v>#REF!</v>
      </c>
      <c r="D101" s="66" t="e">
        <f>#REF!</f>
        <v>#REF!</v>
      </c>
      <c r="E101" s="66" t="e">
        <f>C101-D101</f>
        <v>#REF!</v>
      </c>
      <c r="K101" s="3"/>
      <c r="P101" s="65" t="s">
        <v>245</v>
      </c>
      <c r="Q101" s="68" t="e">
        <f>#REF!</f>
        <v>#REF!</v>
      </c>
      <c r="R101" s="66" t="e">
        <f>#REF!</f>
        <v>#REF!</v>
      </c>
      <c r="S101" s="66" t="e">
        <f>Q101-R101</f>
        <v>#REF!</v>
      </c>
      <c r="Y101" s="3"/>
      <c r="AC101" s="65" t="s">
        <v>245</v>
      </c>
      <c r="AD101" s="68" t="e">
        <f>#REF!</f>
        <v>#REF!</v>
      </c>
      <c r="AE101" s="66" t="e">
        <f>#REF!</f>
        <v>#REF!</v>
      </c>
      <c r="AF101" s="66" t="e">
        <f>AD101-AE101</f>
        <v>#REF!</v>
      </c>
      <c r="AL101" s="3"/>
      <c r="AP101" s="65" t="s">
        <v>245</v>
      </c>
      <c r="AQ101" s="68" t="e">
        <f>#REF!</f>
        <v>#REF!</v>
      </c>
      <c r="AR101" s="66" t="e">
        <f>#REF!</f>
        <v>#REF!</v>
      </c>
      <c r="AS101" s="66" t="e">
        <f>AQ101-AR101</f>
        <v>#REF!</v>
      </c>
      <c r="AY101" s="3"/>
      <c r="BC101" s="65" t="s">
        <v>245</v>
      </c>
      <c r="BD101" s="68" t="e">
        <f>#REF!</f>
        <v>#REF!</v>
      </c>
      <c r="BE101" s="66" t="e">
        <f>#REF!</f>
        <v>#REF!</v>
      </c>
      <c r="BF101" s="66" t="e">
        <f>BD101-BE101</f>
        <v>#REF!</v>
      </c>
      <c r="BL101" s="3"/>
      <c r="BP101" s="65" t="s">
        <v>245</v>
      </c>
      <c r="BQ101" s="68" t="e">
        <f>#REF!</f>
        <v>#REF!</v>
      </c>
      <c r="BR101" s="66" t="e">
        <f>#REF!</f>
        <v>#REF!</v>
      </c>
      <c r="BS101" s="66" t="e">
        <f>BQ101-BR101</f>
        <v>#REF!</v>
      </c>
      <c r="BY101" s="3"/>
      <c r="CC101" s="65" t="s">
        <v>245</v>
      </c>
      <c r="CD101" s="68" t="e">
        <f>#REF!</f>
        <v>#REF!</v>
      </c>
      <c r="CE101" s="66" t="e">
        <f>#REF!</f>
        <v>#REF!</v>
      </c>
      <c r="CF101" s="66" t="e">
        <f>CD101-CE101</f>
        <v>#REF!</v>
      </c>
      <c r="CL101" s="3"/>
      <c r="CP101" s="65" t="s">
        <v>245</v>
      </c>
      <c r="CQ101" s="68" t="e">
        <f>#REF!</f>
        <v>#REF!</v>
      </c>
      <c r="CR101" s="66" t="e">
        <f>#REF!</f>
        <v>#REF!</v>
      </c>
      <c r="CS101" s="66" t="e">
        <f>CQ101-CR101</f>
        <v>#REF!</v>
      </c>
      <c r="CY101" s="3"/>
      <c r="DC101" s="65" t="s">
        <v>245</v>
      </c>
      <c r="DD101" s="68" t="e">
        <f>#REF!</f>
        <v>#REF!</v>
      </c>
      <c r="DE101" s="66" t="e">
        <f>#REF!</f>
        <v>#REF!</v>
      </c>
      <c r="DF101" s="66" t="e">
        <f>DD101-DE101</f>
        <v>#REF!</v>
      </c>
      <c r="DL101" s="3"/>
      <c r="DP101" s="65" t="s">
        <v>245</v>
      </c>
      <c r="DQ101" s="68" t="e">
        <f>#REF!</f>
        <v>#REF!</v>
      </c>
      <c r="DR101" s="66" t="e">
        <f>#REF!</f>
        <v>#REF!</v>
      </c>
      <c r="DS101" s="66" t="e">
        <f>DQ101-DR101</f>
        <v>#REF!</v>
      </c>
      <c r="DY101" s="3"/>
      <c r="EC101" s="65" t="s">
        <v>245</v>
      </c>
      <c r="ED101" s="68" t="e">
        <f>#REF!</f>
        <v>#REF!</v>
      </c>
      <c r="EE101" s="66" t="e">
        <f>#REF!</f>
        <v>#REF!</v>
      </c>
      <c r="EF101" s="66" t="e">
        <f>ED101-EE101</f>
        <v>#REF!</v>
      </c>
      <c r="EL101" s="3"/>
      <c r="EP101" s="65" t="s">
        <v>245</v>
      </c>
      <c r="EQ101" s="68" t="e">
        <f>#REF!</f>
        <v>#REF!</v>
      </c>
      <c r="ER101" s="66" t="e">
        <f>#REF!</f>
        <v>#REF!</v>
      </c>
      <c r="ES101" s="66" t="e">
        <f>EQ101-ER101</f>
        <v>#REF!</v>
      </c>
      <c r="EY101" s="3"/>
    </row>
    <row r="102" spans="1:156" x14ac:dyDescent="0.2">
      <c r="B102" s="65" t="s">
        <v>244</v>
      </c>
      <c r="C102" s="67" t="e">
        <f>#REF!*1000000</f>
        <v>#REF!</v>
      </c>
      <c r="D102" s="66" t="e">
        <f>(#REF!+#REF!)*1000000</f>
        <v>#REF!</v>
      </c>
      <c r="E102" s="66" t="e">
        <f>C102-D102</f>
        <v>#REF!</v>
      </c>
      <c r="P102" s="65" t="s">
        <v>244</v>
      </c>
      <c r="Q102" s="67" t="e">
        <f>#REF!*1000000</f>
        <v>#REF!</v>
      </c>
      <c r="R102" s="66" t="e">
        <f>(#REF!+#REF!)*1000000</f>
        <v>#REF!</v>
      </c>
      <c r="S102" s="66" t="e">
        <f>Q102-R102</f>
        <v>#REF!</v>
      </c>
      <c r="AC102" s="65" t="s">
        <v>244</v>
      </c>
      <c r="AD102" s="67" t="e">
        <f>#REF!*1000000</f>
        <v>#REF!</v>
      </c>
      <c r="AE102" s="66" t="e">
        <f>(#REF!+#REF!)*1000000</f>
        <v>#REF!</v>
      </c>
      <c r="AF102" s="66" t="e">
        <f>AD102-AE102</f>
        <v>#REF!</v>
      </c>
      <c r="AP102" s="65" t="s">
        <v>244</v>
      </c>
      <c r="AQ102" s="67" t="e">
        <f>#REF!*1000000</f>
        <v>#REF!</v>
      </c>
      <c r="AR102" s="66" t="e">
        <f>(#REF!+#REF!)*1000000</f>
        <v>#REF!</v>
      </c>
      <c r="AS102" s="66" t="e">
        <f>AQ102-AR102</f>
        <v>#REF!</v>
      </c>
      <c r="BC102" s="65" t="s">
        <v>244</v>
      </c>
      <c r="BD102" s="67" t="e">
        <f>#REF!*1000000</f>
        <v>#REF!</v>
      </c>
      <c r="BE102" s="66" t="e">
        <f>(#REF!+#REF!)*1000000</f>
        <v>#REF!</v>
      </c>
      <c r="BF102" s="66" t="e">
        <f>BD102-BE102</f>
        <v>#REF!</v>
      </c>
      <c r="BP102" s="65" t="s">
        <v>244</v>
      </c>
      <c r="BQ102" s="67" t="e">
        <f>#REF!*1000000</f>
        <v>#REF!</v>
      </c>
      <c r="BR102" s="66" t="e">
        <f>(#REF!+#REF!)*1000000</f>
        <v>#REF!</v>
      </c>
      <c r="BS102" s="66" t="e">
        <f>BQ102-BR102</f>
        <v>#REF!</v>
      </c>
      <c r="CC102" s="65" t="s">
        <v>244</v>
      </c>
      <c r="CD102" s="67" t="e">
        <f>#REF!*1000000</f>
        <v>#REF!</v>
      </c>
      <c r="CE102" s="66" t="e">
        <f>(#REF!+#REF!)*1000000</f>
        <v>#REF!</v>
      </c>
      <c r="CF102" s="66" t="e">
        <f>CD102-CE102</f>
        <v>#REF!</v>
      </c>
      <c r="CP102" s="65" t="s">
        <v>244</v>
      </c>
      <c r="CQ102" s="67" t="e">
        <f>#REF!*1000000</f>
        <v>#REF!</v>
      </c>
      <c r="CR102" s="66" t="e">
        <f>(#REF!+#REF!)*1000000</f>
        <v>#REF!</v>
      </c>
      <c r="CS102" s="66" t="e">
        <f>CQ102-CR102</f>
        <v>#REF!</v>
      </c>
      <c r="DC102" s="65" t="s">
        <v>244</v>
      </c>
      <c r="DD102" s="67" t="e">
        <f>#REF!*1000000</f>
        <v>#REF!</v>
      </c>
      <c r="DE102" s="66" t="e">
        <f>(#REF!+#REF!)*1000000</f>
        <v>#REF!</v>
      </c>
      <c r="DF102" s="66" t="e">
        <f>DD102-DE102</f>
        <v>#REF!</v>
      </c>
      <c r="DP102" s="65" t="s">
        <v>244</v>
      </c>
      <c r="DQ102" s="67" t="e">
        <f>#REF!*1000000</f>
        <v>#REF!</v>
      </c>
      <c r="DR102" s="66" t="e">
        <f>(#REF!+#REF!)*1000000</f>
        <v>#REF!</v>
      </c>
      <c r="DS102" s="66" t="e">
        <f>DQ102-DR102</f>
        <v>#REF!</v>
      </c>
      <c r="EC102" s="65" t="s">
        <v>244</v>
      </c>
      <c r="ED102" s="67" t="e">
        <f>#REF!*1000000</f>
        <v>#REF!</v>
      </c>
      <c r="EE102" s="66" t="e">
        <f>(#REF!+#REF!)*1000000</f>
        <v>#REF!</v>
      </c>
      <c r="EF102" s="66" t="e">
        <f>ED102-EE102</f>
        <v>#REF!</v>
      </c>
      <c r="EP102" s="65" t="s">
        <v>244</v>
      </c>
      <c r="EQ102" s="67" t="e">
        <f>#REF!*1000000</f>
        <v>#REF!</v>
      </c>
      <c r="ER102" s="66" t="e">
        <f>(#REF!+#REF!)*1000000</f>
        <v>#REF!</v>
      </c>
      <c r="ES102" s="66" t="e">
        <f>EQ102-ER102</f>
        <v>#REF!</v>
      </c>
    </row>
    <row r="103" spans="1:156" x14ac:dyDescent="0.2">
      <c r="B103" s="65" t="s">
        <v>243</v>
      </c>
      <c r="C103" s="64" t="e">
        <f>C101-C102</f>
        <v>#REF!</v>
      </c>
      <c r="D103" s="64" t="e">
        <f>D101-D102</f>
        <v>#REF!</v>
      </c>
      <c r="E103" s="63" t="e">
        <f>E101-E102</f>
        <v>#REF!</v>
      </c>
      <c r="P103" s="65" t="s">
        <v>243</v>
      </c>
      <c r="Q103" s="64" t="e">
        <f>Q101-Q102</f>
        <v>#REF!</v>
      </c>
      <c r="R103" s="64" t="e">
        <f>R101-R102</f>
        <v>#REF!</v>
      </c>
      <c r="S103" s="63" t="e">
        <f>S101-S102</f>
        <v>#REF!</v>
      </c>
      <c r="AC103" s="65" t="s">
        <v>243</v>
      </c>
      <c r="AD103" s="64" t="e">
        <f>AD101-AD102</f>
        <v>#REF!</v>
      </c>
      <c r="AE103" s="64" t="e">
        <f>AE101-AE102</f>
        <v>#REF!</v>
      </c>
      <c r="AF103" s="63" t="e">
        <f>AF101-AF102</f>
        <v>#REF!</v>
      </c>
      <c r="AP103" s="65" t="s">
        <v>243</v>
      </c>
      <c r="AQ103" s="64" t="e">
        <f>AQ101-AQ102</f>
        <v>#REF!</v>
      </c>
      <c r="AR103" s="64" t="e">
        <f>AR101-AR102</f>
        <v>#REF!</v>
      </c>
      <c r="AS103" s="63" t="e">
        <f>AS101-AS102</f>
        <v>#REF!</v>
      </c>
      <c r="BC103" s="65" t="s">
        <v>243</v>
      </c>
      <c r="BD103" s="64" t="e">
        <f>BD101-BD102</f>
        <v>#REF!</v>
      </c>
      <c r="BE103" s="64" t="e">
        <f>BE101-BE102</f>
        <v>#REF!</v>
      </c>
      <c r="BF103" s="63" t="e">
        <f>BF101-BF102</f>
        <v>#REF!</v>
      </c>
      <c r="BP103" s="65" t="s">
        <v>243</v>
      </c>
      <c r="BQ103" s="64" t="e">
        <f>BQ101-BQ102</f>
        <v>#REF!</v>
      </c>
      <c r="BR103" s="64" t="e">
        <f>BR101-BR102</f>
        <v>#REF!</v>
      </c>
      <c r="BS103" s="63" t="e">
        <f>BS101-BS102</f>
        <v>#REF!</v>
      </c>
      <c r="CC103" s="65" t="s">
        <v>243</v>
      </c>
      <c r="CD103" s="64" t="e">
        <f>CD101-CD102</f>
        <v>#REF!</v>
      </c>
      <c r="CE103" s="64" t="e">
        <f>CE101-CE102</f>
        <v>#REF!</v>
      </c>
      <c r="CF103" s="63" t="e">
        <f>CF101-CF102</f>
        <v>#REF!</v>
      </c>
      <c r="CP103" s="65" t="s">
        <v>243</v>
      </c>
      <c r="CQ103" s="64" t="e">
        <f>CQ101-CQ102</f>
        <v>#REF!</v>
      </c>
      <c r="CR103" s="64" t="e">
        <f>CR101-CR102</f>
        <v>#REF!</v>
      </c>
      <c r="CS103" s="63" t="e">
        <f>CS101-CS102</f>
        <v>#REF!</v>
      </c>
      <c r="DC103" s="65" t="s">
        <v>243</v>
      </c>
      <c r="DD103" s="64" t="e">
        <f>DD101-DD102</f>
        <v>#REF!</v>
      </c>
      <c r="DE103" s="64" t="e">
        <f>DE101-DE102</f>
        <v>#REF!</v>
      </c>
      <c r="DF103" s="63" t="e">
        <f>DF101-DF102</f>
        <v>#REF!</v>
      </c>
      <c r="DP103" s="65" t="s">
        <v>243</v>
      </c>
      <c r="DQ103" s="64" t="e">
        <f>DQ101-DQ102</f>
        <v>#REF!</v>
      </c>
      <c r="DR103" s="64" t="e">
        <f>DR101-DR102</f>
        <v>#REF!</v>
      </c>
      <c r="DS103" s="63" t="e">
        <f>DS101-DS102</f>
        <v>#REF!</v>
      </c>
      <c r="EC103" s="65" t="s">
        <v>243</v>
      </c>
      <c r="ED103" s="64" t="e">
        <f>ED101-ED102</f>
        <v>#REF!</v>
      </c>
      <c r="EE103" s="64" t="e">
        <f>EE101-EE102</f>
        <v>#REF!</v>
      </c>
      <c r="EF103" s="63" t="e">
        <f>EF101-EF102</f>
        <v>#REF!</v>
      </c>
      <c r="EP103" s="65" t="s">
        <v>243</v>
      </c>
      <c r="EQ103" s="64" t="e">
        <f>EQ101-EQ102</f>
        <v>#REF!</v>
      </c>
      <c r="ER103" s="64" t="e">
        <f>ER101-ER102</f>
        <v>#REF!</v>
      </c>
      <c r="ES103" s="63" t="e">
        <f>ES101-ES102</f>
        <v>#REF!</v>
      </c>
    </row>
    <row r="104" spans="1:156" x14ac:dyDescent="0.2">
      <c r="D104" s="62"/>
      <c r="E104" s="62"/>
      <c r="R104" s="62"/>
      <c r="S104" s="62"/>
      <c r="AE104" s="62"/>
      <c r="AF104" s="62"/>
      <c r="AR104" s="62"/>
      <c r="AS104" s="62"/>
      <c r="BE104" s="62"/>
      <c r="BF104" s="62"/>
      <c r="BR104" s="62"/>
      <c r="BS104" s="62"/>
      <c r="CE104" s="62"/>
      <c r="CF104" s="62"/>
      <c r="CR104" s="62"/>
      <c r="CS104" s="62"/>
      <c r="DE104" s="62"/>
      <c r="DF104" s="62"/>
      <c r="DR104" s="62"/>
      <c r="DS104" s="62"/>
      <c r="EE104" s="62"/>
      <c r="EF104" s="62"/>
      <c r="ER104" s="62"/>
      <c r="ES104" s="62"/>
    </row>
    <row r="105" spans="1:156" x14ac:dyDescent="0.2">
      <c r="D105" s="3"/>
      <c r="R105" s="3"/>
      <c r="AE105" s="3"/>
      <c r="AR105" s="3"/>
      <c r="BE105" s="3"/>
      <c r="BR105" s="3"/>
      <c r="CE105" s="3"/>
      <c r="CR105" s="3"/>
      <c r="DE105" s="3"/>
      <c r="DR105" s="3"/>
      <c r="EE105" s="3"/>
      <c r="ER105" s="3"/>
    </row>
    <row r="109" spans="1:156" ht="15" x14ac:dyDescent="0.25">
      <c r="A109" s="1" t="s">
        <v>242</v>
      </c>
      <c r="B109" s="59">
        <v>0.17</v>
      </c>
      <c r="C109" s="59">
        <v>0.21</v>
      </c>
      <c r="D109" s="59">
        <v>0.16695965047022401</v>
      </c>
      <c r="E109" s="59">
        <v>0.12586591074717901</v>
      </c>
      <c r="F109" s="59">
        <v>6.5247035689772095E-2</v>
      </c>
      <c r="G109" s="59">
        <v>0.119332961888718</v>
      </c>
      <c r="H109" s="59">
        <v>0.13063211531737101</v>
      </c>
      <c r="I109" s="59">
        <v>0.05</v>
      </c>
      <c r="J109" s="59">
        <v>0.129152099125137</v>
      </c>
      <c r="K109" s="59">
        <v>0.137305638208985</v>
      </c>
      <c r="L109" s="61" t="s">
        <v>294</v>
      </c>
      <c r="M109" s="86" t="s">
        <v>293</v>
      </c>
      <c r="P109" s="59">
        <v>0.17</v>
      </c>
      <c r="Q109" s="59">
        <v>0.21</v>
      </c>
      <c r="R109" s="59">
        <v>0.16695965047022401</v>
      </c>
      <c r="S109" s="59">
        <v>0.12586591074717901</v>
      </c>
      <c r="T109" s="59">
        <v>6.5247035689772095E-2</v>
      </c>
      <c r="U109" s="59">
        <v>0.119332961888718</v>
      </c>
      <c r="V109" s="59">
        <v>0.13063211531737101</v>
      </c>
      <c r="W109" s="59">
        <v>0.05</v>
      </c>
      <c r="X109" s="59">
        <v>0.129152099125137</v>
      </c>
      <c r="Y109" s="59">
        <v>0.137305638208985</v>
      </c>
      <c r="Z109" s="61" t="s">
        <v>294</v>
      </c>
      <c r="AA109" s="86" t="s">
        <v>293</v>
      </c>
      <c r="AC109" s="59">
        <v>0.17</v>
      </c>
      <c r="AD109" s="59">
        <v>0.21</v>
      </c>
      <c r="AE109" s="59">
        <v>0.16695965047022401</v>
      </c>
      <c r="AF109" s="59">
        <v>0.12586591074717901</v>
      </c>
      <c r="AG109" s="59">
        <v>6.5247035689772095E-2</v>
      </c>
      <c r="AH109" s="59">
        <v>0.119332961888718</v>
      </c>
      <c r="AI109" s="59">
        <v>0.13063211531737101</v>
      </c>
      <c r="AJ109" s="59">
        <v>0.05</v>
      </c>
      <c r="AK109" s="59">
        <v>0.129152099125137</v>
      </c>
      <c r="AL109" s="59">
        <v>0.137305638208985</v>
      </c>
      <c r="AM109" s="61" t="s">
        <v>294</v>
      </c>
      <c r="AP109" s="59">
        <v>0.17</v>
      </c>
      <c r="AQ109" s="59">
        <v>0.21</v>
      </c>
      <c r="AR109" s="59">
        <v>0.16695965047022401</v>
      </c>
      <c r="AS109" s="59">
        <v>0.12586591074717901</v>
      </c>
      <c r="AT109" s="59">
        <v>6.5247035689772095E-2</v>
      </c>
      <c r="AU109" s="59">
        <v>0.119332961888718</v>
      </c>
      <c r="AV109" s="59">
        <v>0.13063211531737101</v>
      </c>
      <c r="AW109" s="59">
        <v>0.05</v>
      </c>
      <c r="AX109" s="59">
        <v>0.129152099125137</v>
      </c>
      <c r="AY109" s="59">
        <v>0.137305638208985</v>
      </c>
      <c r="BC109" s="59">
        <v>0.17</v>
      </c>
      <c r="BD109" s="59">
        <v>0.21</v>
      </c>
      <c r="BE109" s="59">
        <v>0.16695965047022401</v>
      </c>
      <c r="BF109" s="59">
        <v>0.12586591074717901</v>
      </c>
      <c r="BG109" s="59">
        <v>6.5247035689772095E-2</v>
      </c>
      <c r="BH109" s="59">
        <v>0.119332961888718</v>
      </c>
      <c r="BI109" s="59">
        <v>0.13063211531737101</v>
      </c>
      <c r="BJ109" s="59">
        <v>0.05</v>
      </c>
      <c r="BK109" s="59">
        <v>0.129152099125137</v>
      </c>
      <c r="BL109" s="59">
        <v>0.137305638208985</v>
      </c>
      <c r="BP109" s="59">
        <v>0.16823062444409501</v>
      </c>
      <c r="BQ109" s="59">
        <v>0.13881355411597501</v>
      </c>
      <c r="BR109" s="59">
        <v>0.22372630036927199</v>
      </c>
      <c r="BS109" s="59">
        <v>0.128221503062074</v>
      </c>
      <c r="BT109" s="59">
        <v>0.126641824070268</v>
      </c>
      <c r="BU109" s="59">
        <v>0.12077357642511199</v>
      </c>
      <c r="BV109" s="59">
        <v>0.13886230901500099</v>
      </c>
      <c r="BW109" s="59">
        <v>0.182844232569318</v>
      </c>
      <c r="BX109" s="59">
        <v>0.13649194989357399</v>
      </c>
      <c r="BY109" s="59">
        <v>0.14531236746824</v>
      </c>
      <c r="CC109" s="59">
        <v>0.17</v>
      </c>
      <c r="CD109" s="59">
        <v>0.21</v>
      </c>
      <c r="CE109" s="59">
        <v>0.16695965047022401</v>
      </c>
      <c r="CF109" s="59">
        <v>0.12586591074717901</v>
      </c>
      <c r="CG109" s="59">
        <v>6.5247035689772095E-2</v>
      </c>
      <c r="CH109" s="59">
        <v>0.119332961888718</v>
      </c>
      <c r="CI109" s="59">
        <v>0.13063211531737101</v>
      </c>
      <c r="CJ109" s="59">
        <v>0.05</v>
      </c>
      <c r="CK109" s="59">
        <v>0.129152099125137</v>
      </c>
      <c r="CL109" s="59">
        <v>0.137305638208985</v>
      </c>
      <c r="CP109" s="59">
        <v>0.17</v>
      </c>
      <c r="CQ109" s="59">
        <v>0.21</v>
      </c>
      <c r="CR109" s="59">
        <v>0.16695965047022401</v>
      </c>
      <c r="CS109" s="59">
        <v>0.12586591074717901</v>
      </c>
      <c r="CT109" s="59">
        <v>6.5247035689772095E-2</v>
      </c>
      <c r="CU109" s="59">
        <v>0.119332961888718</v>
      </c>
      <c r="CV109" s="59">
        <v>0.13063211531737101</v>
      </c>
      <c r="CW109" s="59">
        <v>0.05</v>
      </c>
      <c r="CX109" s="59">
        <v>0.129152099125137</v>
      </c>
      <c r="CY109" s="59">
        <v>0.137305638208985</v>
      </c>
      <c r="DC109" s="59">
        <v>0.17</v>
      </c>
      <c r="DD109" s="59">
        <v>0.21</v>
      </c>
      <c r="DE109" s="59">
        <v>0.16695965047022401</v>
      </c>
      <c r="DF109" s="59">
        <v>0.12586591074717901</v>
      </c>
      <c r="DG109" s="59">
        <v>6.5247035689772095E-2</v>
      </c>
      <c r="DH109" s="59">
        <v>0.119332961888718</v>
      </c>
      <c r="DI109" s="59">
        <v>0.13063211531737101</v>
      </c>
      <c r="DJ109" s="59">
        <v>0.05</v>
      </c>
      <c r="DK109" s="59">
        <v>0.129152099125137</v>
      </c>
      <c r="DL109" s="59">
        <v>0.137305638208985</v>
      </c>
      <c r="DP109" s="59">
        <v>0.17</v>
      </c>
      <c r="DQ109" s="59">
        <v>0.21</v>
      </c>
      <c r="DR109" s="59">
        <v>0.16695965047022401</v>
      </c>
      <c r="DS109" s="59">
        <v>0.12586591074717901</v>
      </c>
      <c r="DT109" s="59">
        <v>6.5247035689772095E-2</v>
      </c>
      <c r="DU109" s="59">
        <v>0.119332961888718</v>
      </c>
      <c r="DV109" s="59">
        <v>0.13063211531737101</v>
      </c>
      <c r="DW109" s="59">
        <v>0.05</v>
      </c>
      <c r="DX109" s="59">
        <v>0.129152099125137</v>
      </c>
      <c r="DY109" s="59">
        <v>0.137305638208985</v>
      </c>
      <c r="EC109" s="59">
        <v>0.17</v>
      </c>
      <c r="ED109" s="59">
        <v>0.21</v>
      </c>
      <c r="EE109" s="59">
        <v>0.16695965047022401</v>
      </c>
      <c r="EF109" s="59">
        <v>0.12586591074717901</v>
      </c>
      <c r="EG109" s="59">
        <v>6.5247035689772095E-2</v>
      </c>
      <c r="EH109" s="59">
        <v>0.119332961888718</v>
      </c>
      <c r="EI109" s="59">
        <v>0.13063211531737101</v>
      </c>
      <c r="EJ109" s="59">
        <v>0.05</v>
      </c>
      <c r="EK109" s="59">
        <v>0.129152099125137</v>
      </c>
      <c r="EL109" s="59">
        <v>0.137305638208985</v>
      </c>
      <c r="EP109" s="59">
        <v>0.17</v>
      </c>
      <c r="EQ109" s="59">
        <v>0.21</v>
      </c>
      <c r="ER109" s="59">
        <v>0.16695965047022401</v>
      </c>
      <c r="ES109" s="59">
        <v>0.12586591074717901</v>
      </c>
      <c r="ET109" s="59">
        <v>6.5247035689772095E-2</v>
      </c>
      <c r="EU109" s="59">
        <v>0.119332961888718</v>
      </c>
      <c r="EV109" s="59">
        <v>0.13063211531737101</v>
      </c>
      <c r="EW109" s="59">
        <v>0.05</v>
      </c>
      <c r="EX109" s="59">
        <v>0.129152099125137</v>
      </c>
      <c r="EY109" s="59">
        <v>0.137305638208985</v>
      </c>
    </row>
    <row r="110" spans="1:156" ht="15" x14ac:dyDescent="0.25">
      <c r="A110" s="1" t="s">
        <v>241</v>
      </c>
      <c r="B110" s="59">
        <v>0</v>
      </c>
      <c r="C110" s="59">
        <v>0</v>
      </c>
      <c r="D110" s="59">
        <v>0</v>
      </c>
      <c r="E110" s="59">
        <v>0</v>
      </c>
      <c r="F110" s="59">
        <v>0</v>
      </c>
      <c r="G110" s="59">
        <v>0</v>
      </c>
      <c r="H110" s="59">
        <v>0</v>
      </c>
      <c r="I110" s="59">
        <v>0</v>
      </c>
      <c r="J110" s="59">
        <v>0</v>
      </c>
      <c r="K110" s="59">
        <v>0</v>
      </c>
      <c r="L110" s="61" t="s">
        <v>292</v>
      </c>
      <c r="M110" s="86" t="s">
        <v>291</v>
      </c>
      <c r="P110" s="59">
        <v>0</v>
      </c>
      <c r="Q110" s="59">
        <v>0</v>
      </c>
      <c r="R110" s="59">
        <v>0</v>
      </c>
      <c r="S110" s="59">
        <v>0</v>
      </c>
      <c r="T110" s="59">
        <v>0</v>
      </c>
      <c r="U110" s="59">
        <v>0</v>
      </c>
      <c r="V110" s="59">
        <v>0</v>
      </c>
      <c r="W110" s="59">
        <v>0</v>
      </c>
      <c r="X110" s="59">
        <v>0</v>
      </c>
      <c r="Y110" s="59">
        <v>0</v>
      </c>
      <c r="Z110" s="61" t="s">
        <v>292</v>
      </c>
      <c r="AA110" s="86" t="s">
        <v>291</v>
      </c>
      <c r="AC110" s="59">
        <v>0</v>
      </c>
      <c r="AD110" s="59">
        <v>0</v>
      </c>
      <c r="AE110" s="59">
        <v>0</v>
      </c>
      <c r="AF110" s="59">
        <v>0</v>
      </c>
      <c r="AG110" s="59">
        <v>0</v>
      </c>
      <c r="AH110" s="59">
        <v>0</v>
      </c>
      <c r="AI110" s="59">
        <v>0</v>
      </c>
      <c r="AJ110" s="59">
        <v>0</v>
      </c>
      <c r="AK110" s="59">
        <v>0</v>
      </c>
      <c r="AL110" s="59">
        <v>0</v>
      </c>
      <c r="AM110" s="61" t="s">
        <v>292</v>
      </c>
      <c r="AP110" s="59">
        <v>0</v>
      </c>
      <c r="AQ110" s="59">
        <v>0</v>
      </c>
      <c r="AR110" s="59">
        <v>0</v>
      </c>
      <c r="AS110" s="59">
        <v>0</v>
      </c>
      <c r="AT110" s="59">
        <v>0</v>
      </c>
      <c r="AU110" s="59">
        <v>0</v>
      </c>
      <c r="AV110" s="59">
        <v>0</v>
      </c>
      <c r="AW110" s="59">
        <v>0</v>
      </c>
      <c r="AX110" s="59">
        <v>0</v>
      </c>
      <c r="AY110" s="59">
        <v>0</v>
      </c>
      <c r="BC110" s="59">
        <v>0</v>
      </c>
      <c r="BD110" s="59">
        <v>0</v>
      </c>
      <c r="BE110" s="59">
        <v>0</v>
      </c>
      <c r="BF110" s="59">
        <v>0</v>
      </c>
      <c r="BG110" s="59">
        <v>0</v>
      </c>
      <c r="BH110" s="59">
        <v>0</v>
      </c>
      <c r="BI110" s="59">
        <v>0</v>
      </c>
      <c r="BJ110" s="59">
        <v>0</v>
      </c>
      <c r="BK110" s="59">
        <v>0</v>
      </c>
      <c r="BL110" s="59">
        <v>0</v>
      </c>
      <c r="BP110" s="59">
        <v>0.17</v>
      </c>
      <c r="BQ110" s="59">
        <v>0.21</v>
      </c>
      <c r="BR110" s="59">
        <v>0.16695965047022401</v>
      </c>
      <c r="BS110" s="59">
        <v>0.12586591074717901</v>
      </c>
      <c r="BT110" s="59">
        <v>6.5247035689772095E-2</v>
      </c>
      <c r="BU110" s="59">
        <v>0.119332961888718</v>
      </c>
      <c r="BV110" s="59">
        <v>0.13063211531737101</v>
      </c>
      <c r="BW110" s="59">
        <v>0.05</v>
      </c>
      <c r="BX110" s="59">
        <v>0.129152099125137</v>
      </c>
      <c r="BY110" s="59">
        <v>0.137305638208985</v>
      </c>
      <c r="CC110" s="59">
        <v>0</v>
      </c>
      <c r="CD110" s="59">
        <v>0</v>
      </c>
      <c r="CE110" s="59">
        <v>0</v>
      </c>
      <c r="CF110" s="59">
        <v>0</v>
      </c>
      <c r="CG110" s="59">
        <v>0</v>
      </c>
      <c r="CH110" s="59">
        <v>0</v>
      </c>
      <c r="CI110" s="59">
        <v>0</v>
      </c>
      <c r="CJ110" s="59">
        <v>0</v>
      </c>
      <c r="CK110" s="59">
        <v>0</v>
      </c>
      <c r="CL110" s="59">
        <v>0</v>
      </c>
      <c r="CP110" s="59">
        <v>0</v>
      </c>
      <c r="CQ110" s="59">
        <v>0</v>
      </c>
      <c r="CR110" s="59">
        <v>0</v>
      </c>
      <c r="CS110" s="59">
        <v>0</v>
      </c>
      <c r="CT110" s="59">
        <v>0</v>
      </c>
      <c r="CU110" s="59">
        <v>0</v>
      </c>
      <c r="CV110" s="59">
        <v>0</v>
      </c>
      <c r="CW110" s="59">
        <v>0</v>
      </c>
      <c r="CX110" s="59">
        <v>0</v>
      </c>
      <c r="CY110" s="59">
        <v>0</v>
      </c>
      <c r="DC110" s="59">
        <v>0</v>
      </c>
      <c r="DD110" s="59">
        <v>0</v>
      </c>
      <c r="DE110" s="59">
        <v>0</v>
      </c>
      <c r="DF110" s="59">
        <v>0</v>
      </c>
      <c r="DG110" s="59">
        <v>0</v>
      </c>
      <c r="DH110" s="59">
        <v>0</v>
      </c>
      <c r="DI110" s="59">
        <v>0</v>
      </c>
      <c r="DJ110" s="59">
        <v>0</v>
      </c>
      <c r="DK110" s="59">
        <v>0</v>
      </c>
      <c r="DL110" s="59">
        <v>0</v>
      </c>
      <c r="DP110" s="59">
        <v>0</v>
      </c>
      <c r="DQ110" s="59">
        <v>0</v>
      </c>
      <c r="DR110" s="59">
        <v>0</v>
      </c>
      <c r="DS110" s="59">
        <v>0</v>
      </c>
      <c r="DT110" s="59">
        <v>0</v>
      </c>
      <c r="DU110" s="59">
        <v>0</v>
      </c>
      <c r="DV110" s="59">
        <v>0</v>
      </c>
      <c r="DW110" s="59">
        <v>0</v>
      </c>
      <c r="DX110" s="59">
        <v>0</v>
      </c>
      <c r="DY110" s="59">
        <v>0</v>
      </c>
      <c r="EC110" s="59">
        <v>0</v>
      </c>
      <c r="ED110" s="59">
        <v>0</v>
      </c>
      <c r="EE110" s="59">
        <v>0</v>
      </c>
      <c r="EF110" s="59">
        <v>0</v>
      </c>
      <c r="EG110" s="59">
        <v>0</v>
      </c>
      <c r="EH110" s="59">
        <v>0</v>
      </c>
      <c r="EI110" s="59">
        <v>0</v>
      </c>
      <c r="EJ110" s="59">
        <v>0</v>
      </c>
      <c r="EK110" s="59">
        <v>0</v>
      </c>
      <c r="EL110" s="59">
        <v>0</v>
      </c>
      <c r="EP110" s="59">
        <v>0</v>
      </c>
      <c r="EQ110" s="59">
        <v>0</v>
      </c>
      <c r="ER110" s="59">
        <v>0</v>
      </c>
      <c r="ES110" s="59">
        <v>0</v>
      </c>
      <c r="ET110" s="59">
        <v>0</v>
      </c>
      <c r="EU110" s="59">
        <v>0</v>
      </c>
      <c r="EV110" s="59">
        <v>0</v>
      </c>
      <c r="EW110" s="59">
        <v>0</v>
      </c>
      <c r="EX110" s="59">
        <v>0</v>
      </c>
      <c r="EY110" s="59">
        <v>0</v>
      </c>
    </row>
    <row r="111" spans="1:156" x14ac:dyDescent="0.2">
      <c r="AM111" s="86" t="s">
        <v>293</v>
      </c>
    </row>
    <row r="112" spans="1:156" x14ac:dyDescent="0.2">
      <c r="AM112" s="86" t="s">
        <v>291</v>
      </c>
    </row>
    <row r="113" spans="15:155" x14ac:dyDescent="0.2">
      <c r="AX113" s="61" t="s">
        <v>294</v>
      </c>
      <c r="AY113" s="86" t="s">
        <v>293</v>
      </c>
      <c r="BK113" s="61" t="s">
        <v>294</v>
      </c>
      <c r="BL113" s="86" t="s">
        <v>293</v>
      </c>
      <c r="BX113" s="61" t="s">
        <v>294</v>
      </c>
      <c r="BY113" s="86" t="s">
        <v>293</v>
      </c>
      <c r="CK113" s="61" t="s">
        <v>294</v>
      </c>
      <c r="CL113" s="86" t="s">
        <v>293</v>
      </c>
      <c r="CX113" s="61" t="s">
        <v>294</v>
      </c>
      <c r="CY113" s="86" t="s">
        <v>293</v>
      </c>
      <c r="DK113" s="61" t="s">
        <v>294</v>
      </c>
      <c r="DL113" s="86" t="s">
        <v>293</v>
      </c>
      <c r="DX113" s="61" t="s">
        <v>294</v>
      </c>
      <c r="DY113" s="86" t="s">
        <v>293</v>
      </c>
      <c r="EK113" s="61" t="s">
        <v>294</v>
      </c>
      <c r="EL113" s="86" t="s">
        <v>293</v>
      </c>
      <c r="EX113" s="61" t="s">
        <v>294</v>
      </c>
      <c r="EY113" s="86" t="s">
        <v>293</v>
      </c>
    </row>
    <row r="114" spans="15:155" x14ac:dyDescent="0.2">
      <c r="AX114" s="61" t="s">
        <v>292</v>
      </c>
      <c r="AY114" s="86" t="s">
        <v>291</v>
      </c>
      <c r="BK114" s="61" t="s">
        <v>292</v>
      </c>
      <c r="BL114" s="86" t="s">
        <v>291</v>
      </c>
      <c r="BX114" s="61" t="s">
        <v>292</v>
      </c>
      <c r="BY114" s="86" t="s">
        <v>291</v>
      </c>
      <c r="CK114" s="61" t="s">
        <v>292</v>
      </c>
      <c r="CL114" s="86" t="s">
        <v>291</v>
      </c>
      <c r="CX114" s="61" t="s">
        <v>292</v>
      </c>
      <c r="CY114" s="86" t="s">
        <v>291</v>
      </c>
      <c r="DK114" s="61" t="s">
        <v>292</v>
      </c>
      <c r="DL114" s="86" t="s">
        <v>291</v>
      </c>
      <c r="DX114" s="61" t="s">
        <v>292</v>
      </c>
      <c r="DY114" s="86" t="s">
        <v>291</v>
      </c>
      <c r="EK114" s="61" t="s">
        <v>292</v>
      </c>
      <c r="EL114" s="86" t="s">
        <v>291</v>
      </c>
      <c r="EX114" s="61" t="s">
        <v>292</v>
      </c>
      <c r="EY114" s="86" t="s">
        <v>291</v>
      </c>
    </row>
    <row r="117" spans="15:155" ht="10.5" customHeight="1" x14ac:dyDescent="0.2"/>
    <row r="118" spans="15:155" hidden="1" x14ac:dyDescent="0.2"/>
    <row r="119" spans="15:155" hidden="1" x14ac:dyDescent="0.2"/>
    <row r="120" spans="15:155" hidden="1" x14ac:dyDescent="0.2">
      <c r="O120" s="1" t="s">
        <v>240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AB120" s="1" t="s">
        <v>239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O120" s="1" t="s">
        <v>239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BB120" s="1" t="s">
        <v>239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O120" s="1" t="s">
        <v>239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CB120" s="1" t="s">
        <v>239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O120" s="1" t="s">
        <v>239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DB120" s="1" t="s">
        <v>239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O120" s="1" t="s">
        <v>239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EB120" s="1" t="s">
        <v>239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O120" s="1" t="s">
        <v>239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</row>
    <row r="121" spans="15:155" hidden="1" x14ac:dyDescent="0.2"/>
    <row r="122" spans="15:155" hidden="1" x14ac:dyDescent="0.2">
      <c r="O122" s="1" t="s">
        <v>238</v>
      </c>
      <c r="P122" s="1" t="s">
        <v>209</v>
      </c>
      <c r="Q122" s="1" t="s">
        <v>208</v>
      </c>
      <c r="R122" s="1" t="s">
        <v>207</v>
      </c>
      <c r="S122" s="1" t="s">
        <v>206</v>
      </c>
      <c r="T122" s="1" t="s">
        <v>205</v>
      </c>
      <c r="U122" s="1" t="s">
        <v>204</v>
      </c>
      <c r="V122" s="1" t="s">
        <v>203</v>
      </c>
      <c r="W122" s="1" t="s">
        <v>39</v>
      </c>
      <c r="Y122" s="1" t="s">
        <v>201</v>
      </c>
      <c r="AB122" s="1" t="s">
        <v>238</v>
      </c>
      <c r="AC122" s="1" t="s">
        <v>209</v>
      </c>
      <c r="AD122" s="1" t="s">
        <v>208</v>
      </c>
      <c r="AE122" s="1" t="s">
        <v>207</v>
      </c>
      <c r="AF122" s="1" t="s">
        <v>206</v>
      </c>
      <c r="AG122" s="1" t="s">
        <v>205</v>
      </c>
      <c r="AH122" s="1" t="s">
        <v>204</v>
      </c>
      <c r="AI122" s="1" t="s">
        <v>203</v>
      </c>
      <c r="AJ122" s="1" t="s">
        <v>39</v>
      </c>
      <c r="AL122" s="1" t="s">
        <v>201</v>
      </c>
      <c r="AO122" s="1" t="s">
        <v>238</v>
      </c>
      <c r="AP122" s="1" t="s">
        <v>209</v>
      </c>
      <c r="AQ122" s="1" t="s">
        <v>208</v>
      </c>
      <c r="AR122" s="1" t="s">
        <v>207</v>
      </c>
      <c r="AS122" s="1" t="s">
        <v>206</v>
      </c>
      <c r="AT122" s="1" t="s">
        <v>205</v>
      </c>
      <c r="AU122" s="1" t="s">
        <v>204</v>
      </c>
      <c r="AV122" s="1" t="s">
        <v>203</v>
      </c>
      <c r="AW122" s="1" t="s">
        <v>39</v>
      </c>
      <c r="AY122" s="1" t="s">
        <v>201</v>
      </c>
      <c r="BB122" s="1" t="s">
        <v>238</v>
      </c>
      <c r="BC122" s="1" t="s">
        <v>209</v>
      </c>
      <c r="BD122" s="1" t="s">
        <v>208</v>
      </c>
      <c r="BE122" s="1" t="s">
        <v>207</v>
      </c>
      <c r="BF122" s="1" t="s">
        <v>206</v>
      </c>
      <c r="BG122" s="1" t="s">
        <v>205</v>
      </c>
      <c r="BH122" s="1" t="s">
        <v>204</v>
      </c>
      <c r="BI122" s="1" t="s">
        <v>203</v>
      </c>
      <c r="BJ122" s="1" t="s">
        <v>39</v>
      </c>
      <c r="BL122" s="1" t="s">
        <v>201</v>
      </c>
      <c r="BO122" s="1" t="s">
        <v>238</v>
      </c>
      <c r="BP122" s="1" t="s">
        <v>209</v>
      </c>
      <c r="BQ122" s="1" t="s">
        <v>208</v>
      </c>
      <c r="BR122" s="1" t="s">
        <v>207</v>
      </c>
      <c r="BS122" s="1" t="s">
        <v>206</v>
      </c>
      <c r="BT122" s="1" t="s">
        <v>205</v>
      </c>
      <c r="BU122" s="1" t="s">
        <v>204</v>
      </c>
      <c r="BV122" s="1" t="s">
        <v>203</v>
      </c>
      <c r="BW122" s="1" t="s">
        <v>39</v>
      </c>
      <c r="BY122" s="1" t="s">
        <v>201</v>
      </c>
      <c r="CB122" s="1" t="s">
        <v>238</v>
      </c>
      <c r="CC122" s="1" t="s">
        <v>209</v>
      </c>
      <c r="CD122" s="1" t="s">
        <v>208</v>
      </c>
      <c r="CE122" s="1" t="s">
        <v>207</v>
      </c>
      <c r="CF122" s="1" t="s">
        <v>206</v>
      </c>
      <c r="CG122" s="1" t="s">
        <v>205</v>
      </c>
      <c r="CH122" s="1" t="s">
        <v>204</v>
      </c>
      <c r="CI122" s="1" t="s">
        <v>203</v>
      </c>
      <c r="CJ122" s="1" t="s">
        <v>39</v>
      </c>
      <c r="CL122" s="1" t="s">
        <v>201</v>
      </c>
      <c r="CO122" s="1" t="s">
        <v>238</v>
      </c>
      <c r="CP122" s="1" t="s">
        <v>209</v>
      </c>
      <c r="CQ122" s="1" t="s">
        <v>208</v>
      </c>
      <c r="CR122" s="1" t="s">
        <v>207</v>
      </c>
      <c r="CS122" s="1" t="s">
        <v>206</v>
      </c>
      <c r="CT122" s="1" t="s">
        <v>205</v>
      </c>
      <c r="CU122" s="1" t="s">
        <v>204</v>
      </c>
      <c r="CV122" s="1" t="s">
        <v>203</v>
      </c>
      <c r="CW122" s="1" t="s">
        <v>39</v>
      </c>
      <c r="CY122" s="1" t="s">
        <v>201</v>
      </c>
      <c r="DB122" s="1" t="s">
        <v>238</v>
      </c>
      <c r="DC122" s="1" t="s">
        <v>209</v>
      </c>
      <c r="DD122" s="1" t="s">
        <v>208</v>
      </c>
      <c r="DE122" s="1" t="s">
        <v>207</v>
      </c>
      <c r="DF122" s="1" t="s">
        <v>206</v>
      </c>
      <c r="DG122" s="1" t="s">
        <v>205</v>
      </c>
      <c r="DH122" s="1" t="s">
        <v>204</v>
      </c>
      <c r="DI122" s="1" t="s">
        <v>203</v>
      </c>
      <c r="DJ122" s="1" t="s">
        <v>39</v>
      </c>
      <c r="DL122" s="1" t="s">
        <v>201</v>
      </c>
      <c r="DO122" s="1" t="s">
        <v>238</v>
      </c>
      <c r="DP122" s="1" t="s">
        <v>209</v>
      </c>
      <c r="DQ122" s="1" t="s">
        <v>208</v>
      </c>
      <c r="DR122" s="1" t="s">
        <v>207</v>
      </c>
      <c r="DS122" s="1" t="s">
        <v>206</v>
      </c>
      <c r="DT122" s="1" t="s">
        <v>205</v>
      </c>
      <c r="DU122" s="1" t="s">
        <v>204</v>
      </c>
      <c r="DV122" s="1" t="s">
        <v>203</v>
      </c>
      <c r="DW122" s="1" t="s">
        <v>39</v>
      </c>
      <c r="DY122" s="1" t="s">
        <v>201</v>
      </c>
      <c r="EB122" s="1" t="s">
        <v>238</v>
      </c>
      <c r="EC122" s="1" t="s">
        <v>209</v>
      </c>
      <c r="ED122" s="1" t="s">
        <v>208</v>
      </c>
      <c r="EE122" s="1" t="s">
        <v>207</v>
      </c>
      <c r="EF122" s="1" t="s">
        <v>206</v>
      </c>
      <c r="EG122" s="1" t="s">
        <v>205</v>
      </c>
      <c r="EH122" s="1" t="s">
        <v>204</v>
      </c>
      <c r="EI122" s="1" t="s">
        <v>203</v>
      </c>
      <c r="EJ122" s="1" t="s">
        <v>39</v>
      </c>
      <c r="EL122" s="1" t="s">
        <v>201</v>
      </c>
      <c r="EO122" s="1" t="s">
        <v>238</v>
      </c>
      <c r="EP122" s="1" t="s">
        <v>209</v>
      </c>
      <c r="EQ122" s="1" t="s">
        <v>208</v>
      </c>
      <c r="ER122" s="1" t="s">
        <v>207</v>
      </c>
      <c r="ES122" s="1" t="s">
        <v>206</v>
      </c>
      <c r="ET122" s="1" t="s">
        <v>205</v>
      </c>
      <c r="EU122" s="1" t="s">
        <v>204</v>
      </c>
      <c r="EV122" s="1" t="s">
        <v>203</v>
      </c>
      <c r="EW122" s="1" t="s">
        <v>39</v>
      </c>
      <c r="EY122" s="1" t="s">
        <v>201</v>
      </c>
    </row>
    <row r="123" spans="15:155" hidden="1" x14ac:dyDescent="0.2">
      <c r="O123" s="1" t="s">
        <v>237</v>
      </c>
      <c r="P123" s="4">
        <v>1.1499999999999999</v>
      </c>
      <c r="Q123" s="4">
        <v>1.1499999999999999</v>
      </c>
      <c r="R123" s="4">
        <v>1.1499999999999999</v>
      </c>
      <c r="S123" s="4">
        <v>1.1499999999999999</v>
      </c>
      <c r="T123" s="4">
        <v>1.1499999999999999</v>
      </c>
      <c r="U123" s="4">
        <v>1.1499999999999999</v>
      </c>
      <c r="V123" s="4">
        <v>1.1499999999999999</v>
      </c>
      <c r="W123" s="4">
        <v>1.1499999999999999</v>
      </c>
      <c r="X123" s="4">
        <v>1.1200000000000001</v>
      </c>
      <c r="Y123" s="4">
        <v>1.1200000000000001</v>
      </c>
      <c r="AB123" s="1" t="s">
        <v>237</v>
      </c>
      <c r="AC123" s="373">
        <v>1.115</v>
      </c>
      <c r="AD123" s="373">
        <v>1.115</v>
      </c>
      <c r="AE123" s="373">
        <v>1.115</v>
      </c>
      <c r="AF123" s="373">
        <v>1.115</v>
      </c>
      <c r="AG123" s="373">
        <v>1.115</v>
      </c>
      <c r="AH123" s="373">
        <v>1.115</v>
      </c>
      <c r="AI123" s="373">
        <v>1.115</v>
      </c>
      <c r="AJ123" s="373">
        <v>1.115</v>
      </c>
      <c r="AK123" s="373">
        <v>1.1222000000000001</v>
      </c>
      <c r="AL123" s="373">
        <v>1.1222000000000001</v>
      </c>
      <c r="AO123" s="1" t="s">
        <v>237</v>
      </c>
      <c r="AP123" s="4">
        <v>1.1100000000000001</v>
      </c>
      <c r="AQ123" s="4">
        <v>1.1100000000000001</v>
      </c>
      <c r="AR123" s="4">
        <v>1.1100000000000001</v>
      </c>
      <c r="AS123" s="4">
        <v>1.1100000000000001</v>
      </c>
      <c r="AT123" s="4">
        <v>1.1100000000000001</v>
      </c>
      <c r="AU123" s="4">
        <v>1.1100000000000001</v>
      </c>
      <c r="AV123" s="4">
        <v>1.1100000000000001</v>
      </c>
      <c r="AW123" s="4">
        <v>1.1100000000000001</v>
      </c>
      <c r="AX123" s="4">
        <v>1.1200000000000001</v>
      </c>
      <c r="AY123" s="4">
        <v>1.1200000000000001</v>
      </c>
      <c r="BB123" s="1" t="s">
        <v>237</v>
      </c>
      <c r="BC123" s="4">
        <v>1.1100000000000001</v>
      </c>
      <c r="BD123" s="4">
        <v>1.1100000000000001</v>
      </c>
      <c r="BE123" s="4">
        <v>1.1100000000000001</v>
      </c>
      <c r="BF123" s="4">
        <v>1.1100000000000001</v>
      </c>
      <c r="BG123" s="4">
        <v>1.1100000000000001</v>
      </c>
      <c r="BH123" s="4">
        <v>1.1100000000000001</v>
      </c>
      <c r="BI123" s="4">
        <v>1.1100000000000001</v>
      </c>
      <c r="BJ123" s="4">
        <v>1.1100000000000001</v>
      </c>
      <c r="BK123" s="4">
        <v>1.1200000000000001</v>
      </c>
      <c r="BL123" s="4">
        <v>1.1200000000000001</v>
      </c>
      <c r="BO123" s="1" t="s">
        <v>237</v>
      </c>
      <c r="BP123" s="4">
        <v>1.1100000000000001</v>
      </c>
      <c r="BQ123" s="4">
        <v>1.1100000000000001</v>
      </c>
      <c r="BR123" s="4">
        <v>1.1100000000000001</v>
      </c>
      <c r="BS123" s="4">
        <v>1.1100000000000001</v>
      </c>
      <c r="BT123" s="4">
        <v>1.1100000000000001</v>
      </c>
      <c r="BU123" s="4">
        <v>1.1100000000000001</v>
      </c>
      <c r="BV123" s="4">
        <v>1.1100000000000001</v>
      </c>
      <c r="BW123" s="4">
        <v>1.1100000000000001</v>
      </c>
      <c r="BX123" s="4">
        <v>1.1200000000000001</v>
      </c>
      <c r="BY123" s="4">
        <v>1.1200000000000001</v>
      </c>
      <c r="CB123" s="1" t="s">
        <v>237</v>
      </c>
      <c r="CC123" s="4">
        <v>1.1100000000000001</v>
      </c>
      <c r="CD123" s="4">
        <v>1.1100000000000001</v>
      </c>
      <c r="CE123" s="4">
        <v>1.1100000000000001</v>
      </c>
      <c r="CF123" s="4">
        <v>1.1100000000000001</v>
      </c>
      <c r="CG123" s="4">
        <v>1.1100000000000001</v>
      </c>
      <c r="CH123" s="4">
        <v>1.1100000000000001</v>
      </c>
      <c r="CI123" s="4">
        <v>1.1100000000000001</v>
      </c>
      <c r="CJ123" s="4">
        <v>1.1100000000000001</v>
      </c>
      <c r="CK123" s="4">
        <v>1.1200000000000001</v>
      </c>
      <c r="CL123" s="4">
        <v>1.1200000000000001</v>
      </c>
      <c r="CO123" s="1" t="s">
        <v>237</v>
      </c>
      <c r="CP123" s="4">
        <v>1.1100000000000001</v>
      </c>
      <c r="CQ123" s="4">
        <v>1.1100000000000001</v>
      </c>
      <c r="CR123" s="4">
        <v>1.1100000000000001</v>
      </c>
      <c r="CS123" s="4">
        <v>1.1100000000000001</v>
      </c>
      <c r="CT123" s="4">
        <v>1.1100000000000001</v>
      </c>
      <c r="CU123" s="4">
        <v>1.1100000000000001</v>
      </c>
      <c r="CV123" s="4">
        <v>1.1100000000000001</v>
      </c>
      <c r="CW123" s="4">
        <v>1.1100000000000001</v>
      </c>
      <c r="CX123" s="4">
        <v>1.1200000000000001</v>
      </c>
      <c r="CY123" s="4">
        <v>1.1200000000000001</v>
      </c>
      <c r="DB123" s="1" t="s">
        <v>237</v>
      </c>
      <c r="DC123" s="4">
        <v>1.1100000000000001</v>
      </c>
      <c r="DD123" s="4">
        <v>1.1100000000000001</v>
      </c>
      <c r="DE123" s="4">
        <v>1.1100000000000001</v>
      </c>
      <c r="DF123" s="4">
        <v>1.1100000000000001</v>
      </c>
      <c r="DG123" s="4">
        <v>1.1100000000000001</v>
      </c>
      <c r="DH123" s="4">
        <v>1.1100000000000001</v>
      </c>
      <c r="DI123" s="4">
        <v>1.1100000000000001</v>
      </c>
      <c r="DJ123" s="4">
        <v>1.1100000000000001</v>
      </c>
      <c r="DK123" s="4">
        <v>1.1200000000000001</v>
      </c>
      <c r="DL123" s="4">
        <v>1.1200000000000001</v>
      </c>
      <c r="DO123" s="1" t="s">
        <v>237</v>
      </c>
      <c r="DP123" s="4">
        <v>1.1100000000000001</v>
      </c>
      <c r="DQ123" s="4">
        <v>1.1100000000000001</v>
      </c>
      <c r="DR123" s="4">
        <v>1.1100000000000001</v>
      </c>
      <c r="DS123" s="4">
        <v>1.1100000000000001</v>
      </c>
      <c r="DT123" s="4">
        <v>1.1100000000000001</v>
      </c>
      <c r="DU123" s="4">
        <v>1.1100000000000001</v>
      </c>
      <c r="DV123" s="4">
        <v>1.1100000000000001</v>
      </c>
      <c r="DW123" s="4">
        <v>1.1100000000000001</v>
      </c>
      <c r="DX123" s="4">
        <v>1.1200000000000001</v>
      </c>
      <c r="DY123" s="4">
        <v>1.1200000000000001</v>
      </c>
      <c r="EB123" s="1" t="s">
        <v>237</v>
      </c>
      <c r="EC123" s="4">
        <v>1.1100000000000001</v>
      </c>
      <c r="ED123" s="4">
        <v>1.1100000000000001</v>
      </c>
      <c r="EE123" s="4">
        <v>1.1100000000000001</v>
      </c>
      <c r="EF123" s="4">
        <v>1.1100000000000001</v>
      </c>
      <c r="EG123" s="4">
        <v>1.1100000000000001</v>
      </c>
      <c r="EH123" s="4">
        <v>1.1100000000000001</v>
      </c>
      <c r="EI123" s="4">
        <v>1.1100000000000001</v>
      </c>
      <c r="EJ123" s="4">
        <v>1.1100000000000001</v>
      </c>
      <c r="EK123" s="4">
        <v>1.1200000000000001</v>
      </c>
      <c r="EL123" s="4">
        <v>1.1200000000000001</v>
      </c>
      <c r="EO123" s="1" t="s">
        <v>237</v>
      </c>
      <c r="EP123" s="4">
        <v>1.1100000000000001</v>
      </c>
      <c r="EQ123" s="4">
        <v>1.1100000000000001</v>
      </c>
      <c r="ER123" s="4">
        <v>1.1100000000000001</v>
      </c>
      <c r="ES123" s="4">
        <v>1.1100000000000001</v>
      </c>
      <c r="ET123" s="4">
        <v>1.1100000000000001</v>
      </c>
      <c r="EU123" s="4">
        <v>1.1100000000000001</v>
      </c>
      <c r="EV123" s="4">
        <v>1.1100000000000001</v>
      </c>
      <c r="EW123" s="4">
        <v>1.1100000000000001</v>
      </c>
      <c r="EX123" s="4">
        <v>1.1200000000000001</v>
      </c>
      <c r="EY123" s="4">
        <v>1.1200000000000001</v>
      </c>
    </row>
    <row r="124" spans="15:155" hidden="1" x14ac:dyDescent="0.2">
      <c r="O124" s="1" t="s">
        <v>236</v>
      </c>
      <c r="P124" s="4">
        <v>1.1499999999999999</v>
      </c>
      <c r="Q124" s="4">
        <v>1.1499999999999999</v>
      </c>
      <c r="R124" s="4">
        <v>1.1499999999999999</v>
      </c>
      <c r="S124" s="4">
        <v>1.1499999999999999</v>
      </c>
      <c r="T124" s="4">
        <v>1.1499999999999999</v>
      </c>
      <c r="U124" s="4">
        <v>1.1499999999999999</v>
      </c>
      <c r="V124" s="4">
        <v>1.1499999999999999</v>
      </c>
      <c r="W124" s="4">
        <v>1.1499999999999999</v>
      </c>
      <c r="X124" s="4">
        <v>1.1200000000000001</v>
      </c>
      <c r="Y124" s="4">
        <v>1.1200000000000001</v>
      </c>
      <c r="AB124" s="1" t="s">
        <v>236</v>
      </c>
      <c r="AC124" s="373">
        <v>1.115</v>
      </c>
      <c r="AD124" s="373">
        <v>1.115</v>
      </c>
      <c r="AE124" s="373">
        <v>1.115</v>
      </c>
      <c r="AF124" s="373">
        <v>1.115</v>
      </c>
      <c r="AG124" s="373">
        <v>1.115</v>
      </c>
      <c r="AH124" s="373">
        <v>1.115</v>
      </c>
      <c r="AI124" s="373">
        <v>1.115</v>
      </c>
      <c r="AJ124" s="373">
        <v>1.115</v>
      </c>
      <c r="AK124" s="373">
        <v>1.1222000000000001</v>
      </c>
      <c r="AL124" s="373">
        <v>1.1222000000000001</v>
      </c>
      <c r="AO124" s="1" t="s">
        <v>236</v>
      </c>
      <c r="AP124" s="4">
        <v>1.1100000000000001</v>
      </c>
      <c r="AQ124" s="4">
        <v>1.1100000000000001</v>
      </c>
      <c r="AR124" s="4">
        <v>1.1100000000000001</v>
      </c>
      <c r="AS124" s="4">
        <v>1.1100000000000001</v>
      </c>
      <c r="AT124" s="4">
        <v>1.1100000000000001</v>
      </c>
      <c r="AU124" s="4">
        <v>1.1100000000000001</v>
      </c>
      <c r="AV124" s="4">
        <v>1.1100000000000001</v>
      </c>
      <c r="AW124" s="4">
        <v>1.1100000000000001</v>
      </c>
      <c r="AX124" s="4">
        <v>1.1200000000000001</v>
      </c>
      <c r="AY124" s="4">
        <v>1.1200000000000001</v>
      </c>
      <c r="BB124" s="1" t="s">
        <v>236</v>
      </c>
      <c r="BC124" s="4">
        <v>1.1100000000000001</v>
      </c>
      <c r="BD124" s="4">
        <v>1.1100000000000001</v>
      </c>
      <c r="BE124" s="4">
        <v>1.1100000000000001</v>
      </c>
      <c r="BF124" s="4">
        <v>1.1100000000000001</v>
      </c>
      <c r="BG124" s="4">
        <v>1.1100000000000001</v>
      </c>
      <c r="BH124" s="4">
        <v>1.1100000000000001</v>
      </c>
      <c r="BI124" s="4">
        <v>1.1100000000000001</v>
      </c>
      <c r="BJ124" s="4">
        <v>1.1100000000000001</v>
      </c>
      <c r="BK124" s="4">
        <v>1.1200000000000001</v>
      </c>
      <c r="BL124" s="4">
        <v>1.1200000000000001</v>
      </c>
      <c r="BO124" s="1" t="s">
        <v>236</v>
      </c>
      <c r="BP124" s="4">
        <v>1.1100000000000001</v>
      </c>
      <c r="BQ124" s="4">
        <v>1.1100000000000001</v>
      </c>
      <c r="BR124" s="4">
        <v>1.1100000000000001</v>
      </c>
      <c r="BS124" s="4">
        <v>1.1100000000000001</v>
      </c>
      <c r="BT124" s="4">
        <v>1.1100000000000001</v>
      </c>
      <c r="BU124" s="4">
        <v>1.1100000000000001</v>
      </c>
      <c r="BV124" s="4">
        <v>1.1100000000000001</v>
      </c>
      <c r="BW124" s="4">
        <v>1.1100000000000001</v>
      </c>
      <c r="BX124" s="4">
        <v>1.1200000000000001</v>
      </c>
      <c r="BY124" s="4">
        <v>1.1200000000000001</v>
      </c>
      <c r="CB124" s="1" t="s">
        <v>236</v>
      </c>
      <c r="CC124" s="4">
        <v>1.1100000000000001</v>
      </c>
      <c r="CD124" s="4">
        <v>1.1100000000000001</v>
      </c>
      <c r="CE124" s="4">
        <v>1.1100000000000001</v>
      </c>
      <c r="CF124" s="4">
        <v>1.1100000000000001</v>
      </c>
      <c r="CG124" s="4">
        <v>1.1100000000000001</v>
      </c>
      <c r="CH124" s="4">
        <v>1.1100000000000001</v>
      </c>
      <c r="CI124" s="4">
        <v>1.1100000000000001</v>
      </c>
      <c r="CJ124" s="4">
        <v>1.1100000000000001</v>
      </c>
      <c r="CK124" s="4">
        <v>1.1200000000000001</v>
      </c>
      <c r="CL124" s="4">
        <v>1.1200000000000001</v>
      </c>
      <c r="CO124" s="1" t="s">
        <v>236</v>
      </c>
      <c r="CP124" s="4">
        <v>1.1100000000000001</v>
      </c>
      <c r="CQ124" s="4">
        <v>1.1100000000000001</v>
      </c>
      <c r="CR124" s="4">
        <v>1.1100000000000001</v>
      </c>
      <c r="CS124" s="4">
        <v>1.1100000000000001</v>
      </c>
      <c r="CT124" s="4">
        <v>1.1100000000000001</v>
      </c>
      <c r="CU124" s="4">
        <v>1.1100000000000001</v>
      </c>
      <c r="CV124" s="4">
        <v>1.1100000000000001</v>
      </c>
      <c r="CW124" s="4">
        <v>1.1100000000000001</v>
      </c>
      <c r="CX124" s="4">
        <v>1.1200000000000001</v>
      </c>
      <c r="CY124" s="4">
        <v>1.1200000000000001</v>
      </c>
      <c r="DB124" s="1" t="s">
        <v>236</v>
      </c>
      <c r="DC124" s="4">
        <v>1.1100000000000001</v>
      </c>
      <c r="DD124" s="4">
        <v>1.1100000000000001</v>
      </c>
      <c r="DE124" s="4">
        <v>1.1100000000000001</v>
      </c>
      <c r="DF124" s="4">
        <v>1.1100000000000001</v>
      </c>
      <c r="DG124" s="4">
        <v>1.1100000000000001</v>
      </c>
      <c r="DH124" s="4">
        <v>1.1100000000000001</v>
      </c>
      <c r="DI124" s="4">
        <v>1.1100000000000001</v>
      </c>
      <c r="DJ124" s="4">
        <v>1.1100000000000001</v>
      </c>
      <c r="DK124" s="4">
        <v>1.1200000000000001</v>
      </c>
      <c r="DL124" s="4">
        <v>1.1200000000000001</v>
      </c>
      <c r="DO124" s="1" t="s">
        <v>236</v>
      </c>
      <c r="DP124" s="4">
        <v>1.1100000000000001</v>
      </c>
      <c r="DQ124" s="4">
        <v>1.1100000000000001</v>
      </c>
      <c r="DR124" s="4">
        <v>1.1100000000000001</v>
      </c>
      <c r="DS124" s="4">
        <v>1.1100000000000001</v>
      </c>
      <c r="DT124" s="4">
        <v>1.1100000000000001</v>
      </c>
      <c r="DU124" s="4">
        <v>1.1100000000000001</v>
      </c>
      <c r="DV124" s="4">
        <v>1.1100000000000001</v>
      </c>
      <c r="DW124" s="4">
        <v>1.1100000000000001</v>
      </c>
      <c r="DX124" s="4">
        <v>1.1200000000000001</v>
      </c>
      <c r="DY124" s="4">
        <v>1.1200000000000001</v>
      </c>
      <c r="EB124" s="1" t="s">
        <v>236</v>
      </c>
      <c r="EC124" s="4">
        <v>1.1100000000000001</v>
      </c>
      <c r="ED124" s="4">
        <v>1.1100000000000001</v>
      </c>
      <c r="EE124" s="4">
        <v>1.1100000000000001</v>
      </c>
      <c r="EF124" s="4">
        <v>1.1100000000000001</v>
      </c>
      <c r="EG124" s="4">
        <v>1.1100000000000001</v>
      </c>
      <c r="EH124" s="4">
        <v>1.1100000000000001</v>
      </c>
      <c r="EI124" s="4">
        <v>1.1100000000000001</v>
      </c>
      <c r="EJ124" s="4">
        <v>1.1100000000000001</v>
      </c>
      <c r="EK124" s="4">
        <v>1.1200000000000001</v>
      </c>
      <c r="EL124" s="4">
        <v>1.1200000000000001</v>
      </c>
      <c r="EO124" s="1" t="s">
        <v>236</v>
      </c>
      <c r="EP124" s="4">
        <v>1.1100000000000001</v>
      </c>
      <c r="EQ124" s="4">
        <v>1.1100000000000001</v>
      </c>
      <c r="ER124" s="4">
        <v>1.1100000000000001</v>
      </c>
      <c r="ES124" s="4">
        <v>1.1100000000000001</v>
      </c>
      <c r="ET124" s="4">
        <v>1.1100000000000001</v>
      </c>
      <c r="EU124" s="4">
        <v>1.1100000000000001</v>
      </c>
      <c r="EV124" s="4">
        <v>1.1100000000000001</v>
      </c>
      <c r="EW124" s="4">
        <v>1.1100000000000001</v>
      </c>
      <c r="EX124" s="4">
        <v>1.1200000000000001</v>
      </c>
      <c r="EY124" s="4">
        <v>1.1200000000000001</v>
      </c>
    </row>
    <row r="125" spans="15:155" ht="0.6" hidden="1" customHeight="1" x14ac:dyDescent="0.2">
      <c r="O125" s="1" t="s">
        <v>235</v>
      </c>
      <c r="P125" s="4">
        <v>1.1499999999999999</v>
      </c>
      <c r="Q125" s="4">
        <v>1.1499999999999999</v>
      </c>
      <c r="R125" s="4">
        <v>1.1499999999999999</v>
      </c>
      <c r="S125" s="4">
        <v>1.1499999999999999</v>
      </c>
      <c r="T125" s="4">
        <v>1.1499999999999999</v>
      </c>
      <c r="U125" s="4">
        <v>1.1499999999999999</v>
      </c>
      <c r="V125" s="4">
        <v>1.1499999999999999</v>
      </c>
      <c r="W125" s="4">
        <v>1.1499999999999999</v>
      </c>
      <c r="X125" s="4">
        <v>1.1200000000000001</v>
      </c>
      <c r="Y125" s="4">
        <v>1.1200000000000001</v>
      </c>
      <c r="AB125" s="1" t="s">
        <v>235</v>
      </c>
      <c r="AC125" s="373">
        <v>1.115</v>
      </c>
      <c r="AD125" s="373">
        <v>1.115</v>
      </c>
      <c r="AE125" s="373">
        <v>1.115</v>
      </c>
      <c r="AF125" s="373">
        <v>1.115</v>
      </c>
      <c r="AG125" s="373">
        <v>1.115</v>
      </c>
      <c r="AH125" s="373">
        <v>1.115</v>
      </c>
      <c r="AI125" s="373">
        <v>1.115</v>
      </c>
      <c r="AJ125" s="373">
        <v>1.115</v>
      </c>
      <c r="AK125" s="373">
        <v>1.1222000000000001</v>
      </c>
      <c r="AL125" s="373">
        <v>1.1222000000000001</v>
      </c>
      <c r="AO125" s="1" t="s">
        <v>235</v>
      </c>
      <c r="AP125" s="4">
        <v>1.1100000000000001</v>
      </c>
      <c r="AQ125" s="4">
        <v>1.1100000000000001</v>
      </c>
      <c r="AR125" s="4">
        <v>1.1100000000000001</v>
      </c>
      <c r="AS125" s="4">
        <v>1.1100000000000001</v>
      </c>
      <c r="AT125" s="4">
        <v>1.1100000000000001</v>
      </c>
      <c r="AU125" s="4">
        <v>1.1100000000000001</v>
      </c>
      <c r="AV125" s="4">
        <v>1.1100000000000001</v>
      </c>
      <c r="AW125" s="4">
        <v>1.1100000000000001</v>
      </c>
      <c r="AX125" s="4">
        <v>1.1200000000000001</v>
      </c>
      <c r="AY125" s="4">
        <v>1.1200000000000001</v>
      </c>
      <c r="BB125" s="1" t="s">
        <v>235</v>
      </c>
      <c r="BC125" s="4">
        <v>1.1100000000000001</v>
      </c>
      <c r="BD125" s="4">
        <v>1.1100000000000001</v>
      </c>
      <c r="BE125" s="4">
        <v>1.1100000000000001</v>
      </c>
      <c r="BF125" s="4">
        <v>1.1100000000000001</v>
      </c>
      <c r="BG125" s="4">
        <v>1.1100000000000001</v>
      </c>
      <c r="BH125" s="4">
        <v>1.1100000000000001</v>
      </c>
      <c r="BI125" s="4">
        <v>1.1100000000000001</v>
      </c>
      <c r="BJ125" s="4">
        <v>1.1100000000000001</v>
      </c>
      <c r="BK125" s="4">
        <v>1.1200000000000001</v>
      </c>
      <c r="BL125" s="4">
        <v>1.1200000000000001</v>
      </c>
      <c r="BO125" s="1" t="s">
        <v>235</v>
      </c>
      <c r="BP125" s="4">
        <v>1.1100000000000001</v>
      </c>
      <c r="BQ125" s="4">
        <v>1.1100000000000001</v>
      </c>
      <c r="BR125" s="4">
        <v>1.1100000000000001</v>
      </c>
      <c r="BS125" s="4">
        <v>1.1100000000000001</v>
      </c>
      <c r="BT125" s="4">
        <v>1.1100000000000001</v>
      </c>
      <c r="BU125" s="4">
        <v>1.1100000000000001</v>
      </c>
      <c r="BV125" s="4">
        <v>1.1100000000000001</v>
      </c>
      <c r="BW125" s="4">
        <v>1.1100000000000001</v>
      </c>
      <c r="BX125" s="4">
        <v>1.1200000000000001</v>
      </c>
      <c r="BY125" s="4">
        <v>1.1200000000000001</v>
      </c>
      <c r="CB125" s="1" t="s">
        <v>235</v>
      </c>
      <c r="CC125" s="4">
        <v>1.1100000000000001</v>
      </c>
      <c r="CD125" s="4">
        <v>1.1100000000000001</v>
      </c>
      <c r="CE125" s="4">
        <v>1.1100000000000001</v>
      </c>
      <c r="CF125" s="4">
        <v>1.1100000000000001</v>
      </c>
      <c r="CG125" s="4">
        <v>1.1100000000000001</v>
      </c>
      <c r="CH125" s="4">
        <v>1.1100000000000001</v>
      </c>
      <c r="CI125" s="4">
        <v>1.1100000000000001</v>
      </c>
      <c r="CJ125" s="4">
        <v>1.1100000000000001</v>
      </c>
      <c r="CK125" s="4">
        <v>1.1200000000000001</v>
      </c>
      <c r="CL125" s="4">
        <v>1.1200000000000001</v>
      </c>
      <c r="CO125" s="1" t="s">
        <v>235</v>
      </c>
      <c r="CP125" s="4">
        <v>1.1100000000000001</v>
      </c>
      <c r="CQ125" s="4">
        <v>1.1100000000000001</v>
      </c>
      <c r="CR125" s="4">
        <v>1.1100000000000001</v>
      </c>
      <c r="CS125" s="4">
        <v>1.1100000000000001</v>
      </c>
      <c r="CT125" s="4">
        <v>1.1100000000000001</v>
      </c>
      <c r="CU125" s="4">
        <v>1.1100000000000001</v>
      </c>
      <c r="CV125" s="4">
        <v>1.1100000000000001</v>
      </c>
      <c r="CW125" s="4">
        <v>1.1100000000000001</v>
      </c>
      <c r="CX125" s="4">
        <v>1.1200000000000001</v>
      </c>
      <c r="CY125" s="4">
        <v>1.1200000000000001</v>
      </c>
      <c r="DB125" s="1" t="s">
        <v>235</v>
      </c>
      <c r="DC125" s="4">
        <v>1.1100000000000001</v>
      </c>
      <c r="DD125" s="4">
        <v>1.1100000000000001</v>
      </c>
      <c r="DE125" s="4">
        <v>1.1100000000000001</v>
      </c>
      <c r="DF125" s="4">
        <v>1.1100000000000001</v>
      </c>
      <c r="DG125" s="4">
        <v>1.1100000000000001</v>
      </c>
      <c r="DH125" s="4">
        <v>1.1100000000000001</v>
      </c>
      <c r="DI125" s="4">
        <v>1.1100000000000001</v>
      </c>
      <c r="DJ125" s="4">
        <v>1.1100000000000001</v>
      </c>
      <c r="DK125" s="4">
        <v>1.1200000000000001</v>
      </c>
      <c r="DL125" s="4">
        <v>1.1200000000000001</v>
      </c>
      <c r="DO125" s="1" t="s">
        <v>235</v>
      </c>
      <c r="DP125" s="4">
        <v>1.1100000000000001</v>
      </c>
      <c r="DQ125" s="4">
        <v>1.1100000000000001</v>
      </c>
      <c r="DR125" s="4">
        <v>1.1100000000000001</v>
      </c>
      <c r="DS125" s="4">
        <v>1.1100000000000001</v>
      </c>
      <c r="DT125" s="4">
        <v>1.1100000000000001</v>
      </c>
      <c r="DU125" s="4">
        <v>1.1100000000000001</v>
      </c>
      <c r="DV125" s="4">
        <v>1.1100000000000001</v>
      </c>
      <c r="DW125" s="4">
        <v>1.1100000000000001</v>
      </c>
      <c r="DX125" s="4">
        <v>1.1200000000000001</v>
      </c>
      <c r="DY125" s="4">
        <v>1.1200000000000001</v>
      </c>
      <c r="EB125" s="1" t="s">
        <v>235</v>
      </c>
      <c r="EC125" s="4">
        <v>1.1100000000000001</v>
      </c>
      <c r="ED125" s="4">
        <v>1.1100000000000001</v>
      </c>
      <c r="EE125" s="4">
        <v>1.1100000000000001</v>
      </c>
      <c r="EF125" s="4">
        <v>1.1100000000000001</v>
      </c>
      <c r="EG125" s="4">
        <v>1.1100000000000001</v>
      </c>
      <c r="EH125" s="4">
        <v>1.1100000000000001</v>
      </c>
      <c r="EI125" s="4">
        <v>1.1100000000000001</v>
      </c>
      <c r="EJ125" s="4">
        <v>1.1100000000000001</v>
      </c>
      <c r="EK125" s="4">
        <v>1.1200000000000001</v>
      </c>
      <c r="EL125" s="4">
        <v>1.1200000000000001</v>
      </c>
      <c r="EO125" s="1" t="s">
        <v>235</v>
      </c>
      <c r="EP125" s="4">
        <v>1.1100000000000001</v>
      </c>
      <c r="EQ125" s="4">
        <v>1.1100000000000001</v>
      </c>
      <c r="ER125" s="4">
        <v>1.1100000000000001</v>
      </c>
      <c r="ES125" s="4">
        <v>1.1100000000000001</v>
      </c>
      <c r="ET125" s="4">
        <v>1.1100000000000001</v>
      </c>
      <c r="EU125" s="4">
        <v>1.1100000000000001</v>
      </c>
      <c r="EV125" s="4">
        <v>1.1100000000000001</v>
      </c>
      <c r="EW125" s="4">
        <v>1.1100000000000001</v>
      </c>
      <c r="EX125" s="4">
        <v>1.1200000000000001</v>
      </c>
      <c r="EY125" s="4">
        <v>1.1200000000000001</v>
      </c>
    </row>
    <row r="126" spans="15:155" hidden="1" x14ac:dyDescent="0.2">
      <c r="O126" s="1" t="s">
        <v>234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1</v>
      </c>
      <c r="W126" s="4">
        <v>1</v>
      </c>
      <c r="X126" s="4">
        <v>1.1200000000000001</v>
      </c>
      <c r="Y126" s="4">
        <v>1.1200000000000001</v>
      </c>
      <c r="AB126" s="1" t="s">
        <v>234</v>
      </c>
      <c r="AC126" s="373">
        <v>1</v>
      </c>
      <c r="AD126" s="373">
        <v>1</v>
      </c>
      <c r="AE126" s="373">
        <v>1</v>
      </c>
      <c r="AF126" s="373">
        <v>1</v>
      </c>
      <c r="AG126" s="373">
        <v>1</v>
      </c>
      <c r="AH126" s="373">
        <v>1</v>
      </c>
      <c r="AI126" s="373">
        <v>1</v>
      </c>
      <c r="AJ126" s="373">
        <v>1</v>
      </c>
      <c r="AK126" s="373">
        <v>1.1222000000000001</v>
      </c>
      <c r="AL126" s="373">
        <v>1.1222000000000001</v>
      </c>
      <c r="AO126" s="1" t="s">
        <v>234</v>
      </c>
      <c r="AP126" s="4">
        <v>1</v>
      </c>
      <c r="AQ126" s="4">
        <v>1</v>
      </c>
      <c r="AR126" s="4">
        <v>1</v>
      </c>
      <c r="AS126" s="4">
        <v>1</v>
      </c>
      <c r="AT126" s="4">
        <v>1</v>
      </c>
      <c r="AU126" s="4">
        <v>1</v>
      </c>
      <c r="AV126" s="4">
        <v>1</v>
      </c>
      <c r="AW126" s="4">
        <v>1</v>
      </c>
      <c r="AX126" s="4">
        <v>1.1200000000000001</v>
      </c>
      <c r="AY126" s="4">
        <v>1.1200000000000001</v>
      </c>
      <c r="BB126" s="1" t="s">
        <v>234</v>
      </c>
      <c r="BC126" s="4">
        <v>1</v>
      </c>
      <c r="BD126" s="4">
        <v>1</v>
      </c>
      <c r="BE126" s="4">
        <v>1</v>
      </c>
      <c r="BF126" s="4">
        <v>1</v>
      </c>
      <c r="BG126" s="4">
        <v>1</v>
      </c>
      <c r="BH126" s="4">
        <v>1</v>
      </c>
      <c r="BI126" s="4">
        <v>1</v>
      </c>
      <c r="BJ126" s="4">
        <v>1</v>
      </c>
      <c r="BK126" s="4">
        <v>1.1200000000000001</v>
      </c>
      <c r="BL126" s="4">
        <v>1.1200000000000001</v>
      </c>
      <c r="BO126" s="1" t="s">
        <v>234</v>
      </c>
      <c r="BP126" s="4">
        <v>1</v>
      </c>
      <c r="BQ126" s="4">
        <v>1</v>
      </c>
      <c r="BR126" s="4">
        <v>1</v>
      </c>
      <c r="BS126" s="4">
        <v>1</v>
      </c>
      <c r="BT126" s="4">
        <v>1</v>
      </c>
      <c r="BU126" s="4">
        <v>1</v>
      </c>
      <c r="BV126" s="4">
        <v>1</v>
      </c>
      <c r="BW126" s="4">
        <v>1</v>
      </c>
      <c r="BX126" s="4">
        <v>1.1200000000000001</v>
      </c>
      <c r="BY126" s="4">
        <v>1.1200000000000001</v>
      </c>
      <c r="CB126" s="1" t="s">
        <v>234</v>
      </c>
      <c r="CC126" s="4">
        <v>1</v>
      </c>
      <c r="CD126" s="4">
        <v>1</v>
      </c>
      <c r="CE126" s="4">
        <v>1</v>
      </c>
      <c r="CF126" s="4">
        <v>1</v>
      </c>
      <c r="CG126" s="4">
        <v>1</v>
      </c>
      <c r="CH126" s="4">
        <v>1</v>
      </c>
      <c r="CI126" s="4">
        <v>1</v>
      </c>
      <c r="CJ126" s="4">
        <v>1</v>
      </c>
      <c r="CK126" s="4">
        <v>1.1200000000000001</v>
      </c>
      <c r="CL126" s="4">
        <v>1.1200000000000001</v>
      </c>
      <c r="CO126" s="1" t="s">
        <v>234</v>
      </c>
      <c r="CP126" s="4">
        <v>1</v>
      </c>
      <c r="CQ126" s="4">
        <v>1</v>
      </c>
      <c r="CR126" s="4">
        <v>1</v>
      </c>
      <c r="CS126" s="4">
        <v>1</v>
      </c>
      <c r="CT126" s="4">
        <v>1</v>
      </c>
      <c r="CU126" s="4">
        <v>1</v>
      </c>
      <c r="CV126" s="4">
        <v>1</v>
      </c>
      <c r="CW126" s="4">
        <v>1</v>
      </c>
      <c r="CX126" s="4">
        <v>1.1200000000000001</v>
      </c>
      <c r="CY126" s="4">
        <v>1.1200000000000001</v>
      </c>
      <c r="DB126" s="1" t="s">
        <v>234</v>
      </c>
      <c r="DC126" s="4">
        <v>1</v>
      </c>
      <c r="DD126" s="4">
        <v>1</v>
      </c>
      <c r="DE126" s="4">
        <v>1</v>
      </c>
      <c r="DF126" s="4">
        <v>1</v>
      </c>
      <c r="DG126" s="4">
        <v>1</v>
      </c>
      <c r="DH126" s="4">
        <v>1</v>
      </c>
      <c r="DI126" s="4">
        <v>1</v>
      </c>
      <c r="DJ126" s="4">
        <v>1</v>
      </c>
      <c r="DK126" s="4">
        <v>1.1200000000000001</v>
      </c>
      <c r="DL126" s="4">
        <v>1.1200000000000001</v>
      </c>
      <c r="DO126" s="1" t="s">
        <v>234</v>
      </c>
      <c r="DP126" s="4">
        <v>1</v>
      </c>
      <c r="DQ126" s="4">
        <v>1</v>
      </c>
      <c r="DR126" s="4">
        <v>1</v>
      </c>
      <c r="DS126" s="4">
        <v>1</v>
      </c>
      <c r="DT126" s="4">
        <v>1</v>
      </c>
      <c r="DU126" s="4">
        <v>1</v>
      </c>
      <c r="DV126" s="4">
        <v>1</v>
      </c>
      <c r="DW126" s="4">
        <v>1</v>
      </c>
      <c r="DX126" s="4">
        <v>1.1200000000000001</v>
      </c>
      <c r="DY126" s="4">
        <v>1.1200000000000001</v>
      </c>
      <c r="EB126" s="1" t="s">
        <v>234</v>
      </c>
      <c r="EC126" s="4">
        <v>1</v>
      </c>
      <c r="ED126" s="4">
        <v>1</v>
      </c>
      <c r="EE126" s="4">
        <v>1</v>
      </c>
      <c r="EF126" s="4">
        <v>1</v>
      </c>
      <c r="EG126" s="4">
        <v>1</v>
      </c>
      <c r="EH126" s="4">
        <v>1</v>
      </c>
      <c r="EI126" s="4">
        <v>1</v>
      </c>
      <c r="EJ126" s="4">
        <v>1</v>
      </c>
      <c r="EK126" s="4">
        <v>1.1200000000000001</v>
      </c>
      <c r="EL126" s="4">
        <v>1.1200000000000001</v>
      </c>
      <c r="EO126" s="1" t="s">
        <v>234</v>
      </c>
      <c r="EP126" s="4">
        <v>1</v>
      </c>
      <c r="EQ126" s="4">
        <v>1</v>
      </c>
      <c r="ER126" s="4">
        <v>1</v>
      </c>
      <c r="ES126" s="4">
        <v>1</v>
      </c>
      <c r="ET126" s="4">
        <v>1</v>
      </c>
      <c r="EU126" s="4">
        <v>1</v>
      </c>
      <c r="EV126" s="4">
        <v>1</v>
      </c>
      <c r="EW126" s="4">
        <v>1</v>
      </c>
      <c r="EX126" s="4">
        <v>1.1200000000000001</v>
      </c>
      <c r="EY126" s="4">
        <v>1.1200000000000001</v>
      </c>
    </row>
    <row r="127" spans="15:155" hidden="1" x14ac:dyDescent="0.2">
      <c r="O127" s="1" t="s">
        <v>233</v>
      </c>
      <c r="P127" s="4">
        <v>1.1499999999999999</v>
      </c>
      <c r="Q127" s="4">
        <v>1.1499999999999999</v>
      </c>
      <c r="R127" s="4">
        <v>1.1499999999999999</v>
      </c>
      <c r="S127" s="4">
        <v>1.1499999999999999</v>
      </c>
      <c r="T127" s="4">
        <v>1.1499999999999999</v>
      </c>
      <c r="U127" s="4">
        <v>1.1499999999999999</v>
      </c>
      <c r="V127" s="4">
        <v>1.1499999999999999</v>
      </c>
      <c r="W127" s="4">
        <v>1.1499999999999999</v>
      </c>
      <c r="X127" s="4">
        <v>1.1200000000000001</v>
      </c>
      <c r="Y127" s="4">
        <v>1.1200000000000001</v>
      </c>
      <c r="AB127" s="1" t="s">
        <v>233</v>
      </c>
      <c r="AC127" s="373">
        <v>1.115</v>
      </c>
      <c r="AD127" s="373">
        <v>1.115</v>
      </c>
      <c r="AE127" s="373">
        <v>1.115</v>
      </c>
      <c r="AF127" s="373">
        <v>1.115</v>
      </c>
      <c r="AG127" s="373">
        <v>1.115</v>
      </c>
      <c r="AH127" s="373">
        <v>1.115</v>
      </c>
      <c r="AI127" s="373">
        <v>1.115</v>
      </c>
      <c r="AJ127" s="373">
        <v>1.115</v>
      </c>
      <c r="AK127" s="373">
        <v>1.1222000000000001</v>
      </c>
      <c r="AL127" s="373">
        <v>1.1222000000000001</v>
      </c>
      <c r="AO127" s="1" t="s">
        <v>233</v>
      </c>
      <c r="AP127" s="4">
        <v>1.1100000000000001</v>
      </c>
      <c r="AQ127" s="4">
        <v>1.1100000000000001</v>
      </c>
      <c r="AR127" s="4">
        <v>1.1100000000000001</v>
      </c>
      <c r="AS127" s="4">
        <v>1.1100000000000001</v>
      </c>
      <c r="AT127" s="4">
        <v>1.1100000000000001</v>
      </c>
      <c r="AU127" s="4">
        <v>1.1100000000000001</v>
      </c>
      <c r="AV127" s="4">
        <v>1.1100000000000001</v>
      </c>
      <c r="AW127" s="4">
        <v>1.1100000000000001</v>
      </c>
      <c r="AX127" s="4">
        <v>1.1200000000000001</v>
      </c>
      <c r="AY127" s="4">
        <v>1.1200000000000001</v>
      </c>
      <c r="BB127" s="1" t="s">
        <v>233</v>
      </c>
      <c r="BC127" s="4">
        <v>1.1100000000000001</v>
      </c>
      <c r="BD127" s="4">
        <v>1.1100000000000001</v>
      </c>
      <c r="BE127" s="4">
        <v>1.1100000000000001</v>
      </c>
      <c r="BF127" s="4">
        <v>1.1100000000000001</v>
      </c>
      <c r="BG127" s="4">
        <v>1.1100000000000001</v>
      </c>
      <c r="BH127" s="4">
        <v>1.1100000000000001</v>
      </c>
      <c r="BI127" s="4">
        <v>1.1100000000000001</v>
      </c>
      <c r="BJ127" s="4">
        <v>1.1100000000000001</v>
      </c>
      <c r="BK127" s="4">
        <v>1.1200000000000001</v>
      </c>
      <c r="BL127" s="4">
        <v>1.1200000000000001</v>
      </c>
      <c r="BO127" s="1" t="s">
        <v>233</v>
      </c>
      <c r="BP127" s="4">
        <v>1.1100000000000001</v>
      </c>
      <c r="BQ127" s="4">
        <v>1.1100000000000001</v>
      </c>
      <c r="BR127" s="4">
        <v>1.1100000000000001</v>
      </c>
      <c r="BS127" s="4">
        <v>1.1100000000000001</v>
      </c>
      <c r="BT127" s="4">
        <v>1.1100000000000001</v>
      </c>
      <c r="BU127" s="4">
        <v>1.1100000000000001</v>
      </c>
      <c r="BV127" s="4">
        <v>1.1100000000000001</v>
      </c>
      <c r="BW127" s="4">
        <v>1.1100000000000001</v>
      </c>
      <c r="BX127" s="4">
        <v>1.1200000000000001</v>
      </c>
      <c r="BY127" s="4">
        <v>1.1200000000000001</v>
      </c>
      <c r="CB127" s="1" t="s">
        <v>233</v>
      </c>
      <c r="CC127" s="4">
        <v>1.1100000000000001</v>
      </c>
      <c r="CD127" s="4">
        <v>1.1100000000000001</v>
      </c>
      <c r="CE127" s="4">
        <v>1.1100000000000001</v>
      </c>
      <c r="CF127" s="4">
        <v>1.1100000000000001</v>
      </c>
      <c r="CG127" s="4">
        <v>1.1100000000000001</v>
      </c>
      <c r="CH127" s="4">
        <v>1.1100000000000001</v>
      </c>
      <c r="CI127" s="4">
        <v>1.1100000000000001</v>
      </c>
      <c r="CJ127" s="4">
        <v>1.1100000000000001</v>
      </c>
      <c r="CK127" s="4">
        <v>1.1200000000000001</v>
      </c>
      <c r="CL127" s="4">
        <v>1.1200000000000001</v>
      </c>
      <c r="CO127" s="1" t="s">
        <v>233</v>
      </c>
      <c r="CP127" s="4">
        <v>1.1100000000000001</v>
      </c>
      <c r="CQ127" s="4">
        <v>1.1100000000000001</v>
      </c>
      <c r="CR127" s="4">
        <v>1.1100000000000001</v>
      </c>
      <c r="CS127" s="4">
        <v>1.1100000000000001</v>
      </c>
      <c r="CT127" s="4">
        <v>1.1100000000000001</v>
      </c>
      <c r="CU127" s="4">
        <v>1.1100000000000001</v>
      </c>
      <c r="CV127" s="4">
        <v>1.1100000000000001</v>
      </c>
      <c r="CW127" s="4">
        <v>1.1100000000000001</v>
      </c>
      <c r="CX127" s="4">
        <v>1.1200000000000001</v>
      </c>
      <c r="CY127" s="4">
        <v>1.1200000000000001</v>
      </c>
      <c r="DB127" s="1" t="s">
        <v>233</v>
      </c>
      <c r="DC127" s="4">
        <v>1.1100000000000001</v>
      </c>
      <c r="DD127" s="4">
        <v>1.1100000000000001</v>
      </c>
      <c r="DE127" s="4">
        <v>1.1100000000000001</v>
      </c>
      <c r="DF127" s="4">
        <v>1.1100000000000001</v>
      </c>
      <c r="DG127" s="4">
        <v>1.1100000000000001</v>
      </c>
      <c r="DH127" s="4">
        <v>1.1100000000000001</v>
      </c>
      <c r="DI127" s="4">
        <v>1.1100000000000001</v>
      </c>
      <c r="DJ127" s="4">
        <v>1.1100000000000001</v>
      </c>
      <c r="DK127" s="4">
        <v>1.1200000000000001</v>
      </c>
      <c r="DL127" s="4">
        <v>1.1200000000000001</v>
      </c>
      <c r="DO127" s="1" t="s">
        <v>233</v>
      </c>
      <c r="DP127" s="4">
        <v>1.1100000000000001</v>
      </c>
      <c r="DQ127" s="4">
        <v>1.1100000000000001</v>
      </c>
      <c r="DR127" s="4">
        <v>1.1100000000000001</v>
      </c>
      <c r="DS127" s="4">
        <v>1.1100000000000001</v>
      </c>
      <c r="DT127" s="4">
        <v>1.1100000000000001</v>
      </c>
      <c r="DU127" s="4">
        <v>1.1100000000000001</v>
      </c>
      <c r="DV127" s="4">
        <v>1.1100000000000001</v>
      </c>
      <c r="DW127" s="4">
        <v>1.1100000000000001</v>
      </c>
      <c r="DX127" s="4">
        <v>1.1200000000000001</v>
      </c>
      <c r="DY127" s="4">
        <v>1.1200000000000001</v>
      </c>
      <c r="EB127" s="1" t="s">
        <v>233</v>
      </c>
      <c r="EC127" s="4">
        <v>1.1100000000000001</v>
      </c>
      <c r="ED127" s="4">
        <v>1.1100000000000001</v>
      </c>
      <c r="EE127" s="4">
        <v>1.1100000000000001</v>
      </c>
      <c r="EF127" s="4">
        <v>1.1100000000000001</v>
      </c>
      <c r="EG127" s="4">
        <v>1.1100000000000001</v>
      </c>
      <c r="EH127" s="4">
        <v>1.1100000000000001</v>
      </c>
      <c r="EI127" s="4">
        <v>1.1100000000000001</v>
      </c>
      <c r="EJ127" s="4">
        <v>1.1100000000000001</v>
      </c>
      <c r="EK127" s="4">
        <v>1.1200000000000001</v>
      </c>
      <c r="EL127" s="4">
        <v>1.1200000000000001</v>
      </c>
      <c r="EO127" s="1" t="s">
        <v>233</v>
      </c>
      <c r="EP127" s="4">
        <v>1.1100000000000001</v>
      </c>
      <c r="EQ127" s="4">
        <v>1.1100000000000001</v>
      </c>
      <c r="ER127" s="4">
        <v>1.1100000000000001</v>
      </c>
      <c r="ES127" s="4">
        <v>1.1100000000000001</v>
      </c>
      <c r="ET127" s="4">
        <v>1.1100000000000001</v>
      </c>
      <c r="EU127" s="4">
        <v>1.1100000000000001</v>
      </c>
      <c r="EV127" s="4">
        <v>1.1100000000000001</v>
      </c>
      <c r="EW127" s="4">
        <v>1.1100000000000001</v>
      </c>
      <c r="EX127" s="4">
        <v>1.1200000000000001</v>
      </c>
      <c r="EY127" s="4">
        <v>1.1200000000000001</v>
      </c>
    </row>
    <row r="128" spans="15:155" x14ac:dyDescent="0.2">
      <c r="P128" s="4"/>
      <c r="Q128" s="4"/>
      <c r="R128" s="4"/>
      <c r="S128" s="4"/>
      <c r="T128" s="4"/>
      <c r="U128" s="4"/>
      <c r="V128" s="4"/>
      <c r="W128" s="4"/>
      <c r="AC128" s="4"/>
      <c r="AD128" s="4"/>
      <c r="AE128" s="4"/>
      <c r="AF128" s="4"/>
      <c r="AG128" s="4"/>
      <c r="AH128" s="4"/>
      <c r="AI128" s="4"/>
      <c r="AJ128" s="4"/>
      <c r="AP128" s="4"/>
      <c r="AQ128" s="4"/>
      <c r="AR128" s="4"/>
      <c r="AS128" s="4"/>
      <c r="AT128" s="4"/>
      <c r="AU128" s="4"/>
      <c r="AV128" s="4"/>
      <c r="AW128" s="4"/>
      <c r="BC128" s="4"/>
      <c r="BD128" s="4"/>
      <c r="BE128" s="4"/>
      <c r="BF128" s="4"/>
      <c r="BG128" s="4"/>
      <c r="BH128" s="4"/>
      <c r="BI128" s="4"/>
      <c r="BJ128" s="4"/>
      <c r="BP128" s="4"/>
      <c r="BQ128" s="4"/>
      <c r="BR128" s="4"/>
      <c r="BS128" s="4"/>
      <c r="BT128" s="4"/>
      <c r="BU128" s="4"/>
      <c r="BV128" s="4"/>
      <c r="BW128" s="4"/>
      <c r="CC128" s="4"/>
      <c r="CD128" s="4"/>
      <c r="CE128" s="4"/>
      <c r="CF128" s="4"/>
      <c r="CG128" s="4"/>
      <c r="CH128" s="4"/>
      <c r="CI128" s="4"/>
      <c r="CJ128" s="4"/>
      <c r="CP128" s="4"/>
      <c r="CQ128" s="4"/>
      <c r="CR128" s="4"/>
      <c r="CS128" s="4"/>
      <c r="CT128" s="4"/>
      <c r="CU128" s="4"/>
      <c r="CV128" s="4"/>
      <c r="CW128" s="4"/>
      <c r="DC128" s="4"/>
      <c r="DD128" s="4"/>
      <c r="DE128" s="4"/>
      <c r="DF128" s="4"/>
      <c r="DG128" s="4"/>
      <c r="DH128" s="4"/>
      <c r="DI128" s="4"/>
      <c r="DJ128" s="4"/>
      <c r="DP128" s="4"/>
      <c r="DQ128" s="4"/>
      <c r="DR128" s="4"/>
      <c r="DS128" s="4"/>
      <c r="DT128" s="4"/>
      <c r="DU128" s="4"/>
      <c r="DV128" s="4"/>
      <c r="DW128" s="4"/>
      <c r="EC128" s="4"/>
      <c r="ED128" s="4"/>
      <c r="EE128" s="4"/>
      <c r="EF128" s="4"/>
      <c r="EG128" s="4"/>
      <c r="EH128" s="4"/>
      <c r="EI128" s="4"/>
      <c r="EJ128" s="4"/>
      <c r="EP128" s="4"/>
      <c r="EQ128" s="4"/>
      <c r="ER128" s="4"/>
      <c r="ES128" s="4"/>
      <c r="ET128" s="4"/>
      <c r="EU128" s="4"/>
      <c r="EV128" s="4"/>
      <c r="EW128" s="4"/>
    </row>
    <row r="129" spans="1:158" x14ac:dyDescent="0.2">
      <c r="P129" s="4"/>
      <c r="Q129" s="4"/>
      <c r="R129" s="4"/>
      <c r="S129" s="4"/>
      <c r="T129" s="4"/>
      <c r="U129" s="4"/>
      <c r="V129" s="4"/>
      <c r="W129" s="4"/>
      <c r="AC129" s="4"/>
      <c r="AD129" s="4"/>
      <c r="AE129" s="4"/>
      <c r="AF129" s="4"/>
      <c r="AG129" s="4"/>
      <c r="AH129" s="4"/>
      <c r="AI129" s="4"/>
      <c r="AJ129" s="4"/>
      <c r="AP129" s="4"/>
      <c r="AQ129" s="4"/>
      <c r="AR129" s="4"/>
      <c r="AS129" s="4"/>
      <c r="AT129" s="4"/>
      <c r="AU129" s="4"/>
      <c r="AV129" s="4"/>
      <c r="AW129" s="4"/>
      <c r="BC129" s="4"/>
      <c r="BD129" s="4"/>
      <c r="BE129" s="4"/>
      <c r="BF129" s="4"/>
      <c r="BG129" s="4"/>
      <c r="BH129" s="4"/>
      <c r="BI129" s="4"/>
      <c r="BJ129" s="4"/>
      <c r="BP129" s="4"/>
      <c r="BQ129" s="4"/>
      <c r="BR129" s="4"/>
      <c r="BS129" s="4"/>
      <c r="BT129" s="4"/>
      <c r="BU129" s="4"/>
      <c r="BV129" s="4"/>
      <c r="BW129" s="4"/>
      <c r="CC129" s="4"/>
      <c r="CD129" s="4"/>
      <c r="CE129" s="4"/>
      <c r="CF129" s="4"/>
      <c r="CG129" s="4"/>
      <c r="CH129" s="4"/>
      <c r="CI129" s="4"/>
      <c r="CJ129" s="4"/>
      <c r="CP129" s="4"/>
      <c r="CQ129" s="4"/>
      <c r="CR129" s="4"/>
      <c r="CS129" s="4"/>
      <c r="CT129" s="4"/>
      <c r="CU129" s="4"/>
      <c r="CV129" s="4"/>
      <c r="CW129" s="4"/>
      <c r="DC129" s="4"/>
      <c r="DD129" s="4"/>
      <c r="DE129" s="4"/>
      <c r="DF129" s="4"/>
      <c r="DG129" s="4"/>
      <c r="DH129" s="4"/>
      <c r="DI129" s="4"/>
      <c r="DJ129" s="4"/>
      <c r="DP129" s="4"/>
      <c r="DQ129" s="4"/>
      <c r="DR129" s="4"/>
      <c r="DS129" s="4"/>
      <c r="DT129" s="4"/>
      <c r="DU129" s="4"/>
      <c r="DV129" s="4"/>
      <c r="DW129" s="4"/>
      <c r="EC129" s="4"/>
      <c r="ED129" s="4"/>
      <c r="EE129" s="4"/>
      <c r="EF129" s="4"/>
      <c r="EG129" s="4"/>
      <c r="EH129" s="4"/>
      <c r="EI129" s="4"/>
      <c r="EJ129" s="4"/>
      <c r="EP129" s="4"/>
      <c r="EQ129" s="4"/>
      <c r="ER129" s="4"/>
      <c r="ES129" s="4"/>
      <c r="ET129" s="4"/>
      <c r="EU129" s="4"/>
      <c r="EV129" s="4"/>
      <c r="EW129" s="4"/>
    </row>
    <row r="130" spans="1:158" ht="15.75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56" t="str">
        <f>'Direct Local'!L131</f>
        <v xml:space="preserve">Progression par branche </v>
      </c>
      <c r="P130" s="372">
        <f>'Direct Local'!M131</f>
        <v>0</v>
      </c>
      <c r="Q130" s="55">
        <f>'Direct Local'!N131</f>
        <v>0</v>
      </c>
      <c r="R130" s="55">
        <f>'Direct Local'!O131</f>
        <v>0</v>
      </c>
      <c r="S130" s="55">
        <f>'Direct Local'!P131</f>
        <v>0</v>
      </c>
      <c r="T130" s="55">
        <f>'Direct Local'!Q131</f>
        <v>0</v>
      </c>
      <c r="U130" s="55">
        <f>'Direct Local'!R131</f>
        <v>0</v>
      </c>
      <c r="V130" s="55">
        <f>'Direct Local'!S131</f>
        <v>0</v>
      </c>
      <c r="W130" s="55">
        <f>'Direct Local'!T131</f>
        <v>0</v>
      </c>
      <c r="X130" s="55" t="str">
        <f>'Direct Local'!U131</f>
        <v> </v>
      </c>
      <c r="Y130" s="54" t="str">
        <f>'Direct Local'!V131</f>
        <v> </v>
      </c>
      <c r="Z130" s="53"/>
      <c r="AA130" s="33"/>
      <c r="AB130" s="56" t="str">
        <f>'Direct Local'!X131</f>
        <v>Progression par branche Réass</v>
      </c>
      <c r="AC130" s="372">
        <f>'Direct Local'!Y131</f>
        <v>0</v>
      </c>
      <c r="AD130" s="55">
        <f>'Direct Local'!Z131</f>
        <v>0</v>
      </c>
      <c r="AE130" s="55">
        <f>'Direct Local'!AA131</f>
        <v>0</v>
      </c>
      <c r="AF130" s="55">
        <f>'Direct Local'!AB131</f>
        <v>0</v>
      </c>
      <c r="AG130" s="55">
        <f>'Direct Local'!AC131</f>
        <v>0</v>
      </c>
      <c r="AH130" s="55">
        <f>'Direct Local'!AD131</f>
        <v>0</v>
      </c>
      <c r="AI130" s="55">
        <f>'Direct Local'!AE131</f>
        <v>0</v>
      </c>
      <c r="AJ130" s="55">
        <f>'Direct Local'!AF131</f>
        <v>0</v>
      </c>
      <c r="AK130" s="55" t="str">
        <f>'Direct Local'!AG131</f>
        <v> </v>
      </c>
      <c r="AL130" s="54" t="str">
        <f>'Direct Local'!AH131</f>
        <v> </v>
      </c>
      <c r="AM130" s="33"/>
      <c r="AN130" s="33"/>
      <c r="AO130" s="56" t="str">
        <f>'Direct Local'!AJ131</f>
        <v>Progression par branche Réass</v>
      </c>
      <c r="AP130" s="55">
        <f>'Direct Local'!AK131</f>
        <v>0</v>
      </c>
      <c r="AQ130" s="55">
        <f>'Direct Local'!AL131</f>
        <v>0</v>
      </c>
      <c r="AR130" s="55">
        <f>'Direct Local'!AM131</f>
        <v>0</v>
      </c>
      <c r="AS130" s="55">
        <f>'Direct Local'!AN131</f>
        <v>0</v>
      </c>
      <c r="AT130" s="55">
        <f>'Direct Local'!AO131</f>
        <v>0</v>
      </c>
      <c r="AU130" s="55">
        <f>'Direct Local'!AP131</f>
        <v>0</v>
      </c>
      <c r="AV130" s="55">
        <f>'Direct Local'!AQ131</f>
        <v>0</v>
      </c>
      <c r="AW130" s="55">
        <f>'Direct Local'!AR131</f>
        <v>0</v>
      </c>
      <c r="AX130" s="54" t="str">
        <f>'Direct Local'!AS131</f>
        <v> </v>
      </c>
      <c r="AY130" s="53" t="str">
        <f>'Direct Local'!AT131</f>
        <v> </v>
      </c>
      <c r="AZ130" s="33"/>
      <c r="BA130" s="33"/>
      <c r="BB130" s="56" t="s">
        <v>240</v>
      </c>
      <c r="BC130" s="55">
        <f>'Direct Local'!AW131</f>
        <v>0</v>
      </c>
      <c r="BD130" s="55">
        <f>'Direct Local'!AX131</f>
        <v>0</v>
      </c>
      <c r="BE130" s="55">
        <f>'Direct Local'!AY131</f>
        <v>0</v>
      </c>
      <c r="BF130" s="55">
        <f>'Direct Local'!AZ131</f>
        <v>0</v>
      </c>
      <c r="BG130" s="55">
        <f>'Direct Local'!BA131</f>
        <v>0</v>
      </c>
      <c r="BH130" s="55">
        <f>'Direct Local'!BB131</f>
        <v>0</v>
      </c>
      <c r="BI130" s="55">
        <f>'Direct Local'!BC131</f>
        <v>0</v>
      </c>
      <c r="BJ130" s="55">
        <f>'Direct Local'!BD131</f>
        <v>0</v>
      </c>
      <c r="BK130" s="371" t="str">
        <f>'Direct Local'!BE131</f>
        <v> </v>
      </c>
      <c r="BL130" s="55" t="str">
        <f>'Direct Local'!BF131</f>
        <v> </v>
      </c>
      <c r="BM130" s="33"/>
      <c r="BN130" s="33"/>
      <c r="BO130" s="56" t="s">
        <v>240</v>
      </c>
      <c r="BP130" s="55">
        <f>'Direct Local'!BI131</f>
        <v>0</v>
      </c>
      <c r="BQ130" s="55">
        <f>'Direct Local'!BJ131</f>
        <v>0</v>
      </c>
      <c r="BR130" s="55">
        <f>'Direct Local'!BK131</f>
        <v>0</v>
      </c>
      <c r="BS130" s="55">
        <f>'Direct Local'!BL131</f>
        <v>0</v>
      </c>
      <c r="BT130" s="55">
        <f>'Direct Local'!BM131</f>
        <v>0</v>
      </c>
      <c r="BU130" s="55">
        <f>'Direct Local'!BN131</f>
        <v>0</v>
      </c>
      <c r="BV130" s="55">
        <f>'Direct Local'!BO131</f>
        <v>0</v>
      </c>
      <c r="BW130" s="55">
        <f>'Direct Local'!BP131</f>
        <v>0</v>
      </c>
      <c r="BX130" s="371" t="str">
        <f>'Direct Local'!BQ131</f>
        <v> </v>
      </c>
      <c r="BY130" s="55" t="str">
        <f>'Direct Local'!BR131</f>
        <v> </v>
      </c>
      <c r="BZ130" s="33"/>
      <c r="CA130" s="33"/>
      <c r="CB130" s="56" t="s">
        <v>240</v>
      </c>
      <c r="CC130" s="55">
        <f>'Direct Local'!BU131</f>
        <v>0</v>
      </c>
      <c r="CD130" s="55">
        <f>'Direct Local'!BV131</f>
        <v>0</v>
      </c>
      <c r="CE130" s="55">
        <f>'Direct Local'!BW131</f>
        <v>0</v>
      </c>
      <c r="CF130" s="55">
        <f>'Direct Local'!BX131</f>
        <v>0</v>
      </c>
      <c r="CG130" s="55">
        <f>'Direct Local'!BY131</f>
        <v>0</v>
      </c>
      <c r="CH130" s="55">
        <f>'Direct Local'!BZ131</f>
        <v>0</v>
      </c>
      <c r="CI130" s="55">
        <f>'Direct Local'!CA131</f>
        <v>0</v>
      </c>
      <c r="CJ130" s="55">
        <f>'Direct Local'!CB131</f>
        <v>0</v>
      </c>
      <c r="CK130" s="371" t="str">
        <f>'Direct Local'!CC131</f>
        <v> </v>
      </c>
      <c r="CL130" s="55" t="str">
        <f>'Direct Local'!CD131</f>
        <v> </v>
      </c>
      <c r="CM130" s="33"/>
      <c r="CN130" s="33"/>
      <c r="CO130" s="56" t="s">
        <v>240</v>
      </c>
      <c r="CP130" s="55">
        <f>'Direct Local'!CG131</f>
        <v>0</v>
      </c>
      <c r="CQ130" s="55">
        <f>'Direct Local'!CH131</f>
        <v>0</v>
      </c>
      <c r="CR130" s="55">
        <f>'Direct Local'!CI131</f>
        <v>0</v>
      </c>
      <c r="CS130" s="55">
        <f>'Direct Local'!CJ131</f>
        <v>0</v>
      </c>
      <c r="CT130" s="55">
        <f>'Direct Local'!CK131</f>
        <v>0</v>
      </c>
      <c r="CU130" s="55">
        <f>'Direct Local'!CL131</f>
        <v>0</v>
      </c>
      <c r="CV130" s="55">
        <f>'Direct Local'!CM131</f>
        <v>0</v>
      </c>
      <c r="CW130" s="55">
        <f>'Direct Local'!CN131</f>
        <v>0</v>
      </c>
      <c r="CX130" s="371" t="str">
        <f>'Direct Local'!CO131</f>
        <v> </v>
      </c>
      <c r="CY130" s="55" t="str">
        <f>'Direct Local'!CP131</f>
        <v> </v>
      </c>
      <c r="CZ130" s="33"/>
      <c r="DA130" s="33"/>
      <c r="DB130" s="56" t="s">
        <v>240</v>
      </c>
      <c r="DC130" s="55">
        <f>'Direct Local'!CS131</f>
        <v>0</v>
      </c>
      <c r="DD130" s="55">
        <f>'Direct Local'!CT131</f>
        <v>0</v>
      </c>
      <c r="DE130" s="55">
        <f>'Direct Local'!CU131</f>
        <v>0</v>
      </c>
      <c r="DF130" s="55">
        <f>'Direct Local'!CV131</f>
        <v>0</v>
      </c>
      <c r="DG130" s="55">
        <f>'Direct Local'!CW131</f>
        <v>0</v>
      </c>
      <c r="DH130" s="55">
        <f>'Direct Local'!CX131</f>
        <v>0</v>
      </c>
      <c r="DI130" s="55">
        <f>'Direct Local'!CY131</f>
        <v>0</v>
      </c>
      <c r="DJ130" s="55">
        <f>'Direct Local'!CZ131</f>
        <v>0</v>
      </c>
      <c r="DK130" s="371" t="str">
        <f>'Direct Local'!DA131</f>
        <v> </v>
      </c>
      <c r="DL130" s="55" t="str">
        <f>'Direct Local'!DB131</f>
        <v> </v>
      </c>
      <c r="DM130" s="33"/>
      <c r="DN130" s="33"/>
      <c r="DO130" s="56" t="s">
        <v>240</v>
      </c>
      <c r="DP130" s="55">
        <f>'Direct Local'!DE131</f>
        <v>0</v>
      </c>
      <c r="DQ130" s="55">
        <f>'Direct Local'!DF131</f>
        <v>0</v>
      </c>
      <c r="DR130" s="55">
        <f>'Direct Local'!DG131</f>
        <v>0</v>
      </c>
      <c r="DS130" s="55">
        <f>'Direct Local'!DH131</f>
        <v>0</v>
      </c>
      <c r="DT130" s="55">
        <f>'Direct Local'!DI131</f>
        <v>0</v>
      </c>
      <c r="DU130" s="55">
        <f>'Direct Local'!DJ131</f>
        <v>0</v>
      </c>
      <c r="DV130" s="55">
        <f>'Direct Local'!DK131</f>
        <v>0</v>
      </c>
      <c r="DW130" s="55">
        <f>'Direct Local'!DL131</f>
        <v>0</v>
      </c>
      <c r="DX130" s="371" t="str">
        <f>'Direct Local'!DM131</f>
        <v> </v>
      </c>
      <c r="DY130" s="55" t="str">
        <f>'Direct Local'!DN131</f>
        <v> </v>
      </c>
      <c r="DZ130" s="33"/>
      <c r="EA130" s="33"/>
      <c r="EB130" s="56" t="s">
        <v>240</v>
      </c>
      <c r="EC130" s="55">
        <f>'Direct Local'!DQ131</f>
        <v>0</v>
      </c>
      <c r="ED130" s="55">
        <f>'Direct Local'!DR131</f>
        <v>0</v>
      </c>
      <c r="EE130" s="55">
        <f>'Direct Local'!DS131</f>
        <v>0</v>
      </c>
      <c r="EF130" s="55">
        <f>'Direct Local'!DT131</f>
        <v>0</v>
      </c>
      <c r="EG130" s="55">
        <f>'Direct Local'!DU131</f>
        <v>0</v>
      </c>
      <c r="EH130" s="55">
        <f>'Direct Local'!DV131</f>
        <v>0</v>
      </c>
      <c r="EI130" s="55">
        <f>'Direct Local'!DW131</f>
        <v>0</v>
      </c>
      <c r="EJ130" s="55">
        <f>'Direct Local'!DX131</f>
        <v>0</v>
      </c>
      <c r="EK130" s="371" t="str">
        <f>'Direct Local'!DY131</f>
        <v> </v>
      </c>
      <c r="EL130" s="55" t="str">
        <f>'Direct Local'!DZ131</f>
        <v> </v>
      </c>
      <c r="EM130" s="33"/>
      <c r="EN130" s="33"/>
      <c r="EO130" s="56" t="s">
        <v>240</v>
      </c>
      <c r="EP130" s="55">
        <f>'Direct Local'!EC131</f>
        <v>0</v>
      </c>
      <c r="EQ130" s="55">
        <f>'Direct Local'!ED131</f>
        <v>0</v>
      </c>
      <c r="ER130" s="55">
        <f>'Direct Local'!EE131</f>
        <v>0</v>
      </c>
      <c r="ES130" s="55">
        <f>'Direct Local'!EF131</f>
        <v>0</v>
      </c>
      <c r="ET130" s="55">
        <f>'Direct Local'!EG131</f>
        <v>0</v>
      </c>
      <c r="EU130" s="55">
        <f>'Direct Local'!EH131</f>
        <v>0</v>
      </c>
      <c r="EV130" s="55">
        <f>'Direct Local'!EI131</f>
        <v>0</v>
      </c>
      <c r="EW130" s="55">
        <f>'Direct Local'!EJ131</f>
        <v>0</v>
      </c>
      <c r="EX130" s="371" t="str">
        <f>'Direct Local'!EK131</f>
        <v> </v>
      </c>
      <c r="EY130" s="55" t="str">
        <f>'Direct Local'!EL131</f>
        <v> </v>
      </c>
      <c r="EZ130" s="33"/>
      <c r="FA130" s="33"/>
      <c r="FB130" s="33"/>
    </row>
    <row r="131" spans="1:158" x14ac:dyDescent="0.2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43" t="str">
        <f>'Direct Local'!L132</f>
        <v> </v>
      </c>
      <c r="P131" s="43" t="str">
        <f>'Direct Local'!M132</f>
        <v> </v>
      </c>
      <c r="Q131" s="34" t="str">
        <f>'Direct Local'!N132</f>
        <v> </v>
      </c>
      <c r="R131" s="34" t="str">
        <f>'Direct Local'!O132</f>
        <v> </v>
      </c>
      <c r="S131" s="34" t="str">
        <f>'Direct Local'!P132</f>
        <v> </v>
      </c>
      <c r="T131" s="34" t="str">
        <f>'Direct Local'!Q132</f>
        <v> </v>
      </c>
      <c r="U131" s="34" t="str">
        <f>'Direct Local'!R132</f>
        <v> </v>
      </c>
      <c r="V131" s="34" t="str">
        <f>'Direct Local'!S132</f>
        <v> </v>
      </c>
      <c r="W131" s="34" t="str">
        <f>'Direct Local'!T132</f>
        <v> </v>
      </c>
      <c r="X131" s="34" t="str">
        <f>'Direct Local'!U132</f>
        <v> </v>
      </c>
      <c r="Y131" s="35" t="str">
        <f>'Direct Local'!V132</f>
        <v> </v>
      </c>
      <c r="Z131" s="34"/>
      <c r="AA131" s="33"/>
      <c r="AB131" s="43" t="str">
        <f>'Direct Local'!X132</f>
        <v> </v>
      </c>
      <c r="AC131" s="43" t="str">
        <f>'Direct Local'!Y132</f>
        <v> </v>
      </c>
      <c r="AD131" s="34" t="str">
        <f>'Direct Local'!Z132</f>
        <v> </v>
      </c>
      <c r="AE131" s="34" t="str">
        <f>'Direct Local'!AA132</f>
        <v> </v>
      </c>
      <c r="AF131" s="34" t="str">
        <f>'Direct Local'!AB132</f>
        <v> </v>
      </c>
      <c r="AG131" s="34" t="str">
        <f>'Direct Local'!AC132</f>
        <v> </v>
      </c>
      <c r="AH131" s="34" t="str">
        <f>'Direct Local'!AD132</f>
        <v> </v>
      </c>
      <c r="AI131" s="34" t="str">
        <f>'Direct Local'!AE132</f>
        <v> </v>
      </c>
      <c r="AJ131" s="34" t="str">
        <f>'Direct Local'!AF132</f>
        <v> </v>
      </c>
      <c r="AK131" s="34" t="str">
        <f>'Direct Local'!AG132</f>
        <v> </v>
      </c>
      <c r="AL131" s="35" t="str">
        <f>'Direct Local'!AH132</f>
        <v> </v>
      </c>
      <c r="AM131" s="33"/>
      <c r="AN131" s="33"/>
      <c r="AO131" s="43" t="str">
        <f>'Direct Local'!AJ132</f>
        <v> </v>
      </c>
      <c r="AP131" s="34" t="str">
        <f>'Direct Local'!AK132</f>
        <v> </v>
      </c>
      <c r="AQ131" s="34" t="str">
        <f>'Direct Local'!AL132</f>
        <v> </v>
      </c>
      <c r="AR131" s="34" t="str">
        <f>'Direct Local'!AM132</f>
        <v> </v>
      </c>
      <c r="AS131" s="34" t="str">
        <f>'Direct Local'!AN132</f>
        <v> </v>
      </c>
      <c r="AT131" s="34" t="str">
        <f>'Direct Local'!AO132</f>
        <v> </v>
      </c>
      <c r="AU131" s="34" t="str">
        <f>'Direct Local'!AP132</f>
        <v> </v>
      </c>
      <c r="AV131" s="34" t="str">
        <f>'Direct Local'!AQ132</f>
        <v> </v>
      </c>
      <c r="AW131" s="34" t="str">
        <f>'Direct Local'!AR132</f>
        <v> </v>
      </c>
      <c r="AX131" s="35" t="str">
        <f>'Direct Local'!AS132</f>
        <v> </v>
      </c>
      <c r="AY131" s="34" t="str">
        <f>'Direct Local'!AT132</f>
        <v> </v>
      </c>
      <c r="AZ131" s="33"/>
      <c r="BA131" s="33"/>
      <c r="BB131" s="43" t="s">
        <v>222</v>
      </c>
      <c r="BC131" s="36" t="str">
        <f>'Direct Local'!AW132</f>
        <v> </v>
      </c>
      <c r="BD131" s="36" t="str">
        <f>'Direct Local'!AX132</f>
        <v> </v>
      </c>
      <c r="BE131" s="36" t="str">
        <f>'Direct Local'!AY132</f>
        <v> </v>
      </c>
      <c r="BF131" s="36" t="str">
        <f>'Direct Local'!AZ132</f>
        <v> </v>
      </c>
      <c r="BG131" s="36" t="str">
        <f>'Direct Local'!BA132</f>
        <v> </v>
      </c>
      <c r="BH131" s="36" t="str">
        <f>'Direct Local'!BB132</f>
        <v> </v>
      </c>
      <c r="BI131" s="36" t="str">
        <f>'Direct Local'!BC132</f>
        <v> </v>
      </c>
      <c r="BJ131" s="36" t="str">
        <f>'Direct Local'!BD132</f>
        <v> </v>
      </c>
      <c r="BK131" s="365" t="str">
        <f>'Direct Local'!BE132</f>
        <v> </v>
      </c>
      <c r="BL131" s="36" t="str">
        <f>'Direct Local'!BF132</f>
        <v> </v>
      </c>
      <c r="BM131" s="33"/>
      <c r="BN131" s="33"/>
      <c r="BO131" s="43" t="s">
        <v>222</v>
      </c>
      <c r="BP131" s="36" t="str">
        <f>'Direct Local'!BI132</f>
        <v> </v>
      </c>
      <c r="BQ131" s="36" t="str">
        <f>'Direct Local'!BJ132</f>
        <v> </v>
      </c>
      <c r="BR131" s="36" t="str">
        <f>'Direct Local'!BK132</f>
        <v> </v>
      </c>
      <c r="BS131" s="36" t="str">
        <f>'Direct Local'!BL132</f>
        <v> </v>
      </c>
      <c r="BT131" s="36" t="str">
        <f>'Direct Local'!BM132</f>
        <v> </v>
      </c>
      <c r="BU131" s="36" t="str">
        <f>'Direct Local'!BN132</f>
        <v> </v>
      </c>
      <c r="BV131" s="36" t="str">
        <f>'Direct Local'!BO132</f>
        <v> </v>
      </c>
      <c r="BW131" s="36" t="str">
        <f>'Direct Local'!BP132</f>
        <v> </v>
      </c>
      <c r="BX131" s="365" t="str">
        <f>'Direct Local'!BQ132</f>
        <v> </v>
      </c>
      <c r="BY131" s="36" t="str">
        <f>'Direct Local'!BR132</f>
        <v> </v>
      </c>
      <c r="BZ131" s="33"/>
      <c r="CA131" s="33"/>
      <c r="CB131" s="43" t="s">
        <v>222</v>
      </c>
      <c r="CC131" s="36" t="str">
        <f>'Direct Local'!BU132</f>
        <v> </v>
      </c>
      <c r="CD131" s="36" t="str">
        <f>'Direct Local'!BV132</f>
        <v> </v>
      </c>
      <c r="CE131" s="36" t="str">
        <f>'Direct Local'!BW132</f>
        <v> </v>
      </c>
      <c r="CF131" s="36" t="str">
        <f>'Direct Local'!BX132</f>
        <v> </v>
      </c>
      <c r="CG131" s="36" t="str">
        <f>'Direct Local'!BY132</f>
        <v> </v>
      </c>
      <c r="CH131" s="36" t="str">
        <f>'Direct Local'!BZ132</f>
        <v> </v>
      </c>
      <c r="CI131" s="36" t="str">
        <f>'Direct Local'!CA132</f>
        <v> </v>
      </c>
      <c r="CJ131" s="36" t="str">
        <f>'Direct Local'!CB132</f>
        <v> </v>
      </c>
      <c r="CK131" s="365" t="str">
        <f>'Direct Local'!CC132</f>
        <v> </v>
      </c>
      <c r="CL131" s="36" t="str">
        <f>'Direct Local'!CD132</f>
        <v> </v>
      </c>
      <c r="CM131" s="33"/>
      <c r="CN131" s="33"/>
      <c r="CO131" s="43" t="s">
        <v>222</v>
      </c>
      <c r="CP131" s="36" t="str">
        <f>'Direct Local'!CG132</f>
        <v> </v>
      </c>
      <c r="CQ131" s="36" t="str">
        <f>'Direct Local'!CH132</f>
        <v> </v>
      </c>
      <c r="CR131" s="36" t="str">
        <f>'Direct Local'!CI132</f>
        <v> </v>
      </c>
      <c r="CS131" s="36" t="str">
        <f>'Direct Local'!CJ132</f>
        <v> </v>
      </c>
      <c r="CT131" s="36" t="str">
        <f>'Direct Local'!CK132</f>
        <v> </v>
      </c>
      <c r="CU131" s="36" t="str">
        <f>'Direct Local'!CL132</f>
        <v> </v>
      </c>
      <c r="CV131" s="36" t="str">
        <f>'Direct Local'!CM132</f>
        <v> </v>
      </c>
      <c r="CW131" s="36" t="str">
        <f>'Direct Local'!CN132</f>
        <v> </v>
      </c>
      <c r="CX131" s="365" t="str">
        <f>'Direct Local'!CO132</f>
        <v> </v>
      </c>
      <c r="CY131" s="36" t="str">
        <f>'Direct Local'!CP132</f>
        <v> </v>
      </c>
      <c r="CZ131" s="33"/>
      <c r="DA131" s="33"/>
      <c r="DB131" s="43" t="s">
        <v>222</v>
      </c>
      <c r="DC131" s="36" t="str">
        <f>'Direct Local'!CS132</f>
        <v> </v>
      </c>
      <c r="DD131" s="36" t="str">
        <f>'Direct Local'!CT132</f>
        <v> </v>
      </c>
      <c r="DE131" s="36" t="str">
        <f>'Direct Local'!CU132</f>
        <v> </v>
      </c>
      <c r="DF131" s="36" t="str">
        <f>'Direct Local'!CV132</f>
        <v> </v>
      </c>
      <c r="DG131" s="36" t="str">
        <f>'Direct Local'!CW132</f>
        <v> </v>
      </c>
      <c r="DH131" s="36" t="str">
        <f>'Direct Local'!CX132</f>
        <v> </v>
      </c>
      <c r="DI131" s="36" t="str">
        <f>'Direct Local'!CY132</f>
        <v> </v>
      </c>
      <c r="DJ131" s="36" t="str">
        <f>'Direct Local'!CZ132</f>
        <v> </v>
      </c>
      <c r="DK131" s="365" t="str">
        <f>'Direct Local'!DA132</f>
        <v> </v>
      </c>
      <c r="DL131" s="36" t="str">
        <f>'Direct Local'!DB132</f>
        <v> </v>
      </c>
      <c r="DM131" s="33"/>
      <c r="DN131" s="33"/>
      <c r="DO131" s="43" t="s">
        <v>222</v>
      </c>
      <c r="DP131" s="36" t="str">
        <f>'Direct Local'!DE132</f>
        <v> </v>
      </c>
      <c r="DQ131" s="36" t="str">
        <f>'Direct Local'!DF132</f>
        <v> </v>
      </c>
      <c r="DR131" s="36" t="str">
        <f>'Direct Local'!DG132</f>
        <v> </v>
      </c>
      <c r="DS131" s="36" t="str">
        <f>'Direct Local'!DH132</f>
        <v> </v>
      </c>
      <c r="DT131" s="36" t="str">
        <f>'Direct Local'!DI132</f>
        <v> </v>
      </c>
      <c r="DU131" s="36" t="str">
        <f>'Direct Local'!DJ132</f>
        <v> </v>
      </c>
      <c r="DV131" s="36" t="str">
        <f>'Direct Local'!DK132</f>
        <v> </v>
      </c>
      <c r="DW131" s="36" t="str">
        <f>'Direct Local'!DL132</f>
        <v> </v>
      </c>
      <c r="DX131" s="365" t="str">
        <f>'Direct Local'!DM132</f>
        <v> </v>
      </c>
      <c r="DY131" s="36" t="str">
        <f>'Direct Local'!DN132</f>
        <v> </v>
      </c>
      <c r="DZ131" s="33"/>
      <c r="EA131" s="33"/>
      <c r="EB131" s="43" t="s">
        <v>222</v>
      </c>
      <c r="EC131" s="36" t="str">
        <f>'Direct Local'!DQ132</f>
        <v> </v>
      </c>
      <c r="ED131" s="36" t="str">
        <f>'Direct Local'!DR132</f>
        <v> </v>
      </c>
      <c r="EE131" s="36" t="str">
        <f>'Direct Local'!DS132</f>
        <v> </v>
      </c>
      <c r="EF131" s="36" t="str">
        <f>'Direct Local'!DT132</f>
        <v> </v>
      </c>
      <c r="EG131" s="36" t="str">
        <f>'Direct Local'!DU132</f>
        <v> </v>
      </c>
      <c r="EH131" s="36" t="str">
        <f>'Direct Local'!DV132</f>
        <v> </v>
      </c>
      <c r="EI131" s="36" t="str">
        <f>'Direct Local'!DW132</f>
        <v> </v>
      </c>
      <c r="EJ131" s="36" t="str">
        <f>'Direct Local'!DX132</f>
        <v> </v>
      </c>
      <c r="EK131" s="365" t="str">
        <f>'Direct Local'!DY132</f>
        <v> </v>
      </c>
      <c r="EL131" s="36" t="str">
        <f>'Direct Local'!DZ132</f>
        <v> </v>
      </c>
      <c r="EM131" s="33"/>
      <c r="EN131" s="33"/>
      <c r="EO131" s="43" t="s">
        <v>222</v>
      </c>
      <c r="EP131" s="36" t="str">
        <f>'Direct Local'!EC132</f>
        <v> </v>
      </c>
      <c r="EQ131" s="36" t="str">
        <f>'Direct Local'!ED132</f>
        <v> </v>
      </c>
      <c r="ER131" s="36" t="str">
        <f>'Direct Local'!EE132</f>
        <v> </v>
      </c>
      <c r="ES131" s="36" t="str">
        <f>'Direct Local'!EF132</f>
        <v> </v>
      </c>
      <c r="ET131" s="36" t="str">
        <f>'Direct Local'!EG132</f>
        <v> </v>
      </c>
      <c r="EU131" s="36" t="str">
        <f>'Direct Local'!EH132</f>
        <v> </v>
      </c>
      <c r="EV131" s="36" t="str">
        <f>'Direct Local'!EI132</f>
        <v> </v>
      </c>
      <c r="EW131" s="36" t="str">
        <f>'Direct Local'!EJ132</f>
        <v> </v>
      </c>
      <c r="EX131" s="365" t="str">
        <f>'Direct Local'!EK132</f>
        <v> </v>
      </c>
      <c r="EY131" s="36" t="str">
        <f>'Direct Local'!EL132</f>
        <v> </v>
      </c>
      <c r="EZ131" s="33"/>
      <c r="FA131" s="33"/>
      <c r="FB131" s="33"/>
    </row>
    <row r="132" spans="1:158" ht="15.75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47" t="str">
        <f>'Direct Local'!L133</f>
        <v>Facteur de dev.</v>
      </c>
      <c r="P132" s="47" t="str">
        <f>'Direct Local'!M133</f>
        <v>Automobile</v>
      </c>
      <c r="Q132" s="44" t="str">
        <f>'Direct Local'!N133</f>
        <v>Santé</v>
      </c>
      <c r="R132" s="44" t="str">
        <f>'Direct Local'!O133</f>
        <v>Accident corporel</v>
      </c>
      <c r="S132" s="46" t="str">
        <f>'Direct Local'!P133</f>
        <v>Incendie</v>
      </c>
      <c r="T132" s="46" t="str">
        <f>'Direct Local'!Q133</f>
        <v>BDM - Construction</v>
      </c>
      <c r="U132" s="46" t="str">
        <f>'Direct Local'!R133</f>
        <v>RC - RC Déc</v>
      </c>
      <c r="V132" s="46" t="str">
        <f>'Direct Local'!S133</f>
        <v>RD</v>
      </c>
      <c r="W132" s="46" t="str">
        <f>'Direct Local'!T133</f>
        <v>Transport</v>
      </c>
      <c r="X132" s="46" t="str">
        <f>'Direct Local'!U133</f>
        <v> </v>
      </c>
      <c r="Y132" s="45" t="str">
        <f>'Direct Local'!V133</f>
        <v>Global</v>
      </c>
      <c r="Z132" s="44"/>
      <c r="AA132" s="33"/>
      <c r="AB132" s="47" t="str">
        <f>'Direct Local'!X133</f>
        <v>Facteur de dev.</v>
      </c>
      <c r="AC132" s="47" t="str">
        <f>'Direct Local'!Y133</f>
        <v>Automobile</v>
      </c>
      <c r="AD132" s="44" t="str">
        <f>'Direct Local'!Z133</f>
        <v>Santé</v>
      </c>
      <c r="AE132" s="44" t="str">
        <f>'Direct Local'!AA133</f>
        <v>Accident corporel</v>
      </c>
      <c r="AF132" s="46" t="str">
        <f>'Direct Local'!AB133</f>
        <v>Incendie</v>
      </c>
      <c r="AG132" s="46" t="str">
        <f>'Direct Local'!AC133</f>
        <v>BDM - Construction</v>
      </c>
      <c r="AH132" s="46" t="str">
        <f>'Direct Local'!AD133</f>
        <v>RC - RC Déc</v>
      </c>
      <c r="AI132" s="46" t="str">
        <f>'Direct Local'!AE133</f>
        <v>RD</v>
      </c>
      <c r="AJ132" s="46" t="str">
        <f>'Direct Local'!AF133</f>
        <v>Transport</v>
      </c>
      <c r="AK132" s="46" t="str">
        <f>'Direct Local'!AG133</f>
        <v> </v>
      </c>
      <c r="AL132" s="45" t="str">
        <f>'Direct Local'!AH133</f>
        <v>Global</v>
      </c>
      <c r="AM132" s="33"/>
      <c r="AN132" s="33"/>
      <c r="AO132" s="47" t="str">
        <f>'Direct Local'!AJ133</f>
        <v>Facteur de dev.</v>
      </c>
      <c r="AP132" s="44" t="str">
        <f>'Direct Local'!AK133</f>
        <v>Automobile</v>
      </c>
      <c r="AQ132" s="44" t="str">
        <f>'Direct Local'!AL133</f>
        <v>Santé</v>
      </c>
      <c r="AR132" s="46" t="str">
        <f>'Direct Local'!AM133</f>
        <v>Accident corporel</v>
      </c>
      <c r="AS132" s="46" t="str">
        <f>'Direct Local'!AN133</f>
        <v>Incendie</v>
      </c>
      <c r="AT132" s="46" t="str">
        <f>'Direct Local'!AO133</f>
        <v>BDM - Construction</v>
      </c>
      <c r="AU132" s="46" t="str">
        <f>'Direct Local'!AP133</f>
        <v>RC - RC Déc</v>
      </c>
      <c r="AV132" s="46" t="str">
        <f>'Direct Local'!AQ133</f>
        <v>RD</v>
      </c>
      <c r="AW132" s="46" t="str">
        <f>'Direct Local'!AR133</f>
        <v>Transport</v>
      </c>
      <c r="AX132" s="45" t="str">
        <f>'Direct Local'!AS133</f>
        <v> </v>
      </c>
      <c r="AY132" s="44" t="str">
        <f>'Direct Local'!AT133</f>
        <v>Global</v>
      </c>
      <c r="AZ132" s="33"/>
      <c r="BA132" s="33"/>
      <c r="BB132" s="47" t="s">
        <v>238</v>
      </c>
      <c r="BC132" s="368" t="str">
        <f>'Direct Local'!AW133</f>
        <v>Automobile</v>
      </c>
      <c r="BD132" s="368" t="str">
        <f>'Direct Local'!AX133</f>
        <v>Santé</v>
      </c>
      <c r="BE132" s="370" t="str">
        <f>'Direct Local'!AY133</f>
        <v>Accident corporel</v>
      </c>
      <c r="BF132" s="370" t="str">
        <f>'Direct Local'!AZ133</f>
        <v>Incendie</v>
      </c>
      <c r="BG132" s="370" t="str">
        <f>'Direct Local'!BA133</f>
        <v>BDM - Construction</v>
      </c>
      <c r="BH132" s="370" t="str">
        <f>'Direct Local'!BB133</f>
        <v>RC - RC Déc</v>
      </c>
      <c r="BI132" s="370" t="str">
        <f>'Direct Local'!BC133</f>
        <v>RD</v>
      </c>
      <c r="BJ132" s="370" t="str">
        <f>'Direct Local'!BD133</f>
        <v>Transport</v>
      </c>
      <c r="BK132" s="369" t="str">
        <f>'Direct Local'!BE133</f>
        <v> </v>
      </c>
      <c r="BL132" s="368" t="str">
        <f>'Direct Local'!BF133</f>
        <v>Global</v>
      </c>
      <c r="BM132" s="33"/>
      <c r="BN132" s="33"/>
      <c r="BO132" s="47" t="s">
        <v>238</v>
      </c>
      <c r="BP132" s="368" t="str">
        <f>'Direct Local'!BI133</f>
        <v>Automobile</v>
      </c>
      <c r="BQ132" s="368" t="str">
        <f>'Direct Local'!BJ133</f>
        <v>Santé</v>
      </c>
      <c r="BR132" s="370" t="str">
        <f>'Direct Local'!BK133</f>
        <v>Accident corporel</v>
      </c>
      <c r="BS132" s="370" t="str">
        <f>'Direct Local'!BL133</f>
        <v>Incendie</v>
      </c>
      <c r="BT132" s="370" t="str">
        <f>'Direct Local'!BM133</f>
        <v>BDM - Construction</v>
      </c>
      <c r="BU132" s="370" t="str">
        <f>'Direct Local'!BN133</f>
        <v>RC - RC Déc</v>
      </c>
      <c r="BV132" s="370" t="str">
        <f>'Direct Local'!BO133</f>
        <v>RD</v>
      </c>
      <c r="BW132" s="370" t="str">
        <f>'Direct Local'!BP133</f>
        <v>Transport</v>
      </c>
      <c r="BX132" s="369" t="str">
        <f>'Direct Local'!BQ133</f>
        <v> </v>
      </c>
      <c r="BY132" s="368" t="str">
        <f>'Direct Local'!BR133</f>
        <v>Global</v>
      </c>
      <c r="BZ132" s="33"/>
      <c r="CA132" s="33"/>
      <c r="CB132" s="47" t="s">
        <v>238</v>
      </c>
      <c r="CC132" s="368" t="str">
        <f>'Direct Local'!BU133</f>
        <v>Automobile</v>
      </c>
      <c r="CD132" s="368" t="str">
        <f>'Direct Local'!BV133</f>
        <v>Santé</v>
      </c>
      <c r="CE132" s="370" t="str">
        <f>'Direct Local'!BW133</f>
        <v>Accident corporel</v>
      </c>
      <c r="CF132" s="370" t="str">
        <f>'Direct Local'!BX133</f>
        <v>Incendie</v>
      </c>
      <c r="CG132" s="370" t="str">
        <f>'Direct Local'!BY133</f>
        <v>BDM - Construction</v>
      </c>
      <c r="CH132" s="370" t="str">
        <f>'Direct Local'!BZ133</f>
        <v>RC - RC Déc</v>
      </c>
      <c r="CI132" s="370" t="str">
        <f>'Direct Local'!CA133</f>
        <v>RD</v>
      </c>
      <c r="CJ132" s="370" t="str">
        <f>'Direct Local'!CB133</f>
        <v>Transport</v>
      </c>
      <c r="CK132" s="369" t="str">
        <f>'Direct Local'!CC133</f>
        <v> </v>
      </c>
      <c r="CL132" s="368" t="str">
        <f>'Direct Local'!CD133</f>
        <v>Global</v>
      </c>
      <c r="CM132" s="33"/>
      <c r="CN132" s="33"/>
      <c r="CO132" s="47" t="s">
        <v>238</v>
      </c>
      <c r="CP132" s="368" t="str">
        <f>'Direct Local'!CG133</f>
        <v>Automobile</v>
      </c>
      <c r="CQ132" s="368" t="str">
        <f>'Direct Local'!CH133</f>
        <v>Santé</v>
      </c>
      <c r="CR132" s="370" t="str">
        <f>'Direct Local'!CI133</f>
        <v>Accident corporel</v>
      </c>
      <c r="CS132" s="370" t="str">
        <f>'Direct Local'!CJ133</f>
        <v>Incendie</v>
      </c>
      <c r="CT132" s="370" t="str">
        <f>'Direct Local'!CK133</f>
        <v>BDM - Construction</v>
      </c>
      <c r="CU132" s="370" t="str">
        <f>'Direct Local'!CL133</f>
        <v>RC - RC Déc</v>
      </c>
      <c r="CV132" s="370" t="str">
        <f>'Direct Local'!CM133</f>
        <v>RD</v>
      </c>
      <c r="CW132" s="370" t="str">
        <f>'Direct Local'!CN133</f>
        <v>Transport</v>
      </c>
      <c r="CX132" s="369" t="str">
        <f>'Direct Local'!CO133</f>
        <v> </v>
      </c>
      <c r="CY132" s="368" t="str">
        <f>'Direct Local'!CP133</f>
        <v>Global</v>
      </c>
      <c r="CZ132" s="33"/>
      <c r="DA132" s="33"/>
      <c r="DB132" s="47" t="s">
        <v>238</v>
      </c>
      <c r="DC132" s="368" t="str">
        <f>'Direct Local'!CS133</f>
        <v>Automobile</v>
      </c>
      <c r="DD132" s="368" t="str">
        <f>'Direct Local'!CT133</f>
        <v>Santé</v>
      </c>
      <c r="DE132" s="370" t="str">
        <f>'Direct Local'!CU133</f>
        <v>Accident corporel</v>
      </c>
      <c r="DF132" s="370" t="str">
        <f>'Direct Local'!CV133</f>
        <v>Incendie</v>
      </c>
      <c r="DG132" s="370" t="str">
        <f>'Direct Local'!CW133</f>
        <v>BDM - Construction</v>
      </c>
      <c r="DH132" s="370" t="str">
        <f>'Direct Local'!CX133</f>
        <v>RC - RC Déc</v>
      </c>
      <c r="DI132" s="370" t="str">
        <f>'Direct Local'!CY133</f>
        <v>RD</v>
      </c>
      <c r="DJ132" s="370" t="str">
        <f>'Direct Local'!CZ133</f>
        <v>Transport</v>
      </c>
      <c r="DK132" s="369" t="str">
        <f>'Direct Local'!DA133</f>
        <v> </v>
      </c>
      <c r="DL132" s="368" t="str">
        <f>'Direct Local'!DB133</f>
        <v>Global</v>
      </c>
      <c r="DM132" s="33"/>
      <c r="DN132" s="33"/>
      <c r="DO132" s="47" t="s">
        <v>238</v>
      </c>
      <c r="DP132" s="368" t="str">
        <f>'Direct Local'!DE133</f>
        <v>Automobile</v>
      </c>
      <c r="DQ132" s="368" t="str">
        <f>'Direct Local'!DF133</f>
        <v>Santé</v>
      </c>
      <c r="DR132" s="370" t="str">
        <f>'Direct Local'!DG133</f>
        <v>Accident corporel</v>
      </c>
      <c r="DS132" s="370" t="str">
        <f>'Direct Local'!DH133</f>
        <v>Incendie</v>
      </c>
      <c r="DT132" s="370" t="str">
        <f>'Direct Local'!DI133</f>
        <v>BDM - Construction</v>
      </c>
      <c r="DU132" s="370" t="str">
        <f>'Direct Local'!DJ133</f>
        <v>RC - RC Déc</v>
      </c>
      <c r="DV132" s="370" t="str">
        <f>'Direct Local'!DK133</f>
        <v>RD</v>
      </c>
      <c r="DW132" s="370" t="str">
        <f>'Direct Local'!DL133</f>
        <v>Transport</v>
      </c>
      <c r="DX132" s="369" t="str">
        <f>'Direct Local'!DM133</f>
        <v> </v>
      </c>
      <c r="DY132" s="368" t="str">
        <f>'Direct Local'!DN133</f>
        <v>Global</v>
      </c>
      <c r="DZ132" s="33"/>
      <c r="EA132" s="33"/>
      <c r="EB132" s="47" t="s">
        <v>238</v>
      </c>
      <c r="EC132" s="368" t="str">
        <f>'Direct Local'!DQ133</f>
        <v>Automobile</v>
      </c>
      <c r="ED132" s="368" t="str">
        <f>'Direct Local'!DR133</f>
        <v>Santé</v>
      </c>
      <c r="EE132" s="370" t="str">
        <f>'Direct Local'!DS133</f>
        <v>Accident corporel</v>
      </c>
      <c r="EF132" s="370" t="str">
        <f>'Direct Local'!DT133</f>
        <v>Incendie</v>
      </c>
      <c r="EG132" s="370" t="str">
        <f>'Direct Local'!DU133</f>
        <v>BDM - Construction</v>
      </c>
      <c r="EH132" s="370" t="str">
        <f>'Direct Local'!DV133</f>
        <v>RC - RC Déc</v>
      </c>
      <c r="EI132" s="370" t="str">
        <f>'Direct Local'!DW133</f>
        <v>RD</v>
      </c>
      <c r="EJ132" s="370" t="str">
        <f>'Direct Local'!DX133</f>
        <v>Transport</v>
      </c>
      <c r="EK132" s="369" t="str">
        <f>'Direct Local'!DY133</f>
        <v> </v>
      </c>
      <c r="EL132" s="368" t="str">
        <f>'Direct Local'!DZ133</f>
        <v>Global</v>
      </c>
      <c r="EM132" s="33"/>
      <c r="EN132" s="33"/>
      <c r="EO132" s="47" t="s">
        <v>238</v>
      </c>
      <c r="EP132" s="368" t="str">
        <f>'Direct Local'!EC133</f>
        <v>Automobile</v>
      </c>
      <c r="EQ132" s="368" t="str">
        <f>'Direct Local'!ED133</f>
        <v>Santé</v>
      </c>
      <c r="ER132" s="370" t="str">
        <f>'Direct Local'!EE133</f>
        <v>Accident corporel</v>
      </c>
      <c r="ES132" s="370" t="str">
        <f>'Direct Local'!EF133</f>
        <v>Incendie</v>
      </c>
      <c r="ET132" s="370" t="str">
        <f>'Direct Local'!EG133</f>
        <v>BDM - Construction</v>
      </c>
      <c r="EU132" s="370" t="str">
        <f>'Direct Local'!EH133</f>
        <v>RC - RC Déc</v>
      </c>
      <c r="EV132" s="370" t="str">
        <f>'Direct Local'!EI133</f>
        <v>RD</v>
      </c>
      <c r="EW132" s="370" t="str">
        <f>'Direct Local'!EJ133</f>
        <v>Transport</v>
      </c>
      <c r="EX132" s="369" t="str">
        <f>'Direct Local'!EK133</f>
        <v> </v>
      </c>
      <c r="EY132" s="368" t="str">
        <f>'Direct Local'!EL133</f>
        <v>Global</v>
      </c>
      <c r="EZ132" s="33"/>
      <c r="FA132" s="33"/>
      <c r="FB132" s="33"/>
    </row>
    <row r="133" spans="1:158" x14ac:dyDescent="0.2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43" t="str">
        <f>'Direct Local'!L134</f>
        <v>Primes Emises</v>
      </c>
      <c r="P133" s="36">
        <f>'Direct Local'!M134</f>
        <v>1</v>
      </c>
      <c r="Q133" s="36">
        <f>'Direct Local'!N134</f>
        <v>1</v>
      </c>
      <c r="R133" s="36">
        <f>'Direct Local'!O134</f>
        <v>1</v>
      </c>
      <c r="S133" s="36">
        <f>'Direct Local'!P134</f>
        <v>1</v>
      </c>
      <c r="T133" s="36">
        <f>'Direct Local'!Q134</f>
        <v>1</v>
      </c>
      <c r="U133" s="36">
        <f>'Direct Local'!R134</f>
        <v>1</v>
      </c>
      <c r="V133" s="36">
        <f>'Direct Local'!S134</f>
        <v>1</v>
      </c>
      <c r="W133" s="36">
        <f>'Direct Local'!T134</f>
        <v>1</v>
      </c>
      <c r="X133" s="36">
        <f>'Direct Local'!U134</f>
        <v>1.1244799999999999</v>
      </c>
      <c r="Y133" s="36">
        <f>'Direct Local'!V134</f>
        <v>1.1244799999999999</v>
      </c>
      <c r="Z133" s="36"/>
      <c r="AA133" s="33"/>
      <c r="AB133" s="43" t="str">
        <f>'Direct Local'!X134</f>
        <v>Primes Emises</v>
      </c>
      <c r="AC133" s="36">
        <f>'Direct Local'!Y134</f>
        <v>1</v>
      </c>
      <c r="AD133" s="36">
        <f>'Direct Local'!Z134</f>
        <v>1</v>
      </c>
      <c r="AE133" s="36">
        <f>'Direct Local'!AA134</f>
        <v>1</v>
      </c>
      <c r="AF133" s="36">
        <f>'Direct Local'!AB134</f>
        <v>1</v>
      </c>
      <c r="AG133" s="36">
        <f>'Direct Local'!AC134</f>
        <v>1</v>
      </c>
      <c r="AH133" s="36">
        <f>'Direct Local'!AD134</f>
        <v>1</v>
      </c>
      <c r="AI133" s="36">
        <f>'Direct Local'!AE134</f>
        <v>1</v>
      </c>
      <c r="AJ133" s="36">
        <f>'Direct Local'!AF134</f>
        <v>1</v>
      </c>
      <c r="AK133" s="36">
        <f>'Direct Local'!AG134</f>
        <v>1.118833</v>
      </c>
      <c r="AL133" s="36">
        <f>'Direct Local'!AH134</f>
        <v>1.118833</v>
      </c>
      <c r="AM133" s="33"/>
      <c r="AN133" s="33"/>
      <c r="AO133" s="43" t="str">
        <f>'Direct Local'!AJ134</f>
        <v>Primes Emises</v>
      </c>
      <c r="AP133" s="36">
        <f>'Direct Local'!AK134</f>
        <v>1</v>
      </c>
      <c r="AQ133" s="36">
        <f>'Direct Local'!AL134</f>
        <v>1</v>
      </c>
      <c r="AR133" s="36">
        <f>'Direct Local'!AM134</f>
        <v>1</v>
      </c>
      <c r="AS133" s="36">
        <f>'Direct Local'!AN134</f>
        <v>1</v>
      </c>
      <c r="AT133" s="36">
        <f>'Direct Local'!AO134</f>
        <v>1</v>
      </c>
      <c r="AU133" s="36">
        <f>'Direct Local'!AP134</f>
        <v>1</v>
      </c>
      <c r="AV133" s="36">
        <f>'Direct Local'!AQ134</f>
        <v>1</v>
      </c>
      <c r="AW133" s="36">
        <f>'Direct Local'!AR134</f>
        <v>1</v>
      </c>
      <c r="AX133" s="36">
        <f>'Direct Local'!AS134</f>
        <v>1.1255999999999999</v>
      </c>
      <c r="AY133" s="36">
        <f>'Direct Local'!AT134</f>
        <v>1.1255999999999999</v>
      </c>
      <c r="AZ133" s="33"/>
      <c r="BA133" s="33"/>
      <c r="BB133" s="43" t="s">
        <v>237</v>
      </c>
      <c r="BC133" s="36">
        <f>'Direct Local'!AW134</f>
        <v>1</v>
      </c>
      <c r="BD133" s="36">
        <f>'Direct Local'!AX134</f>
        <v>1</v>
      </c>
      <c r="BE133" s="36">
        <f>'Direct Local'!AY134</f>
        <v>1</v>
      </c>
      <c r="BF133" s="36">
        <f>'Direct Local'!AZ134</f>
        <v>1</v>
      </c>
      <c r="BG133" s="36">
        <f>'Direct Local'!BA134</f>
        <v>1</v>
      </c>
      <c r="BH133" s="36">
        <f>'Direct Local'!BB134</f>
        <v>1</v>
      </c>
      <c r="BI133" s="36">
        <f>'Direct Local'!BC134</f>
        <v>1</v>
      </c>
      <c r="BJ133" s="36">
        <f>'Direct Local'!BD134</f>
        <v>1</v>
      </c>
      <c r="BK133" s="36">
        <f>'Direct Local'!BE134</f>
        <v>1.1255999999999999</v>
      </c>
      <c r="BL133" s="36">
        <f>'Direct Local'!BF134</f>
        <v>1.1255999999999999</v>
      </c>
      <c r="BM133" s="33"/>
      <c r="BN133" s="33"/>
      <c r="BO133" s="43" t="s">
        <v>237</v>
      </c>
      <c r="BP133" s="36">
        <f>'Direct Local'!BI134</f>
        <v>1</v>
      </c>
      <c r="BQ133" s="36">
        <f>'Direct Local'!BJ134</f>
        <v>1</v>
      </c>
      <c r="BR133" s="36">
        <f>'Direct Local'!BK134</f>
        <v>1</v>
      </c>
      <c r="BS133" s="36">
        <f>'Direct Local'!BL134</f>
        <v>1</v>
      </c>
      <c r="BT133" s="36">
        <f>'Direct Local'!BM134</f>
        <v>1</v>
      </c>
      <c r="BU133" s="36">
        <f>'Direct Local'!BN134</f>
        <v>1</v>
      </c>
      <c r="BV133" s="36">
        <f>'Direct Local'!BO134</f>
        <v>1</v>
      </c>
      <c r="BW133" s="36">
        <f>'Direct Local'!BP134</f>
        <v>1</v>
      </c>
      <c r="BX133" s="36">
        <f>'Direct Local'!BQ134</f>
        <v>1.1255999999999999</v>
      </c>
      <c r="BY133" s="36">
        <f>'Direct Local'!BR134</f>
        <v>1.1255999999999999</v>
      </c>
      <c r="BZ133" s="33"/>
      <c r="CA133" s="33"/>
      <c r="CB133" s="43" t="s">
        <v>237</v>
      </c>
      <c r="CC133" s="36">
        <f>'Direct Local'!BU134</f>
        <v>1</v>
      </c>
      <c r="CD133" s="36">
        <f>'Direct Local'!BV134</f>
        <v>1</v>
      </c>
      <c r="CE133" s="36">
        <f>'Direct Local'!BW134</f>
        <v>1</v>
      </c>
      <c r="CF133" s="36">
        <f>'Direct Local'!BX134</f>
        <v>1</v>
      </c>
      <c r="CG133" s="36">
        <f>'Direct Local'!BY134</f>
        <v>1</v>
      </c>
      <c r="CH133" s="36">
        <f>'Direct Local'!BZ134</f>
        <v>1</v>
      </c>
      <c r="CI133" s="36">
        <f>'Direct Local'!CA134</f>
        <v>1</v>
      </c>
      <c r="CJ133" s="36">
        <f>'Direct Local'!CB134</f>
        <v>1</v>
      </c>
      <c r="CK133" s="36">
        <f>'Direct Local'!CC134</f>
        <v>1.1255999999999999</v>
      </c>
      <c r="CL133" s="36">
        <f>'Direct Local'!CD134</f>
        <v>1.1255999999999999</v>
      </c>
      <c r="CM133" s="33"/>
      <c r="CN133" s="33"/>
      <c r="CO133" s="43" t="s">
        <v>237</v>
      </c>
      <c r="CP133" s="36">
        <f>'Direct Local'!CG134</f>
        <v>1</v>
      </c>
      <c r="CQ133" s="36">
        <f>'Direct Local'!CH134</f>
        <v>1</v>
      </c>
      <c r="CR133" s="36">
        <f>'Direct Local'!CI134</f>
        <v>1</v>
      </c>
      <c r="CS133" s="36">
        <f>'Direct Local'!CJ134</f>
        <v>1</v>
      </c>
      <c r="CT133" s="36">
        <f>'Direct Local'!CK134</f>
        <v>1</v>
      </c>
      <c r="CU133" s="36">
        <f>'Direct Local'!CL134</f>
        <v>1</v>
      </c>
      <c r="CV133" s="36">
        <f>'Direct Local'!CM134</f>
        <v>1</v>
      </c>
      <c r="CW133" s="36">
        <f>'Direct Local'!CN134</f>
        <v>1</v>
      </c>
      <c r="CX133" s="36">
        <f>'Direct Local'!CO134</f>
        <v>1.1255999999999999</v>
      </c>
      <c r="CY133" s="36">
        <f>'Direct Local'!CP134</f>
        <v>1.1255999999999999</v>
      </c>
      <c r="CZ133" s="33"/>
      <c r="DA133" s="33"/>
      <c r="DB133" s="43" t="s">
        <v>237</v>
      </c>
      <c r="DC133" s="36">
        <f>'Direct Local'!CS134</f>
        <v>1</v>
      </c>
      <c r="DD133" s="36">
        <f>'Direct Local'!CT134</f>
        <v>1</v>
      </c>
      <c r="DE133" s="36">
        <f>'Direct Local'!CU134</f>
        <v>1</v>
      </c>
      <c r="DF133" s="36">
        <f>'Direct Local'!CV134</f>
        <v>1</v>
      </c>
      <c r="DG133" s="36">
        <f>'Direct Local'!CW134</f>
        <v>1</v>
      </c>
      <c r="DH133" s="36">
        <f>'Direct Local'!CX134</f>
        <v>1</v>
      </c>
      <c r="DI133" s="36">
        <f>'Direct Local'!CY134</f>
        <v>1</v>
      </c>
      <c r="DJ133" s="36">
        <f>'Direct Local'!CZ134</f>
        <v>1</v>
      </c>
      <c r="DK133" s="36">
        <f>'Direct Local'!DA134</f>
        <v>1.1255999999999999</v>
      </c>
      <c r="DL133" s="36">
        <f>'Direct Local'!DB134</f>
        <v>1.1255999999999999</v>
      </c>
      <c r="DM133" s="33"/>
      <c r="DN133" s="33"/>
      <c r="DO133" s="43" t="s">
        <v>237</v>
      </c>
      <c r="DP133" s="36">
        <f>'Direct Local'!DE134</f>
        <v>1</v>
      </c>
      <c r="DQ133" s="36">
        <f>'Direct Local'!DF134</f>
        <v>1</v>
      </c>
      <c r="DR133" s="36">
        <f>'Direct Local'!DG134</f>
        <v>1</v>
      </c>
      <c r="DS133" s="36">
        <f>'Direct Local'!DH134</f>
        <v>1</v>
      </c>
      <c r="DT133" s="36">
        <f>'Direct Local'!DI134</f>
        <v>1</v>
      </c>
      <c r="DU133" s="36">
        <f>'Direct Local'!DJ134</f>
        <v>1</v>
      </c>
      <c r="DV133" s="36">
        <f>'Direct Local'!DK134</f>
        <v>1</v>
      </c>
      <c r="DW133" s="36">
        <f>'Direct Local'!DL134</f>
        <v>1</v>
      </c>
      <c r="DX133" s="36">
        <f>'Direct Local'!DM134</f>
        <v>1.1255999999999999</v>
      </c>
      <c r="DY133" s="36">
        <f>'Direct Local'!DN134</f>
        <v>1.1255999999999999</v>
      </c>
      <c r="DZ133" s="33"/>
      <c r="EA133" s="33"/>
      <c r="EB133" s="43" t="s">
        <v>237</v>
      </c>
      <c r="EC133" s="36">
        <f>'Direct Local'!DQ134</f>
        <v>1</v>
      </c>
      <c r="ED133" s="36">
        <f>'Direct Local'!DR134</f>
        <v>1</v>
      </c>
      <c r="EE133" s="36">
        <f>'Direct Local'!DS134</f>
        <v>1</v>
      </c>
      <c r="EF133" s="36">
        <f>'Direct Local'!DT134</f>
        <v>1</v>
      </c>
      <c r="EG133" s="36">
        <f>'Direct Local'!DU134</f>
        <v>1</v>
      </c>
      <c r="EH133" s="36">
        <f>'Direct Local'!DV134</f>
        <v>1</v>
      </c>
      <c r="EI133" s="36">
        <f>'Direct Local'!DW134</f>
        <v>1</v>
      </c>
      <c r="EJ133" s="36">
        <f>'Direct Local'!DX134</f>
        <v>1</v>
      </c>
      <c r="EK133" s="36">
        <f>'Direct Local'!DY134</f>
        <v>1.1255999999999999</v>
      </c>
      <c r="EL133" s="36">
        <f>'Direct Local'!DZ134</f>
        <v>1.1255999999999999</v>
      </c>
      <c r="EM133" s="33"/>
      <c r="EN133" s="33"/>
      <c r="EO133" s="43" t="s">
        <v>237</v>
      </c>
      <c r="EP133" s="36">
        <f>'Direct Local'!EC134</f>
        <v>1</v>
      </c>
      <c r="EQ133" s="36">
        <f>'Direct Local'!ED134</f>
        <v>1</v>
      </c>
      <c r="ER133" s="36">
        <f>'Direct Local'!EE134</f>
        <v>1</v>
      </c>
      <c r="ES133" s="36">
        <f>'Direct Local'!EF134</f>
        <v>1</v>
      </c>
      <c r="ET133" s="36">
        <f>'Direct Local'!EG134</f>
        <v>1</v>
      </c>
      <c r="EU133" s="36">
        <f>'Direct Local'!EH134</f>
        <v>1</v>
      </c>
      <c r="EV133" s="36">
        <f>'Direct Local'!EI134</f>
        <v>1</v>
      </c>
      <c r="EW133" s="36">
        <f>'Direct Local'!EJ134</f>
        <v>1</v>
      </c>
      <c r="EX133" s="36">
        <f>'Direct Local'!EK134</f>
        <v>1.1255999999999999</v>
      </c>
      <c r="EY133" s="36">
        <f>'Direct Local'!EL134</f>
        <v>1.1255999999999999</v>
      </c>
      <c r="EZ133" s="33"/>
      <c r="FA133" s="33"/>
      <c r="FB133" s="33"/>
    </row>
    <row r="134" spans="1:158" x14ac:dyDescent="0.2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43" t="str">
        <f>'Direct Local'!L135</f>
        <v>PAP Ouverture</v>
      </c>
      <c r="P134" s="36">
        <f>'Direct Local'!M135</f>
        <v>1</v>
      </c>
      <c r="Q134" s="36">
        <f>'Direct Local'!N135</f>
        <v>1</v>
      </c>
      <c r="R134" s="36">
        <f>'Direct Local'!O135</f>
        <v>1</v>
      </c>
      <c r="S134" s="36">
        <f>'Direct Local'!P135</f>
        <v>1</v>
      </c>
      <c r="T134" s="36">
        <f>'Direct Local'!Q135</f>
        <v>1</v>
      </c>
      <c r="U134" s="36">
        <f>'Direct Local'!R135</f>
        <v>1</v>
      </c>
      <c r="V134" s="36">
        <f>'Direct Local'!S135</f>
        <v>1</v>
      </c>
      <c r="W134" s="36">
        <f>'Direct Local'!T135</f>
        <v>1</v>
      </c>
      <c r="X134" s="36">
        <f>'Direct Local'!U135</f>
        <v>1</v>
      </c>
      <c r="Y134" s="36">
        <f>'Direct Local'!V135</f>
        <v>1</v>
      </c>
      <c r="Z134" s="36"/>
      <c r="AA134" s="33"/>
      <c r="AB134" s="43" t="str">
        <f>'Direct Local'!X135</f>
        <v>PAP Ouverture</v>
      </c>
      <c r="AC134" s="36">
        <f>'Direct Local'!Y135</f>
        <v>1</v>
      </c>
      <c r="AD134" s="36">
        <f>'Direct Local'!Z135</f>
        <v>1</v>
      </c>
      <c r="AE134" s="36">
        <f>'Direct Local'!AA135</f>
        <v>1</v>
      </c>
      <c r="AF134" s="36">
        <f>'Direct Local'!AB135</f>
        <v>1</v>
      </c>
      <c r="AG134" s="36">
        <f>'Direct Local'!AC135</f>
        <v>1</v>
      </c>
      <c r="AH134" s="36">
        <f>'Direct Local'!AD135</f>
        <v>1</v>
      </c>
      <c r="AI134" s="36">
        <f>'Direct Local'!AE135</f>
        <v>1</v>
      </c>
      <c r="AJ134" s="36">
        <f>'Direct Local'!AF135</f>
        <v>1</v>
      </c>
      <c r="AK134" s="36">
        <f>'Direct Local'!AG135</f>
        <v>1</v>
      </c>
      <c r="AL134" s="36">
        <f>'Direct Local'!AH135</f>
        <v>1</v>
      </c>
      <c r="AM134" s="33"/>
      <c r="AN134" s="33"/>
      <c r="AO134" s="43" t="str">
        <f>'Direct Local'!AJ135</f>
        <v>PAP Ouverture</v>
      </c>
      <c r="AP134" s="36">
        <f>'Direct Local'!AK135</f>
        <v>1</v>
      </c>
      <c r="AQ134" s="36">
        <f>'Direct Local'!AL135</f>
        <v>1</v>
      </c>
      <c r="AR134" s="36">
        <f>'Direct Local'!AM135</f>
        <v>1</v>
      </c>
      <c r="AS134" s="36">
        <f>'Direct Local'!AN135</f>
        <v>1</v>
      </c>
      <c r="AT134" s="36">
        <f>'Direct Local'!AO135</f>
        <v>1</v>
      </c>
      <c r="AU134" s="36">
        <f>'Direct Local'!AP135</f>
        <v>1</v>
      </c>
      <c r="AV134" s="36">
        <f>'Direct Local'!AQ135</f>
        <v>1</v>
      </c>
      <c r="AW134" s="36">
        <f>'Direct Local'!AR135</f>
        <v>1</v>
      </c>
      <c r="AX134" s="36">
        <f>'Direct Local'!AS135</f>
        <v>1</v>
      </c>
      <c r="AY134" s="36">
        <f>'Direct Local'!AT135</f>
        <v>1</v>
      </c>
      <c r="AZ134" s="33"/>
      <c r="BA134" s="33"/>
      <c r="BB134" s="43" t="s">
        <v>236</v>
      </c>
      <c r="BC134" s="36">
        <f>'Direct Local'!AW135</f>
        <v>1</v>
      </c>
      <c r="BD134" s="36">
        <f>'Direct Local'!AX135</f>
        <v>1</v>
      </c>
      <c r="BE134" s="36">
        <f>'Direct Local'!AY135</f>
        <v>1</v>
      </c>
      <c r="BF134" s="36">
        <f>'Direct Local'!AZ135</f>
        <v>1</v>
      </c>
      <c r="BG134" s="36">
        <f>'Direct Local'!BA135</f>
        <v>1</v>
      </c>
      <c r="BH134" s="36">
        <f>'Direct Local'!BB135</f>
        <v>1</v>
      </c>
      <c r="BI134" s="36">
        <f>'Direct Local'!BC135</f>
        <v>1</v>
      </c>
      <c r="BJ134" s="36">
        <f>'Direct Local'!BD135</f>
        <v>1</v>
      </c>
      <c r="BK134" s="36">
        <f>'Direct Local'!BE135</f>
        <v>1</v>
      </c>
      <c r="BL134" s="36">
        <f>'Direct Local'!BF135</f>
        <v>1</v>
      </c>
      <c r="BM134" s="33"/>
      <c r="BN134" s="33"/>
      <c r="BO134" s="43" t="s">
        <v>236</v>
      </c>
      <c r="BP134" s="36">
        <f>'Direct Local'!BI135</f>
        <v>1</v>
      </c>
      <c r="BQ134" s="36">
        <f>'Direct Local'!BJ135</f>
        <v>1</v>
      </c>
      <c r="BR134" s="36">
        <f>'Direct Local'!BK135</f>
        <v>1</v>
      </c>
      <c r="BS134" s="36">
        <f>'Direct Local'!BL135</f>
        <v>1</v>
      </c>
      <c r="BT134" s="36">
        <f>'Direct Local'!BM135</f>
        <v>1</v>
      </c>
      <c r="BU134" s="36">
        <f>'Direct Local'!BN135</f>
        <v>1</v>
      </c>
      <c r="BV134" s="36">
        <f>'Direct Local'!BO135</f>
        <v>1</v>
      </c>
      <c r="BW134" s="36">
        <f>'Direct Local'!BP135</f>
        <v>1</v>
      </c>
      <c r="BX134" s="36">
        <f>'Direct Local'!BQ135</f>
        <v>1</v>
      </c>
      <c r="BY134" s="36">
        <f>'Direct Local'!BR135</f>
        <v>1</v>
      </c>
      <c r="BZ134" s="33"/>
      <c r="CA134" s="33"/>
      <c r="CB134" s="43" t="s">
        <v>236</v>
      </c>
      <c r="CC134" s="36">
        <f>'Direct Local'!BU135</f>
        <v>1</v>
      </c>
      <c r="CD134" s="36">
        <f>'Direct Local'!BV135</f>
        <v>1</v>
      </c>
      <c r="CE134" s="36">
        <f>'Direct Local'!BW135</f>
        <v>1</v>
      </c>
      <c r="CF134" s="36">
        <f>'Direct Local'!BX135</f>
        <v>1</v>
      </c>
      <c r="CG134" s="36">
        <f>'Direct Local'!BY135</f>
        <v>1</v>
      </c>
      <c r="CH134" s="36">
        <f>'Direct Local'!BZ135</f>
        <v>1</v>
      </c>
      <c r="CI134" s="36">
        <f>'Direct Local'!CA135</f>
        <v>1</v>
      </c>
      <c r="CJ134" s="36">
        <f>'Direct Local'!CB135</f>
        <v>1</v>
      </c>
      <c r="CK134" s="36">
        <f>'Direct Local'!CC135</f>
        <v>1</v>
      </c>
      <c r="CL134" s="36">
        <f>'Direct Local'!CD135</f>
        <v>1</v>
      </c>
      <c r="CM134" s="33"/>
      <c r="CN134" s="33"/>
      <c r="CO134" s="43" t="s">
        <v>236</v>
      </c>
      <c r="CP134" s="36">
        <f>'Direct Local'!CG135</f>
        <v>1</v>
      </c>
      <c r="CQ134" s="36">
        <f>'Direct Local'!CH135</f>
        <v>1</v>
      </c>
      <c r="CR134" s="36">
        <f>'Direct Local'!CI135</f>
        <v>1</v>
      </c>
      <c r="CS134" s="36">
        <f>'Direct Local'!CJ135</f>
        <v>1</v>
      </c>
      <c r="CT134" s="36">
        <f>'Direct Local'!CK135</f>
        <v>1</v>
      </c>
      <c r="CU134" s="36">
        <f>'Direct Local'!CL135</f>
        <v>1</v>
      </c>
      <c r="CV134" s="36">
        <f>'Direct Local'!CM135</f>
        <v>1</v>
      </c>
      <c r="CW134" s="36">
        <f>'Direct Local'!CN135</f>
        <v>1</v>
      </c>
      <c r="CX134" s="36">
        <f>'Direct Local'!CO135</f>
        <v>1</v>
      </c>
      <c r="CY134" s="36">
        <f>'Direct Local'!CP135</f>
        <v>1</v>
      </c>
      <c r="CZ134" s="33"/>
      <c r="DA134" s="33"/>
      <c r="DB134" s="43" t="s">
        <v>236</v>
      </c>
      <c r="DC134" s="36">
        <f>'Direct Local'!CS135</f>
        <v>1</v>
      </c>
      <c r="DD134" s="36">
        <f>'Direct Local'!CT135</f>
        <v>1</v>
      </c>
      <c r="DE134" s="36">
        <f>'Direct Local'!CU135</f>
        <v>1</v>
      </c>
      <c r="DF134" s="36">
        <f>'Direct Local'!CV135</f>
        <v>1</v>
      </c>
      <c r="DG134" s="36">
        <f>'Direct Local'!CW135</f>
        <v>1</v>
      </c>
      <c r="DH134" s="36">
        <f>'Direct Local'!CX135</f>
        <v>1</v>
      </c>
      <c r="DI134" s="36">
        <f>'Direct Local'!CY135</f>
        <v>1</v>
      </c>
      <c r="DJ134" s="36">
        <f>'Direct Local'!CZ135</f>
        <v>1</v>
      </c>
      <c r="DK134" s="36">
        <f>'Direct Local'!DA135</f>
        <v>1</v>
      </c>
      <c r="DL134" s="36">
        <f>'Direct Local'!DB135</f>
        <v>1</v>
      </c>
      <c r="DM134" s="33"/>
      <c r="DN134" s="33"/>
      <c r="DO134" s="43" t="s">
        <v>236</v>
      </c>
      <c r="DP134" s="36">
        <f>'Direct Local'!DE135</f>
        <v>1</v>
      </c>
      <c r="DQ134" s="36">
        <f>'Direct Local'!DF135</f>
        <v>1</v>
      </c>
      <c r="DR134" s="36">
        <f>'Direct Local'!DG135</f>
        <v>1</v>
      </c>
      <c r="DS134" s="36">
        <f>'Direct Local'!DH135</f>
        <v>1</v>
      </c>
      <c r="DT134" s="36">
        <f>'Direct Local'!DI135</f>
        <v>1</v>
      </c>
      <c r="DU134" s="36">
        <f>'Direct Local'!DJ135</f>
        <v>1</v>
      </c>
      <c r="DV134" s="36">
        <f>'Direct Local'!DK135</f>
        <v>1</v>
      </c>
      <c r="DW134" s="36">
        <f>'Direct Local'!DL135</f>
        <v>1</v>
      </c>
      <c r="DX134" s="36">
        <f>'Direct Local'!DM135</f>
        <v>1</v>
      </c>
      <c r="DY134" s="36">
        <f>'Direct Local'!DN135</f>
        <v>1</v>
      </c>
      <c r="DZ134" s="33"/>
      <c r="EA134" s="33"/>
      <c r="EB134" s="43" t="s">
        <v>236</v>
      </c>
      <c r="EC134" s="36">
        <f>'Direct Local'!DQ135</f>
        <v>1</v>
      </c>
      <c r="ED134" s="36">
        <f>'Direct Local'!DR135</f>
        <v>1</v>
      </c>
      <c r="EE134" s="36">
        <f>'Direct Local'!DS135</f>
        <v>1</v>
      </c>
      <c r="EF134" s="36">
        <f>'Direct Local'!DT135</f>
        <v>1</v>
      </c>
      <c r="EG134" s="36">
        <f>'Direct Local'!DU135</f>
        <v>1</v>
      </c>
      <c r="EH134" s="36">
        <f>'Direct Local'!DV135</f>
        <v>1</v>
      </c>
      <c r="EI134" s="36">
        <f>'Direct Local'!DW135</f>
        <v>1</v>
      </c>
      <c r="EJ134" s="36">
        <f>'Direct Local'!DX135</f>
        <v>1</v>
      </c>
      <c r="EK134" s="36">
        <f>'Direct Local'!DY135</f>
        <v>1</v>
      </c>
      <c r="EL134" s="36">
        <f>'Direct Local'!DZ135</f>
        <v>1</v>
      </c>
      <c r="EM134" s="33"/>
      <c r="EN134" s="33"/>
      <c r="EO134" s="43" t="s">
        <v>236</v>
      </c>
      <c r="EP134" s="36">
        <f>'Direct Local'!EC135</f>
        <v>1</v>
      </c>
      <c r="EQ134" s="36">
        <f>'Direct Local'!ED135</f>
        <v>1</v>
      </c>
      <c r="ER134" s="36">
        <f>'Direct Local'!EE135</f>
        <v>1</v>
      </c>
      <c r="ES134" s="36">
        <f>'Direct Local'!EF135</f>
        <v>1</v>
      </c>
      <c r="ET134" s="36">
        <f>'Direct Local'!EG135</f>
        <v>1</v>
      </c>
      <c r="EU134" s="36">
        <f>'Direct Local'!EH135</f>
        <v>1</v>
      </c>
      <c r="EV134" s="36">
        <f>'Direct Local'!EI135</f>
        <v>1</v>
      </c>
      <c r="EW134" s="36">
        <f>'Direct Local'!EJ135</f>
        <v>1</v>
      </c>
      <c r="EX134" s="36">
        <f>'Direct Local'!EK135</f>
        <v>1</v>
      </c>
      <c r="EY134" s="36">
        <f>'Direct Local'!EL135</f>
        <v>1</v>
      </c>
      <c r="EZ134" s="33"/>
      <c r="FA134" s="33"/>
      <c r="FB134" s="33"/>
    </row>
    <row r="135" spans="1:158" x14ac:dyDescent="0.2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43" t="str">
        <f>'Direct Local'!L136</f>
        <v>PAP Clôture</v>
      </c>
      <c r="P135" s="36">
        <f>'Direct Local'!M136</f>
        <v>1</v>
      </c>
      <c r="Q135" s="36">
        <f>'Direct Local'!N136</f>
        <v>1</v>
      </c>
      <c r="R135" s="36">
        <f>'Direct Local'!O136</f>
        <v>1</v>
      </c>
      <c r="S135" s="36">
        <f>'Direct Local'!P136</f>
        <v>1</v>
      </c>
      <c r="T135" s="36">
        <f>'Direct Local'!Q136</f>
        <v>1</v>
      </c>
      <c r="U135" s="36">
        <f>'Direct Local'!R136</f>
        <v>1</v>
      </c>
      <c r="V135" s="36">
        <f>'Direct Local'!S136</f>
        <v>1</v>
      </c>
      <c r="W135" s="36">
        <f>'Direct Local'!T136</f>
        <v>1</v>
      </c>
      <c r="X135" s="36">
        <f>'Direct Local'!U136</f>
        <v>1.1244799999999999</v>
      </c>
      <c r="Y135" s="36">
        <f>'Direct Local'!V136</f>
        <v>1.1244799999999999</v>
      </c>
      <c r="Z135" s="36"/>
      <c r="AA135" s="33"/>
      <c r="AB135" s="43" t="str">
        <f>'Direct Local'!X136</f>
        <v>PAP Clôture</v>
      </c>
      <c r="AC135" s="36">
        <f>'Direct Local'!Y136</f>
        <v>1</v>
      </c>
      <c r="AD135" s="36">
        <f>'Direct Local'!Z136</f>
        <v>1</v>
      </c>
      <c r="AE135" s="36">
        <f>'Direct Local'!AA136</f>
        <v>1</v>
      </c>
      <c r="AF135" s="36">
        <f>'Direct Local'!AB136</f>
        <v>1</v>
      </c>
      <c r="AG135" s="36">
        <f>'Direct Local'!AC136</f>
        <v>1</v>
      </c>
      <c r="AH135" s="36">
        <f>'Direct Local'!AD136</f>
        <v>1</v>
      </c>
      <c r="AI135" s="36">
        <f>'Direct Local'!AE136</f>
        <v>1</v>
      </c>
      <c r="AJ135" s="36">
        <f>'Direct Local'!AF136</f>
        <v>1</v>
      </c>
      <c r="AK135" s="36">
        <f>'Direct Local'!AG136</f>
        <v>1.118833</v>
      </c>
      <c r="AL135" s="36">
        <f>'Direct Local'!AH136</f>
        <v>1.118833</v>
      </c>
      <c r="AM135" s="33"/>
      <c r="AN135" s="33"/>
      <c r="AO135" s="43" t="str">
        <f>'Direct Local'!AJ136</f>
        <v>PAP Clôture</v>
      </c>
      <c r="AP135" s="36">
        <f>'Direct Local'!AK136</f>
        <v>1</v>
      </c>
      <c r="AQ135" s="36">
        <f>'Direct Local'!AL136</f>
        <v>1</v>
      </c>
      <c r="AR135" s="36">
        <f>'Direct Local'!AM136</f>
        <v>1</v>
      </c>
      <c r="AS135" s="36">
        <f>'Direct Local'!AN136</f>
        <v>1</v>
      </c>
      <c r="AT135" s="36">
        <f>'Direct Local'!AO136</f>
        <v>1</v>
      </c>
      <c r="AU135" s="36">
        <f>'Direct Local'!AP136</f>
        <v>1</v>
      </c>
      <c r="AV135" s="36">
        <f>'Direct Local'!AQ136</f>
        <v>1</v>
      </c>
      <c r="AW135" s="36">
        <f>'Direct Local'!AR136</f>
        <v>1</v>
      </c>
      <c r="AX135" s="36">
        <f>'Direct Local'!AS136</f>
        <v>1.1255999999999999</v>
      </c>
      <c r="AY135" s="36">
        <f>'Direct Local'!AT136</f>
        <v>1.1255999999999999</v>
      </c>
      <c r="AZ135" s="33"/>
      <c r="BA135" s="33"/>
      <c r="BB135" s="43" t="s">
        <v>235</v>
      </c>
      <c r="BC135" s="36">
        <f>'Direct Local'!AW136</f>
        <v>1</v>
      </c>
      <c r="BD135" s="36">
        <f>'Direct Local'!AX136</f>
        <v>1</v>
      </c>
      <c r="BE135" s="36">
        <f>'Direct Local'!AY136</f>
        <v>1</v>
      </c>
      <c r="BF135" s="36">
        <f>'Direct Local'!AZ136</f>
        <v>1</v>
      </c>
      <c r="BG135" s="36">
        <f>'Direct Local'!BA136</f>
        <v>1</v>
      </c>
      <c r="BH135" s="36">
        <f>'Direct Local'!BB136</f>
        <v>1</v>
      </c>
      <c r="BI135" s="36">
        <f>'Direct Local'!BC136</f>
        <v>1</v>
      </c>
      <c r="BJ135" s="36">
        <f>'Direct Local'!BD136</f>
        <v>1</v>
      </c>
      <c r="BK135" s="36">
        <f>'Direct Local'!BE136</f>
        <v>1.1255999999999999</v>
      </c>
      <c r="BL135" s="36">
        <f>'Direct Local'!BF136</f>
        <v>1.1255999999999999</v>
      </c>
      <c r="BM135" s="33"/>
      <c r="BN135" s="33"/>
      <c r="BO135" s="43" t="s">
        <v>235</v>
      </c>
      <c r="BP135" s="36">
        <f>'Direct Local'!BI136</f>
        <v>1</v>
      </c>
      <c r="BQ135" s="36">
        <f>'Direct Local'!BJ136</f>
        <v>1</v>
      </c>
      <c r="BR135" s="36">
        <f>'Direct Local'!BK136</f>
        <v>1</v>
      </c>
      <c r="BS135" s="36">
        <f>'Direct Local'!BL136</f>
        <v>1</v>
      </c>
      <c r="BT135" s="36">
        <f>'Direct Local'!BM136</f>
        <v>1</v>
      </c>
      <c r="BU135" s="36">
        <f>'Direct Local'!BN136</f>
        <v>1</v>
      </c>
      <c r="BV135" s="36">
        <f>'Direct Local'!BO136</f>
        <v>1</v>
      </c>
      <c r="BW135" s="36">
        <f>'Direct Local'!BP136</f>
        <v>1</v>
      </c>
      <c r="BX135" s="36">
        <f>'Direct Local'!BQ136</f>
        <v>1.1255999999999999</v>
      </c>
      <c r="BY135" s="36">
        <f>'Direct Local'!BR136</f>
        <v>1.1255999999999999</v>
      </c>
      <c r="BZ135" s="33"/>
      <c r="CA135" s="33"/>
      <c r="CB135" s="43" t="s">
        <v>235</v>
      </c>
      <c r="CC135" s="36">
        <f>'Direct Local'!BU136</f>
        <v>1</v>
      </c>
      <c r="CD135" s="36">
        <f>'Direct Local'!BV136</f>
        <v>1</v>
      </c>
      <c r="CE135" s="36">
        <f>'Direct Local'!BW136</f>
        <v>1</v>
      </c>
      <c r="CF135" s="36">
        <f>'Direct Local'!BX136</f>
        <v>1</v>
      </c>
      <c r="CG135" s="36">
        <f>'Direct Local'!BY136</f>
        <v>1</v>
      </c>
      <c r="CH135" s="36">
        <f>'Direct Local'!BZ136</f>
        <v>1</v>
      </c>
      <c r="CI135" s="36">
        <f>'Direct Local'!CA136</f>
        <v>1</v>
      </c>
      <c r="CJ135" s="36">
        <f>'Direct Local'!CB136</f>
        <v>1</v>
      </c>
      <c r="CK135" s="36">
        <f>'Direct Local'!CC136</f>
        <v>1.1255999999999999</v>
      </c>
      <c r="CL135" s="36">
        <f>'Direct Local'!CD136</f>
        <v>1.1255999999999999</v>
      </c>
      <c r="CM135" s="33"/>
      <c r="CN135" s="33"/>
      <c r="CO135" s="43" t="s">
        <v>235</v>
      </c>
      <c r="CP135" s="36">
        <f>'Direct Local'!CG136</f>
        <v>1</v>
      </c>
      <c r="CQ135" s="36">
        <f>'Direct Local'!CH136</f>
        <v>1</v>
      </c>
      <c r="CR135" s="36">
        <f>'Direct Local'!CI136</f>
        <v>1</v>
      </c>
      <c r="CS135" s="36">
        <f>'Direct Local'!CJ136</f>
        <v>1</v>
      </c>
      <c r="CT135" s="36">
        <f>'Direct Local'!CK136</f>
        <v>1</v>
      </c>
      <c r="CU135" s="36">
        <f>'Direct Local'!CL136</f>
        <v>1</v>
      </c>
      <c r="CV135" s="36">
        <f>'Direct Local'!CM136</f>
        <v>1</v>
      </c>
      <c r="CW135" s="36">
        <f>'Direct Local'!CN136</f>
        <v>1</v>
      </c>
      <c r="CX135" s="36">
        <f>'Direct Local'!CO136</f>
        <v>1.1255999999999999</v>
      </c>
      <c r="CY135" s="36">
        <f>'Direct Local'!CP136</f>
        <v>1.1255999999999999</v>
      </c>
      <c r="CZ135" s="33"/>
      <c r="DA135" s="33"/>
      <c r="DB135" s="43" t="s">
        <v>235</v>
      </c>
      <c r="DC135" s="36">
        <f>'Direct Local'!CS136</f>
        <v>1</v>
      </c>
      <c r="DD135" s="36">
        <f>'Direct Local'!CT136</f>
        <v>1</v>
      </c>
      <c r="DE135" s="36">
        <f>'Direct Local'!CU136</f>
        <v>1</v>
      </c>
      <c r="DF135" s="36">
        <f>'Direct Local'!CV136</f>
        <v>1</v>
      </c>
      <c r="DG135" s="36">
        <f>'Direct Local'!CW136</f>
        <v>1</v>
      </c>
      <c r="DH135" s="36">
        <f>'Direct Local'!CX136</f>
        <v>1</v>
      </c>
      <c r="DI135" s="36">
        <f>'Direct Local'!CY136</f>
        <v>1</v>
      </c>
      <c r="DJ135" s="36">
        <f>'Direct Local'!CZ136</f>
        <v>1</v>
      </c>
      <c r="DK135" s="36">
        <f>'Direct Local'!DA136</f>
        <v>1.1255999999999999</v>
      </c>
      <c r="DL135" s="36">
        <f>'Direct Local'!DB136</f>
        <v>1.1255999999999999</v>
      </c>
      <c r="DM135" s="33"/>
      <c r="DN135" s="33"/>
      <c r="DO135" s="43" t="s">
        <v>235</v>
      </c>
      <c r="DP135" s="36">
        <f>'Direct Local'!DE136</f>
        <v>1</v>
      </c>
      <c r="DQ135" s="36">
        <f>'Direct Local'!DF136</f>
        <v>1</v>
      </c>
      <c r="DR135" s="36">
        <f>'Direct Local'!DG136</f>
        <v>1</v>
      </c>
      <c r="DS135" s="36">
        <f>'Direct Local'!DH136</f>
        <v>1</v>
      </c>
      <c r="DT135" s="36">
        <f>'Direct Local'!DI136</f>
        <v>1</v>
      </c>
      <c r="DU135" s="36">
        <f>'Direct Local'!DJ136</f>
        <v>1</v>
      </c>
      <c r="DV135" s="36">
        <f>'Direct Local'!DK136</f>
        <v>1</v>
      </c>
      <c r="DW135" s="36">
        <f>'Direct Local'!DL136</f>
        <v>1</v>
      </c>
      <c r="DX135" s="36">
        <f>'Direct Local'!DM136</f>
        <v>1.1255999999999999</v>
      </c>
      <c r="DY135" s="36">
        <f>'Direct Local'!DN136</f>
        <v>1.1255999999999999</v>
      </c>
      <c r="DZ135" s="33"/>
      <c r="EA135" s="33"/>
      <c r="EB135" s="43" t="s">
        <v>235</v>
      </c>
      <c r="EC135" s="36">
        <f>'Direct Local'!DQ136</f>
        <v>1</v>
      </c>
      <c r="ED135" s="36">
        <f>'Direct Local'!DR136</f>
        <v>1</v>
      </c>
      <c r="EE135" s="36">
        <f>'Direct Local'!DS136</f>
        <v>1</v>
      </c>
      <c r="EF135" s="36">
        <f>'Direct Local'!DT136</f>
        <v>1</v>
      </c>
      <c r="EG135" s="36">
        <f>'Direct Local'!DU136</f>
        <v>1</v>
      </c>
      <c r="EH135" s="36">
        <f>'Direct Local'!DV136</f>
        <v>1</v>
      </c>
      <c r="EI135" s="36">
        <f>'Direct Local'!DW136</f>
        <v>1</v>
      </c>
      <c r="EJ135" s="36">
        <f>'Direct Local'!DX136</f>
        <v>1</v>
      </c>
      <c r="EK135" s="36">
        <f>'Direct Local'!DY136</f>
        <v>1.1255999999999999</v>
      </c>
      <c r="EL135" s="36">
        <f>'Direct Local'!DZ136</f>
        <v>1.1255999999999999</v>
      </c>
      <c r="EM135" s="33"/>
      <c r="EN135" s="33"/>
      <c r="EO135" s="43" t="s">
        <v>235</v>
      </c>
      <c r="EP135" s="36">
        <f>'Direct Local'!EC136</f>
        <v>1</v>
      </c>
      <c r="EQ135" s="36">
        <f>'Direct Local'!ED136</f>
        <v>1</v>
      </c>
      <c r="ER135" s="36">
        <f>'Direct Local'!EE136</f>
        <v>1</v>
      </c>
      <c r="ES135" s="36">
        <f>'Direct Local'!EF136</f>
        <v>1</v>
      </c>
      <c r="ET135" s="36">
        <f>'Direct Local'!EG136</f>
        <v>1</v>
      </c>
      <c r="EU135" s="36">
        <f>'Direct Local'!EH136</f>
        <v>1</v>
      </c>
      <c r="EV135" s="36">
        <f>'Direct Local'!EI136</f>
        <v>1</v>
      </c>
      <c r="EW135" s="36">
        <f>'Direct Local'!EJ136</f>
        <v>1</v>
      </c>
      <c r="EX135" s="36">
        <f>'Direct Local'!EK136</f>
        <v>1.1255999999999999</v>
      </c>
      <c r="EY135" s="36">
        <f>'Direct Local'!EL136</f>
        <v>1.1255999999999999</v>
      </c>
      <c r="EZ135" s="33"/>
      <c r="FA135" s="33"/>
      <c r="FB135" s="33"/>
    </row>
    <row r="136" spans="1:158" x14ac:dyDescent="0.2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43" t="str">
        <f>'Direct Local'!L137</f>
        <v>PANE Ouverture</v>
      </c>
      <c r="P136" s="36">
        <f>'Direct Local'!M137</f>
        <v>1</v>
      </c>
      <c r="Q136" s="36">
        <f>'Direct Local'!N137</f>
        <v>1</v>
      </c>
      <c r="R136" s="36">
        <f>'Direct Local'!O137</f>
        <v>1</v>
      </c>
      <c r="S136" s="36">
        <f>'Direct Local'!P137</f>
        <v>1</v>
      </c>
      <c r="T136" s="36">
        <f>'Direct Local'!Q137</f>
        <v>1</v>
      </c>
      <c r="U136" s="36">
        <f>'Direct Local'!R137</f>
        <v>1</v>
      </c>
      <c r="V136" s="36">
        <f>'Direct Local'!S137</f>
        <v>1</v>
      </c>
      <c r="W136" s="36">
        <f>'Direct Local'!T137</f>
        <v>1</v>
      </c>
      <c r="X136" s="36">
        <f>'Direct Local'!U137</f>
        <v>1</v>
      </c>
      <c r="Y136" s="36">
        <f>'Direct Local'!V137</f>
        <v>1</v>
      </c>
      <c r="Z136" s="36"/>
      <c r="AA136" s="33"/>
      <c r="AB136" s="43" t="str">
        <f>'Direct Local'!X137</f>
        <v>PANE Ouverture</v>
      </c>
      <c r="AC136" s="36">
        <f>'Direct Local'!Y137</f>
        <v>1</v>
      </c>
      <c r="AD136" s="36">
        <f>'Direct Local'!Z137</f>
        <v>1</v>
      </c>
      <c r="AE136" s="36">
        <f>'Direct Local'!AA137</f>
        <v>1</v>
      </c>
      <c r="AF136" s="36">
        <f>'Direct Local'!AB137</f>
        <v>1</v>
      </c>
      <c r="AG136" s="36">
        <f>'Direct Local'!AC137</f>
        <v>1</v>
      </c>
      <c r="AH136" s="36">
        <f>'Direct Local'!AD137</f>
        <v>1</v>
      </c>
      <c r="AI136" s="36">
        <f>'Direct Local'!AE137</f>
        <v>1</v>
      </c>
      <c r="AJ136" s="36">
        <f>'Direct Local'!AF137</f>
        <v>1</v>
      </c>
      <c r="AK136" s="36">
        <f>'Direct Local'!AG137</f>
        <v>1</v>
      </c>
      <c r="AL136" s="36">
        <f>'Direct Local'!AH137</f>
        <v>1</v>
      </c>
      <c r="AM136" s="33"/>
      <c r="AN136" s="33"/>
      <c r="AO136" s="43" t="str">
        <f>'Direct Local'!AJ137</f>
        <v>PANE Ouverture</v>
      </c>
      <c r="AP136" s="36">
        <f>'Direct Local'!AK137</f>
        <v>1</v>
      </c>
      <c r="AQ136" s="36">
        <f>'Direct Local'!AL137</f>
        <v>1</v>
      </c>
      <c r="AR136" s="36">
        <f>'Direct Local'!AM137</f>
        <v>1</v>
      </c>
      <c r="AS136" s="36">
        <f>'Direct Local'!AN137</f>
        <v>1</v>
      </c>
      <c r="AT136" s="36">
        <f>'Direct Local'!AO137</f>
        <v>1</v>
      </c>
      <c r="AU136" s="36">
        <f>'Direct Local'!AP137</f>
        <v>1</v>
      </c>
      <c r="AV136" s="36">
        <f>'Direct Local'!AQ137</f>
        <v>1</v>
      </c>
      <c r="AW136" s="36">
        <f>'Direct Local'!AR137</f>
        <v>1</v>
      </c>
      <c r="AX136" s="36">
        <f>'Direct Local'!AS137</f>
        <v>1</v>
      </c>
      <c r="AY136" s="36">
        <f>'Direct Local'!AT137</f>
        <v>1</v>
      </c>
      <c r="AZ136" s="33"/>
      <c r="BA136" s="33"/>
      <c r="BB136" s="43" t="s">
        <v>234</v>
      </c>
      <c r="BC136" s="36">
        <f>'Direct Local'!AW137</f>
        <v>1</v>
      </c>
      <c r="BD136" s="36">
        <f>'Direct Local'!AX137</f>
        <v>1</v>
      </c>
      <c r="BE136" s="36">
        <f>'Direct Local'!AY137</f>
        <v>1</v>
      </c>
      <c r="BF136" s="36">
        <f>'Direct Local'!AZ137</f>
        <v>1</v>
      </c>
      <c r="BG136" s="36">
        <f>'Direct Local'!BA137</f>
        <v>1</v>
      </c>
      <c r="BH136" s="36">
        <f>'Direct Local'!BB137</f>
        <v>1</v>
      </c>
      <c r="BI136" s="36">
        <f>'Direct Local'!BC137</f>
        <v>1</v>
      </c>
      <c r="BJ136" s="36">
        <f>'Direct Local'!BD137</f>
        <v>1</v>
      </c>
      <c r="BK136" s="36">
        <f>'Direct Local'!BE137</f>
        <v>1</v>
      </c>
      <c r="BL136" s="36">
        <f>'Direct Local'!BF137</f>
        <v>1</v>
      </c>
      <c r="BM136" s="33"/>
      <c r="BN136" s="33"/>
      <c r="BO136" s="43" t="s">
        <v>234</v>
      </c>
      <c r="BP136" s="36">
        <f>'Direct Local'!BI137</f>
        <v>1</v>
      </c>
      <c r="BQ136" s="36">
        <f>'Direct Local'!BJ137</f>
        <v>1</v>
      </c>
      <c r="BR136" s="36">
        <f>'Direct Local'!BK137</f>
        <v>1</v>
      </c>
      <c r="BS136" s="36">
        <f>'Direct Local'!BL137</f>
        <v>1</v>
      </c>
      <c r="BT136" s="36">
        <f>'Direct Local'!BM137</f>
        <v>1</v>
      </c>
      <c r="BU136" s="36">
        <f>'Direct Local'!BN137</f>
        <v>1</v>
      </c>
      <c r="BV136" s="36">
        <f>'Direct Local'!BO137</f>
        <v>1</v>
      </c>
      <c r="BW136" s="36">
        <f>'Direct Local'!BP137</f>
        <v>1</v>
      </c>
      <c r="BX136" s="36">
        <f>'Direct Local'!BQ137</f>
        <v>1</v>
      </c>
      <c r="BY136" s="36">
        <f>'Direct Local'!BR137</f>
        <v>1</v>
      </c>
      <c r="BZ136" s="33"/>
      <c r="CA136" s="33"/>
      <c r="CB136" s="43" t="s">
        <v>234</v>
      </c>
      <c r="CC136" s="36">
        <f>'Direct Local'!BU137</f>
        <v>1</v>
      </c>
      <c r="CD136" s="36">
        <f>'Direct Local'!BV137</f>
        <v>1</v>
      </c>
      <c r="CE136" s="36">
        <f>'Direct Local'!BW137</f>
        <v>1</v>
      </c>
      <c r="CF136" s="36">
        <f>'Direct Local'!BX137</f>
        <v>1</v>
      </c>
      <c r="CG136" s="36">
        <f>'Direct Local'!BY137</f>
        <v>1</v>
      </c>
      <c r="CH136" s="36">
        <f>'Direct Local'!BZ137</f>
        <v>1</v>
      </c>
      <c r="CI136" s="36">
        <f>'Direct Local'!CA137</f>
        <v>1</v>
      </c>
      <c r="CJ136" s="36">
        <f>'Direct Local'!CB137</f>
        <v>1</v>
      </c>
      <c r="CK136" s="36">
        <f>'Direct Local'!CC137</f>
        <v>1</v>
      </c>
      <c r="CL136" s="36">
        <f>'Direct Local'!CD137</f>
        <v>1</v>
      </c>
      <c r="CM136" s="33"/>
      <c r="CN136" s="33"/>
      <c r="CO136" s="43" t="s">
        <v>234</v>
      </c>
      <c r="CP136" s="36">
        <f>'Direct Local'!CG137</f>
        <v>1</v>
      </c>
      <c r="CQ136" s="36">
        <f>'Direct Local'!CH137</f>
        <v>1</v>
      </c>
      <c r="CR136" s="36">
        <f>'Direct Local'!CI137</f>
        <v>1</v>
      </c>
      <c r="CS136" s="36">
        <f>'Direct Local'!CJ137</f>
        <v>1</v>
      </c>
      <c r="CT136" s="36">
        <f>'Direct Local'!CK137</f>
        <v>1</v>
      </c>
      <c r="CU136" s="36">
        <f>'Direct Local'!CL137</f>
        <v>1</v>
      </c>
      <c r="CV136" s="36">
        <f>'Direct Local'!CM137</f>
        <v>1</v>
      </c>
      <c r="CW136" s="36">
        <f>'Direct Local'!CN137</f>
        <v>1</v>
      </c>
      <c r="CX136" s="36">
        <f>'Direct Local'!CO137</f>
        <v>1</v>
      </c>
      <c r="CY136" s="36">
        <f>'Direct Local'!CP137</f>
        <v>1</v>
      </c>
      <c r="CZ136" s="33"/>
      <c r="DA136" s="33"/>
      <c r="DB136" s="43" t="s">
        <v>234</v>
      </c>
      <c r="DC136" s="36">
        <f>'Direct Local'!CS137</f>
        <v>1</v>
      </c>
      <c r="DD136" s="36">
        <f>'Direct Local'!CT137</f>
        <v>1</v>
      </c>
      <c r="DE136" s="36">
        <f>'Direct Local'!CU137</f>
        <v>1</v>
      </c>
      <c r="DF136" s="36">
        <f>'Direct Local'!CV137</f>
        <v>1</v>
      </c>
      <c r="DG136" s="36">
        <f>'Direct Local'!CW137</f>
        <v>1</v>
      </c>
      <c r="DH136" s="36">
        <f>'Direct Local'!CX137</f>
        <v>1</v>
      </c>
      <c r="DI136" s="36">
        <f>'Direct Local'!CY137</f>
        <v>1</v>
      </c>
      <c r="DJ136" s="36">
        <f>'Direct Local'!CZ137</f>
        <v>1</v>
      </c>
      <c r="DK136" s="36">
        <f>'Direct Local'!DA137</f>
        <v>1</v>
      </c>
      <c r="DL136" s="36">
        <f>'Direct Local'!DB137</f>
        <v>1</v>
      </c>
      <c r="DM136" s="33"/>
      <c r="DN136" s="33"/>
      <c r="DO136" s="43" t="s">
        <v>234</v>
      </c>
      <c r="DP136" s="36">
        <f>'Direct Local'!DE137</f>
        <v>1</v>
      </c>
      <c r="DQ136" s="36">
        <f>'Direct Local'!DF137</f>
        <v>1</v>
      </c>
      <c r="DR136" s="36">
        <f>'Direct Local'!DG137</f>
        <v>1</v>
      </c>
      <c r="DS136" s="36">
        <f>'Direct Local'!DH137</f>
        <v>1</v>
      </c>
      <c r="DT136" s="36">
        <f>'Direct Local'!DI137</f>
        <v>1</v>
      </c>
      <c r="DU136" s="36">
        <f>'Direct Local'!DJ137</f>
        <v>1</v>
      </c>
      <c r="DV136" s="36">
        <f>'Direct Local'!DK137</f>
        <v>1</v>
      </c>
      <c r="DW136" s="36">
        <f>'Direct Local'!DL137</f>
        <v>1</v>
      </c>
      <c r="DX136" s="36">
        <f>'Direct Local'!DM137</f>
        <v>1</v>
      </c>
      <c r="DY136" s="36">
        <f>'Direct Local'!DN137</f>
        <v>1</v>
      </c>
      <c r="DZ136" s="33"/>
      <c r="EA136" s="33"/>
      <c r="EB136" s="43" t="s">
        <v>234</v>
      </c>
      <c r="EC136" s="36">
        <f>'Direct Local'!DQ137</f>
        <v>1</v>
      </c>
      <c r="ED136" s="36">
        <f>'Direct Local'!DR137</f>
        <v>1</v>
      </c>
      <c r="EE136" s="36">
        <f>'Direct Local'!DS137</f>
        <v>1</v>
      </c>
      <c r="EF136" s="36">
        <f>'Direct Local'!DT137</f>
        <v>1</v>
      </c>
      <c r="EG136" s="36">
        <f>'Direct Local'!DU137</f>
        <v>1</v>
      </c>
      <c r="EH136" s="36">
        <f>'Direct Local'!DV137</f>
        <v>1</v>
      </c>
      <c r="EI136" s="36">
        <f>'Direct Local'!DW137</f>
        <v>1</v>
      </c>
      <c r="EJ136" s="36">
        <f>'Direct Local'!DX137</f>
        <v>1</v>
      </c>
      <c r="EK136" s="36">
        <f>'Direct Local'!DY137</f>
        <v>1</v>
      </c>
      <c r="EL136" s="36">
        <f>'Direct Local'!DZ137</f>
        <v>1</v>
      </c>
      <c r="EM136" s="33"/>
      <c r="EN136" s="33"/>
      <c r="EO136" s="43" t="s">
        <v>234</v>
      </c>
      <c r="EP136" s="36">
        <f>'Direct Local'!EC137</f>
        <v>1</v>
      </c>
      <c r="EQ136" s="36">
        <f>'Direct Local'!ED137</f>
        <v>1</v>
      </c>
      <c r="ER136" s="36">
        <f>'Direct Local'!EE137</f>
        <v>1</v>
      </c>
      <c r="ES136" s="36">
        <f>'Direct Local'!EF137</f>
        <v>1</v>
      </c>
      <c r="ET136" s="36">
        <f>'Direct Local'!EG137</f>
        <v>1</v>
      </c>
      <c r="EU136" s="36">
        <f>'Direct Local'!EH137</f>
        <v>1</v>
      </c>
      <c r="EV136" s="36">
        <f>'Direct Local'!EI137</f>
        <v>1</v>
      </c>
      <c r="EW136" s="36">
        <f>'Direct Local'!EJ137</f>
        <v>1</v>
      </c>
      <c r="EX136" s="36">
        <f>'Direct Local'!EK137</f>
        <v>1</v>
      </c>
      <c r="EY136" s="36">
        <f>'Direct Local'!EL137</f>
        <v>1</v>
      </c>
      <c r="EZ136" s="33"/>
      <c r="FA136" s="33"/>
      <c r="FB136" s="33"/>
    </row>
    <row r="137" spans="1:158" x14ac:dyDescent="0.2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43" t="str">
        <f>'Direct Local'!L138</f>
        <v>PANE Clôture</v>
      </c>
      <c r="P137" s="36">
        <f>'Direct Local'!M138</f>
        <v>1</v>
      </c>
      <c r="Q137" s="36">
        <f>'Direct Local'!N138</f>
        <v>1</v>
      </c>
      <c r="R137" s="36">
        <f>'Direct Local'!O138</f>
        <v>1</v>
      </c>
      <c r="S137" s="36">
        <f>'Direct Local'!P138</f>
        <v>1</v>
      </c>
      <c r="T137" s="36">
        <f>'Direct Local'!Q138</f>
        <v>1</v>
      </c>
      <c r="U137" s="36">
        <f>'Direct Local'!R138</f>
        <v>1</v>
      </c>
      <c r="V137" s="36">
        <f>'Direct Local'!S138</f>
        <v>1</v>
      </c>
      <c r="W137" s="36">
        <f>'Direct Local'!T138</f>
        <v>1</v>
      </c>
      <c r="X137" s="36">
        <f>'Direct Local'!U138</f>
        <v>1.1244799999999999</v>
      </c>
      <c r="Y137" s="36">
        <f>'Direct Local'!V138</f>
        <v>1.1244799999999999</v>
      </c>
      <c r="Z137" s="36"/>
      <c r="AA137" s="33"/>
      <c r="AB137" s="43" t="str">
        <f>'Direct Local'!X138</f>
        <v>PANE Clôture</v>
      </c>
      <c r="AC137" s="36">
        <f>'Direct Local'!Y138</f>
        <v>1</v>
      </c>
      <c r="AD137" s="36">
        <f>'Direct Local'!Z138</f>
        <v>1</v>
      </c>
      <c r="AE137" s="36">
        <f>'Direct Local'!AA138</f>
        <v>1</v>
      </c>
      <c r="AF137" s="36">
        <f>'Direct Local'!AB138</f>
        <v>1</v>
      </c>
      <c r="AG137" s="36">
        <f>'Direct Local'!AC138</f>
        <v>1</v>
      </c>
      <c r="AH137" s="36">
        <f>'Direct Local'!AD138</f>
        <v>1</v>
      </c>
      <c r="AI137" s="36">
        <f>'Direct Local'!AE138</f>
        <v>1</v>
      </c>
      <c r="AJ137" s="36">
        <f>'Direct Local'!AF138</f>
        <v>1</v>
      </c>
      <c r="AK137" s="36">
        <f>'Direct Local'!AG138</f>
        <v>1.118833</v>
      </c>
      <c r="AL137" s="36">
        <f>'Direct Local'!AH138</f>
        <v>1.118833</v>
      </c>
      <c r="AM137" s="33"/>
      <c r="AN137" s="33"/>
      <c r="AO137" s="43" t="str">
        <f>'Direct Local'!AJ138</f>
        <v>PANE Clôture</v>
      </c>
      <c r="AP137" s="36">
        <f>'Direct Local'!AK138</f>
        <v>1</v>
      </c>
      <c r="AQ137" s="36">
        <f>'Direct Local'!AL138</f>
        <v>1</v>
      </c>
      <c r="AR137" s="36">
        <f>'Direct Local'!AM138</f>
        <v>1</v>
      </c>
      <c r="AS137" s="36">
        <f>'Direct Local'!AN138</f>
        <v>1</v>
      </c>
      <c r="AT137" s="36">
        <f>'Direct Local'!AO138</f>
        <v>1</v>
      </c>
      <c r="AU137" s="36">
        <f>'Direct Local'!AP138</f>
        <v>1</v>
      </c>
      <c r="AV137" s="36">
        <f>'Direct Local'!AQ138</f>
        <v>1</v>
      </c>
      <c r="AW137" s="36">
        <f>'Direct Local'!AR138</f>
        <v>1</v>
      </c>
      <c r="AX137" s="36">
        <f>'Direct Local'!AS138</f>
        <v>1.1255999999999999</v>
      </c>
      <c r="AY137" s="36">
        <f>'Direct Local'!AT138</f>
        <v>1.1255999999999999</v>
      </c>
      <c r="AZ137" s="33"/>
      <c r="BA137" s="33"/>
      <c r="BB137" s="43" t="s">
        <v>233</v>
      </c>
      <c r="BC137" s="36">
        <f>'Direct Local'!AW138</f>
        <v>1</v>
      </c>
      <c r="BD137" s="36">
        <f>'Direct Local'!AX138</f>
        <v>1</v>
      </c>
      <c r="BE137" s="36">
        <f>'Direct Local'!AY138</f>
        <v>1</v>
      </c>
      <c r="BF137" s="36">
        <f>'Direct Local'!AZ138</f>
        <v>1</v>
      </c>
      <c r="BG137" s="36">
        <f>'Direct Local'!BA138</f>
        <v>1</v>
      </c>
      <c r="BH137" s="36">
        <f>'Direct Local'!BB138</f>
        <v>1</v>
      </c>
      <c r="BI137" s="36">
        <f>'Direct Local'!BC138</f>
        <v>1</v>
      </c>
      <c r="BJ137" s="36">
        <f>'Direct Local'!BD138</f>
        <v>1</v>
      </c>
      <c r="BK137" s="36">
        <f>'Direct Local'!BE138</f>
        <v>1.1255999999999999</v>
      </c>
      <c r="BL137" s="36">
        <f>'Direct Local'!BF138</f>
        <v>1.1255999999999999</v>
      </c>
      <c r="BM137" s="33"/>
      <c r="BN137" s="33"/>
      <c r="BO137" s="43" t="s">
        <v>233</v>
      </c>
      <c r="BP137" s="36">
        <f>'Direct Local'!BI138</f>
        <v>1</v>
      </c>
      <c r="BQ137" s="36">
        <f>'Direct Local'!BJ138</f>
        <v>1</v>
      </c>
      <c r="BR137" s="36">
        <f>'Direct Local'!BK138</f>
        <v>1</v>
      </c>
      <c r="BS137" s="36">
        <f>'Direct Local'!BL138</f>
        <v>1</v>
      </c>
      <c r="BT137" s="36">
        <f>'Direct Local'!BM138</f>
        <v>1</v>
      </c>
      <c r="BU137" s="36">
        <f>'Direct Local'!BN138</f>
        <v>1</v>
      </c>
      <c r="BV137" s="36">
        <f>'Direct Local'!BO138</f>
        <v>1</v>
      </c>
      <c r="BW137" s="36">
        <f>'Direct Local'!BP138</f>
        <v>1</v>
      </c>
      <c r="BX137" s="36">
        <f>'Direct Local'!BQ138</f>
        <v>1.1255999999999999</v>
      </c>
      <c r="BY137" s="36">
        <f>'Direct Local'!BR138</f>
        <v>1.1255999999999999</v>
      </c>
      <c r="BZ137" s="33"/>
      <c r="CA137" s="33"/>
      <c r="CB137" s="43" t="s">
        <v>233</v>
      </c>
      <c r="CC137" s="36">
        <f>'Direct Local'!BU138</f>
        <v>1</v>
      </c>
      <c r="CD137" s="36">
        <f>'Direct Local'!BV138</f>
        <v>1</v>
      </c>
      <c r="CE137" s="36">
        <f>'Direct Local'!BW138</f>
        <v>1</v>
      </c>
      <c r="CF137" s="36">
        <f>'Direct Local'!BX138</f>
        <v>1</v>
      </c>
      <c r="CG137" s="36">
        <f>'Direct Local'!BY138</f>
        <v>1</v>
      </c>
      <c r="CH137" s="36">
        <f>'Direct Local'!BZ138</f>
        <v>1</v>
      </c>
      <c r="CI137" s="36">
        <f>'Direct Local'!CA138</f>
        <v>1</v>
      </c>
      <c r="CJ137" s="36">
        <f>'Direct Local'!CB138</f>
        <v>1</v>
      </c>
      <c r="CK137" s="36">
        <f>'Direct Local'!CC138</f>
        <v>1.1255999999999999</v>
      </c>
      <c r="CL137" s="36">
        <f>'Direct Local'!CD138</f>
        <v>1.1255999999999999</v>
      </c>
      <c r="CM137" s="33"/>
      <c r="CN137" s="33"/>
      <c r="CO137" s="43" t="s">
        <v>233</v>
      </c>
      <c r="CP137" s="36">
        <f>'Direct Local'!CG138</f>
        <v>1</v>
      </c>
      <c r="CQ137" s="36">
        <f>'Direct Local'!CH138</f>
        <v>1</v>
      </c>
      <c r="CR137" s="36">
        <f>'Direct Local'!CI138</f>
        <v>1</v>
      </c>
      <c r="CS137" s="36">
        <f>'Direct Local'!CJ138</f>
        <v>1</v>
      </c>
      <c r="CT137" s="36">
        <f>'Direct Local'!CK138</f>
        <v>1</v>
      </c>
      <c r="CU137" s="36">
        <f>'Direct Local'!CL138</f>
        <v>1</v>
      </c>
      <c r="CV137" s="36">
        <f>'Direct Local'!CM138</f>
        <v>1</v>
      </c>
      <c r="CW137" s="36">
        <f>'Direct Local'!CN138</f>
        <v>1</v>
      </c>
      <c r="CX137" s="36">
        <f>'Direct Local'!CO138</f>
        <v>1.1255999999999999</v>
      </c>
      <c r="CY137" s="36">
        <f>'Direct Local'!CP138</f>
        <v>1.1255999999999999</v>
      </c>
      <c r="CZ137" s="33"/>
      <c r="DA137" s="33"/>
      <c r="DB137" s="43" t="s">
        <v>233</v>
      </c>
      <c r="DC137" s="36">
        <f>'Direct Local'!CS138</f>
        <v>1</v>
      </c>
      <c r="DD137" s="36">
        <f>'Direct Local'!CT138</f>
        <v>1</v>
      </c>
      <c r="DE137" s="36">
        <f>'Direct Local'!CU138</f>
        <v>1</v>
      </c>
      <c r="DF137" s="36">
        <f>'Direct Local'!CV138</f>
        <v>1</v>
      </c>
      <c r="DG137" s="36">
        <f>'Direct Local'!CW138</f>
        <v>1</v>
      </c>
      <c r="DH137" s="36">
        <f>'Direct Local'!CX138</f>
        <v>1</v>
      </c>
      <c r="DI137" s="36">
        <f>'Direct Local'!CY138</f>
        <v>1</v>
      </c>
      <c r="DJ137" s="36">
        <f>'Direct Local'!CZ138</f>
        <v>1</v>
      </c>
      <c r="DK137" s="36">
        <f>'Direct Local'!DA138</f>
        <v>1.1255999999999999</v>
      </c>
      <c r="DL137" s="36">
        <f>'Direct Local'!DB138</f>
        <v>1.1255999999999999</v>
      </c>
      <c r="DM137" s="33"/>
      <c r="DN137" s="33"/>
      <c r="DO137" s="43" t="s">
        <v>233</v>
      </c>
      <c r="DP137" s="36">
        <f>'Direct Local'!DE138</f>
        <v>1</v>
      </c>
      <c r="DQ137" s="36">
        <f>'Direct Local'!DF138</f>
        <v>1</v>
      </c>
      <c r="DR137" s="36">
        <f>'Direct Local'!DG138</f>
        <v>1</v>
      </c>
      <c r="DS137" s="36">
        <f>'Direct Local'!DH138</f>
        <v>1</v>
      </c>
      <c r="DT137" s="36">
        <f>'Direct Local'!DI138</f>
        <v>1</v>
      </c>
      <c r="DU137" s="36">
        <f>'Direct Local'!DJ138</f>
        <v>1</v>
      </c>
      <c r="DV137" s="36">
        <f>'Direct Local'!DK138</f>
        <v>1</v>
      </c>
      <c r="DW137" s="36">
        <f>'Direct Local'!DL138</f>
        <v>1</v>
      </c>
      <c r="DX137" s="36">
        <f>'Direct Local'!DM138</f>
        <v>1.1255999999999999</v>
      </c>
      <c r="DY137" s="36">
        <f>'Direct Local'!DN138</f>
        <v>1.1255999999999999</v>
      </c>
      <c r="DZ137" s="33"/>
      <c r="EA137" s="33"/>
      <c r="EB137" s="43" t="s">
        <v>233</v>
      </c>
      <c r="EC137" s="36">
        <f>'Direct Local'!DQ138</f>
        <v>1</v>
      </c>
      <c r="ED137" s="36">
        <f>'Direct Local'!DR138</f>
        <v>1</v>
      </c>
      <c r="EE137" s="36">
        <f>'Direct Local'!DS138</f>
        <v>1</v>
      </c>
      <c r="EF137" s="36">
        <f>'Direct Local'!DT138</f>
        <v>1</v>
      </c>
      <c r="EG137" s="36">
        <f>'Direct Local'!DU138</f>
        <v>1</v>
      </c>
      <c r="EH137" s="36">
        <f>'Direct Local'!DV138</f>
        <v>1</v>
      </c>
      <c r="EI137" s="36">
        <f>'Direct Local'!DW138</f>
        <v>1</v>
      </c>
      <c r="EJ137" s="36">
        <f>'Direct Local'!DX138</f>
        <v>1</v>
      </c>
      <c r="EK137" s="36">
        <f>'Direct Local'!DY138</f>
        <v>1.1255999999999999</v>
      </c>
      <c r="EL137" s="36">
        <f>'Direct Local'!DZ138</f>
        <v>1.1255999999999999</v>
      </c>
      <c r="EM137" s="33"/>
      <c r="EN137" s="33"/>
      <c r="EO137" s="43" t="s">
        <v>233</v>
      </c>
      <c r="EP137" s="36">
        <f>'Direct Local'!EC138</f>
        <v>1</v>
      </c>
      <c r="EQ137" s="36">
        <f>'Direct Local'!ED138</f>
        <v>1</v>
      </c>
      <c r="ER137" s="36">
        <f>'Direct Local'!EE138</f>
        <v>1</v>
      </c>
      <c r="ES137" s="36">
        <f>'Direct Local'!EF138</f>
        <v>1</v>
      </c>
      <c r="ET137" s="36">
        <f>'Direct Local'!EG138</f>
        <v>1</v>
      </c>
      <c r="EU137" s="36">
        <f>'Direct Local'!EH138</f>
        <v>1</v>
      </c>
      <c r="EV137" s="36">
        <f>'Direct Local'!EI138</f>
        <v>1</v>
      </c>
      <c r="EW137" s="36">
        <f>'Direct Local'!EJ138</f>
        <v>1</v>
      </c>
      <c r="EX137" s="36">
        <f>'Direct Local'!EK138</f>
        <v>1.1255999999999999</v>
      </c>
      <c r="EY137" s="36">
        <f>'Direct Local'!EL138</f>
        <v>1.1255999999999999</v>
      </c>
      <c r="EZ137" s="33"/>
      <c r="FA137" s="33"/>
      <c r="FB137" s="33"/>
    </row>
    <row r="138" spans="1:158" x14ac:dyDescent="0.2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43" t="str">
        <f>'Direct Local'!L139</f>
        <v>Sinistres payés Per.</v>
      </c>
      <c r="P138" s="36">
        <f>'Direct Local'!M139</f>
        <v>1</v>
      </c>
      <c r="Q138" s="36">
        <f>'Direct Local'!N139</f>
        <v>1</v>
      </c>
      <c r="R138" s="36">
        <f>'Direct Local'!O139</f>
        <v>1</v>
      </c>
      <c r="S138" s="36">
        <f>'Direct Local'!P139</f>
        <v>1</v>
      </c>
      <c r="T138" s="36">
        <f>'Direct Local'!Q139</f>
        <v>1</v>
      </c>
      <c r="U138" s="36">
        <f>'Direct Local'!R139</f>
        <v>1</v>
      </c>
      <c r="V138" s="36">
        <f>'Direct Local'!S139</f>
        <v>1</v>
      </c>
      <c r="W138" s="36">
        <f>'Direct Local'!T139</f>
        <v>1</v>
      </c>
      <c r="X138" s="36" t="str">
        <f>'Direct Local'!U139</f>
        <v> </v>
      </c>
      <c r="Y138" s="365" t="str">
        <f>'Direct Local'!V139</f>
        <v> </v>
      </c>
      <c r="Z138" s="34"/>
      <c r="AA138" s="33"/>
      <c r="AB138" s="43" t="str">
        <f>'Direct Local'!X139</f>
        <v>Sinistres payés Per.</v>
      </c>
      <c r="AC138" s="36">
        <f>'Direct Local'!Y139</f>
        <v>1</v>
      </c>
      <c r="AD138" s="36">
        <f>'Direct Local'!Z139</f>
        <v>1</v>
      </c>
      <c r="AE138" s="36">
        <f>'Direct Local'!AA139</f>
        <v>1</v>
      </c>
      <c r="AF138" s="36">
        <f>'Direct Local'!AB139</f>
        <v>1</v>
      </c>
      <c r="AG138" s="36">
        <f>'Direct Local'!AC139</f>
        <v>1</v>
      </c>
      <c r="AH138" s="36">
        <f>'Direct Local'!AD139</f>
        <v>1</v>
      </c>
      <c r="AI138" s="36">
        <f>'Direct Local'!AE139</f>
        <v>1</v>
      </c>
      <c r="AJ138" s="36">
        <f>'Direct Local'!AF139</f>
        <v>1</v>
      </c>
      <c r="AK138" s="36" t="str">
        <f>'Direct Local'!AG139</f>
        <v> </v>
      </c>
      <c r="AL138" s="365" t="str">
        <f>'Direct Local'!AH139</f>
        <v> </v>
      </c>
      <c r="AM138" s="33"/>
      <c r="AN138" s="33"/>
      <c r="AO138" s="43" t="str">
        <f>'Direct Local'!AJ139</f>
        <v>Sinistres payés Per.</v>
      </c>
      <c r="AP138" s="36">
        <v>1.35</v>
      </c>
      <c r="AQ138" s="36">
        <f>'Direct Local'!AL139</f>
        <v>1</v>
      </c>
      <c r="AR138" s="36">
        <f>'Direct Local'!AM139</f>
        <v>1</v>
      </c>
      <c r="AS138" s="36">
        <f>'Direct Local'!AN139</f>
        <v>1</v>
      </c>
      <c r="AT138" s="36">
        <f>'Direct Local'!AO139</f>
        <v>1</v>
      </c>
      <c r="AU138" s="36">
        <f>'Direct Local'!AP139</f>
        <v>1</v>
      </c>
      <c r="AV138" s="36">
        <f>'Direct Local'!AQ139</f>
        <v>1</v>
      </c>
      <c r="AW138" s="36">
        <f>'Direct Local'!AR139</f>
        <v>1</v>
      </c>
      <c r="AX138" s="35" t="str">
        <f>'Direct Local'!AS139</f>
        <v> </v>
      </c>
      <c r="AY138" s="34" t="str">
        <f>'Direct Local'!AT139</f>
        <v> </v>
      </c>
      <c r="AZ138" s="33"/>
      <c r="BA138" s="33"/>
      <c r="BB138" s="43" t="s">
        <v>232</v>
      </c>
      <c r="BC138" s="36">
        <f>'Direct Local'!AW139</f>
        <v>1</v>
      </c>
      <c r="BD138" s="36">
        <f>'Direct Local'!AX139</f>
        <v>1</v>
      </c>
      <c r="BE138" s="36">
        <f>'Direct Local'!AY139</f>
        <v>1</v>
      </c>
      <c r="BF138" s="36">
        <f>'Direct Local'!AZ139</f>
        <v>1</v>
      </c>
      <c r="BG138" s="36">
        <f>'Direct Local'!BA139</f>
        <v>1</v>
      </c>
      <c r="BH138" s="36">
        <f>'Direct Local'!BB139</f>
        <v>1</v>
      </c>
      <c r="BI138" s="36">
        <f>'Direct Local'!BC139</f>
        <v>1</v>
      </c>
      <c r="BJ138" s="36">
        <f>'Direct Local'!BD139</f>
        <v>1</v>
      </c>
      <c r="BK138" s="365" t="str">
        <f>'Direct Local'!BE139</f>
        <v> </v>
      </c>
      <c r="BL138" s="36" t="str">
        <f>'Direct Local'!BF139</f>
        <v> </v>
      </c>
      <c r="BM138" s="33"/>
      <c r="BN138" s="33"/>
      <c r="BO138" s="43" t="s">
        <v>232</v>
      </c>
      <c r="BP138" s="36">
        <f>'Direct Local'!BI139</f>
        <v>1</v>
      </c>
      <c r="BQ138" s="36">
        <f>'Direct Local'!BJ139</f>
        <v>1</v>
      </c>
      <c r="BR138" s="36">
        <f>'Direct Local'!BK139</f>
        <v>1</v>
      </c>
      <c r="BS138" s="36">
        <f>'Direct Local'!BL139</f>
        <v>1</v>
      </c>
      <c r="BT138" s="36">
        <f>'Direct Local'!BM139</f>
        <v>1</v>
      </c>
      <c r="BU138" s="36">
        <f>'Direct Local'!BN139</f>
        <v>1</v>
      </c>
      <c r="BV138" s="36">
        <f>'Direct Local'!BO139</f>
        <v>1</v>
      </c>
      <c r="BW138" s="36">
        <f>'Direct Local'!BP139</f>
        <v>1</v>
      </c>
      <c r="BX138" s="365" t="str">
        <f>'Direct Local'!BQ139</f>
        <v> </v>
      </c>
      <c r="BY138" s="36" t="str">
        <f>'Direct Local'!BR139</f>
        <v> </v>
      </c>
      <c r="BZ138" s="33"/>
      <c r="CA138" s="33"/>
      <c r="CB138" s="43" t="s">
        <v>232</v>
      </c>
      <c r="CC138" s="36">
        <f>'Direct Local'!BU139</f>
        <v>1</v>
      </c>
      <c r="CD138" s="36">
        <f>'Direct Local'!BV139</f>
        <v>1</v>
      </c>
      <c r="CE138" s="36">
        <f>'Direct Local'!BW139</f>
        <v>1</v>
      </c>
      <c r="CF138" s="36">
        <f>'Direct Local'!BX139</f>
        <v>1</v>
      </c>
      <c r="CG138" s="36">
        <f>'Direct Local'!BY139</f>
        <v>1</v>
      </c>
      <c r="CH138" s="36">
        <f>'Direct Local'!BZ139</f>
        <v>1</v>
      </c>
      <c r="CI138" s="36">
        <f>'Direct Local'!CA139</f>
        <v>1</v>
      </c>
      <c r="CJ138" s="36">
        <f>'Direct Local'!CB139</f>
        <v>1</v>
      </c>
      <c r="CK138" s="365" t="str">
        <f>'Direct Local'!CC139</f>
        <v> </v>
      </c>
      <c r="CL138" s="36" t="str">
        <f>'Direct Local'!CD139</f>
        <v> </v>
      </c>
      <c r="CM138" s="33"/>
      <c r="CN138" s="33"/>
      <c r="CO138" s="43" t="s">
        <v>232</v>
      </c>
      <c r="CP138" s="36">
        <f>'Direct Local'!CG139</f>
        <v>1</v>
      </c>
      <c r="CQ138" s="36">
        <f>'Direct Local'!CH139</f>
        <v>1</v>
      </c>
      <c r="CR138" s="36">
        <f>'Direct Local'!CI139</f>
        <v>1</v>
      </c>
      <c r="CS138" s="36">
        <f>'Direct Local'!CJ139</f>
        <v>1</v>
      </c>
      <c r="CT138" s="36">
        <f>'Direct Local'!CK139</f>
        <v>1</v>
      </c>
      <c r="CU138" s="36">
        <f>'Direct Local'!CL139</f>
        <v>1</v>
      </c>
      <c r="CV138" s="36">
        <f>'Direct Local'!CM139</f>
        <v>1</v>
      </c>
      <c r="CW138" s="36">
        <f>'Direct Local'!CN139</f>
        <v>1</v>
      </c>
      <c r="CX138" s="365" t="str">
        <f>'Direct Local'!CO139</f>
        <v> </v>
      </c>
      <c r="CY138" s="36" t="str">
        <f>'Direct Local'!CP139</f>
        <v> </v>
      </c>
      <c r="CZ138" s="33"/>
      <c r="DA138" s="33"/>
      <c r="DB138" s="43" t="s">
        <v>232</v>
      </c>
      <c r="DC138" s="36">
        <f>'Direct Local'!CS139</f>
        <v>1</v>
      </c>
      <c r="DD138" s="36">
        <f>'Direct Local'!CT139</f>
        <v>1</v>
      </c>
      <c r="DE138" s="36">
        <f>'Direct Local'!CU139</f>
        <v>1</v>
      </c>
      <c r="DF138" s="36">
        <f>'Direct Local'!CV139</f>
        <v>1</v>
      </c>
      <c r="DG138" s="36">
        <f>'Direct Local'!CW139</f>
        <v>1</v>
      </c>
      <c r="DH138" s="36">
        <f>'Direct Local'!CX139</f>
        <v>1</v>
      </c>
      <c r="DI138" s="36">
        <f>'Direct Local'!CY139</f>
        <v>1</v>
      </c>
      <c r="DJ138" s="36">
        <f>'Direct Local'!CZ139</f>
        <v>1</v>
      </c>
      <c r="DK138" s="365" t="str">
        <f>'Direct Local'!DA139</f>
        <v> </v>
      </c>
      <c r="DL138" s="36" t="str">
        <f>'Direct Local'!DB139</f>
        <v> </v>
      </c>
      <c r="DM138" s="33"/>
      <c r="DN138" s="33"/>
      <c r="DO138" s="43" t="s">
        <v>232</v>
      </c>
      <c r="DP138" s="36">
        <f>'Direct Local'!DE139</f>
        <v>1</v>
      </c>
      <c r="DQ138" s="36">
        <f>'Direct Local'!DF139</f>
        <v>1</v>
      </c>
      <c r="DR138" s="36">
        <f>'Direct Local'!DG139</f>
        <v>1</v>
      </c>
      <c r="DS138" s="36">
        <f>'Direct Local'!DH139</f>
        <v>1</v>
      </c>
      <c r="DT138" s="36">
        <f>'Direct Local'!DI139</f>
        <v>1</v>
      </c>
      <c r="DU138" s="36">
        <f>'Direct Local'!DJ139</f>
        <v>1</v>
      </c>
      <c r="DV138" s="36">
        <f>'Direct Local'!DK139</f>
        <v>1</v>
      </c>
      <c r="DW138" s="36">
        <f>'Direct Local'!DL139</f>
        <v>1</v>
      </c>
      <c r="DX138" s="365" t="str">
        <f>'Direct Local'!DM139</f>
        <v> </v>
      </c>
      <c r="DY138" s="36" t="str">
        <f>'Direct Local'!DN139</f>
        <v> </v>
      </c>
      <c r="DZ138" s="33"/>
      <c r="EA138" s="33"/>
      <c r="EB138" s="43" t="s">
        <v>232</v>
      </c>
      <c r="EC138" s="36">
        <f>'Direct Local'!DQ139</f>
        <v>1</v>
      </c>
      <c r="ED138" s="36">
        <f>'Direct Local'!DR139</f>
        <v>1</v>
      </c>
      <c r="EE138" s="36">
        <f>'Direct Local'!DS139</f>
        <v>1</v>
      </c>
      <c r="EF138" s="36">
        <f>'Direct Local'!DT139</f>
        <v>1</v>
      </c>
      <c r="EG138" s="36">
        <f>'Direct Local'!DU139</f>
        <v>1</v>
      </c>
      <c r="EH138" s="36">
        <f>'Direct Local'!DV139</f>
        <v>1</v>
      </c>
      <c r="EI138" s="36">
        <f>'Direct Local'!DW139</f>
        <v>1</v>
      </c>
      <c r="EJ138" s="36">
        <f>'Direct Local'!DX139</f>
        <v>1</v>
      </c>
      <c r="EK138" s="365" t="str">
        <f>'Direct Local'!DY139</f>
        <v> </v>
      </c>
      <c r="EL138" s="36" t="str">
        <f>'Direct Local'!DZ139</f>
        <v> </v>
      </c>
      <c r="EM138" s="33"/>
      <c r="EN138" s="33"/>
      <c r="EO138" s="43" t="s">
        <v>232</v>
      </c>
      <c r="EP138" s="36">
        <f>'Direct Local'!EC139</f>
        <v>1</v>
      </c>
      <c r="EQ138" s="36">
        <f>'Direct Local'!ED139</f>
        <v>1</v>
      </c>
      <c r="ER138" s="36">
        <f>'Direct Local'!EE139</f>
        <v>1</v>
      </c>
      <c r="ES138" s="36">
        <f>'Direct Local'!EF139</f>
        <v>1</v>
      </c>
      <c r="ET138" s="36">
        <f>'Direct Local'!EG139</f>
        <v>1</v>
      </c>
      <c r="EU138" s="36">
        <f>'Direct Local'!EH139</f>
        <v>1</v>
      </c>
      <c r="EV138" s="36">
        <f>'Direct Local'!EI139</f>
        <v>1</v>
      </c>
      <c r="EW138" s="36">
        <f>'Direct Local'!EJ139</f>
        <v>1</v>
      </c>
      <c r="EX138" s="365" t="str">
        <f>'Direct Local'!EK139</f>
        <v> </v>
      </c>
      <c r="EY138" s="36" t="str">
        <f>'Direct Local'!EL139</f>
        <v> </v>
      </c>
      <c r="EZ138" s="33"/>
      <c r="FA138" s="33"/>
      <c r="FB138" s="33"/>
    </row>
    <row r="139" spans="1:158" x14ac:dyDescent="0.2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43" t="str">
        <f>'Direct Local'!L140</f>
        <v>Sinistres payés Ant.</v>
      </c>
      <c r="P139" s="36">
        <f>'Direct Local'!M140</f>
        <v>1</v>
      </c>
      <c r="Q139" s="36">
        <f>'Direct Local'!N140</f>
        <v>1</v>
      </c>
      <c r="R139" s="36">
        <f>'Direct Local'!O140</f>
        <v>1</v>
      </c>
      <c r="S139" s="36">
        <f>'Direct Local'!P140</f>
        <v>1</v>
      </c>
      <c r="T139" s="36">
        <f>'Direct Local'!Q140</f>
        <v>1</v>
      </c>
      <c r="U139" s="36">
        <f>'Direct Local'!R140</f>
        <v>1</v>
      </c>
      <c r="V139" s="36">
        <f>'Direct Local'!S140</f>
        <v>1</v>
      </c>
      <c r="W139" s="36">
        <f>'Direct Local'!T140</f>
        <v>1</v>
      </c>
      <c r="X139" s="36" t="str">
        <f>'Direct Local'!U140</f>
        <v> </v>
      </c>
      <c r="Y139" s="365" t="str">
        <f>'Direct Local'!V140</f>
        <v> </v>
      </c>
      <c r="Z139" s="34"/>
      <c r="AA139" s="33"/>
      <c r="AB139" s="43" t="str">
        <f>'Direct Local'!X140</f>
        <v>Sinistres payés Ant.</v>
      </c>
      <c r="AC139" s="36">
        <f>'Direct Local'!Y140</f>
        <v>1</v>
      </c>
      <c r="AD139" s="36">
        <f>'Direct Local'!Z140</f>
        <v>1</v>
      </c>
      <c r="AE139" s="36">
        <f>'Direct Local'!AA140</f>
        <v>1</v>
      </c>
      <c r="AF139" s="36">
        <f>'Direct Local'!AB140</f>
        <v>1</v>
      </c>
      <c r="AG139" s="36">
        <f>'Direct Local'!AC140</f>
        <v>1</v>
      </c>
      <c r="AH139" s="36">
        <f>'Direct Local'!AD140</f>
        <v>1</v>
      </c>
      <c r="AI139" s="36">
        <f>'Direct Local'!AE140</f>
        <v>1</v>
      </c>
      <c r="AJ139" s="36">
        <f>'Direct Local'!AF140</f>
        <v>1</v>
      </c>
      <c r="AK139" s="36" t="str">
        <f>'Direct Local'!AG140</f>
        <v> </v>
      </c>
      <c r="AL139" s="365" t="str">
        <f>'Direct Local'!AH140</f>
        <v> </v>
      </c>
      <c r="AM139" s="33"/>
      <c r="AN139" s="33"/>
      <c r="AO139" s="43" t="str">
        <f>'Direct Local'!AJ140</f>
        <v>Sinistres payés Ant.</v>
      </c>
      <c r="AP139" s="36">
        <f>'Direct Local'!AK140</f>
        <v>1</v>
      </c>
      <c r="AQ139" s="36">
        <f>'Direct Local'!AL140</f>
        <v>1</v>
      </c>
      <c r="AR139" s="36">
        <f>'Direct Local'!AM140</f>
        <v>1</v>
      </c>
      <c r="AS139" s="36">
        <f>'Direct Local'!AN140</f>
        <v>1</v>
      </c>
      <c r="AT139" s="36">
        <f>'Direct Local'!AO140</f>
        <v>1</v>
      </c>
      <c r="AU139" s="36">
        <f>'Direct Local'!AP140</f>
        <v>1</v>
      </c>
      <c r="AV139" s="36">
        <f>'Direct Local'!AQ140</f>
        <v>1</v>
      </c>
      <c r="AW139" s="36">
        <f>'Direct Local'!AR140</f>
        <v>1</v>
      </c>
      <c r="AX139" s="35" t="str">
        <f>'Direct Local'!AS140</f>
        <v> </v>
      </c>
      <c r="AY139" s="34" t="str">
        <f>'Direct Local'!AT140</f>
        <v> </v>
      </c>
      <c r="AZ139" s="33"/>
      <c r="BA139" s="33"/>
      <c r="BB139" s="43" t="s">
        <v>231</v>
      </c>
      <c r="BC139" s="36">
        <f>'Direct Local'!AW140</f>
        <v>1</v>
      </c>
      <c r="BD139" s="36">
        <f>'Direct Local'!AX140</f>
        <v>1</v>
      </c>
      <c r="BE139" s="36">
        <f>'Direct Local'!AY140</f>
        <v>1</v>
      </c>
      <c r="BF139" s="36">
        <f>'Direct Local'!AZ140</f>
        <v>1</v>
      </c>
      <c r="BG139" s="36">
        <f>'Direct Local'!BA140</f>
        <v>1</v>
      </c>
      <c r="BH139" s="36">
        <f>'Direct Local'!BB140</f>
        <v>1</v>
      </c>
      <c r="BI139" s="36">
        <f>'Direct Local'!BC140</f>
        <v>1</v>
      </c>
      <c r="BJ139" s="36">
        <f>'Direct Local'!BD140</f>
        <v>1</v>
      </c>
      <c r="BK139" s="365" t="str">
        <f>'Direct Local'!BE140</f>
        <v> </v>
      </c>
      <c r="BL139" s="36" t="str">
        <f>'Direct Local'!BF140</f>
        <v> </v>
      </c>
      <c r="BM139" s="33"/>
      <c r="BN139" s="33"/>
      <c r="BO139" s="43" t="s">
        <v>231</v>
      </c>
      <c r="BP139" s="36">
        <f>'Direct Local'!BI140</f>
        <v>1</v>
      </c>
      <c r="BQ139" s="36">
        <f>'Direct Local'!BJ140</f>
        <v>1</v>
      </c>
      <c r="BR139" s="36">
        <f>'Direct Local'!BK140</f>
        <v>1</v>
      </c>
      <c r="BS139" s="36">
        <f>'Direct Local'!BL140</f>
        <v>1</v>
      </c>
      <c r="BT139" s="36">
        <f>'Direct Local'!BM140</f>
        <v>1</v>
      </c>
      <c r="BU139" s="36">
        <f>'Direct Local'!BN140</f>
        <v>1</v>
      </c>
      <c r="BV139" s="36">
        <f>'Direct Local'!BO140</f>
        <v>1</v>
      </c>
      <c r="BW139" s="36">
        <f>'Direct Local'!BP140</f>
        <v>1</v>
      </c>
      <c r="BX139" s="365" t="str">
        <f>'Direct Local'!BQ140</f>
        <v> </v>
      </c>
      <c r="BY139" s="36" t="str">
        <f>'Direct Local'!BR140</f>
        <v> </v>
      </c>
      <c r="BZ139" s="33"/>
      <c r="CA139" s="33"/>
      <c r="CB139" s="43" t="s">
        <v>231</v>
      </c>
      <c r="CC139" s="36">
        <f>'Direct Local'!BU140</f>
        <v>1</v>
      </c>
      <c r="CD139" s="36">
        <f>'Direct Local'!BV140</f>
        <v>1</v>
      </c>
      <c r="CE139" s="36">
        <f>'Direct Local'!BW140</f>
        <v>1</v>
      </c>
      <c r="CF139" s="36">
        <f>'Direct Local'!BX140</f>
        <v>1</v>
      </c>
      <c r="CG139" s="36">
        <f>'Direct Local'!BY140</f>
        <v>1</v>
      </c>
      <c r="CH139" s="36">
        <f>'Direct Local'!BZ140</f>
        <v>1</v>
      </c>
      <c r="CI139" s="36">
        <f>'Direct Local'!CA140</f>
        <v>1</v>
      </c>
      <c r="CJ139" s="36">
        <f>'Direct Local'!CB140</f>
        <v>1</v>
      </c>
      <c r="CK139" s="365" t="str">
        <f>'Direct Local'!CC140</f>
        <v> </v>
      </c>
      <c r="CL139" s="36" t="str">
        <f>'Direct Local'!CD140</f>
        <v> </v>
      </c>
      <c r="CM139" s="33"/>
      <c r="CN139" s="33"/>
      <c r="CO139" s="43" t="s">
        <v>231</v>
      </c>
      <c r="CP139" s="36">
        <f>'Direct Local'!CG140</f>
        <v>1</v>
      </c>
      <c r="CQ139" s="36">
        <f>'Direct Local'!CH140</f>
        <v>1</v>
      </c>
      <c r="CR139" s="36">
        <f>'Direct Local'!CI140</f>
        <v>1</v>
      </c>
      <c r="CS139" s="36">
        <f>'Direct Local'!CJ140</f>
        <v>1</v>
      </c>
      <c r="CT139" s="36">
        <f>'Direct Local'!CK140</f>
        <v>1</v>
      </c>
      <c r="CU139" s="36">
        <f>'Direct Local'!CL140</f>
        <v>1</v>
      </c>
      <c r="CV139" s="36">
        <f>'Direct Local'!CM140</f>
        <v>1</v>
      </c>
      <c r="CW139" s="36">
        <f>'Direct Local'!CN140</f>
        <v>1</v>
      </c>
      <c r="CX139" s="365" t="str">
        <f>'Direct Local'!CO140</f>
        <v> </v>
      </c>
      <c r="CY139" s="36" t="str">
        <f>'Direct Local'!CP140</f>
        <v> </v>
      </c>
      <c r="CZ139" s="33"/>
      <c r="DA139" s="33"/>
      <c r="DB139" s="43" t="s">
        <v>231</v>
      </c>
      <c r="DC139" s="36">
        <f>'Direct Local'!CS140</f>
        <v>1</v>
      </c>
      <c r="DD139" s="36">
        <f>'Direct Local'!CT140</f>
        <v>1</v>
      </c>
      <c r="DE139" s="36">
        <f>'Direct Local'!CU140</f>
        <v>1</v>
      </c>
      <c r="DF139" s="36">
        <f>'Direct Local'!CV140</f>
        <v>1</v>
      </c>
      <c r="DG139" s="36">
        <f>'Direct Local'!CW140</f>
        <v>1</v>
      </c>
      <c r="DH139" s="36">
        <f>'Direct Local'!CX140</f>
        <v>1</v>
      </c>
      <c r="DI139" s="36">
        <f>'Direct Local'!CY140</f>
        <v>1</v>
      </c>
      <c r="DJ139" s="36">
        <f>'Direct Local'!CZ140</f>
        <v>1</v>
      </c>
      <c r="DK139" s="365" t="str">
        <f>'Direct Local'!DA140</f>
        <v> </v>
      </c>
      <c r="DL139" s="36" t="str">
        <f>'Direct Local'!DB140</f>
        <v> </v>
      </c>
      <c r="DM139" s="33"/>
      <c r="DN139" s="33"/>
      <c r="DO139" s="43" t="s">
        <v>231</v>
      </c>
      <c r="DP139" s="36">
        <f>'Direct Local'!DE140</f>
        <v>1</v>
      </c>
      <c r="DQ139" s="36">
        <f>'Direct Local'!DF140</f>
        <v>1</v>
      </c>
      <c r="DR139" s="36">
        <f>'Direct Local'!DG140</f>
        <v>1</v>
      </c>
      <c r="DS139" s="36">
        <f>'Direct Local'!DH140</f>
        <v>1</v>
      </c>
      <c r="DT139" s="36">
        <f>'Direct Local'!DI140</f>
        <v>1</v>
      </c>
      <c r="DU139" s="36">
        <f>'Direct Local'!DJ140</f>
        <v>1</v>
      </c>
      <c r="DV139" s="36">
        <f>'Direct Local'!DK140</f>
        <v>1</v>
      </c>
      <c r="DW139" s="36">
        <f>'Direct Local'!DL140</f>
        <v>1</v>
      </c>
      <c r="DX139" s="365" t="str">
        <f>'Direct Local'!DM140</f>
        <v> </v>
      </c>
      <c r="DY139" s="36" t="str">
        <f>'Direct Local'!DN140</f>
        <v> </v>
      </c>
      <c r="DZ139" s="33"/>
      <c r="EA139" s="33"/>
      <c r="EB139" s="43" t="s">
        <v>231</v>
      </c>
      <c r="EC139" s="36">
        <f>'Direct Local'!DQ140</f>
        <v>1</v>
      </c>
      <c r="ED139" s="36">
        <f>'Direct Local'!DR140</f>
        <v>1</v>
      </c>
      <c r="EE139" s="36">
        <f>'Direct Local'!DS140</f>
        <v>1</v>
      </c>
      <c r="EF139" s="36">
        <f>'Direct Local'!DT140</f>
        <v>1</v>
      </c>
      <c r="EG139" s="36">
        <f>'Direct Local'!DU140</f>
        <v>1</v>
      </c>
      <c r="EH139" s="36">
        <f>'Direct Local'!DV140</f>
        <v>1</v>
      </c>
      <c r="EI139" s="36">
        <f>'Direct Local'!DW140</f>
        <v>1</v>
      </c>
      <c r="EJ139" s="36">
        <f>'Direct Local'!DX140</f>
        <v>1</v>
      </c>
      <c r="EK139" s="365" t="str">
        <f>'Direct Local'!DY140</f>
        <v> </v>
      </c>
      <c r="EL139" s="36" t="str">
        <f>'Direct Local'!DZ140</f>
        <v> </v>
      </c>
      <c r="EM139" s="33"/>
      <c r="EN139" s="33"/>
      <c r="EO139" s="43" t="s">
        <v>231</v>
      </c>
      <c r="EP139" s="36">
        <f>'Direct Local'!EC140</f>
        <v>1</v>
      </c>
      <c r="EQ139" s="36">
        <f>'Direct Local'!ED140</f>
        <v>1</v>
      </c>
      <c r="ER139" s="36">
        <f>'Direct Local'!EE140</f>
        <v>1</v>
      </c>
      <c r="ES139" s="36">
        <f>'Direct Local'!EF140</f>
        <v>1</v>
      </c>
      <c r="ET139" s="36">
        <f>'Direct Local'!EG140</f>
        <v>1</v>
      </c>
      <c r="EU139" s="36">
        <f>'Direct Local'!EH140</f>
        <v>1</v>
      </c>
      <c r="EV139" s="36">
        <f>'Direct Local'!EI140</f>
        <v>1</v>
      </c>
      <c r="EW139" s="36">
        <f>'Direct Local'!EJ140</f>
        <v>1</v>
      </c>
      <c r="EX139" s="365" t="str">
        <f>'Direct Local'!EK140</f>
        <v> </v>
      </c>
      <c r="EY139" s="36" t="str">
        <f>'Direct Local'!EL140</f>
        <v> </v>
      </c>
      <c r="EZ139" s="33"/>
      <c r="FA139" s="33"/>
      <c r="FB139" s="33"/>
    </row>
    <row r="140" spans="1:158" x14ac:dyDescent="0.2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43" t="str">
        <f>'Direct Local'!L141</f>
        <v>Commision</v>
      </c>
      <c r="P140" s="36">
        <f>'Direct Local'!M141</f>
        <v>1</v>
      </c>
      <c r="Q140" s="36">
        <f>'Direct Local'!N141</f>
        <v>1</v>
      </c>
      <c r="R140" s="36">
        <f>'Direct Local'!O141</f>
        <v>1</v>
      </c>
      <c r="S140" s="36">
        <f>'Direct Local'!P141</f>
        <v>1</v>
      </c>
      <c r="T140" s="36">
        <f>'Direct Local'!Q141</f>
        <v>1</v>
      </c>
      <c r="U140" s="36">
        <f>'Direct Local'!R141</f>
        <v>1</v>
      </c>
      <c r="V140" s="36">
        <f>'Direct Local'!S141</f>
        <v>1</v>
      </c>
      <c r="W140" s="36">
        <f>'Direct Local'!T141</f>
        <v>1</v>
      </c>
      <c r="X140" s="36" t="str">
        <f>'Direct Local'!U141</f>
        <v> </v>
      </c>
      <c r="Y140" s="365" t="str">
        <f>'Direct Local'!V141</f>
        <v> </v>
      </c>
      <c r="Z140" s="34"/>
      <c r="AA140" s="33"/>
      <c r="AB140" s="43" t="str">
        <f>'Direct Local'!X141</f>
        <v>Commision</v>
      </c>
      <c r="AC140" s="36">
        <f>'Direct Local'!Y141</f>
        <v>1</v>
      </c>
      <c r="AD140" s="36">
        <f>'Direct Local'!Z141</f>
        <v>1</v>
      </c>
      <c r="AE140" s="36">
        <f>'Direct Local'!AA141</f>
        <v>1</v>
      </c>
      <c r="AF140" s="36">
        <f>'Direct Local'!AB141</f>
        <v>1</v>
      </c>
      <c r="AG140" s="36">
        <f>'Direct Local'!AC141</f>
        <v>1</v>
      </c>
      <c r="AH140" s="36">
        <f>'Direct Local'!AD141</f>
        <v>1</v>
      </c>
      <c r="AI140" s="36">
        <f>'Direct Local'!AE141</f>
        <v>1</v>
      </c>
      <c r="AJ140" s="36">
        <f>'Direct Local'!AF141</f>
        <v>1</v>
      </c>
      <c r="AK140" s="36" t="str">
        <f>'Direct Local'!AG141</f>
        <v> </v>
      </c>
      <c r="AL140" s="365" t="str">
        <f>'Direct Local'!AH141</f>
        <v> </v>
      </c>
      <c r="AM140" s="33"/>
      <c r="AN140" s="33"/>
      <c r="AO140" s="43" t="str">
        <f>'Direct Local'!AJ141</f>
        <v>Commision</v>
      </c>
      <c r="AP140" s="36">
        <f>'Direct Local'!AK141</f>
        <v>1</v>
      </c>
      <c r="AQ140" s="36">
        <f>'Direct Local'!AL141</f>
        <v>1</v>
      </c>
      <c r="AR140" s="36">
        <f>'Direct Local'!AM141</f>
        <v>1</v>
      </c>
      <c r="AS140" s="36">
        <f>'Direct Local'!AN141</f>
        <v>1</v>
      </c>
      <c r="AT140" s="36">
        <f>'Direct Local'!AO141</f>
        <v>1</v>
      </c>
      <c r="AU140" s="36">
        <f>'Direct Local'!AP141</f>
        <v>1</v>
      </c>
      <c r="AV140" s="36">
        <f>'Direct Local'!AQ141</f>
        <v>1</v>
      </c>
      <c r="AW140" s="36">
        <f>'Direct Local'!AR141</f>
        <v>1</v>
      </c>
      <c r="AX140" s="35" t="str">
        <f>'Direct Local'!AS141</f>
        <v> </v>
      </c>
      <c r="AY140" s="34" t="str">
        <f>'Direct Local'!AT141</f>
        <v> </v>
      </c>
      <c r="AZ140" s="33"/>
      <c r="BA140" s="33"/>
      <c r="BB140" s="43" t="s">
        <v>230</v>
      </c>
      <c r="BC140" s="36">
        <f>'Direct Local'!AW141</f>
        <v>1</v>
      </c>
      <c r="BD140" s="36">
        <f>'Direct Local'!AX141</f>
        <v>1</v>
      </c>
      <c r="BE140" s="36">
        <f>'Direct Local'!AY141</f>
        <v>1</v>
      </c>
      <c r="BF140" s="36">
        <f>'Direct Local'!AZ141</f>
        <v>1</v>
      </c>
      <c r="BG140" s="36">
        <f>'Direct Local'!BA141</f>
        <v>1</v>
      </c>
      <c r="BH140" s="36">
        <f>'Direct Local'!BB141</f>
        <v>1</v>
      </c>
      <c r="BI140" s="36">
        <f>'Direct Local'!BC141</f>
        <v>1</v>
      </c>
      <c r="BJ140" s="36">
        <f>'Direct Local'!BD141</f>
        <v>1</v>
      </c>
      <c r="BK140" s="365" t="str">
        <f>'Direct Local'!BE141</f>
        <v> </v>
      </c>
      <c r="BL140" s="36" t="str">
        <f>'Direct Local'!BF141</f>
        <v> </v>
      </c>
      <c r="BM140" s="33"/>
      <c r="BN140" s="33"/>
      <c r="BO140" s="43" t="s">
        <v>230</v>
      </c>
      <c r="BP140" s="36">
        <f>'Direct Local'!BI141</f>
        <v>1</v>
      </c>
      <c r="BQ140" s="36">
        <f>'Direct Local'!BJ141</f>
        <v>1</v>
      </c>
      <c r="BR140" s="36">
        <f>'Direct Local'!BK141</f>
        <v>1</v>
      </c>
      <c r="BS140" s="36">
        <f>'Direct Local'!BL141</f>
        <v>1</v>
      </c>
      <c r="BT140" s="36">
        <f>'Direct Local'!BM141</f>
        <v>1</v>
      </c>
      <c r="BU140" s="36">
        <f>'Direct Local'!BN141</f>
        <v>1</v>
      </c>
      <c r="BV140" s="36">
        <f>'Direct Local'!BO141</f>
        <v>1</v>
      </c>
      <c r="BW140" s="36">
        <f>'Direct Local'!BP141</f>
        <v>1</v>
      </c>
      <c r="BX140" s="365" t="str">
        <f>'Direct Local'!BQ141</f>
        <v> </v>
      </c>
      <c r="BY140" s="36" t="str">
        <f>'Direct Local'!BR141</f>
        <v> </v>
      </c>
      <c r="BZ140" s="33"/>
      <c r="CA140" s="33"/>
      <c r="CB140" s="43" t="s">
        <v>230</v>
      </c>
      <c r="CC140" s="36">
        <f>'Direct Local'!BU141</f>
        <v>1</v>
      </c>
      <c r="CD140" s="36">
        <f>'Direct Local'!BV141</f>
        <v>1</v>
      </c>
      <c r="CE140" s="36">
        <f>'Direct Local'!BW141</f>
        <v>1</v>
      </c>
      <c r="CF140" s="36">
        <f>'Direct Local'!BX141</f>
        <v>1</v>
      </c>
      <c r="CG140" s="36">
        <f>'Direct Local'!BY141</f>
        <v>1</v>
      </c>
      <c r="CH140" s="36">
        <f>'Direct Local'!BZ141</f>
        <v>1</v>
      </c>
      <c r="CI140" s="36">
        <f>'Direct Local'!CA141</f>
        <v>1</v>
      </c>
      <c r="CJ140" s="36">
        <f>'Direct Local'!CB141</f>
        <v>1</v>
      </c>
      <c r="CK140" s="365" t="str">
        <f>'Direct Local'!CC141</f>
        <v> </v>
      </c>
      <c r="CL140" s="36" t="str">
        <f>'Direct Local'!CD141</f>
        <v> </v>
      </c>
      <c r="CM140" s="33"/>
      <c r="CN140" s="33"/>
      <c r="CO140" s="43" t="s">
        <v>230</v>
      </c>
      <c r="CP140" s="36">
        <f>'Direct Local'!CG141</f>
        <v>1</v>
      </c>
      <c r="CQ140" s="36">
        <f>'Direct Local'!CH141</f>
        <v>1</v>
      </c>
      <c r="CR140" s="36">
        <f>'Direct Local'!CI141</f>
        <v>1</v>
      </c>
      <c r="CS140" s="36">
        <f>'Direct Local'!CJ141</f>
        <v>1</v>
      </c>
      <c r="CT140" s="36">
        <f>'Direct Local'!CK141</f>
        <v>1</v>
      </c>
      <c r="CU140" s="36">
        <f>'Direct Local'!CL141</f>
        <v>1</v>
      </c>
      <c r="CV140" s="36">
        <f>'Direct Local'!CM141</f>
        <v>1</v>
      </c>
      <c r="CW140" s="36">
        <f>'Direct Local'!CN141</f>
        <v>1</v>
      </c>
      <c r="CX140" s="365" t="str">
        <f>'Direct Local'!CO141</f>
        <v> </v>
      </c>
      <c r="CY140" s="36" t="str">
        <f>'Direct Local'!CP141</f>
        <v> </v>
      </c>
      <c r="CZ140" s="33"/>
      <c r="DA140" s="33"/>
      <c r="DB140" s="43" t="s">
        <v>230</v>
      </c>
      <c r="DC140" s="36">
        <f>'Direct Local'!CS141</f>
        <v>1</v>
      </c>
      <c r="DD140" s="36">
        <f>'Direct Local'!CT141</f>
        <v>1</v>
      </c>
      <c r="DE140" s="36">
        <f>'Direct Local'!CU141</f>
        <v>1</v>
      </c>
      <c r="DF140" s="36">
        <f>'Direct Local'!CV141</f>
        <v>1</v>
      </c>
      <c r="DG140" s="36">
        <f>'Direct Local'!CW141</f>
        <v>1</v>
      </c>
      <c r="DH140" s="36">
        <f>'Direct Local'!CX141</f>
        <v>1</v>
      </c>
      <c r="DI140" s="36">
        <f>'Direct Local'!CY141</f>
        <v>1</v>
      </c>
      <c r="DJ140" s="36">
        <f>'Direct Local'!CZ141</f>
        <v>1</v>
      </c>
      <c r="DK140" s="365" t="str">
        <f>'Direct Local'!DA141</f>
        <v> </v>
      </c>
      <c r="DL140" s="36" t="str">
        <f>'Direct Local'!DB141</f>
        <v> </v>
      </c>
      <c r="DM140" s="33"/>
      <c r="DN140" s="33"/>
      <c r="DO140" s="43" t="s">
        <v>230</v>
      </c>
      <c r="DP140" s="36">
        <f>'Direct Local'!DE141</f>
        <v>1</v>
      </c>
      <c r="DQ140" s="36">
        <f>'Direct Local'!DF141</f>
        <v>1</v>
      </c>
      <c r="DR140" s="36">
        <f>'Direct Local'!DG141</f>
        <v>1</v>
      </c>
      <c r="DS140" s="36">
        <f>'Direct Local'!DH141</f>
        <v>1</v>
      </c>
      <c r="DT140" s="36">
        <f>'Direct Local'!DI141</f>
        <v>1</v>
      </c>
      <c r="DU140" s="36">
        <f>'Direct Local'!DJ141</f>
        <v>1</v>
      </c>
      <c r="DV140" s="36">
        <f>'Direct Local'!DK141</f>
        <v>1</v>
      </c>
      <c r="DW140" s="36">
        <f>'Direct Local'!DL141</f>
        <v>1</v>
      </c>
      <c r="DX140" s="365" t="str">
        <f>'Direct Local'!DM141</f>
        <v> </v>
      </c>
      <c r="DY140" s="36" t="str">
        <f>'Direct Local'!DN141</f>
        <v> </v>
      </c>
      <c r="DZ140" s="33"/>
      <c r="EA140" s="33"/>
      <c r="EB140" s="43" t="s">
        <v>230</v>
      </c>
      <c r="EC140" s="36">
        <f>'Direct Local'!DQ141</f>
        <v>1</v>
      </c>
      <c r="ED140" s="36">
        <f>'Direct Local'!DR141</f>
        <v>1</v>
      </c>
      <c r="EE140" s="36">
        <f>'Direct Local'!DS141</f>
        <v>1</v>
      </c>
      <c r="EF140" s="36">
        <f>'Direct Local'!DT141</f>
        <v>1</v>
      </c>
      <c r="EG140" s="36">
        <f>'Direct Local'!DU141</f>
        <v>1</v>
      </c>
      <c r="EH140" s="36">
        <f>'Direct Local'!DV141</f>
        <v>1</v>
      </c>
      <c r="EI140" s="36">
        <f>'Direct Local'!DW141</f>
        <v>1</v>
      </c>
      <c r="EJ140" s="36">
        <f>'Direct Local'!DX141</f>
        <v>1</v>
      </c>
      <c r="EK140" s="365" t="str">
        <f>'Direct Local'!DY141</f>
        <v> </v>
      </c>
      <c r="EL140" s="36" t="str">
        <f>'Direct Local'!DZ141</f>
        <v> </v>
      </c>
      <c r="EM140" s="33"/>
      <c r="EN140" s="33"/>
      <c r="EO140" s="43" t="s">
        <v>230</v>
      </c>
      <c r="EP140" s="36">
        <f>'Direct Local'!EC141</f>
        <v>1</v>
      </c>
      <c r="EQ140" s="36">
        <f>'Direct Local'!ED141</f>
        <v>1</v>
      </c>
      <c r="ER140" s="36">
        <f>'Direct Local'!EE141</f>
        <v>1</v>
      </c>
      <c r="ES140" s="36">
        <f>'Direct Local'!EF141</f>
        <v>1</v>
      </c>
      <c r="ET140" s="36">
        <f>'Direct Local'!EG141</f>
        <v>1</v>
      </c>
      <c r="EU140" s="36">
        <f>'Direct Local'!EH141</f>
        <v>1</v>
      </c>
      <c r="EV140" s="36">
        <f>'Direct Local'!EI141</f>
        <v>1</v>
      </c>
      <c r="EW140" s="36">
        <f>'Direct Local'!EJ141</f>
        <v>1</v>
      </c>
      <c r="EX140" s="365" t="str">
        <f>'Direct Local'!EK141</f>
        <v> </v>
      </c>
      <c r="EY140" s="36" t="str">
        <f>'Direct Local'!EL141</f>
        <v> </v>
      </c>
      <c r="EZ140" s="33"/>
      <c r="FA140" s="33"/>
      <c r="FB140" s="33"/>
    </row>
    <row r="141" spans="1:158" x14ac:dyDescent="0.2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43" t="str">
        <f>'Direct Local'!L142</f>
        <v>REC Ouverture</v>
      </c>
      <c r="P141" s="36">
        <f>'Direct Local'!M142</f>
        <v>1</v>
      </c>
      <c r="Q141" s="36">
        <f>'Direct Local'!N142</f>
        <v>1</v>
      </c>
      <c r="R141" s="36">
        <f>'Direct Local'!O142</f>
        <v>1</v>
      </c>
      <c r="S141" s="36">
        <f>'Direct Local'!P142</f>
        <v>1</v>
      </c>
      <c r="T141" s="36">
        <f>'Direct Local'!Q142</f>
        <v>1</v>
      </c>
      <c r="U141" s="36">
        <f>'Direct Local'!R142</f>
        <v>1</v>
      </c>
      <c r="V141" s="36">
        <f>'Direct Local'!S142</f>
        <v>1</v>
      </c>
      <c r="W141" s="36">
        <f>'Direct Local'!T142</f>
        <v>1</v>
      </c>
      <c r="X141" s="36" t="str">
        <f>'Direct Local'!U142</f>
        <v> </v>
      </c>
      <c r="Y141" s="365" t="str">
        <f>'Direct Local'!V142</f>
        <v> </v>
      </c>
      <c r="Z141" s="34"/>
      <c r="AA141" s="33"/>
      <c r="AB141" s="43" t="str">
        <f>'Direct Local'!X142</f>
        <v>REC Ouverture</v>
      </c>
      <c r="AC141" s="36">
        <f>'Direct Local'!Y142</f>
        <v>1</v>
      </c>
      <c r="AD141" s="36">
        <f>'Direct Local'!Z142</f>
        <v>1</v>
      </c>
      <c r="AE141" s="36">
        <f>'Direct Local'!AA142</f>
        <v>1</v>
      </c>
      <c r="AF141" s="36">
        <f>'Direct Local'!AB142</f>
        <v>1</v>
      </c>
      <c r="AG141" s="36">
        <f>'Direct Local'!AC142</f>
        <v>1</v>
      </c>
      <c r="AH141" s="36">
        <f>'Direct Local'!AD142</f>
        <v>1</v>
      </c>
      <c r="AI141" s="36">
        <f>'Direct Local'!AE142</f>
        <v>1</v>
      </c>
      <c r="AJ141" s="36">
        <f>'Direct Local'!AF142</f>
        <v>1</v>
      </c>
      <c r="AK141" s="36" t="str">
        <f>'Direct Local'!AG142</f>
        <v> </v>
      </c>
      <c r="AL141" s="365" t="str">
        <f>'Direct Local'!AH142</f>
        <v> </v>
      </c>
      <c r="AM141" s="33"/>
      <c r="AN141" s="33"/>
      <c r="AO141" s="43" t="str">
        <f>'Direct Local'!AJ142</f>
        <v>REC Ouverture</v>
      </c>
      <c r="AP141" s="36">
        <f>'Direct Local'!AK142</f>
        <v>1</v>
      </c>
      <c r="AQ141" s="36">
        <f>'Direct Local'!AL142</f>
        <v>1</v>
      </c>
      <c r="AR141" s="36">
        <f>'Direct Local'!AM142</f>
        <v>1</v>
      </c>
      <c r="AS141" s="36">
        <f>'Direct Local'!AN142</f>
        <v>1</v>
      </c>
      <c r="AT141" s="36">
        <f>'Direct Local'!AO142</f>
        <v>1</v>
      </c>
      <c r="AU141" s="36">
        <f>'Direct Local'!AP142</f>
        <v>1</v>
      </c>
      <c r="AV141" s="36">
        <f>'Direct Local'!AQ142</f>
        <v>1</v>
      </c>
      <c r="AW141" s="36">
        <f>'Direct Local'!AR142</f>
        <v>1</v>
      </c>
      <c r="AX141" s="35" t="str">
        <f>'Direct Local'!AS142</f>
        <v> </v>
      </c>
      <c r="AY141" s="34" t="str">
        <f>'Direct Local'!AT142</f>
        <v> </v>
      </c>
      <c r="AZ141" s="33"/>
      <c r="BA141" s="33"/>
      <c r="BB141" s="43" t="s">
        <v>229</v>
      </c>
      <c r="BC141" s="36">
        <f>'Direct Local'!AW142</f>
        <v>1</v>
      </c>
      <c r="BD141" s="36">
        <f>'Direct Local'!AX142</f>
        <v>1</v>
      </c>
      <c r="BE141" s="36">
        <f>'Direct Local'!AY142</f>
        <v>1</v>
      </c>
      <c r="BF141" s="36">
        <f>'Direct Local'!AZ142</f>
        <v>1</v>
      </c>
      <c r="BG141" s="36">
        <f>'Direct Local'!BA142</f>
        <v>1</v>
      </c>
      <c r="BH141" s="36">
        <f>'Direct Local'!BB142</f>
        <v>1</v>
      </c>
      <c r="BI141" s="36">
        <f>'Direct Local'!BC142</f>
        <v>1</v>
      </c>
      <c r="BJ141" s="36">
        <f>'Direct Local'!BD142</f>
        <v>1</v>
      </c>
      <c r="BK141" s="365" t="str">
        <f>'Direct Local'!BE142</f>
        <v> </v>
      </c>
      <c r="BL141" s="36" t="str">
        <f>'Direct Local'!BF142</f>
        <v> </v>
      </c>
      <c r="BM141" s="33"/>
      <c r="BN141" s="33"/>
      <c r="BO141" s="43" t="s">
        <v>229</v>
      </c>
      <c r="BP141" s="36">
        <f>'Direct Local'!BI142</f>
        <v>1</v>
      </c>
      <c r="BQ141" s="36">
        <f>'Direct Local'!BJ142</f>
        <v>1</v>
      </c>
      <c r="BR141" s="36">
        <f>'Direct Local'!BK142</f>
        <v>1</v>
      </c>
      <c r="BS141" s="36">
        <f>'Direct Local'!BL142</f>
        <v>1</v>
      </c>
      <c r="BT141" s="36">
        <f>'Direct Local'!BM142</f>
        <v>1</v>
      </c>
      <c r="BU141" s="36">
        <f>'Direct Local'!BN142</f>
        <v>1</v>
      </c>
      <c r="BV141" s="36">
        <f>'Direct Local'!BO142</f>
        <v>1</v>
      </c>
      <c r="BW141" s="36">
        <f>'Direct Local'!BP142</f>
        <v>1</v>
      </c>
      <c r="BX141" s="365" t="str">
        <f>'Direct Local'!BQ142</f>
        <v> </v>
      </c>
      <c r="BY141" s="36" t="str">
        <f>'Direct Local'!BR142</f>
        <v> </v>
      </c>
      <c r="BZ141" s="33"/>
      <c r="CA141" s="33"/>
      <c r="CB141" s="43" t="s">
        <v>229</v>
      </c>
      <c r="CC141" s="36">
        <f>'Direct Local'!BU142</f>
        <v>1</v>
      </c>
      <c r="CD141" s="36">
        <f>'Direct Local'!BV142</f>
        <v>1</v>
      </c>
      <c r="CE141" s="36">
        <f>'Direct Local'!BW142</f>
        <v>1</v>
      </c>
      <c r="CF141" s="36">
        <f>'Direct Local'!BX142</f>
        <v>1</v>
      </c>
      <c r="CG141" s="36">
        <f>'Direct Local'!BY142</f>
        <v>1</v>
      </c>
      <c r="CH141" s="36">
        <f>'Direct Local'!BZ142</f>
        <v>1</v>
      </c>
      <c r="CI141" s="36">
        <f>'Direct Local'!CA142</f>
        <v>1</v>
      </c>
      <c r="CJ141" s="36">
        <f>'Direct Local'!CB142</f>
        <v>1</v>
      </c>
      <c r="CK141" s="365" t="str">
        <f>'Direct Local'!CC142</f>
        <v> </v>
      </c>
      <c r="CL141" s="36" t="str">
        <f>'Direct Local'!CD142</f>
        <v> </v>
      </c>
      <c r="CM141" s="33"/>
      <c r="CN141" s="33"/>
      <c r="CO141" s="43" t="s">
        <v>229</v>
      </c>
      <c r="CP141" s="36">
        <f>'Direct Local'!CG142</f>
        <v>1</v>
      </c>
      <c r="CQ141" s="36">
        <f>'Direct Local'!CH142</f>
        <v>1</v>
      </c>
      <c r="CR141" s="36">
        <f>'Direct Local'!CI142</f>
        <v>1</v>
      </c>
      <c r="CS141" s="36">
        <f>'Direct Local'!CJ142</f>
        <v>1</v>
      </c>
      <c r="CT141" s="36">
        <f>'Direct Local'!CK142</f>
        <v>1</v>
      </c>
      <c r="CU141" s="36">
        <f>'Direct Local'!CL142</f>
        <v>1</v>
      </c>
      <c r="CV141" s="36">
        <f>'Direct Local'!CM142</f>
        <v>1</v>
      </c>
      <c r="CW141" s="36">
        <f>'Direct Local'!CN142</f>
        <v>1</v>
      </c>
      <c r="CX141" s="365" t="str">
        <f>'Direct Local'!CO142</f>
        <v> </v>
      </c>
      <c r="CY141" s="36" t="str">
        <f>'Direct Local'!CP142</f>
        <v> </v>
      </c>
      <c r="CZ141" s="33"/>
      <c r="DA141" s="33"/>
      <c r="DB141" s="43" t="s">
        <v>229</v>
      </c>
      <c r="DC141" s="36">
        <f>'Direct Local'!CS142</f>
        <v>1</v>
      </c>
      <c r="DD141" s="36">
        <f>'Direct Local'!CT142</f>
        <v>1</v>
      </c>
      <c r="DE141" s="36">
        <f>'Direct Local'!CU142</f>
        <v>1</v>
      </c>
      <c r="DF141" s="36">
        <f>'Direct Local'!CV142</f>
        <v>1</v>
      </c>
      <c r="DG141" s="36">
        <f>'Direct Local'!CW142</f>
        <v>1</v>
      </c>
      <c r="DH141" s="36">
        <f>'Direct Local'!CX142</f>
        <v>1</v>
      </c>
      <c r="DI141" s="36">
        <f>'Direct Local'!CY142</f>
        <v>1</v>
      </c>
      <c r="DJ141" s="36">
        <f>'Direct Local'!CZ142</f>
        <v>1</v>
      </c>
      <c r="DK141" s="365" t="str">
        <f>'Direct Local'!DA142</f>
        <v> </v>
      </c>
      <c r="DL141" s="36" t="str">
        <f>'Direct Local'!DB142</f>
        <v> </v>
      </c>
      <c r="DM141" s="33"/>
      <c r="DN141" s="33"/>
      <c r="DO141" s="43" t="s">
        <v>229</v>
      </c>
      <c r="DP141" s="36">
        <f>'Direct Local'!DE142</f>
        <v>1</v>
      </c>
      <c r="DQ141" s="36">
        <f>'Direct Local'!DF142</f>
        <v>1</v>
      </c>
      <c r="DR141" s="36">
        <f>'Direct Local'!DG142</f>
        <v>1</v>
      </c>
      <c r="DS141" s="36">
        <f>'Direct Local'!DH142</f>
        <v>1</v>
      </c>
      <c r="DT141" s="36">
        <f>'Direct Local'!DI142</f>
        <v>1</v>
      </c>
      <c r="DU141" s="36">
        <f>'Direct Local'!DJ142</f>
        <v>1</v>
      </c>
      <c r="DV141" s="36">
        <f>'Direct Local'!DK142</f>
        <v>1</v>
      </c>
      <c r="DW141" s="36">
        <f>'Direct Local'!DL142</f>
        <v>1</v>
      </c>
      <c r="DX141" s="365" t="str">
        <f>'Direct Local'!DM142</f>
        <v> </v>
      </c>
      <c r="DY141" s="36" t="str">
        <f>'Direct Local'!DN142</f>
        <v> </v>
      </c>
      <c r="DZ141" s="33"/>
      <c r="EA141" s="33"/>
      <c r="EB141" s="43" t="s">
        <v>229</v>
      </c>
      <c r="EC141" s="36">
        <f>'Direct Local'!DQ142</f>
        <v>1</v>
      </c>
      <c r="ED141" s="36">
        <f>'Direct Local'!DR142</f>
        <v>1</v>
      </c>
      <c r="EE141" s="36">
        <f>'Direct Local'!DS142</f>
        <v>1</v>
      </c>
      <c r="EF141" s="36">
        <f>'Direct Local'!DT142</f>
        <v>1</v>
      </c>
      <c r="EG141" s="36">
        <f>'Direct Local'!DU142</f>
        <v>1</v>
      </c>
      <c r="EH141" s="36">
        <f>'Direct Local'!DV142</f>
        <v>1</v>
      </c>
      <c r="EI141" s="36">
        <f>'Direct Local'!DW142</f>
        <v>1</v>
      </c>
      <c r="EJ141" s="36">
        <f>'Direct Local'!DX142</f>
        <v>1</v>
      </c>
      <c r="EK141" s="365" t="str">
        <f>'Direct Local'!DY142</f>
        <v> </v>
      </c>
      <c r="EL141" s="36" t="str">
        <f>'Direct Local'!DZ142</f>
        <v> </v>
      </c>
      <c r="EM141" s="33"/>
      <c r="EN141" s="33"/>
      <c r="EO141" s="43" t="s">
        <v>229</v>
      </c>
      <c r="EP141" s="36">
        <f>'Direct Local'!EC142</f>
        <v>1</v>
      </c>
      <c r="EQ141" s="36">
        <f>'Direct Local'!ED142</f>
        <v>1</v>
      </c>
      <c r="ER141" s="36">
        <f>'Direct Local'!EE142</f>
        <v>1</v>
      </c>
      <c r="ES141" s="36">
        <f>'Direct Local'!EF142</f>
        <v>1</v>
      </c>
      <c r="ET141" s="36">
        <f>'Direct Local'!EG142</f>
        <v>1</v>
      </c>
      <c r="EU141" s="36">
        <f>'Direct Local'!EH142</f>
        <v>1</v>
      </c>
      <c r="EV141" s="36">
        <f>'Direct Local'!EI142</f>
        <v>1</v>
      </c>
      <c r="EW141" s="36">
        <f>'Direct Local'!EJ142</f>
        <v>1</v>
      </c>
      <c r="EX141" s="365" t="str">
        <f>'Direct Local'!EK142</f>
        <v> </v>
      </c>
      <c r="EY141" s="36" t="str">
        <f>'Direct Local'!EL142</f>
        <v> </v>
      </c>
      <c r="EZ141" s="33"/>
      <c r="FA141" s="33"/>
      <c r="FB141" s="33"/>
    </row>
    <row r="142" spans="1:158" ht="11.45" customHeight="1" x14ac:dyDescent="0.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43" t="str">
        <f>'Direct Local'!L143</f>
        <v>REC Clôture</v>
      </c>
      <c r="P142" s="36">
        <f>'Direct Local'!M143</f>
        <v>1</v>
      </c>
      <c r="Q142" s="36">
        <f>'Direct Local'!N143</f>
        <v>1</v>
      </c>
      <c r="R142" s="36">
        <f>'Direct Local'!O143</f>
        <v>1</v>
      </c>
      <c r="S142" s="36">
        <f>'Direct Local'!P143</f>
        <v>1</v>
      </c>
      <c r="T142" s="36">
        <f>'Direct Local'!Q143</f>
        <v>1</v>
      </c>
      <c r="U142" s="36">
        <f>'Direct Local'!R143</f>
        <v>1</v>
      </c>
      <c r="V142" s="36">
        <f>'Direct Local'!S143</f>
        <v>1</v>
      </c>
      <c r="W142" s="36">
        <f>'Direct Local'!T143</f>
        <v>1</v>
      </c>
      <c r="X142" s="36" t="str">
        <f>'Direct Local'!U143</f>
        <v> </v>
      </c>
      <c r="Y142" s="365" t="str">
        <f>'Direct Local'!V143</f>
        <v> </v>
      </c>
      <c r="Z142" s="34"/>
      <c r="AA142" s="33"/>
      <c r="AB142" s="43" t="str">
        <f>'Direct Local'!X143</f>
        <v>REC Clôture</v>
      </c>
      <c r="AC142" s="36">
        <f>'Direct Local'!Y143</f>
        <v>1</v>
      </c>
      <c r="AD142" s="36">
        <f>'Direct Local'!Z143</f>
        <v>1</v>
      </c>
      <c r="AE142" s="36">
        <f>'Direct Local'!AA143</f>
        <v>1</v>
      </c>
      <c r="AF142" s="36">
        <f>'Direct Local'!AB143</f>
        <v>1</v>
      </c>
      <c r="AG142" s="36">
        <f>'Direct Local'!AC143</f>
        <v>1</v>
      </c>
      <c r="AH142" s="36">
        <f>'Direct Local'!AD143</f>
        <v>1</v>
      </c>
      <c r="AI142" s="36">
        <f>'Direct Local'!AE143</f>
        <v>1</v>
      </c>
      <c r="AJ142" s="36">
        <f>'Direct Local'!AF143</f>
        <v>1</v>
      </c>
      <c r="AK142" s="36" t="str">
        <f>'Direct Local'!AG143</f>
        <v> </v>
      </c>
      <c r="AL142" s="365" t="str">
        <f>'Direct Local'!AH143</f>
        <v> </v>
      </c>
      <c r="AM142" s="33"/>
      <c r="AN142" s="33"/>
      <c r="AO142" s="43" t="str">
        <f>'Direct Local'!AJ143</f>
        <v>REC Clôture</v>
      </c>
      <c r="AP142" s="36">
        <f>'Direct Local'!AK143</f>
        <v>1</v>
      </c>
      <c r="AQ142" s="36">
        <f>'Direct Local'!AL143</f>
        <v>1</v>
      </c>
      <c r="AR142" s="36">
        <f>'Direct Local'!AM143</f>
        <v>1</v>
      </c>
      <c r="AS142" s="36">
        <f>'Direct Local'!AN143</f>
        <v>1</v>
      </c>
      <c r="AT142" s="36">
        <f>'Direct Local'!AO143</f>
        <v>1</v>
      </c>
      <c r="AU142" s="36">
        <f>'Direct Local'!AP143</f>
        <v>1</v>
      </c>
      <c r="AV142" s="36">
        <f>'Direct Local'!AQ143</f>
        <v>1</v>
      </c>
      <c r="AW142" s="36">
        <f>'Direct Local'!AR143</f>
        <v>1</v>
      </c>
      <c r="AX142" s="35" t="str">
        <f>'Direct Local'!AS143</f>
        <v> </v>
      </c>
      <c r="AY142" s="34" t="str">
        <f>'Direct Local'!AT143</f>
        <v> </v>
      </c>
      <c r="AZ142" s="33"/>
      <c r="BA142" s="33"/>
      <c r="BB142" s="43" t="s">
        <v>228</v>
      </c>
      <c r="BC142" s="36">
        <f>'Direct Local'!AW143</f>
        <v>1</v>
      </c>
      <c r="BD142" s="36">
        <f>'Direct Local'!AX143</f>
        <v>1</v>
      </c>
      <c r="BE142" s="36">
        <f>'Direct Local'!AY143</f>
        <v>1</v>
      </c>
      <c r="BF142" s="36">
        <f>'Direct Local'!AZ143</f>
        <v>1</v>
      </c>
      <c r="BG142" s="36">
        <f>'Direct Local'!BA143</f>
        <v>1</v>
      </c>
      <c r="BH142" s="36">
        <f>'Direct Local'!BB143</f>
        <v>1</v>
      </c>
      <c r="BI142" s="36">
        <f>'Direct Local'!BC143</f>
        <v>1</v>
      </c>
      <c r="BJ142" s="36">
        <f>'Direct Local'!BD143</f>
        <v>1</v>
      </c>
      <c r="BK142" s="365" t="str">
        <f>'Direct Local'!BE143</f>
        <v> </v>
      </c>
      <c r="BL142" s="36" t="str">
        <f>'Direct Local'!BF143</f>
        <v> </v>
      </c>
      <c r="BM142" s="33"/>
      <c r="BN142" s="33"/>
      <c r="BO142" s="43" t="s">
        <v>228</v>
      </c>
      <c r="BP142" s="36">
        <f>'Direct Local'!BI143</f>
        <v>1</v>
      </c>
      <c r="BQ142" s="36">
        <f>'Direct Local'!BJ143</f>
        <v>1</v>
      </c>
      <c r="BR142" s="36">
        <f>'Direct Local'!BK143</f>
        <v>1</v>
      </c>
      <c r="BS142" s="36">
        <f>'Direct Local'!BL143</f>
        <v>1</v>
      </c>
      <c r="BT142" s="36">
        <f>'Direct Local'!BM143</f>
        <v>1</v>
      </c>
      <c r="BU142" s="36">
        <f>'Direct Local'!BN143</f>
        <v>1</v>
      </c>
      <c r="BV142" s="36">
        <f>'Direct Local'!BO143</f>
        <v>1</v>
      </c>
      <c r="BW142" s="36">
        <f>'Direct Local'!BP143</f>
        <v>1</v>
      </c>
      <c r="BX142" s="365" t="str">
        <f>'Direct Local'!BQ143</f>
        <v> </v>
      </c>
      <c r="BY142" s="36" t="str">
        <f>'Direct Local'!BR143</f>
        <v> </v>
      </c>
      <c r="BZ142" s="33"/>
      <c r="CA142" s="33"/>
      <c r="CB142" s="43" t="s">
        <v>228</v>
      </c>
      <c r="CC142" s="36">
        <f>'Direct Local'!BU143</f>
        <v>1</v>
      </c>
      <c r="CD142" s="36">
        <f>'Direct Local'!BV143</f>
        <v>1</v>
      </c>
      <c r="CE142" s="36">
        <f>'Direct Local'!BW143</f>
        <v>1</v>
      </c>
      <c r="CF142" s="36">
        <f>'Direct Local'!BX143</f>
        <v>1</v>
      </c>
      <c r="CG142" s="36">
        <f>'Direct Local'!BY143</f>
        <v>1</v>
      </c>
      <c r="CH142" s="36">
        <f>'Direct Local'!BZ143</f>
        <v>1</v>
      </c>
      <c r="CI142" s="36">
        <f>'Direct Local'!CA143</f>
        <v>1</v>
      </c>
      <c r="CJ142" s="36">
        <f>'Direct Local'!CB143</f>
        <v>1</v>
      </c>
      <c r="CK142" s="365" t="str">
        <f>'Direct Local'!CC143</f>
        <v> </v>
      </c>
      <c r="CL142" s="36" t="str">
        <f>'Direct Local'!CD143</f>
        <v> </v>
      </c>
      <c r="CM142" s="33"/>
      <c r="CN142" s="33"/>
      <c r="CO142" s="43" t="s">
        <v>228</v>
      </c>
      <c r="CP142" s="36">
        <f>'Direct Local'!CG143</f>
        <v>1</v>
      </c>
      <c r="CQ142" s="36">
        <f>'Direct Local'!CH143</f>
        <v>1</v>
      </c>
      <c r="CR142" s="36">
        <f>'Direct Local'!CI143</f>
        <v>1</v>
      </c>
      <c r="CS142" s="36">
        <f>'Direct Local'!CJ143</f>
        <v>1</v>
      </c>
      <c r="CT142" s="36">
        <f>'Direct Local'!CK143</f>
        <v>1</v>
      </c>
      <c r="CU142" s="36">
        <f>'Direct Local'!CL143</f>
        <v>1</v>
      </c>
      <c r="CV142" s="36">
        <f>'Direct Local'!CM143</f>
        <v>1</v>
      </c>
      <c r="CW142" s="36">
        <f>'Direct Local'!CN143</f>
        <v>1</v>
      </c>
      <c r="CX142" s="365" t="str">
        <f>'Direct Local'!CO143</f>
        <v> </v>
      </c>
      <c r="CY142" s="36" t="str">
        <f>'Direct Local'!CP143</f>
        <v> </v>
      </c>
      <c r="CZ142" s="33"/>
      <c r="DA142" s="33"/>
      <c r="DB142" s="43" t="s">
        <v>228</v>
      </c>
      <c r="DC142" s="36">
        <f>'Direct Local'!CS143</f>
        <v>1</v>
      </c>
      <c r="DD142" s="36">
        <f>'Direct Local'!CT143</f>
        <v>1</v>
      </c>
      <c r="DE142" s="36">
        <f>'Direct Local'!CU143</f>
        <v>1</v>
      </c>
      <c r="DF142" s="36">
        <f>'Direct Local'!CV143</f>
        <v>1</v>
      </c>
      <c r="DG142" s="36">
        <f>'Direct Local'!CW143</f>
        <v>1</v>
      </c>
      <c r="DH142" s="36">
        <f>'Direct Local'!CX143</f>
        <v>1</v>
      </c>
      <c r="DI142" s="36">
        <f>'Direct Local'!CY143</f>
        <v>1</v>
      </c>
      <c r="DJ142" s="36">
        <f>'Direct Local'!CZ143</f>
        <v>1</v>
      </c>
      <c r="DK142" s="365" t="str">
        <f>'Direct Local'!DA143</f>
        <v> </v>
      </c>
      <c r="DL142" s="36" t="str">
        <f>'Direct Local'!DB143</f>
        <v> </v>
      </c>
      <c r="DM142" s="33"/>
      <c r="DN142" s="33"/>
      <c r="DO142" s="43" t="s">
        <v>228</v>
      </c>
      <c r="DP142" s="36">
        <f>'Direct Local'!DE143</f>
        <v>1</v>
      </c>
      <c r="DQ142" s="36">
        <f>'Direct Local'!DF143</f>
        <v>1</v>
      </c>
      <c r="DR142" s="36">
        <f>'Direct Local'!DG143</f>
        <v>1</v>
      </c>
      <c r="DS142" s="36">
        <f>'Direct Local'!DH143</f>
        <v>1</v>
      </c>
      <c r="DT142" s="36">
        <f>'Direct Local'!DI143</f>
        <v>1</v>
      </c>
      <c r="DU142" s="36">
        <f>'Direct Local'!DJ143</f>
        <v>1</v>
      </c>
      <c r="DV142" s="36">
        <f>'Direct Local'!DK143</f>
        <v>1</v>
      </c>
      <c r="DW142" s="36">
        <f>'Direct Local'!DL143</f>
        <v>1</v>
      </c>
      <c r="DX142" s="365" t="str">
        <f>'Direct Local'!DM143</f>
        <v> </v>
      </c>
      <c r="DY142" s="36" t="str">
        <f>'Direct Local'!DN143</f>
        <v> </v>
      </c>
      <c r="DZ142" s="33"/>
      <c r="EA142" s="33"/>
      <c r="EB142" s="43" t="s">
        <v>228</v>
      </c>
      <c r="EC142" s="36">
        <f>'Direct Local'!DQ143</f>
        <v>1</v>
      </c>
      <c r="ED142" s="36">
        <f>'Direct Local'!DR143</f>
        <v>1</v>
      </c>
      <c r="EE142" s="36">
        <f>'Direct Local'!DS143</f>
        <v>1</v>
      </c>
      <c r="EF142" s="36">
        <f>'Direct Local'!DT143</f>
        <v>1</v>
      </c>
      <c r="EG142" s="36">
        <f>'Direct Local'!DU143</f>
        <v>1</v>
      </c>
      <c r="EH142" s="36">
        <f>'Direct Local'!DV143</f>
        <v>1</v>
      </c>
      <c r="EI142" s="36">
        <f>'Direct Local'!DW143</f>
        <v>1</v>
      </c>
      <c r="EJ142" s="36">
        <f>'Direct Local'!DX143</f>
        <v>1</v>
      </c>
      <c r="EK142" s="365" t="str">
        <f>'Direct Local'!DY143</f>
        <v> </v>
      </c>
      <c r="EL142" s="36" t="str">
        <f>'Direct Local'!DZ143</f>
        <v> </v>
      </c>
      <c r="EM142" s="33"/>
      <c r="EN142" s="33"/>
      <c r="EO142" s="43" t="s">
        <v>228</v>
      </c>
      <c r="EP142" s="36">
        <f>'Direct Local'!EC143</f>
        <v>1</v>
      </c>
      <c r="EQ142" s="36">
        <f>'Direct Local'!ED143</f>
        <v>1</v>
      </c>
      <c r="ER142" s="36">
        <f>'Direct Local'!EE143</f>
        <v>1</v>
      </c>
      <c r="ES142" s="36">
        <f>'Direct Local'!EF143</f>
        <v>1</v>
      </c>
      <c r="ET142" s="36">
        <f>'Direct Local'!EG143</f>
        <v>1</v>
      </c>
      <c r="EU142" s="36">
        <f>'Direct Local'!EH143</f>
        <v>1</v>
      </c>
      <c r="EV142" s="36">
        <f>'Direct Local'!EI143</f>
        <v>1</v>
      </c>
      <c r="EW142" s="36">
        <f>'Direct Local'!EJ143</f>
        <v>1</v>
      </c>
      <c r="EX142" s="365" t="str">
        <f>'Direct Local'!EK143</f>
        <v> </v>
      </c>
      <c r="EY142" s="36" t="str">
        <f>'Direct Local'!EL143</f>
        <v> </v>
      </c>
      <c r="EZ142" s="33"/>
      <c r="FA142" s="33"/>
      <c r="FB142" s="33"/>
    </row>
    <row r="143" spans="1:158" x14ac:dyDescent="0.2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67" t="str">
        <f>'Direct Local'!L144</f>
        <v>SAP hors chargement Per.</v>
      </c>
      <c r="P143" s="36">
        <f>'Direct Local'!M144</f>
        <v>1</v>
      </c>
      <c r="Q143" s="36">
        <f>'Direct Local'!N144</f>
        <v>1</v>
      </c>
      <c r="R143" s="36">
        <f>'Direct Local'!O144</f>
        <v>1</v>
      </c>
      <c r="S143" s="36">
        <f>'Direct Local'!P144</f>
        <v>1</v>
      </c>
      <c r="T143" s="36">
        <f>'Direct Local'!Q144</f>
        <v>1</v>
      </c>
      <c r="U143" s="36">
        <f>'Direct Local'!R144</f>
        <v>1</v>
      </c>
      <c r="V143" s="36">
        <f>'Direct Local'!S144</f>
        <v>1</v>
      </c>
      <c r="W143" s="36">
        <f>'Direct Local'!T144</f>
        <v>1</v>
      </c>
      <c r="X143" s="36" t="str">
        <f>'Direct Local'!U144</f>
        <v> </v>
      </c>
      <c r="Y143" s="365" t="str">
        <f>'Direct Local'!V144</f>
        <v> </v>
      </c>
      <c r="Z143" s="34"/>
      <c r="AA143" s="33"/>
      <c r="AB143" s="367" t="str">
        <f>'Direct Local'!X144</f>
        <v>SAP hors chargement Per.</v>
      </c>
      <c r="AC143" s="36">
        <f>'Direct Local'!Y144</f>
        <v>1</v>
      </c>
      <c r="AD143" s="36">
        <f>'Direct Local'!Z144</f>
        <v>1</v>
      </c>
      <c r="AE143" s="36">
        <f>'Direct Local'!AA144</f>
        <v>1</v>
      </c>
      <c r="AF143" s="36">
        <f>'Direct Local'!AB144</f>
        <v>1</v>
      </c>
      <c r="AG143" s="36">
        <f>'Direct Local'!AC144</f>
        <v>1</v>
      </c>
      <c r="AH143" s="36">
        <f>'Direct Local'!AD144</f>
        <v>1</v>
      </c>
      <c r="AI143" s="36">
        <f>'Direct Local'!AE144</f>
        <v>1</v>
      </c>
      <c r="AJ143" s="36">
        <f>'Direct Local'!AF144</f>
        <v>1</v>
      </c>
      <c r="AK143" s="36" t="str">
        <f>'Direct Local'!AG144</f>
        <v> </v>
      </c>
      <c r="AL143" s="365" t="str">
        <f>'Direct Local'!AH144</f>
        <v> </v>
      </c>
      <c r="AM143" s="33"/>
      <c r="AN143" s="33"/>
      <c r="AO143" s="367" t="str">
        <f>'Direct Local'!AJ144</f>
        <v>SAP hors chargement Per.</v>
      </c>
      <c r="AP143" s="36">
        <f>'Direct Local'!AK144</f>
        <v>1</v>
      </c>
      <c r="AQ143" s="36">
        <f>'Direct Local'!AL144</f>
        <v>1</v>
      </c>
      <c r="AR143" s="36">
        <f>'Direct Local'!AM144</f>
        <v>1</v>
      </c>
      <c r="AS143" s="36">
        <f>'Direct Local'!AN144</f>
        <v>1</v>
      </c>
      <c r="AT143" s="36">
        <f>'Direct Local'!AO144</f>
        <v>1</v>
      </c>
      <c r="AU143" s="36">
        <f>'Direct Local'!AP144</f>
        <v>1</v>
      </c>
      <c r="AV143" s="36">
        <f>'Direct Local'!AQ144</f>
        <v>1</v>
      </c>
      <c r="AW143" s="36">
        <f>'Direct Local'!AR144</f>
        <v>1</v>
      </c>
      <c r="AX143" s="35" t="str">
        <f>'Direct Local'!AS144</f>
        <v> </v>
      </c>
      <c r="AY143" s="34" t="str">
        <f>'Direct Local'!AT144</f>
        <v> </v>
      </c>
      <c r="AZ143" s="33"/>
      <c r="BA143" s="33"/>
      <c r="BB143" s="367" t="s">
        <v>227</v>
      </c>
      <c r="BC143" s="36">
        <f>'Direct Local'!AW144</f>
        <v>1</v>
      </c>
      <c r="BD143" s="36">
        <f>'Direct Local'!AX144</f>
        <v>1</v>
      </c>
      <c r="BE143" s="36">
        <f>'Direct Local'!AY144</f>
        <v>1</v>
      </c>
      <c r="BF143" s="36">
        <f>'Direct Local'!AZ144</f>
        <v>1</v>
      </c>
      <c r="BG143" s="36">
        <f>'Direct Local'!BA144</f>
        <v>1</v>
      </c>
      <c r="BH143" s="36">
        <f>'Direct Local'!BB144</f>
        <v>1</v>
      </c>
      <c r="BI143" s="36">
        <f>'Direct Local'!BC144</f>
        <v>1</v>
      </c>
      <c r="BJ143" s="36">
        <f>'Direct Local'!BD144</f>
        <v>1</v>
      </c>
      <c r="BK143" s="365" t="str">
        <f>'Direct Local'!BE144</f>
        <v> </v>
      </c>
      <c r="BL143" s="36" t="str">
        <f>'Direct Local'!BF144</f>
        <v> </v>
      </c>
      <c r="BM143" s="33"/>
      <c r="BN143" s="33"/>
      <c r="BO143" s="367" t="s">
        <v>227</v>
      </c>
      <c r="BP143" s="36">
        <f>'Direct Local'!BI144</f>
        <v>1</v>
      </c>
      <c r="BQ143" s="36">
        <f>'Direct Local'!BJ144</f>
        <v>1</v>
      </c>
      <c r="BR143" s="36">
        <f>'Direct Local'!BK144</f>
        <v>1</v>
      </c>
      <c r="BS143" s="36">
        <f>'Direct Local'!BL144</f>
        <v>1</v>
      </c>
      <c r="BT143" s="36">
        <f>'Direct Local'!BM144</f>
        <v>1</v>
      </c>
      <c r="BU143" s="36">
        <f>'Direct Local'!BN144</f>
        <v>1</v>
      </c>
      <c r="BV143" s="36">
        <f>'Direct Local'!BO144</f>
        <v>1</v>
      </c>
      <c r="BW143" s="36">
        <f>'Direct Local'!BP144</f>
        <v>1</v>
      </c>
      <c r="BX143" s="365" t="str">
        <f>'Direct Local'!BQ144</f>
        <v> </v>
      </c>
      <c r="BY143" s="36" t="str">
        <f>'Direct Local'!BR144</f>
        <v> </v>
      </c>
      <c r="BZ143" s="33"/>
      <c r="CA143" s="33"/>
      <c r="CB143" s="367" t="s">
        <v>227</v>
      </c>
      <c r="CC143" s="36">
        <f>'Direct Local'!BU144</f>
        <v>1</v>
      </c>
      <c r="CD143" s="36">
        <f>'Direct Local'!BV144</f>
        <v>1</v>
      </c>
      <c r="CE143" s="36">
        <f>'Direct Local'!BW144</f>
        <v>1</v>
      </c>
      <c r="CF143" s="36">
        <f>'Direct Local'!BX144</f>
        <v>1</v>
      </c>
      <c r="CG143" s="36">
        <f>'Direct Local'!BY144</f>
        <v>1</v>
      </c>
      <c r="CH143" s="36">
        <f>'Direct Local'!BZ144</f>
        <v>1</v>
      </c>
      <c r="CI143" s="36">
        <f>'Direct Local'!CA144</f>
        <v>1</v>
      </c>
      <c r="CJ143" s="36">
        <f>'Direct Local'!CB144</f>
        <v>1</v>
      </c>
      <c r="CK143" s="365" t="str">
        <f>'Direct Local'!CC144</f>
        <v> </v>
      </c>
      <c r="CL143" s="36" t="str">
        <f>'Direct Local'!CD144</f>
        <v> </v>
      </c>
      <c r="CM143" s="33"/>
      <c r="CN143" s="33"/>
      <c r="CO143" s="367" t="s">
        <v>227</v>
      </c>
      <c r="CP143" s="36">
        <f>'Direct Local'!CG144</f>
        <v>1</v>
      </c>
      <c r="CQ143" s="36">
        <f>'Direct Local'!CH144</f>
        <v>1</v>
      </c>
      <c r="CR143" s="36">
        <f>'Direct Local'!CI144</f>
        <v>1</v>
      </c>
      <c r="CS143" s="36">
        <f>'Direct Local'!CJ144</f>
        <v>1</v>
      </c>
      <c r="CT143" s="36">
        <f>'Direct Local'!CK144</f>
        <v>1</v>
      </c>
      <c r="CU143" s="36">
        <f>'Direct Local'!CL144</f>
        <v>1</v>
      </c>
      <c r="CV143" s="36">
        <f>'Direct Local'!CM144</f>
        <v>1</v>
      </c>
      <c r="CW143" s="36">
        <f>'Direct Local'!CN144</f>
        <v>1</v>
      </c>
      <c r="CX143" s="365" t="str">
        <f>'Direct Local'!CO144</f>
        <v> </v>
      </c>
      <c r="CY143" s="36" t="str">
        <f>'Direct Local'!CP144</f>
        <v> </v>
      </c>
      <c r="CZ143" s="33"/>
      <c r="DA143" s="33"/>
      <c r="DB143" s="367" t="s">
        <v>227</v>
      </c>
      <c r="DC143" s="36">
        <f>'Direct Local'!CS144</f>
        <v>1</v>
      </c>
      <c r="DD143" s="36">
        <f>'Direct Local'!CT144</f>
        <v>1</v>
      </c>
      <c r="DE143" s="36">
        <f>'Direct Local'!CU144</f>
        <v>1</v>
      </c>
      <c r="DF143" s="36">
        <f>'Direct Local'!CV144</f>
        <v>1</v>
      </c>
      <c r="DG143" s="36">
        <f>'Direct Local'!CW144</f>
        <v>1</v>
      </c>
      <c r="DH143" s="36">
        <f>'Direct Local'!CX144</f>
        <v>1</v>
      </c>
      <c r="DI143" s="36">
        <f>'Direct Local'!CY144</f>
        <v>1</v>
      </c>
      <c r="DJ143" s="36">
        <f>'Direct Local'!CZ144</f>
        <v>1</v>
      </c>
      <c r="DK143" s="365" t="str">
        <f>'Direct Local'!DA144</f>
        <v> </v>
      </c>
      <c r="DL143" s="36" t="str">
        <f>'Direct Local'!DB144</f>
        <v> </v>
      </c>
      <c r="DM143" s="33"/>
      <c r="DN143" s="33"/>
      <c r="DO143" s="367" t="s">
        <v>227</v>
      </c>
      <c r="DP143" s="36">
        <f>'Direct Local'!DE144</f>
        <v>1</v>
      </c>
      <c r="DQ143" s="36">
        <f>'Direct Local'!DF144</f>
        <v>1</v>
      </c>
      <c r="DR143" s="36">
        <f>'Direct Local'!DG144</f>
        <v>1</v>
      </c>
      <c r="DS143" s="36">
        <f>'Direct Local'!DH144</f>
        <v>1</v>
      </c>
      <c r="DT143" s="36">
        <f>'Direct Local'!DI144</f>
        <v>1</v>
      </c>
      <c r="DU143" s="36">
        <f>'Direct Local'!DJ144</f>
        <v>1</v>
      </c>
      <c r="DV143" s="36">
        <f>'Direct Local'!DK144</f>
        <v>1</v>
      </c>
      <c r="DW143" s="36">
        <f>'Direct Local'!DL144</f>
        <v>1</v>
      </c>
      <c r="DX143" s="365" t="str">
        <f>'Direct Local'!DM144</f>
        <v> </v>
      </c>
      <c r="DY143" s="36" t="str">
        <f>'Direct Local'!DN144</f>
        <v> </v>
      </c>
      <c r="DZ143" s="33"/>
      <c r="EA143" s="33"/>
      <c r="EB143" s="367" t="s">
        <v>227</v>
      </c>
      <c r="EC143" s="36">
        <f>'Direct Local'!DQ144</f>
        <v>1</v>
      </c>
      <c r="ED143" s="36">
        <f>'Direct Local'!DR144</f>
        <v>1</v>
      </c>
      <c r="EE143" s="36">
        <f>'Direct Local'!DS144</f>
        <v>1</v>
      </c>
      <c r="EF143" s="36">
        <f>'Direct Local'!DT144</f>
        <v>1</v>
      </c>
      <c r="EG143" s="36">
        <f>'Direct Local'!DU144</f>
        <v>1</v>
      </c>
      <c r="EH143" s="36">
        <f>'Direct Local'!DV144</f>
        <v>1</v>
      </c>
      <c r="EI143" s="36">
        <f>'Direct Local'!DW144</f>
        <v>1</v>
      </c>
      <c r="EJ143" s="36">
        <f>'Direct Local'!DX144</f>
        <v>1</v>
      </c>
      <c r="EK143" s="365" t="str">
        <f>'Direct Local'!DY144</f>
        <v> </v>
      </c>
      <c r="EL143" s="36" t="str">
        <f>'Direct Local'!DZ144</f>
        <v> </v>
      </c>
      <c r="EM143" s="33"/>
      <c r="EN143" s="33"/>
      <c r="EO143" s="367" t="s">
        <v>227</v>
      </c>
      <c r="EP143" s="36">
        <f>'Direct Local'!EC144</f>
        <v>1</v>
      </c>
      <c r="EQ143" s="36">
        <f>'Direct Local'!ED144</f>
        <v>1</v>
      </c>
      <c r="ER143" s="36">
        <f>'Direct Local'!EE144</f>
        <v>1</v>
      </c>
      <c r="ES143" s="36">
        <f>'Direct Local'!EF144</f>
        <v>1</v>
      </c>
      <c r="ET143" s="36">
        <f>'Direct Local'!EG144</f>
        <v>1</v>
      </c>
      <c r="EU143" s="36">
        <f>'Direct Local'!EH144</f>
        <v>1</v>
      </c>
      <c r="EV143" s="36">
        <f>'Direct Local'!EI144</f>
        <v>1</v>
      </c>
      <c r="EW143" s="36">
        <f>'Direct Local'!EJ144</f>
        <v>1</v>
      </c>
      <c r="EX143" s="365" t="str">
        <f>'Direct Local'!EK144</f>
        <v> </v>
      </c>
      <c r="EY143" s="36" t="str">
        <f>'Direct Local'!EL144</f>
        <v> </v>
      </c>
      <c r="EZ143" s="33"/>
      <c r="FA143" s="33"/>
      <c r="FB143" s="33"/>
    </row>
    <row r="144" spans="1:158" x14ac:dyDescent="0.2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43" t="str">
        <f>'Direct Local'!L145</f>
        <v>SAP hors chargement Ant.</v>
      </c>
      <c r="P144" s="36">
        <f>'Direct Local'!M145</f>
        <v>1</v>
      </c>
      <c r="Q144" s="36">
        <f>'Direct Local'!N145</f>
        <v>1</v>
      </c>
      <c r="R144" s="36">
        <f>'Direct Local'!O145</f>
        <v>1</v>
      </c>
      <c r="S144" s="36">
        <f>'Direct Local'!P145</f>
        <v>1</v>
      </c>
      <c r="T144" s="36">
        <f>'Direct Local'!Q145</f>
        <v>1</v>
      </c>
      <c r="U144" s="36">
        <f>'Direct Local'!R145</f>
        <v>1</v>
      </c>
      <c r="V144" s="36">
        <f>'Direct Local'!S145</f>
        <v>1</v>
      </c>
      <c r="W144" s="36">
        <f>'Direct Local'!T145</f>
        <v>1</v>
      </c>
      <c r="X144" s="36" t="str">
        <f>'Direct Local'!U145</f>
        <v> </v>
      </c>
      <c r="Y144" s="365" t="str">
        <f>'Direct Local'!V145</f>
        <v> </v>
      </c>
      <c r="Z144" s="34"/>
      <c r="AA144" s="33"/>
      <c r="AB144" s="43" t="str">
        <f>'Direct Local'!X145</f>
        <v>SAP hors chargement Ant.</v>
      </c>
      <c r="AC144" s="36">
        <f>'Direct Local'!Y145</f>
        <v>1</v>
      </c>
      <c r="AD144" s="36">
        <f>'Direct Local'!Z145</f>
        <v>1</v>
      </c>
      <c r="AE144" s="36">
        <f>'Direct Local'!AA145</f>
        <v>1</v>
      </c>
      <c r="AF144" s="36">
        <f>'Direct Local'!AB145</f>
        <v>1</v>
      </c>
      <c r="AG144" s="36">
        <f>'Direct Local'!AC145</f>
        <v>1</v>
      </c>
      <c r="AH144" s="36">
        <f>'Direct Local'!AD145</f>
        <v>1</v>
      </c>
      <c r="AI144" s="36">
        <f>'Direct Local'!AE145</f>
        <v>1</v>
      </c>
      <c r="AJ144" s="36">
        <f>'Direct Local'!AF145</f>
        <v>1.1000000000000001</v>
      </c>
      <c r="AK144" s="36" t="str">
        <f>'Direct Local'!AG145</f>
        <v> </v>
      </c>
      <c r="AL144" s="365" t="str">
        <f>'Direct Local'!AH145</f>
        <v> </v>
      </c>
      <c r="AM144" s="33"/>
      <c r="AN144" s="33"/>
      <c r="AO144" s="43" t="str">
        <f>'Direct Local'!AJ145</f>
        <v>SAP hors chargement Ant.</v>
      </c>
      <c r="AP144" s="36">
        <f>'Direct Local'!AK145</f>
        <v>1</v>
      </c>
      <c r="AQ144" s="36">
        <f>'Direct Local'!AL145</f>
        <v>1</v>
      </c>
      <c r="AR144" s="36">
        <f>'Direct Local'!AM145</f>
        <v>1</v>
      </c>
      <c r="AS144" s="36">
        <f>'Direct Local'!AN145</f>
        <v>1</v>
      </c>
      <c r="AT144" s="36">
        <f>'Direct Local'!AO145</f>
        <v>1</v>
      </c>
      <c r="AU144" s="36">
        <f>'Direct Local'!AP145</f>
        <v>1</v>
      </c>
      <c r="AV144" s="36">
        <f>'Direct Local'!AQ145</f>
        <v>1</v>
      </c>
      <c r="AW144" s="36">
        <f>'Direct Local'!AR145</f>
        <v>1</v>
      </c>
      <c r="AX144" s="35" t="str">
        <f>'Direct Local'!AS145</f>
        <v> </v>
      </c>
      <c r="AY144" s="34" t="str">
        <f>'Direct Local'!AT145</f>
        <v> </v>
      </c>
      <c r="AZ144" s="33"/>
      <c r="BA144" s="33"/>
      <c r="BB144" s="43" t="s">
        <v>226</v>
      </c>
      <c r="BC144" s="36">
        <f>'Direct Local'!AW145</f>
        <v>1</v>
      </c>
      <c r="BD144" s="36">
        <f>'Direct Local'!AX145</f>
        <v>1</v>
      </c>
      <c r="BE144" s="36">
        <f>'Direct Local'!AY145</f>
        <v>1</v>
      </c>
      <c r="BF144" s="36">
        <f>'Direct Local'!AZ145</f>
        <v>1</v>
      </c>
      <c r="BG144" s="36">
        <f>'Direct Local'!BA145</f>
        <v>1</v>
      </c>
      <c r="BH144" s="36">
        <f>'Direct Local'!BB145</f>
        <v>1</v>
      </c>
      <c r="BI144" s="36">
        <f>'Direct Local'!BC145</f>
        <v>1</v>
      </c>
      <c r="BJ144" s="36">
        <f>'Direct Local'!BD145</f>
        <v>1</v>
      </c>
      <c r="BK144" s="365" t="str">
        <f>'Direct Local'!BE145</f>
        <v> </v>
      </c>
      <c r="BL144" s="36" t="str">
        <f>'Direct Local'!BF145</f>
        <v> </v>
      </c>
      <c r="BM144" s="33"/>
      <c r="BN144" s="33"/>
      <c r="BO144" s="43" t="s">
        <v>226</v>
      </c>
      <c r="BP144" s="36">
        <f>'Direct Local'!BI145</f>
        <v>1</v>
      </c>
      <c r="BQ144" s="36">
        <f>'Direct Local'!BJ145</f>
        <v>1</v>
      </c>
      <c r="BR144" s="36">
        <f>'Direct Local'!BK145</f>
        <v>1</v>
      </c>
      <c r="BS144" s="36">
        <f>'Direct Local'!BL145</f>
        <v>1</v>
      </c>
      <c r="BT144" s="36">
        <f>'Direct Local'!BM145</f>
        <v>1</v>
      </c>
      <c r="BU144" s="36">
        <f>'Direct Local'!BN145</f>
        <v>1</v>
      </c>
      <c r="BV144" s="36">
        <f>'Direct Local'!BO145</f>
        <v>1</v>
      </c>
      <c r="BW144" s="36">
        <f>'Direct Local'!BP145</f>
        <v>1</v>
      </c>
      <c r="BX144" s="365" t="str">
        <f>'Direct Local'!BQ145</f>
        <v> </v>
      </c>
      <c r="BY144" s="36" t="str">
        <f>'Direct Local'!BR145</f>
        <v> </v>
      </c>
      <c r="BZ144" s="33"/>
      <c r="CA144" s="33"/>
      <c r="CB144" s="43" t="s">
        <v>226</v>
      </c>
      <c r="CC144" s="36">
        <f>'Direct Local'!BU145</f>
        <v>1</v>
      </c>
      <c r="CD144" s="36">
        <f>'Direct Local'!BV145</f>
        <v>1</v>
      </c>
      <c r="CE144" s="36">
        <f>'Direct Local'!BW145</f>
        <v>1</v>
      </c>
      <c r="CF144" s="36">
        <f>'Direct Local'!BX145</f>
        <v>1</v>
      </c>
      <c r="CG144" s="36">
        <f>'Direct Local'!BY145</f>
        <v>1</v>
      </c>
      <c r="CH144" s="36">
        <f>'Direct Local'!BZ145</f>
        <v>1</v>
      </c>
      <c r="CI144" s="36">
        <f>'Direct Local'!CA145</f>
        <v>1</v>
      </c>
      <c r="CJ144" s="36">
        <f>'Direct Local'!CB145</f>
        <v>1</v>
      </c>
      <c r="CK144" s="365" t="str">
        <f>'Direct Local'!CC145</f>
        <v> </v>
      </c>
      <c r="CL144" s="36" t="str">
        <f>'Direct Local'!CD145</f>
        <v> </v>
      </c>
      <c r="CM144" s="33"/>
      <c r="CN144" s="33"/>
      <c r="CO144" s="43" t="s">
        <v>226</v>
      </c>
      <c r="CP144" s="36">
        <f>'Direct Local'!CG145</f>
        <v>1</v>
      </c>
      <c r="CQ144" s="36">
        <f>'Direct Local'!CH145</f>
        <v>1</v>
      </c>
      <c r="CR144" s="36">
        <f>'Direct Local'!CI145</f>
        <v>1</v>
      </c>
      <c r="CS144" s="36">
        <f>'Direct Local'!CJ145</f>
        <v>1</v>
      </c>
      <c r="CT144" s="36">
        <f>'Direct Local'!CK145</f>
        <v>1</v>
      </c>
      <c r="CU144" s="36">
        <f>'Direct Local'!CL145</f>
        <v>1</v>
      </c>
      <c r="CV144" s="36">
        <f>'Direct Local'!CM145</f>
        <v>1</v>
      </c>
      <c r="CW144" s="36">
        <f>'Direct Local'!CN145</f>
        <v>1</v>
      </c>
      <c r="CX144" s="365" t="str">
        <f>'Direct Local'!CO145</f>
        <v> </v>
      </c>
      <c r="CY144" s="36" t="str">
        <f>'Direct Local'!CP145</f>
        <v> </v>
      </c>
      <c r="CZ144" s="33"/>
      <c r="DA144" s="33"/>
      <c r="DB144" s="43" t="s">
        <v>226</v>
      </c>
      <c r="DC144" s="36">
        <f>'Direct Local'!CS145</f>
        <v>1</v>
      </c>
      <c r="DD144" s="36">
        <f>'Direct Local'!CT145</f>
        <v>1</v>
      </c>
      <c r="DE144" s="36">
        <f>'Direct Local'!CU145</f>
        <v>1</v>
      </c>
      <c r="DF144" s="36">
        <f>'Direct Local'!CV145</f>
        <v>1</v>
      </c>
      <c r="DG144" s="36">
        <f>'Direct Local'!CW145</f>
        <v>1</v>
      </c>
      <c r="DH144" s="36">
        <f>'Direct Local'!CX145</f>
        <v>1</v>
      </c>
      <c r="DI144" s="36">
        <f>'Direct Local'!CY145</f>
        <v>1</v>
      </c>
      <c r="DJ144" s="36">
        <f>'Direct Local'!CZ145</f>
        <v>1</v>
      </c>
      <c r="DK144" s="365" t="str">
        <f>'Direct Local'!DA145</f>
        <v> </v>
      </c>
      <c r="DL144" s="36" t="str">
        <f>'Direct Local'!DB145</f>
        <v> </v>
      </c>
      <c r="DM144" s="33"/>
      <c r="DN144" s="33"/>
      <c r="DO144" s="43" t="s">
        <v>226</v>
      </c>
      <c r="DP144" s="36">
        <f>'Direct Local'!DE145</f>
        <v>1</v>
      </c>
      <c r="DQ144" s="36">
        <f>'Direct Local'!DF145</f>
        <v>1</v>
      </c>
      <c r="DR144" s="36">
        <f>'Direct Local'!DG145</f>
        <v>1</v>
      </c>
      <c r="DS144" s="36">
        <f>'Direct Local'!DH145</f>
        <v>1</v>
      </c>
      <c r="DT144" s="36">
        <f>'Direct Local'!DI145</f>
        <v>1</v>
      </c>
      <c r="DU144" s="36">
        <f>'Direct Local'!DJ145</f>
        <v>1</v>
      </c>
      <c r="DV144" s="36">
        <f>'Direct Local'!DK145</f>
        <v>1</v>
      </c>
      <c r="DW144" s="36">
        <f>'Direct Local'!DL145</f>
        <v>1</v>
      </c>
      <c r="DX144" s="365" t="str">
        <f>'Direct Local'!DM145</f>
        <v> </v>
      </c>
      <c r="DY144" s="36" t="str">
        <f>'Direct Local'!DN145</f>
        <v> </v>
      </c>
      <c r="DZ144" s="33"/>
      <c r="EA144" s="33"/>
      <c r="EB144" s="43" t="s">
        <v>226</v>
      </c>
      <c r="EC144" s="36">
        <f>'Direct Local'!DQ145</f>
        <v>1</v>
      </c>
      <c r="ED144" s="36">
        <f>'Direct Local'!DR145</f>
        <v>1</v>
      </c>
      <c r="EE144" s="36">
        <f>'Direct Local'!DS145</f>
        <v>1</v>
      </c>
      <c r="EF144" s="36">
        <f>'Direct Local'!DT145</f>
        <v>1</v>
      </c>
      <c r="EG144" s="36">
        <f>'Direct Local'!DU145</f>
        <v>1</v>
      </c>
      <c r="EH144" s="36">
        <f>'Direct Local'!DV145</f>
        <v>1</v>
      </c>
      <c r="EI144" s="36">
        <f>'Direct Local'!DW145</f>
        <v>1</v>
      </c>
      <c r="EJ144" s="36">
        <f>'Direct Local'!DX145</f>
        <v>1</v>
      </c>
      <c r="EK144" s="365" t="str">
        <f>'Direct Local'!DY145</f>
        <v> </v>
      </c>
      <c r="EL144" s="36" t="str">
        <f>'Direct Local'!DZ145</f>
        <v> </v>
      </c>
      <c r="EM144" s="33"/>
      <c r="EN144" s="33"/>
      <c r="EO144" s="43" t="s">
        <v>226</v>
      </c>
      <c r="EP144" s="36">
        <f>'Direct Local'!EC145</f>
        <v>1</v>
      </c>
      <c r="EQ144" s="36">
        <f>'Direct Local'!ED145</f>
        <v>1</v>
      </c>
      <c r="ER144" s="36">
        <f>'Direct Local'!EE145</f>
        <v>1</v>
      </c>
      <c r="ES144" s="36">
        <f>'Direct Local'!EF145</f>
        <v>1</v>
      </c>
      <c r="ET144" s="36">
        <f>'Direct Local'!EG145</f>
        <v>1</v>
      </c>
      <c r="EU144" s="36">
        <f>'Direct Local'!EH145</f>
        <v>1</v>
      </c>
      <c r="EV144" s="36">
        <f>'Direct Local'!EI145</f>
        <v>1</v>
      </c>
      <c r="EW144" s="36">
        <f>'Direct Local'!EJ145</f>
        <v>1</v>
      </c>
      <c r="EX144" s="365" t="str">
        <f>'Direct Local'!EK145</f>
        <v> </v>
      </c>
      <c r="EY144" s="36" t="str">
        <f>'Direct Local'!EL145</f>
        <v> </v>
      </c>
      <c r="EZ144" s="33"/>
      <c r="FA144" s="33"/>
      <c r="FB144" s="33"/>
    </row>
    <row r="145" spans="1:158" x14ac:dyDescent="0.2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66" t="str">
        <f>'Direct Local'!L146</f>
        <v>Recours Per.</v>
      </c>
      <c r="P145" s="36">
        <f>'Direct Local'!M146</f>
        <v>1</v>
      </c>
      <c r="Q145" s="36">
        <f>'Direct Local'!N146</f>
        <v>1</v>
      </c>
      <c r="R145" s="36">
        <f>'Direct Local'!O146</f>
        <v>1</v>
      </c>
      <c r="S145" s="36">
        <f>'Direct Local'!P146</f>
        <v>1</v>
      </c>
      <c r="T145" s="36">
        <f>'Direct Local'!Q146</f>
        <v>1</v>
      </c>
      <c r="U145" s="36">
        <f>'Direct Local'!R146</f>
        <v>1</v>
      </c>
      <c r="V145" s="36">
        <f>'Direct Local'!S146</f>
        <v>1</v>
      </c>
      <c r="W145" s="36">
        <f>'Direct Local'!T146</f>
        <v>1</v>
      </c>
      <c r="X145" s="36" t="str">
        <f>'Direct Local'!U146</f>
        <v> </v>
      </c>
      <c r="Y145" s="365" t="str">
        <f>'Direct Local'!V146</f>
        <v> </v>
      </c>
      <c r="Z145" s="34"/>
      <c r="AA145" s="33"/>
      <c r="AB145" s="366" t="str">
        <f>'Direct Local'!X146</f>
        <v>Recours Per.</v>
      </c>
      <c r="AC145" s="36">
        <f>'Direct Local'!Y146</f>
        <v>1</v>
      </c>
      <c r="AD145" s="36">
        <f>'Direct Local'!Z146</f>
        <v>1</v>
      </c>
      <c r="AE145" s="36">
        <f>'Direct Local'!AA146</f>
        <v>1</v>
      </c>
      <c r="AF145" s="36">
        <f>'Direct Local'!AB146</f>
        <v>1</v>
      </c>
      <c r="AG145" s="36">
        <f>'Direct Local'!AC146</f>
        <v>1</v>
      </c>
      <c r="AH145" s="36">
        <f>'Direct Local'!AD146</f>
        <v>1</v>
      </c>
      <c r="AI145" s="36">
        <f>'Direct Local'!AE146</f>
        <v>1</v>
      </c>
      <c r="AJ145" s="36">
        <f>'Direct Local'!AF146</f>
        <v>1</v>
      </c>
      <c r="AK145" s="36" t="str">
        <f>'Direct Local'!AG146</f>
        <v> </v>
      </c>
      <c r="AL145" s="365" t="str">
        <f>'Direct Local'!AH146</f>
        <v> </v>
      </c>
      <c r="AM145" s="33"/>
      <c r="AN145" s="33"/>
      <c r="AO145" s="366" t="str">
        <f>'Direct Local'!AJ146</f>
        <v>Recours Per.</v>
      </c>
      <c r="AP145" s="36">
        <f>'Direct Local'!AK146</f>
        <v>1</v>
      </c>
      <c r="AQ145" s="36">
        <f>'Direct Local'!AL146</f>
        <v>1</v>
      </c>
      <c r="AR145" s="36">
        <f>'Direct Local'!AM146</f>
        <v>1</v>
      </c>
      <c r="AS145" s="36">
        <f>'Direct Local'!AN146</f>
        <v>1</v>
      </c>
      <c r="AT145" s="36">
        <f>'Direct Local'!AO146</f>
        <v>1</v>
      </c>
      <c r="AU145" s="36">
        <f>'Direct Local'!AP146</f>
        <v>1</v>
      </c>
      <c r="AV145" s="36">
        <f>'Direct Local'!AQ146</f>
        <v>1</v>
      </c>
      <c r="AW145" s="36">
        <f>'Direct Local'!AR146</f>
        <v>1</v>
      </c>
      <c r="AX145" s="35" t="str">
        <f>'Direct Local'!AS146</f>
        <v> </v>
      </c>
      <c r="AY145" s="34" t="str">
        <f>'Direct Local'!AT146</f>
        <v> </v>
      </c>
      <c r="AZ145" s="33"/>
      <c r="BA145" s="33"/>
      <c r="BB145" s="366" t="s">
        <v>225</v>
      </c>
      <c r="BC145" s="36">
        <f>'Direct Local'!AW146</f>
        <v>1</v>
      </c>
      <c r="BD145" s="36">
        <f>'Direct Local'!AX146</f>
        <v>1</v>
      </c>
      <c r="BE145" s="36">
        <f>'Direct Local'!AY146</f>
        <v>1</v>
      </c>
      <c r="BF145" s="36">
        <f>'Direct Local'!AZ146</f>
        <v>1</v>
      </c>
      <c r="BG145" s="36">
        <f>'Direct Local'!BA146</f>
        <v>1</v>
      </c>
      <c r="BH145" s="36">
        <f>'Direct Local'!BB146</f>
        <v>1</v>
      </c>
      <c r="BI145" s="36">
        <f>'Direct Local'!BC146</f>
        <v>1</v>
      </c>
      <c r="BJ145" s="36">
        <f>'Direct Local'!BD146</f>
        <v>1</v>
      </c>
      <c r="BK145" s="365" t="str">
        <f>'Direct Local'!BE146</f>
        <v> </v>
      </c>
      <c r="BL145" s="36" t="str">
        <f>'Direct Local'!BF146</f>
        <v> </v>
      </c>
      <c r="BM145" s="33"/>
      <c r="BN145" s="33"/>
      <c r="BO145" s="366" t="s">
        <v>225</v>
      </c>
      <c r="BP145" s="36">
        <f>'Direct Local'!BI146</f>
        <v>1</v>
      </c>
      <c r="BQ145" s="36">
        <f>'Direct Local'!BJ146</f>
        <v>1</v>
      </c>
      <c r="BR145" s="36">
        <f>'Direct Local'!BK146</f>
        <v>1</v>
      </c>
      <c r="BS145" s="36">
        <f>'Direct Local'!BL146</f>
        <v>1</v>
      </c>
      <c r="BT145" s="36">
        <f>'Direct Local'!BM146</f>
        <v>1</v>
      </c>
      <c r="BU145" s="36">
        <f>'Direct Local'!BN146</f>
        <v>1</v>
      </c>
      <c r="BV145" s="36">
        <f>'Direct Local'!BO146</f>
        <v>1</v>
      </c>
      <c r="BW145" s="36">
        <f>'Direct Local'!BP146</f>
        <v>1</v>
      </c>
      <c r="BX145" s="365" t="str">
        <f>'Direct Local'!BQ146</f>
        <v> </v>
      </c>
      <c r="BY145" s="36" t="str">
        <f>'Direct Local'!BR146</f>
        <v> </v>
      </c>
      <c r="BZ145" s="33"/>
      <c r="CA145" s="33"/>
      <c r="CB145" s="366" t="s">
        <v>225</v>
      </c>
      <c r="CC145" s="36">
        <f>'Direct Local'!BU146</f>
        <v>1</v>
      </c>
      <c r="CD145" s="36">
        <f>'Direct Local'!BV146</f>
        <v>1</v>
      </c>
      <c r="CE145" s="36">
        <f>'Direct Local'!BW146</f>
        <v>1</v>
      </c>
      <c r="CF145" s="36">
        <f>'Direct Local'!BX146</f>
        <v>1</v>
      </c>
      <c r="CG145" s="36">
        <f>'Direct Local'!BY146</f>
        <v>1</v>
      </c>
      <c r="CH145" s="36">
        <f>'Direct Local'!BZ146</f>
        <v>1</v>
      </c>
      <c r="CI145" s="36">
        <f>'Direct Local'!CA146</f>
        <v>1</v>
      </c>
      <c r="CJ145" s="36">
        <f>'Direct Local'!CB146</f>
        <v>1</v>
      </c>
      <c r="CK145" s="365" t="str">
        <f>'Direct Local'!CC146</f>
        <v> </v>
      </c>
      <c r="CL145" s="36" t="str">
        <f>'Direct Local'!CD146</f>
        <v> </v>
      </c>
      <c r="CM145" s="33"/>
      <c r="CN145" s="33"/>
      <c r="CO145" s="366" t="s">
        <v>225</v>
      </c>
      <c r="CP145" s="36">
        <f>'Direct Local'!CG146</f>
        <v>1</v>
      </c>
      <c r="CQ145" s="36">
        <f>'Direct Local'!CH146</f>
        <v>1</v>
      </c>
      <c r="CR145" s="36">
        <f>'Direct Local'!CI146</f>
        <v>1</v>
      </c>
      <c r="CS145" s="36">
        <f>'Direct Local'!CJ146</f>
        <v>1</v>
      </c>
      <c r="CT145" s="36">
        <f>'Direct Local'!CK146</f>
        <v>1</v>
      </c>
      <c r="CU145" s="36">
        <f>'Direct Local'!CL146</f>
        <v>1</v>
      </c>
      <c r="CV145" s="36">
        <f>'Direct Local'!CM146</f>
        <v>1</v>
      </c>
      <c r="CW145" s="36">
        <f>'Direct Local'!CN146</f>
        <v>1</v>
      </c>
      <c r="CX145" s="365" t="str">
        <f>'Direct Local'!CO146</f>
        <v> </v>
      </c>
      <c r="CY145" s="36" t="str">
        <f>'Direct Local'!CP146</f>
        <v> </v>
      </c>
      <c r="CZ145" s="33"/>
      <c r="DA145" s="33"/>
      <c r="DB145" s="366" t="s">
        <v>225</v>
      </c>
      <c r="DC145" s="36">
        <f>'Direct Local'!CS146</f>
        <v>1</v>
      </c>
      <c r="DD145" s="36">
        <f>'Direct Local'!CT146</f>
        <v>1</v>
      </c>
      <c r="DE145" s="36">
        <f>'Direct Local'!CU146</f>
        <v>1</v>
      </c>
      <c r="DF145" s="36">
        <f>'Direct Local'!CV146</f>
        <v>1</v>
      </c>
      <c r="DG145" s="36">
        <f>'Direct Local'!CW146</f>
        <v>1</v>
      </c>
      <c r="DH145" s="36">
        <f>'Direct Local'!CX146</f>
        <v>1</v>
      </c>
      <c r="DI145" s="36">
        <f>'Direct Local'!CY146</f>
        <v>1</v>
      </c>
      <c r="DJ145" s="36">
        <f>'Direct Local'!CZ146</f>
        <v>1</v>
      </c>
      <c r="DK145" s="365" t="str">
        <f>'Direct Local'!DA146</f>
        <v> </v>
      </c>
      <c r="DL145" s="36" t="str">
        <f>'Direct Local'!DB146</f>
        <v> </v>
      </c>
      <c r="DM145" s="33"/>
      <c r="DN145" s="33"/>
      <c r="DO145" s="366" t="s">
        <v>225</v>
      </c>
      <c r="DP145" s="36">
        <f>'Direct Local'!DE146</f>
        <v>1</v>
      </c>
      <c r="DQ145" s="36">
        <f>'Direct Local'!DF146</f>
        <v>1</v>
      </c>
      <c r="DR145" s="36">
        <f>'Direct Local'!DG146</f>
        <v>1</v>
      </c>
      <c r="DS145" s="36">
        <f>'Direct Local'!DH146</f>
        <v>1</v>
      </c>
      <c r="DT145" s="36">
        <f>'Direct Local'!DI146</f>
        <v>1</v>
      </c>
      <c r="DU145" s="36">
        <f>'Direct Local'!DJ146</f>
        <v>1</v>
      </c>
      <c r="DV145" s="36">
        <f>'Direct Local'!DK146</f>
        <v>1</v>
      </c>
      <c r="DW145" s="36">
        <f>'Direct Local'!DL146</f>
        <v>1</v>
      </c>
      <c r="DX145" s="365" t="str">
        <f>'Direct Local'!DM146</f>
        <v> </v>
      </c>
      <c r="DY145" s="36" t="str">
        <f>'Direct Local'!DN146</f>
        <v> </v>
      </c>
      <c r="DZ145" s="33"/>
      <c r="EA145" s="33"/>
      <c r="EB145" s="366" t="s">
        <v>225</v>
      </c>
      <c r="EC145" s="36">
        <f>'Direct Local'!DQ146</f>
        <v>1</v>
      </c>
      <c r="ED145" s="36">
        <f>'Direct Local'!DR146</f>
        <v>1</v>
      </c>
      <c r="EE145" s="36">
        <f>'Direct Local'!DS146</f>
        <v>1</v>
      </c>
      <c r="EF145" s="36">
        <f>'Direct Local'!DT146</f>
        <v>1</v>
      </c>
      <c r="EG145" s="36">
        <f>'Direct Local'!DU146</f>
        <v>1</v>
      </c>
      <c r="EH145" s="36">
        <f>'Direct Local'!DV146</f>
        <v>1</v>
      </c>
      <c r="EI145" s="36">
        <f>'Direct Local'!DW146</f>
        <v>1</v>
      </c>
      <c r="EJ145" s="36">
        <f>'Direct Local'!DX146</f>
        <v>1</v>
      </c>
      <c r="EK145" s="365" t="str">
        <f>'Direct Local'!DY146</f>
        <v> </v>
      </c>
      <c r="EL145" s="36" t="str">
        <f>'Direct Local'!DZ146</f>
        <v> </v>
      </c>
      <c r="EM145" s="33"/>
      <c r="EN145" s="33"/>
      <c r="EO145" s="366" t="s">
        <v>225</v>
      </c>
      <c r="EP145" s="36">
        <f>'Direct Local'!EC146</f>
        <v>1</v>
      </c>
      <c r="EQ145" s="36">
        <f>'Direct Local'!ED146</f>
        <v>1</v>
      </c>
      <c r="ER145" s="36">
        <f>'Direct Local'!EE146</f>
        <v>1</v>
      </c>
      <c r="ES145" s="36">
        <f>'Direct Local'!EF146</f>
        <v>1</v>
      </c>
      <c r="ET145" s="36">
        <f>'Direct Local'!EG146</f>
        <v>1</v>
      </c>
      <c r="EU145" s="36">
        <f>'Direct Local'!EH146</f>
        <v>1</v>
      </c>
      <c r="EV145" s="36">
        <f>'Direct Local'!EI146</f>
        <v>1</v>
      </c>
      <c r="EW145" s="36">
        <f>'Direct Local'!EJ146</f>
        <v>1</v>
      </c>
      <c r="EX145" s="365" t="str">
        <f>'Direct Local'!EK146</f>
        <v> </v>
      </c>
      <c r="EY145" s="36" t="str">
        <f>'Direct Local'!EL146</f>
        <v> </v>
      </c>
      <c r="EZ145" s="33"/>
      <c r="FA145" s="33"/>
      <c r="FB145" s="33"/>
    </row>
    <row r="146" spans="1:158" x14ac:dyDescent="0.2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43" t="str">
        <f>'Direct Local'!L147</f>
        <v>Recours Per.Anté</v>
      </c>
      <c r="P146" s="36">
        <f>'Direct Local'!M147</f>
        <v>1</v>
      </c>
      <c r="Q146" s="36">
        <f>'Direct Local'!N147</f>
        <v>1</v>
      </c>
      <c r="R146" s="36">
        <f>'Direct Local'!O147</f>
        <v>1</v>
      </c>
      <c r="S146" s="36">
        <f>'Direct Local'!P147</f>
        <v>1</v>
      </c>
      <c r="T146" s="36">
        <f>'Direct Local'!Q147</f>
        <v>1</v>
      </c>
      <c r="U146" s="36">
        <f>'Direct Local'!R147</f>
        <v>1</v>
      </c>
      <c r="V146" s="36">
        <f>'Direct Local'!S147</f>
        <v>1</v>
      </c>
      <c r="W146" s="36">
        <f>'Direct Local'!T147</f>
        <v>1</v>
      </c>
      <c r="X146" s="36" t="str">
        <f>'Direct Local'!U147</f>
        <v> </v>
      </c>
      <c r="Y146" s="365" t="str">
        <f>'Direct Local'!V147</f>
        <v> </v>
      </c>
      <c r="Z146" s="34"/>
      <c r="AA146" s="33"/>
      <c r="AB146" s="43" t="str">
        <f>'Direct Local'!X147</f>
        <v>Recours Per.Anté</v>
      </c>
      <c r="AC146" s="36">
        <f>'Direct Local'!Y147</f>
        <v>1</v>
      </c>
      <c r="AD146" s="36">
        <f>'Direct Local'!Z147</f>
        <v>1</v>
      </c>
      <c r="AE146" s="36">
        <f>'Direct Local'!AA147</f>
        <v>1</v>
      </c>
      <c r="AF146" s="36">
        <f>'Direct Local'!AB147</f>
        <v>1</v>
      </c>
      <c r="AG146" s="36">
        <f>'Direct Local'!AC147</f>
        <v>1</v>
      </c>
      <c r="AH146" s="36">
        <f>'Direct Local'!AD147</f>
        <v>1</v>
      </c>
      <c r="AI146" s="36">
        <f>'Direct Local'!AE147</f>
        <v>1</v>
      </c>
      <c r="AJ146" s="36">
        <f>'Direct Local'!AF147</f>
        <v>1</v>
      </c>
      <c r="AK146" s="36" t="str">
        <f>'Direct Local'!AG147</f>
        <v> </v>
      </c>
      <c r="AL146" s="365" t="str">
        <f>'Direct Local'!AH147</f>
        <v> </v>
      </c>
      <c r="AM146" s="33"/>
      <c r="AN146" s="33"/>
      <c r="AO146" s="43" t="str">
        <f>'Direct Local'!AJ147</f>
        <v>Recours Per.Anté</v>
      </c>
      <c r="AP146" s="36">
        <f>'Direct Local'!AK147</f>
        <v>1</v>
      </c>
      <c r="AQ146" s="36">
        <f>'Direct Local'!AL147</f>
        <v>1</v>
      </c>
      <c r="AR146" s="36">
        <f>'Direct Local'!AM147</f>
        <v>1</v>
      </c>
      <c r="AS146" s="36">
        <f>'Direct Local'!AN147</f>
        <v>1</v>
      </c>
      <c r="AT146" s="36">
        <f>'Direct Local'!AO147</f>
        <v>1</v>
      </c>
      <c r="AU146" s="36">
        <f>'Direct Local'!AP147</f>
        <v>1</v>
      </c>
      <c r="AV146" s="36">
        <f>'Direct Local'!AQ147</f>
        <v>1</v>
      </c>
      <c r="AW146" s="36">
        <f>'Direct Local'!AR147</f>
        <v>1</v>
      </c>
      <c r="AX146" s="35" t="str">
        <f>'Direct Local'!AS147</f>
        <v> </v>
      </c>
      <c r="AY146" s="34" t="str">
        <f>'Direct Local'!AT147</f>
        <v> </v>
      </c>
      <c r="AZ146" s="33"/>
      <c r="BA146" s="33"/>
      <c r="BB146" s="43" t="s">
        <v>224</v>
      </c>
      <c r="BC146" s="36">
        <f>'Direct Local'!AW147</f>
        <v>1</v>
      </c>
      <c r="BD146" s="36">
        <f>'Direct Local'!AX147</f>
        <v>1</v>
      </c>
      <c r="BE146" s="36">
        <f>'Direct Local'!AY147</f>
        <v>1</v>
      </c>
      <c r="BF146" s="36">
        <f>'Direct Local'!AZ147</f>
        <v>1</v>
      </c>
      <c r="BG146" s="36">
        <f>'Direct Local'!BA147</f>
        <v>1</v>
      </c>
      <c r="BH146" s="36">
        <f>'Direct Local'!BB147</f>
        <v>1</v>
      </c>
      <c r="BI146" s="36">
        <f>'Direct Local'!BC147</f>
        <v>1</v>
      </c>
      <c r="BJ146" s="36">
        <f>'Direct Local'!BD147</f>
        <v>1</v>
      </c>
      <c r="BK146" s="365" t="str">
        <f>'Direct Local'!BE147</f>
        <v> </v>
      </c>
      <c r="BL146" s="36" t="str">
        <f>'Direct Local'!BF147</f>
        <v> </v>
      </c>
      <c r="BM146" s="33"/>
      <c r="BN146" s="33"/>
      <c r="BO146" s="43" t="s">
        <v>224</v>
      </c>
      <c r="BP146" s="36">
        <f>'Direct Local'!BI147</f>
        <v>1</v>
      </c>
      <c r="BQ146" s="36">
        <f>'Direct Local'!BJ147</f>
        <v>1</v>
      </c>
      <c r="BR146" s="36">
        <f>'Direct Local'!BK147</f>
        <v>1</v>
      </c>
      <c r="BS146" s="36">
        <f>'Direct Local'!BL147</f>
        <v>1</v>
      </c>
      <c r="BT146" s="36">
        <f>'Direct Local'!BM147</f>
        <v>1</v>
      </c>
      <c r="BU146" s="36">
        <f>'Direct Local'!BN147</f>
        <v>1</v>
      </c>
      <c r="BV146" s="36">
        <f>'Direct Local'!BO147</f>
        <v>1</v>
      </c>
      <c r="BW146" s="36">
        <f>'Direct Local'!BP147</f>
        <v>1</v>
      </c>
      <c r="BX146" s="365" t="str">
        <f>'Direct Local'!BQ147</f>
        <v> </v>
      </c>
      <c r="BY146" s="36" t="str">
        <f>'Direct Local'!BR147</f>
        <v> </v>
      </c>
      <c r="BZ146" s="33"/>
      <c r="CA146" s="33"/>
      <c r="CB146" s="43" t="s">
        <v>224</v>
      </c>
      <c r="CC146" s="36">
        <f>'Direct Local'!BU147</f>
        <v>1</v>
      </c>
      <c r="CD146" s="36">
        <f>'Direct Local'!BV147</f>
        <v>1</v>
      </c>
      <c r="CE146" s="36">
        <f>'Direct Local'!BW147</f>
        <v>1</v>
      </c>
      <c r="CF146" s="36">
        <f>'Direct Local'!BX147</f>
        <v>1</v>
      </c>
      <c r="CG146" s="36">
        <f>'Direct Local'!BY147</f>
        <v>1</v>
      </c>
      <c r="CH146" s="36">
        <f>'Direct Local'!BZ147</f>
        <v>1</v>
      </c>
      <c r="CI146" s="36">
        <f>'Direct Local'!CA147</f>
        <v>1</v>
      </c>
      <c r="CJ146" s="36">
        <f>'Direct Local'!CB147</f>
        <v>1</v>
      </c>
      <c r="CK146" s="365" t="str">
        <f>'Direct Local'!CC147</f>
        <v> </v>
      </c>
      <c r="CL146" s="36" t="str">
        <f>'Direct Local'!CD147</f>
        <v> </v>
      </c>
      <c r="CM146" s="33"/>
      <c r="CN146" s="33"/>
      <c r="CO146" s="43" t="s">
        <v>224</v>
      </c>
      <c r="CP146" s="36">
        <f>'Direct Local'!CG147</f>
        <v>1</v>
      </c>
      <c r="CQ146" s="36">
        <f>'Direct Local'!CH147</f>
        <v>1</v>
      </c>
      <c r="CR146" s="36">
        <f>'Direct Local'!CI147</f>
        <v>1</v>
      </c>
      <c r="CS146" s="36">
        <f>'Direct Local'!CJ147</f>
        <v>1</v>
      </c>
      <c r="CT146" s="36">
        <f>'Direct Local'!CK147</f>
        <v>1</v>
      </c>
      <c r="CU146" s="36">
        <f>'Direct Local'!CL147</f>
        <v>1</v>
      </c>
      <c r="CV146" s="36">
        <f>'Direct Local'!CM147</f>
        <v>1</v>
      </c>
      <c r="CW146" s="36">
        <f>'Direct Local'!CN147</f>
        <v>1</v>
      </c>
      <c r="CX146" s="365" t="str">
        <f>'Direct Local'!CO147</f>
        <v> </v>
      </c>
      <c r="CY146" s="36" t="str">
        <f>'Direct Local'!CP147</f>
        <v> </v>
      </c>
      <c r="CZ146" s="33"/>
      <c r="DA146" s="33"/>
      <c r="DB146" s="43" t="s">
        <v>224</v>
      </c>
      <c r="DC146" s="36">
        <f>'Direct Local'!CS147</f>
        <v>1</v>
      </c>
      <c r="DD146" s="36">
        <f>'Direct Local'!CT147</f>
        <v>1</v>
      </c>
      <c r="DE146" s="36">
        <f>'Direct Local'!CU147</f>
        <v>1</v>
      </c>
      <c r="DF146" s="36">
        <f>'Direct Local'!CV147</f>
        <v>1</v>
      </c>
      <c r="DG146" s="36">
        <f>'Direct Local'!CW147</f>
        <v>1</v>
      </c>
      <c r="DH146" s="36">
        <f>'Direct Local'!CX147</f>
        <v>1</v>
      </c>
      <c r="DI146" s="36">
        <f>'Direct Local'!CY147</f>
        <v>1</v>
      </c>
      <c r="DJ146" s="36">
        <f>'Direct Local'!CZ147</f>
        <v>1</v>
      </c>
      <c r="DK146" s="365" t="str">
        <f>'Direct Local'!DA147</f>
        <v> </v>
      </c>
      <c r="DL146" s="36" t="str">
        <f>'Direct Local'!DB147</f>
        <v> </v>
      </c>
      <c r="DM146" s="33"/>
      <c r="DN146" s="33"/>
      <c r="DO146" s="43" t="s">
        <v>224</v>
      </c>
      <c r="DP146" s="36">
        <f>'Direct Local'!DE147</f>
        <v>1</v>
      </c>
      <c r="DQ146" s="36">
        <f>'Direct Local'!DF147</f>
        <v>1</v>
      </c>
      <c r="DR146" s="36">
        <f>'Direct Local'!DG147</f>
        <v>1</v>
      </c>
      <c r="DS146" s="36">
        <f>'Direct Local'!DH147</f>
        <v>1</v>
      </c>
      <c r="DT146" s="36">
        <f>'Direct Local'!DI147</f>
        <v>1</v>
      </c>
      <c r="DU146" s="36">
        <f>'Direct Local'!DJ147</f>
        <v>1</v>
      </c>
      <c r="DV146" s="36">
        <f>'Direct Local'!DK147</f>
        <v>1</v>
      </c>
      <c r="DW146" s="36">
        <f>'Direct Local'!DL147</f>
        <v>1</v>
      </c>
      <c r="DX146" s="365" t="str">
        <f>'Direct Local'!DM147</f>
        <v> </v>
      </c>
      <c r="DY146" s="36" t="str">
        <f>'Direct Local'!DN147</f>
        <v> </v>
      </c>
      <c r="DZ146" s="33"/>
      <c r="EA146" s="33"/>
      <c r="EB146" s="43" t="s">
        <v>224</v>
      </c>
      <c r="EC146" s="36">
        <f>'Direct Local'!DQ147</f>
        <v>1</v>
      </c>
      <c r="ED146" s="36">
        <f>'Direct Local'!DR147</f>
        <v>1</v>
      </c>
      <c r="EE146" s="36">
        <f>'Direct Local'!DS147</f>
        <v>1</v>
      </c>
      <c r="EF146" s="36">
        <f>'Direct Local'!DT147</f>
        <v>1</v>
      </c>
      <c r="EG146" s="36">
        <f>'Direct Local'!DU147</f>
        <v>1</v>
      </c>
      <c r="EH146" s="36">
        <f>'Direct Local'!DV147</f>
        <v>1</v>
      </c>
      <c r="EI146" s="36">
        <f>'Direct Local'!DW147</f>
        <v>1</v>
      </c>
      <c r="EJ146" s="36">
        <f>'Direct Local'!DX147</f>
        <v>1</v>
      </c>
      <c r="EK146" s="365" t="str">
        <f>'Direct Local'!DY147</f>
        <v> </v>
      </c>
      <c r="EL146" s="36" t="str">
        <f>'Direct Local'!DZ147</f>
        <v> </v>
      </c>
      <c r="EM146" s="33"/>
      <c r="EN146" s="33"/>
      <c r="EO146" s="43" t="s">
        <v>224</v>
      </c>
      <c r="EP146" s="36">
        <f>'Direct Local'!EC147</f>
        <v>1</v>
      </c>
      <c r="EQ146" s="36">
        <f>'Direct Local'!ED147</f>
        <v>1</v>
      </c>
      <c r="ER146" s="36">
        <f>'Direct Local'!EE147</f>
        <v>1</v>
      </c>
      <c r="ES146" s="36">
        <f>'Direct Local'!EF147</f>
        <v>1</v>
      </c>
      <c r="ET146" s="36">
        <f>'Direct Local'!EG147</f>
        <v>1</v>
      </c>
      <c r="EU146" s="36">
        <f>'Direct Local'!EH147</f>
        <v>1</v>
      </c>
      <c r="EV146" s="36">
        <f>'Direct Local'!EI147</f>
        <v>1</v>
      </c>
      <c r="EW146" s="36">
        <f>'Direct Local'!EJ147</f>
        <v>1</v>
      </c>
      <c r="EX146" s="365" t="str">
        <f>'Direct Local'!EK147</f>
        <v> </v>
      </c>
      <c r="EY146" s="36" t="str">
        <f>'Direct Local'!EL147</f>
        <v> </v>
      </c>
      <c r="EZ146" s="33"/>
      <c r="FA146" s="33"/>
      <c r="FB146" s="33"/>
    </row>
    <row r="147" spans="1:158" x14ac:dyDescent="0.2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43" t="str">
        <f>'Direct Local'!L148</f>
        <v xml:space="preserve">    SAP    Ouverture</v>
      </c>
      <c r="P147" s="36">
        <f>'Direct Local'!M148</f>
        <v>1</v>
      </c>
      <c r="Q147" s="36">
        <f>'Direct Local'!N148</f>
        <v>1</v>
      </c>
      <c r="R147" s="36">
        <f>'Direct Local'!O148</f>
        <v>1</v>
      </c>
      <c r="S147" s="36">
        <f>'Direct Local'!P148</f>
        <v>1</v>
      </c>
      <c r="T147" s="36">
        <f>'Direct Local'!Q148</f>
        <v>1</v>
      </c>
      <c r="U147" s="36">
        <f>'Direct Local'!R148</f>
        <v>1</v>
      </c>
      <c r="V147" s="36">
        <f>'Direct Local'!S148</f>
        <v>1</v>
      </c>
      <c r="W147" s="36">
        <f>'Direct Local'!T148</f>
        <v>1</v>
      </c>
      <c r="X147" s="36" t="str">
        <f>'Direct Local'!U148</f>
        <v> </v>
      </c>
      <c r="Y147" s="365" t="str">
        <f>'Direct Local'!V148</f>
        <v> </v>
      </c>
      <c r="Z147" s="34"/>
      <c r="AA147" s="33"/>
      <c r="AB147" s="43" t="str">
        <f>'Direct Local'!X148</f>
        <v xml:space="preserve">    SAP    Ouverture</v>
      </c>
      <c r="AC147" s="36">
        <f>'Direct Local'!Y148</f>
        <v>1</v>
      </c>
      <c r="AD147" s="36">
        <f>'Direct Local'!Z148</f>
        <v>1</v>
      </c>
      <c r="AE147" s="36">
        <f>'Direct Local'!AA148</f>
        <v>1</v>
      </c>
      <c r="AF147" s="36">
        <f>'Direct Local'!AB148</f>
        <v>1</v>
      </c>
      <c r="AG147" s="36">
        <f>'Direct Local'!AC148</f>
        <v>1</v>
      </c>
      <c r="AH147" s="36">
        <f>'Direct Local'!AD148</f>
        <v>1</v>
      </c>
      <c r="AI147" s="36">
        <f>'Direct Local'!AE148</f>
        <v>1</v>
      </c>
      <c r="AJ147" s="36">
        <f>'Direct Local'!AF148</f>
        <v>1</v>
      </c>
      <c r="AK147" s="36" t="str">
        <f>'Direct Local'!AG148</f>
        <v> </v>
      </c>
      <c r="AL147" s="365" t="str">
        <f>'Direct Local'!AH148</f>
        <v> </v>
      </c>
      <c r="AM147" s="33"/>
      <c r="AN147" s="33"/>
      <c r="AO147" s="43" t="str">
        <f>'Direct Local'!AJ148</f>
        <v xml:space="preserve">    SAP    Ouverture</v>
      </c>
      <c r="AP147" s="36">
        <f>'Direct Local'!AK148</f>
        <v>1</v>
      </c>
      <c r="AQ147" s="36">
        <f>'Direct Local'!AL148</f>
        <v>1</v>
      </c>
      <c r="AR147" s="36">
        <f>'Direct Local'!AM148</f>
        <v>1</v>
      </c>
      <c r="AS147" s="36">
        <f>'Direct Local'!AN148</f>
        <v>1</v>
      </c>
      <c r="AT147" s="36">
        <f>'Direct Local'!AO148</f>
        <v>1</v>
      </c>
      <c r="AU147" s="36">
        <f>'Direct Local'!AP148</f>
        <v>1</v>
      </c>
      <c r="AV147" s="36">
        <f>'Direct Local'!AQ148</f>
        <v>1</v>
      </c>
      <c r="AW147" s="36">
        <f>'Direct Local'!AR148</f>
        <v>1</v>
      </c>
      <c r="AX147" s="35" t="str">
        <f>'Direct Local'!AS148</f>
        <v> </v>
      </c>
      <c r="AY147" s="34" t="str">
        <f>'Direct Local'!AT148</f>
        <v> </v>
      </c>
      <c r="AZ147" s="33"/>
      <c r="BA147" s="33"/>
      <c r="BB147" s="43" t="s">
        <v>223</v>
      </c>
      <c r="BC147" s="36">
        <f>'Direct Local'!AW148</f>
        <v>1</v>
      </c>
      <c r="BD147" s="36">
        <f>'Direct Local'!AX148</f>
        <v>1</v>
      </c>
      <c r="BE147" s="36">
        <f>'Direct Local'!AY148</f>
        <v>1</v>
      </c>
      <c r="BF147" s="36">
        <f>'Direct Local'!AZ148</f>
        <v>1</v>
      </c>
      <c r="BG147" s="36">
        <f>'Direct Local'!BA148</f>
        <v>1</v>
      </c>
      <c r="BH147" s="36">
        <f>'Direct Local'!BB148</f>
        <v>1</v>
      </c>
      <c r="BI147" s="36">
        <f>'Direct Local'!BC148</f>
        <v>1</v>
      </c>
      <c r="BJ147" s="36">
        <f>'Direct Local'!BD148</f>
        <v>1</v>
      </c>
      <c r="BK147" s="365" t="str">
        <f>'Direct Local'!BE148</f>
        <v> </v>
      </c>
      <c r="BL147" s="36" t="str">
        <f>'Direct Local'!BF148</f>
        <v> </v>
      </c>
      <c r="BM147" s="33"/>
      <c r="BN147" s="33"/>
      <c r="BO147" s="43" t="s">
        <v>223</v>
      </c>
      <c r="BP147" s="36">
        <f>'Direct Local'!BI148</f>
        <v>1</v>
      </c>
      <c r="BQ147" s="36">
        <f>'Direct Local'!BJ148</f>
        <v>1</v>
      </c>
      <c r="BR147" s="36">
        <f>'Direct Local'!BK148</f>
        <v>1</v>
      </c>
      <c r="BS147" s="36">
        <f>'Direct Local'!BL148</f>
        <v>1</v>
      </c>
      <c r="BT147" s="36">
        <f>'Direct Local'!BM148</f>
        <v>1</v>
      </c>
      <c r="BU147" s="36">
        <f>'Direct Local'!BN148</f>
        <v>1</v>
      </c>
      <c r="BV147" s="36">
        <f>'Direct Local'!BO148</f>
        <v>1</v>
      </c>
      <c r="BW147" s="36">
        <f>'Direct Local'!BP148</f>
        <v>1</v>
      </c>
      <c r="BX147" s="365" t="str">
        <f>'Direct Local'!BQ148</f>
        <v> </v>
      </c>
      <c r="BY147" s="36" t="str">
        <f>'Direct Local'!BR148</f>
        <v> </v>
      </c>
      <c r="BZ147" s="33"/>
      <c r="CA147" s="33"/>
      <c r="CB147" s="43" t="s">
        <v>223</v>
      </c>
      <c r="CC147" s="36">
        <f>'Direct Local'!BU148</f>
        <v>1</v>
      </c>
      <c r="CD147" s="36">
        <f>'Direct Local'!BV148</f>
        <v>1</v>
      </c>
      <c r="CE147" s="36">
        <f>'Direct Local'!BW148</f>
        <v>1</v>
      </c>
      <c r="CF147" s="36">
        <f>'Direct Local'!BX148</f>
        <v>1</v>
      </c>
      <c r="CG147" s="36">
        <f>'Direct Local'!BY148</f>
        <v>1</v>
      </c>
      <c r="CH147" s="36">
        <f>'Direct Local'!BZ148</f>
        <v>1</v>
      </c>
      <c r="CI147" s="36">
        <f>'Direct Local'!CA148</f>
        <v>1</v>
      </c>
      <c r="CJ147" s="36">
        <f>'Direct Local'!CB148</f>
        <v>1</v>
      </c>
      <c r="CK147" s="365" t="str">
        <f>'Direct Local'!CC148</f>
        <v> </v>
      </c>
      <c r="CL147" s="36" t="str">
        <f>'Direct Local'!CD148</f>
        <v> </v>
      </c>
      <c r="CM147" s="33"/>
      <c r="CN147" s="33"/>
      <c r="CO147" s="43" t="s">
        <v>223</v>
      </c>
      <c r="CP147" s="36">
        <f>'Direct Local'!CG148</f>
        <v>1</v>
      </c>
      <c r="CQ147" s="36">
        <f>'Direct Local'!CH148</f>
        <v>1</v>
      </c>
      <c r="CR147" s="36">
        <f>'Direct Local'!CI148</f>
        <v>1</v>
      </c>
      <c r="CS147" s="36">
        <f>'Direct Local'!CJ148</f>
        <v>1</v>
      </c>
      <c r="CT147" s="36">
        <f>'Direct Local'!CK148</f>
        <v>1</v>
      </c>
      <c r="CU147" s="36">
        <f>'Direct Local'!CL148</f>
        <v>1</v>
      </c>
      <c r="CV147" s="36">
        <f>'Direct Local'!CM148</f>
        <v>1</v>
      </c>
      <c r="CW147" s="36">
        <f>'Direct Local'!CN148</f>
        <v>1</v>
      </c>
      <c r="CX147" s="365" t="str">
        <f>'Direct Local'!CO148</f>
        <v> </v>
      </c>
      <c r="CY147" s="36" t="str">
        <f>'Direct Local'!CP148</f>
        <v> </v>
      </c>
      <c r="CZ147" s="33"/>
      <c r="DA147" s="33"/>
      <c r="DB147" s="43" t="s">
        <v>223</v>
      </c>
      <c r="DC147" s="36">
        <f>'Direct Local'!CS148</f>
        <v>1</v>
      </c>
      <c r="DD147" s="36">
        <f>'Direct Local'!CT148</f>
        <v>1</v>
      </c>
      <c r="DE147" s="36">
        <f>'Direct Local'!CU148</f>
        <v>1</v>
      </c>
      <c r="DF147" s="36">
        <f>'Direct Local'!CV148</f>
        <v>1</v>
      </c>
      <c r="DG147" s="36">
        <f>'Direct Local'!CW148</f>
        <v>1</v>
      </c>
      <c r="DH147" s="36">
        <f>'Direct Local'!CX148</f>
        <v>1</v>
      </c>
      <c r="DI147" s="36">
        <f>'Direct Local'!CY148</f>
        <v>1</v>
      </c>
      <c r="DJ147" s="36">
        <f>'Direct Local'!CZ148</f>
        <v>1</v>
      </c>
      <c r="DK147" s="365" t="str">
        <f>'Direct Local'!DA148</f>
        <v> </v>
      </c>
      <c r="DL147" s="36" t="str">
        <f>'Direct Local'!DB148</f>
        <v> </v>
      </c>
      <c r="DM147" s="33"/>
      <c r="DN147" s="33"/>
      <c r="DO147" s="43" t="s">
        <v>223</v>
      </c>
      <c r="DP147" s="36">
        <f>'Direct Local'!DE148</f>
        <v>1</v>
      </c>
      <c r="DQ147" s="36">
        <f>'Direct Local'!DF148</f>
        <v>1</v>
      </c>
      <c r="DR147" s="36">
        <f>'Direct Local'!DG148</f>
        <v>1</v>
      </c>
      <c r="DS147" s="36">
        <f>'Direct Local'!DH148</f>
        <v>1</v>
      </c>
      <c r="DT147" s="36">
        <f>'Direct Local'!DI148</f>
        <v>1</v>
      </c>
      <c r="DU147" s="36">
        <f>'Direct Local'!DJ148</f>
        <v>1</v>
      </c>
      <c r="DV147" s="36">
        <f>'Direct Local'!DK148</f>
        <v>1</v>
      </c>
      <c r="DW147" s="36">
        <f>'Direct Local'!DL148</f>
        <v>1</v>
      </c>
      <c r="DX147" s="365" t="str">
        <f>'Direct Local'!DM148</f>
        <v> </v>
      </c>
      <c r="DY147" s="36" t="str">
        <f>'Direct Local'!DN148</f>
        <v> </v>
      </c>
      <c r="DZ147" s="33"/>
      <c r="EA147" s="33"/>
      <c r="EB147" s="43" t="s">
        <v>223</v>
      </c>
      <c r="EC147" s="36">
        <f>'Direct Local'!DQ148</f>
        <v>1</v>
      </c>
      <c r="ED147" s="36">
        <f>'Direct Local'!DR148</f>
        <v>1</v>
      </c>
      <c r="EE147" s="36">
        <f>'Direct Local'!DS148</f>
        <v>1</v>
      </c>
      <c r="EF147" s="36">
        <f>'Direct Local'!DT148</f>
        <v>1</v>
      </c>
      <c r="EG147" s="36">
        <f>'Direct Local'!DU148</f>
        <v>1</v>
      </c>
      <c r="EH147" s="36">
        <f>'Direct Local'!DV148</f>
        <v>1</v>
      </c>
      <c r="EI147" s="36">
        <f>'Direct Local'!DW148</f>
        <v>1</v>
      </c>
      <c r="EJ147" s="36">
        <f>'Direct Local'!DX148</f>
        <v>1</v>
      </c>
      <c r="EK147" s="365" t="str">
        <f>'Direct Local'!DY148</f>
        <v> </v>
      </c>
      <c r="EL147" s="36" t="str">
        <f>'Direct Local'!DZ148</f>
        <v> </v>
      </c>
      <c r="EM147" s="33"/>
      <c r="EN147" s="33"/>
      <c r="EO147" s="43" t="s">
        <v>223</v>
      </c>
      <c r="EP147" s="36">
        <f>'Direct Local'!EC148</f>
        <v>1</v>
      </c>
      <c r="EQ147" s="36">
        <f>'Direct Local'!ED148</f>
        <v>1</v>
      </c>
      <c r="ER147" s="36">
        <f>'Direct Local'!EE148</f>
        <v>1</v>
      </c>
      <c r="ES147" s="36">
        <f>'Direct Local'!EF148</f>
        <v>1</v>
      </c>
      <c r="ET147" s="36">
        <f>'Direct Local'!EG148</f>
        <v>1</v>
      </c>
      <c r="EU147" s="36">
        <f>'Direct Local'!EH148</f>
        <v>1</v>
      </c>
      <c r="EV147" s="36">
        <f>'Direct Local'!EI148</f>
        <v>1</v>
      </c>
      <c r="EW147" s="36">
        <f>'Direct Local'!EJ148</f>
        <v>1</v>
      </c>
      <c r="EX147" s="365" t="str">
        <f>'Direct Local'!EK148</f>
        <v> </v>
      </c>
      <c r="EY147" s="36" t="str">
        <f>'Direct Local'!EL148</f>
        <v> </v>
      </c>
      <c r="EZ147" s="33"/>
      <c r="FA147" s="33"/>
      <c r="FB147" s="33"/>
    </row>
  </sheetData>
  <pageMargins left="0.7" right="0.7" top="0.75" bottom="0.75" header="0.3" footer="0.3"/>
  <pageSetup paperSize="9" scale="53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9D65-755D-4C87-BC19-6BEC91E3E191}">
  <sheetPr>
    <tabColor theme="3" tint="0.499984740745262"/>
    <pageSetUpPr fitToPage="1"/>
  </sheetPr>
  <dimension ref="A1:EZ104"/>
  <sheetViews>
    <sheetView showGridLines="0" workbookViewId="0">
      <pane xSplit="1" ySplit="6" topLeftCell="AK7" activePane="bottomRight" state="frozen"/>
      <selection pane="topRight" activeCell="H54" sqref="H54"/>
      <selection pane="bottomLeft" activeCell="H54" sqref="H54"/>
      <selection pane="bottomRight" activeCell="AT7" sqref="AT7"/>
    </sheetView>
  </sheetViews>
  <sheetFormatPr baseColWidth="10" defaultColWidth="11.42578125" defaultRowHeight="12.75" x14ac:dyDescent="0.2"/>
  <cols>
    <col min="1" max="1" width="31.5703125" style="1" customWidth="1"/>
    <col min="2" max="3" width="14.5703125" style="1" customWidth="1"/>
    <col min="4" max="4" width="19.42578125" style="1" customWidth="1"/>
    <col min="5" max="5" width="14.42578125" style="1" customWidth="1"/>
    <col min="6" max="6" width="18.5703125" style="1" customWidth="1"/>
    <col min="7" max="8" width="13.42578125" style="1" customWidth="1"/>
    <col min="9" max="9" width="13" style="1" customWidth="1"/>
    <col min="10" max="10" width="14.5703125" style="1" customWidth="1"/>
    <col min="11" max="11" width="18.42578125" style="1" customWidth="1"/>
    <col min="12" max="13" width="15.5703125" style="1" customWidth="1"/>
    <col min="14" max="14" width="35.42578125" style="1" bestFit="1" customWidth="1"/>
    <col min="15" max="16" width="11.42578125" style="1" bestFit="1" customWidth="1"/>
    <col min="17" max="21" width="12.42578125" style="1" bestFit="1" customWidth="1"/>
    <col min="22" max="24" width="13.42578125" style="1" bestFit="1" customWidth="1"/>
    <col min="25" max="26" width="11.42578125" style="1"/>
    <col min="27" max="28" width="11.42578125" style="1" bestFit="1" customWidth="1"/>
    <col min="29" max="33" width="12.42578125" style="1" bestFit="1" customWidth="1"/>
    <col min="34" max="36" width="13.42578125" style="1" bestFit="1" customWidth="1"/>
    <col min="37" max="38" width="13.42578125" style="1" customWidth="1"/>
    <col min="39" max="39" width="35.42578125" style="1" bestFit="1" customWidth="1"/>
    <col min="40" max="41" width="11.42578125" style="1" bestFit="1" customWidth="1"/>
    <col min="42" max="42" width="12.42578125" style="1" bestFit="1" customWidth="1"/>
    <col min="43" max="43" width="12.7109375" style="1" bestFit="1" customWidth="1"/>
    <col min="44" max="46" width="12.42578125" style="1" bestFit="1" customWidth="1"/>
    <col min="47" max="49" width="13.42578125" style="1" bestFit="1" customWidth="1"/>
    <col min="50" max="50" width="11.5703125" style="1" bestFit="1" customWidth="1"/>
    <col min="51" max="51" width="12.5703125" style="1" bestFit="1" customWidth="1"/>
    <col min="52" max="52" width="35.42578125" style="1" bestFit="1" customWidth="1"/>
    <col min="53" max="54" width="11.42578125" style="1" bestFit="1" customWidth="1"/>
    <col min="55" max="55" width="12.42578125" style="1" bestFit="1" customWidth="1"/>
    <col min="56" max="56" width="13" style="1" bestFit="1" customWidth="1"/>
    <col min="57" max="59" width="12.42578125" style="1" bestFit="1" customWidth="1"/>
    <col min="60" max="62" width="13.42578125" style="1" bestFit="1" customWidth="1"/>
    <col min="63" max="63" width="11.5703125" style="1" bestFit="1" customWidth="1"/>
    <col min="64" max="64" width="12.5703125" style="1" bestFit="1" customWidth="1"/>
    <col min="65" max="65" width="35.42578125" style="1" bestFit="1" customWidth="1"/>
    <col min="66" max="67" width="11.42578125" style="1" bestFit="1" customWidth="1"/>
    <col min="68" max="72" width="12.42578125" style="1" bestFit="1" customWidth="1"/>
    <col min="73" max="75" width="13.42578125" style="1" bestFit="1" customWidth="1"/>
    <col min="76" max="76" width="11.5703125" style="1" bestFit="1" customWidth="1"/>
    <col min="77" max="77" width="12.5703125" style="1" bestFit="1" customWidth="1"/>
    <col min="78" max="78" width="35.42578125" style="1" bestFit="1" customWidth="1"/>
    <col min="79" max="80" width="11.42578125" style="1" bestFit="1" customWidth="1"/>
    <col min="81" max="85" width="12.42578125" style="1" bestFit="1" customWidth="1"/>
    <col min="86" max="88" width="13.42578125" style="1" bestFit="1" customWidth="1"/>
    <col min="89" max="89" width="11.5703125" style="1" bestFit="1" customWidth="1"/>
    <col min="90" max="90" width="12.5703125" style="1" bestFit="1" customWidth="1"/>
    <col min="91" max="91" width="35.42578125" style="1" bestFit="1" customWidth="1"/>
    <col min="92" max="93" width="11.42578125" style="1" bestFit="1" customWidth="1"/>
    <col min="94" max="94" width="12.42578125" style="1" bestFit="1" customWidth="1"/>
    <col min="95" max="95" width="13.42578125" style="1" bestFit="1" customWidth="1"/>
    <col min="96" max="98" width="12.42578125" style="1" bestFit="1" customWidth="1"/>
    <col min="99" max="101" width="13.42578125" style="1" bestFit="1" customWidth="1"/>
    <col min="102" max="102" width="11.5703125" style="1" bestFit="1" customWidth="1"/>
    <col min="103" max="103" width="12.5703125" style="1" bestFit="1" customWidth="1"/>
    <col min="104" max="104" width="35.42578125" style="1" bestFit="1" customWidth="1"/>
    <col min="105" max="106" width="11.42578125" style="1" bestFit="1" customWidth="1"/>
    <col min="107" max="111" width="12.42578125" style="1" bestFit="1" customWidth="1"/>
    <col min="112" max="114" width="13.42578125" style="1" bestFit="1" customWidth="1"/>
    <col min="115" max="115" width="11.5703125" style="1" bestFit="1" customWidth="1"/>
    <col min="116" max="116" width="12.5703125" style="1" bestFit="1" customWidth="1"/>
    <col min="117" max="117" width="35.42578125" style="1" bestFit="1" customWidth="1"/>
    <col min="118" max="119" width="11.42578125" style="1" bestFit="1" customWidth="1"/>
    <col min="120" max="124" width="12.42578125" style="1" bestFit="1" customWidth="1"/>
    <col min="125" max="127" width="13.42578125" style="1" bestFit="1" customWidth="1"/>
    <col min="128" max="128" width="11.5703125" style="1" bestFit="1" customWidth="1"/>
    <col min="129" max="129" width="12.5703125" style="1" bestFit="1" customWidth="1"/>
    <col min="130" max="130" width="35.42578125" style="1" bestFit="1" customWidth="1"/>
    <col min="131" max="132" width="11.42578125" style="1" bestFit="1" customWidth="1"/>
    <col min="133" max="137" width="12.42578125" style="1" bestFit="1" customWidth="1"/>
    <col min="138" max="140" width="13.42578125" style="1" bestFit="1" customWidth="1"/>
    <col min="141" max="141" width="11.5703125" style="1" bestFit="1" customWidth="1"/>
    <col min="142" max="142" width="12.5703125" style="1" bestFit="1" customWidth="1"/>
    <col min="143" max="143" width="35.42578125" style="1" bestFit="1" customWidth="1"/>
    <col min="144" max="145" width="11.42578125" style="1" bestFit="1" customWidth="1"/>
    <col min="146" max="150" width="12.42578125" style="1" bestFit="1" customWidth="1"/>
    <col min="151" max="153" width="13.42578125" style="1" bestFit="1" customWidth="1"/>
    <col min="154" max="154" width="11.5703125" style="1" bestFit="1" customWidth="1"/>
    <col min="155" max="155" width="12.5703125" style="1" bestFit="1" customWidth="1"/>
    <col min="156" max="156" width="11.5703125" style="1" bestFit="1" customWidth="1"/>
    <col min="157" max="158" width="11.42578125" style="1"/>
    <col min="159" max="169" width="11.42578125" style="1" bestFit="1" customWidth="1"/>
    <col min="170" max="16384" width="11.42578125" style="1"/>
  </cols>
  <sheetData>
    <row r="1" spans="1:156" x14ac:dyDescent="0.2">
      <c r="E1" s="115" t="str">
        <f ca="1">TEXT(TODAY(), "mmmm yyyy")</f>
        <v>septembre 2026</v>
      </c>
    </row>
    <row r="4" spans="1:156" ht="15" x14ac:dyDescent="0.25">
      <c r="A4" s="102" t="s">
        <v>288</v>
      </c>
      <c r="B4" s="102" t="s">
        <v>286</v>
      </c>
      <c r="C4" s="102"/>
      <c r="D4" s="102"/>
      <c r="E4" s="102"/>
      <c r="F4" s="114">
        <v>46388</v>
      </c>
      <c r="G4" s="102"/>
      <c r="H4" s="102"/>
      <c r="I4" s="102"/>
      <c r="J4" s="102"/>
      <c r="K4" s="102"/>
      <c r="O4" s="102" t="s">
        <v>286</v>
      </c>
      <c r="P4" s="102"/>
      <c r="Q4" s="102"/>
      <c r="R4" s="102"/>
      <c r="S4" s="102" t="s">
        <v>442</v>
      </c>
      <c r="T4" s="102"/>
      <c r="U4" s="102"/>
      <c r="V4" s="102"/>
      <c r="W4" s="102"/>
      <c r="X4" s="102"/>
      <c r="AA4" s="102" t="s">
        <v>286</v>
      </c>
      <c r="AB4" s="102"/>
      <c r="AC4" s="102"/>
      <c r="AD4" s="102"/>
      <c r="AE4" s="102" t="s">
        <v>441</v>
      </c>
      <c r="AF4" s="102"/>
      <c r="AG4" s="102"/>
      <c r="AH4" s="102"/>
      <c r="AI4" s="102"/>
      <c r="AJ4" s="102"/>
      <c r="AK4" s="101"/>
      <c r="AL4" s="101"/>
      <c r="AM4" s="101"/>
      <c r="AN4" s="102" t="s">
        <v>286</v>
      </c>
      <c r="AO4" s="102"/>
      <c r="AP4" s="102"/>
      <c r="AQ4" s="102"/>
      <c r="AR4" s="102" t="s">
        <v>440</v>
      </c>
      <c r="AS4" s="102"/>
      <c r="AT4" s="102"/>
      <c r="AU4" s="102"/>
      <c r="AV4" s="102"/>
      <c r="AW4" s="102"/>
      <c r="AX4" s="101"/>
      <c r="AY4" s="101"/>
      <c r="AZ4" s="101"/>
      <c r="BA4" s="102" t="s">
        <v>286</v>
      </c>
      <c r="BB4" s="102"/>
      <c r="BC4" s="102"/>
      <c r="BD4" s="102"/>
      <c r="BE4" s="102" t="s">
        <v>439</v>
      </c>
      <c r="BF4" s="102"/>
      <c r="BG4" s="102"/>
      <c r="BH4" s="102"/>
      <c r="BI4" s="102"/>
      <c r="BJ4" s="102"/>
      <c r="BK4" s="101"/>
      <c r="BL4" s="101"/>
      <c r="BM4" s="101"/>
      <c r="BN4" s="102" t="s">
        <v>286</v>
      </c>
      <c r="BO4" s="102"/>
      <c r="BP4" s="102"/>
      <c r="BQ4" s="102"/>
      <c r="BR4" s="102" t="s">
        <v>438</v>
      </c>
      <c r="BS4" s="102"/>
      <c r="BT4" s="102"/>
      <c r="BU4" s="102"/>
      <c r="BV4" s="102"/>
      <c r="BW4" s="102"/>
      <c r="BX4" s="101"/>
      <c r="BY4" s="101"/>
      <c r="BZ4" s="101"/>
      <c r="CA4" s="102" t="s">
        <v>286</v>
      </c>
      <c r="CB4" s="102"/>
      <c r="CC4" s="102"/>
      <c r="CD4" s="102"/>
      <c r="CE4" s="102" t="s">
        <v>437</v>
      </c>
      <c r="CF4" s="102"/>
      <c r="CG4" s="102"/>
      <c r="CH4" s="102"/>
      <c r="CI4" s="102"/>
      <c r="CJ4" s="102"/>
      <c r="CK4" s="101"/>
      <c r="CL4" s="101"/>
      <c r="CM4" s="101"/>
      <c r="CN4" s="102" t="s">
        <v>286</v>
      </c>
      <c r="CO4" s="102"/>
      <c r="CP4" s="102"/>
      <c r="CQ4" s="102"/>
      <c r="CR4" s="102" t="s">
        <v>436</v>
      </c>
      <c r="CS4" s="102"/>
      <c r="CT4" s="102"/>
      <c r="CU4" s="102"/>
      <c r="CV4" s="102"/>
      <c r="CW4" s="102"/>
      <c r="CX4" s="101"/>
      <c r="CY4" s="101"/>
      <c r="CZ4" s="101"/>
      <c r="DA4" s="102" t="s">
        <v>286</v>
      </c>
      <c r="DB4" s="102"/>
      <c r="DC4" s="102"/>
      <c r="DD4" s="102"/>
      <c r="DE4" s="102" t="s">
        <v>435</v>
      </c>
      <c r="DF4" s="102"/>
      <c r="DG4" s="102"/>
      <c r="DH4" s="102"/>
      <c r="DI4" s="102"/>
      <c r="DJ4" s="102"/>
      <c r="DK4" s="101"/>
      <c r="DL4" s="101"/>
      <c r="DM4" s="101"/>
      <c r="DN4" s="102" t="s">
        <v>286</v>
      </c>
      <c r="DO4" s="102"/>
      <c r="DP4" s="102"/>
      <c r="DQ4" s="102"/>
      <c r="DR4" s="102" t="s">
        <v>434</v>
      </c>
      <c r="DS4" s="102"/>
      <c r="DT4" s="102"/>
      <c r="DU4" s="102"/>
      <c r="DV4" s="102"/>
      <c r="DW4" s="102"/>
      <c r="DX4" s="101"/>
      <c r="DY4" s="101"/>
      <c r="DZ4" s="101"/>
      <c r="EA4" s="102" t="s">
        <v>286</v>
      </c>
      <c r="EB4" s="102"/>
      <c r="EC4" s="102"/>
      <c r="ED4" s="102"/>
      <c r="EE4" s="102" t="s">
        <v>433</v>
      </c>
      <c r="EF4" s="102"/>
      <c r="EG4" s="102"/>
      <c r="EH4" s="102"/>
      <c r="EI4" s="102"/>
      <c r="EJ4" s="102"/>
      <c r="EK4" s="101"/>
      <c r="EL4" s="101"/>
      <c r="EM4" s="101"/>
      <c r="EN4" s="102" t="s">
        <v>286</v>
      </c>
      <c r="EO4" s="102"/>
      <c r="EP4" s="102"/>
      <c r="EQ4" s="102"/>
      <c r="ER4" s="102"/>
      <c r="ES4" s="102" t="s">
        <v>432</v>
      </c>
      <c r="ET4" s="102"/>
      <c r="EU4" s="102"/>
      <c r="EV4" s="102"/>
      <c r="EW4" s="102"/>
      <c r="EX4" s="101"/>
      <c r="EY4" s="101"/>
      <c r="EZ4" s="101"/>
    </row>
    <row r="5" spans="1:156" x14ac:dyDescent="0.2">
      <c r="A5" s="1" t="s">
        <v>285</v>
      </c>
      <c r="B5" s="1" t="s">
        <v>46</v>
      </c>
      <c r="C5" s="1" t="s">
        <v>45</v>
      </c>
      <c r="D5" s="1" t="s">
        <v>44</v>
      </c>
      <c r="E5" s="1" t="s">
        <v>43</v>
      </c>
      <c r="F5" s="1" t="s">
        <v>42</v>
      </c>
      <c r="G5" s="1" t="s">
        <v>41</v>
      </c>
      <c r="H5" s="1" t="s">
        <v>40</v>
      </c>
      <c r="I5" s="1" t="s">
        <v>39</v>
      </c>
      <c r="O5" s="1" t="s">
        <v>46</v>
      </c>
      <c r="P5" s="1" t="s">
        <v>45</v>
      </c>
      <c r="Q5" s="1" t="s">
        <v>44</v>
      </c>
      <c r="R5" s="1" t="s">
        <v>43</v>
      </c>
      <c r="S5" s="1" t="s">
        <v>42</v>
      </c>
      <c r="T5" s="1" t="s">
        <v>41</v>
      </c>
      <c r="U5" s="1" t="s">
        <v>40</v>
      </c>
      <c r="V5" s="1" t="s">
        <v>39</v>
      </c>
      <c r="AA5" s="1" t="s">
        <v>46</v>
      </c>
      <c r="AB5" s="1" t="s">
        <v>45</v>
      </c>
      <c r="AC5" s="1" t="s">
        <v>44</v>
      </c>
      <c r="AD5" s="1" t="s">
        <v>43</v>
      </c>
      <c r="AE5" s="1" t="s">
        <v>42</v>
      </c>
      <c r="AF5" s="1" t="s">
        <v>41</v>
      </c>
      <c r="AG5" s="1" t="s">
        <v>40</v>
      </c>
      <c r="AH5" s="1" t="s">
        <v>39</v>
      </c>
      <c r="AN5" s="1" t="s">
        <v>46</v>
      </c>
      <c r="AO5" s="1" t="s">
        <v>45</v>
      </c>
      <c r="AP5" s="1" t="s">
        <v>44</v>
      </c>
      <c r="AQ5" s="1" t="s">
        <v>43</v>
      </c>
      <c r="AR5" s="1" t="s">
        <v>42</v>
      </c>
      <c r="AS5" s="1" t="s">
        <v>41</v>
      </c>
      <c r="AT5" s="1" t="s">
        <v>40</v>
      </c>
      <c r="AU5" s="1" t="s">
        <v>39</v>
      </c>
      <c r="BA5" s="1" t="s">
        <v>46</v>
      </c>
      <c r="BB5" s="1" t="s">
        <v>45</v>
      </c>
      <c r="BC5" s="1" t="s">
        <v>44</v>
      </c>
      <c r="BD5" s="1" t="s">
        <v>43</v>
      </c>
      <c r="BE5" s="1" t="s">
        <v>42</v>
      </c>
      <c r="BF5" s="1" t="s">
        <v>41</v>
      </c>
      <c r="BG5" s="1" t="s">
        <v>40</v>
      </c>
      <c r="BH5" s="1" t="s">
        <v>39</v>
      </c>
      <c r="BN5" s="1" t="s">
        <v>46</v>
      </c>
      <c r="BO5" s="1" t="s">
        <v>45</v>
      </c>
      <c r="BP5" s="1" t="s">
        <v>44</v>
      </c>
      <c r="BQ5" s="1" t="s">
        <v>43</v>
      </c>
      <c r="BR5" s="1" t="s">
        <v>42</v>
      </c>
      <c r="BS5" s="1" t="s">
        <v>41</v>
      </c>
      <c r="BT5" s="1" t="s">
        <v>40</v>
      </c>
      <c r="BU5" s="1" t="s">
        <v>39</v>
      </c>
      <c r="CA5" s="1" t="s">
        <v>46</v>
      </c>
      <c r="CB5" s="1" t="s">
        <v>45</v>
      </c>
      <c r="CC5" s="1" t="s">
        <v>44</v>
      </c>
      <c r="CD5" s="1" t="s">
        <v>43</v>
      </c>
      <c r="CE5" s="1" t="s">
        <v>42</v>
      </c>
      <c r="CF5" s="1" t="s">
        <v>41</v>
      </c>
      <c r="CG5" s="1" t="s">
        <v>40</v>
      </c>
      <c r="CH5" s="1" t="s">
        <v>39</v>
      </c>
      <c r="CN5" s="1" t="s">
        <v>46</v>
      </c>
      <c r="CO5" s="1" t="s">
        <v>45</v>
      </c>
      <c r="CP5" s="1" t="s">
        <v>44</v>
      </c>
      <c r="CQ5" s="1" t="s">
        <v>43</v>
      </c>
      <c r="CR5" s="1" t="s">
        <v>42</v>
      </c>
      <c r="CS5" s="1" t="s">
        <v>41</v>
      </c>
      <c r="CT5" s="1" t="s">
        <v>40</v>
      </c>
      <c r="CU5" s="1" t="s">
        <v>39</v>
      </c>
      <c r="DA5" s="1" t="s">
        <v>46</v>
      </c>
      <c r="DB5" s="1" t="s">
        <v>45</v>
      </c>
      <c r="DC5" s="1" t="s">
        <v>44</v>
      </c>
      <c r="DD5" s="1" t="s">
        <v>43</v>
      </c>
      <c r="DE5" s="1" t="s">
        <v>42</v>
      </c>
      <c r="DF5" s="1" t="s">
        <v>41</v>
      </c>
      <c r="DG5" s="1" t="s">
        <v>40</v>
      </c>
      <c r="DH5" s="1" t="s">
        <v>39</v>
      </c>
      <c r="DN5" s="1" t="s">
        <v>46</v>
      </c>
      <c r="DO5" s="1" t="s">
        <v>45</v>
      </c>
      <c r="DP5" s="1" t="s">
        <v>44</v>
      </c>
      <c r="DQ5" s="1" t="s">
        <v>43</v>
      </c>
      <c r="DR5" s="1" t="s">
        <v>42</v>
      </c>
      <c r="DS5" s="1" t="s">
        <v>41</v>
      </c>
      <c r="DT5" s="1" t="s">
        <v>40</v>
      </c>
      <c r="DU5" s="1" t="s">
        <v>39</v>
      </c>
      <c r="EA5" s="1" t="s">
        <v>46</v>
      </c>
      <c r="EB5" s="1" t="s">
        <v>45</v>
      </c>
      <c r="EC5" s="1" t="s">
        <v>44</v>
      </c>
      <c r="ED5" s="1" t="s">
        <v>43</v>
      </c>
      <c r="EE5" s="1" t="s">
        <v>42</v>
      </c>
      <c r="EF5" s="1" t="s">
        <v>41</v>
      </c>
      <c r="EG5" s="1" t="s">
        <v>40</v>
      </c>
      <c r="EH5" s="1" t="s">
        <v>39</v>
      </c>
      <c r="EN5" s="1" t="s">
        <v>46</v>
      </c>
      <c r="EO5" s="1" t="s">
        <v>45</v>
      </c>
      <c r="EP5" s="1" t="s">
        <v>44</v>
      </c>
      <c r="EQ5" s="1" t="s">
        <v>43</v>
      </c>
      <c r="ER5" s="1" t="s">
        <v>42</v>
      </c>
      <c r="ES5" s="1" t="s">
        <v>41</v>
      </c>
      <c r="ET5" s="1" t="s">
        <v>40</v>
      </c>
      <c r="EU5" s="1" t="s">
        <v>39</v>
      </c>
    </row>
    <row r="6" spans="1:156" ht="16.5" customHeight="1" x14ac:dyDescent="0.2">
      <c r="B6" s="24" t="s">
        <v>209</v>
      </c>
      <c r="C6" s="24" t="s">
        <v>208</v>
      </c>
      <c r="D6" s="25" t="s">
        <v>207</v>
      </c>
      <c r="E6" s="25" t="s">
        <v>206</v>
      </c>
      <c r="F6" s="25" t="s">
        <v>205</v>
      </c>
      <c r="G6" s="25" t="s">
        <v>204</v>
      </c>
      <c r="H6" s="25" t="s">
        <v>203</v>
      </c>
      <c r="I6" s="25" t="s">
        <v>39</v>
      </c>
      <c r="J6" s="24" t="s">
        <v>202</v>
      </c>
      <c r="K6" s="24" t="s">
        <v>201</v>
      </c>
      <c r="O6" s="24" t="s">
        <v>209</v>
      </c>
      <c r="P6" s="24" t="s">
        <v>208</v>
      </c>
      <c r="Q6" s="25" t="s">
        <v>207</v>
      </c>
      <c r="R6" s="25" t="s">
        <v>206</v>
      </c>
      <c r="S6" s="25" t="s">
        <v>205</v>
      </c>
      <c r="T6" s="25" t="s">
        <v>204</v>
      </c>
      <c r="U6" s="25" t="s">
        <v>203</v>
      </c>
      <c r="V6" s="25" t="s">
        <v>39</v>
      </c>
      <c r="W6" s="24" t="s">
        <v>202</v>
      </c>
      <c r="X6" s="24" t="s">
        <v>201</v>
      </c>
      <c r="AA6" s="24" t="s">
        <v>209</v>
      </c>
      <c r="AB6" s="24" t="s">
        <v>208</v>
      </c>
      <c r="AC6" s="25" t="s">
        <v>207</v>
      </c>
      <c r="AD6" s="25" t="s">
        <v>206</v>
      </c>
      <c r="AE6" s="25" t="s">
        <v>205</v>
      </c>
      <c r="AF6" s="25" t="s">
        <v>204</v>
      </c>
      <c r="AG6" s="25" t="s">
        <v>203</v>
      </c>
      <c r="AH6" s="25" t="s">
        <v>39</v>
      </c>
      <c r="AI6" s="24" t="s">
        <v>202</v>
      </c>
      <c r="AJ6" s="378" t="s">
        <v>201</v>
      </c>
      <c r="AK6" s="27"/>
      <c r="AL6" s="27"/>
      <c r="AM6" s="27"/>
      <c r="AN6" s="24" t="s">
        <v>209</v>
      </c>
      <c r="AO6" s="24" t="s">
        <v>208</v>
      </c>
      <c r="AP6" s="25" t="s">
        <v>207</v>
      </c>
      <c r="AQ6" s="25" t="s">
        <v>206</v>
      </c>
      <c r="AR6" s="25" t="s">
        <v>205</v>
      </c>
      <c r="AS6" s="25" t="s">
        <v>204</v>
      </c>
      <c r="AT6" s="25" t="s">
        <v>203</v>
      </c>
      <c r="AU6" s="25" t="s">
        <v>39</v>
      </c>
      <c r="AV6" s="24" t="s">
        <v>202</v>
      </c>
      <c r="AW6" s="24" t="s">
        <v>201</v>
      </c>
      <c r="AX6" s="28"/>
      <c r="AY6" s="27"/>
      <c r="AZ6" s="27"/>
      <c r="BA6" s="24" t="s">
        <v>209</v>
      </c>
      <c r="BB6" s="24" t="s">
        <v>208</v>
      </c>
      <c r="BC6" s="25" t="s">
        <v>207</v>
      </c>
      <c r="BD6" s="25" t="s">
        <v>206</v>
      </c>
      <c r="BE6" s="25" t="s">
        <v>205</v>
      </c>
      <c r="BF6" s="25" t="s">
        <v>204</v>
      </c>
      <c r="BG6" s="25" t="s">
        <v>203</v>
      </c>
      <c r="BH6" s="25" t="s">
        <v>39</v>
      </c>
      <c r="BI6" s="24" t="s">
        <v>202</v>
      </c>
      <c r="BJ6" s="24" t="s">
        <v>201</v>
      </c>
      <c r="BK6" s="28"/>
      <c r="BL6" s="27"/>
      <c r="BM6" s="27"/>
      <c r="BN6" s="24" t="s">
        <v>209</v>
      </c>
      <c r="BO6" s="24" t="s">
        <v>208</v>
      </c>
      <c r="BP6" s="25" t="s">
        <v>207</v>
      </c>
      <c r="BQ6" s="25" t="s">
        <v>206</v>
      </c>
      <c r="BR6" s="25" t="s">
        <v>205</v>
      </c>
      <c r="BS6" s="25" t="s">
        <v>204</v>
      </c>
      <c r="BT6" s="25" t="s">
        <v>203</v>
      </c>
      <c r="BU6" s="25" t="s">
        <v>39</v>
      </c>
      <c r="BV6" s="24" t="s">
        <v>202</v>
      </c>
      <c r="BW6" s="24" t="s">
        <v>201</v>
      </c>
      <c r="BX6" s="28"/>
      <c r="BY6" s="27"/>
      <c r="BZ6" s="27"/>
      <c r="CA6" s="24" t="s">
        <v>209</v>
      </c>
      <c r="CB6" s="24" t="s">
        <v>208</v>
      </c>
      <c r="CC6" s="25" t="s">
        <v>207</v>
      </c>
      <c r="CD6" s="25" t="s">
        <v>206</v>
      </c>
      <c r="CE6" s="25" t="s">
        <v>205</v>
      </c>
      <c r="CF6" s="25" t="s">
        <v>204</v>
      </c>
      <c r="CG6" s="25" t="s">
        <v>203</v>
      </c>
      <c r="CH6" s="25" t="s">
        <v>39</v>
      </c>
      <c r="CI6" s="24" t="s">
        <v>202</v>
      </c>
      <c r="CJ6" s="24" t="s">
        <v>201</v>
      </c>
      <c r="CK6" s="28"/>
      <c r="CL6" s="27"/>
      <c r="CM6" s="27"/>
      <c r="CN6" s="24" t="s">
        <v>209</v>
      </c>
      <c r="CO6" s="24" t="s">
        <v>208</v>
      </c>
      <c r="CP6" s="25" t="s">
        <v>207</v>
      </c>
      <c r="CQ6" s="25" t="s">
        <v>206</v>
      </c>
      <c r="CR6" s="25" t="s">
        <v>205</v>
      </c>
      <c r="CS6" s="25" t="s">
        <v>204</v>
      </c>
      <c r="CT6" s="25" t="s">
        <v>203</v>
      </c>
      <c r="CU6" s="25" t="s">
        <v>39</v>
      </c>
      <c r="CV6" s="24" t="s">
        <v>202</v>
      </c>
      <c r="CW6" s="24" t="s">
        <v>201</v>
      </c>
      <c r="CX6" s="28"/>
      <c r="CY6" s="27"/>
      <c r="CZ6" s="27"/>
      <c r="DA6" s="24" t="s">
        <v>209</v>
      </c>
      <c r="DB6" s="24" t="s">
        <v>208</v>
      </c>
      <c r="DC6" s="25" t="s">
        <v>207</v>
      </c>
      <c r="DD6" s="25" t="s">
        <v>206</v>
      </c>
      <c r="DE6" s="25" t="s">
        <v>205</v>
      </c>
      <c r="DF6" s="25" t="s">
        <v>204</v>
      </c>
      <c r="DG6" s="25" t="s">
        <v>203</v>
      </c>
      <c r="DH6" s="25" t="s">
        <v>39</v>
      </c>
      <c r="DI6" s="24" t="s">
        <v>202</v>
      </c>
      <c r="DJ6" s="24" t="s">
        <v>201</v>
      </c>
      <c r="DK6" s="28"/>
      <c r="DL6" s="27"/>
      <c r="DM6" s="27"/>
      <c r="DN6" s="24" t="s">
        <v>209</v>
      </c>
      <c r="DO6" s="24" t="s">
        <v>208</v>
      </c>
      <c r="DP6" s="25" t="s">
        <v>207</v>
      </c>
      <c r="DQ6" s="25" t="s">
        <v>206</v>
      </c>
      <c r="DR6" s="25" t="s">
        <v>205</v>
      </c>
      <c r="DS6" s="25" t="s">
        <v>204</v>
      </c>
      <c r="DT6" s="25" t="s">
        <v>203</v>
      </c>
      <c r="DU6" s="25" t="s">
        <v>39</v>
      </c>
      <c r="DV6" s="24" t="s">
        <v>202</v>
      </c>
      <c r="DW6" s="24" t="s">
        <v>201</v>
      </c>
      <c r="DX6" s="28"/>
      <c r="DY6" s="27"/>
      <c r="DZ6" s="27"/>
      <c r="EA6" s="24" t="s">
        <v>209</v>
      </c>
      <c r="EB6" s="24" t="s">
        <v>208</v>
      </c>
      <c r="EC6" s="25" t="s">
        <v>207</v>
      </c>
      <c r="ED6" s="25" t="s">
        <v>206</v>
      </c>
      <c r="EE6" s="25" t="s">
        <v>205</v>
      </c>
      <c r="EF6" s="25" t="s">
        <v>204</v>
      </c>
      <c r="EG6" s="25" t="s">
        <v>203</v>
      </c>
      <c r="EH6" s="25" t="s">
        <v>39</v>
      </c>
      <c r="EI6" s="24" t="s">
        <v>202</v>
      </c>
      <c r="EJ6" s="24" t="s">
        <v>201</v>
      </c>
      <c r="EK6" s="28"/>
      <c r="EL6" s="27"/>
      <c r="EM6" s="27"/>
      <c r="EN6" s="24" t="s">
        <v>209</v>
      </c>
      <c r="EO6" s="24" t="s">
        <v>208</v>
      </c>
      <c r="EP6" s="25" t="s">
        <v>207</v>
      </c>
      <c r="EQ6" s="25" t="s">
        <v>206</v>
      </c>
      <c r="ER6" s="25" t="s">
        <v>205</v>
      </c>
      <c r="ES6" s="25" t="s">
        <v>204</v>
      </c>
      <c r="ET6" s="25" t="s">
        <v>203</v>
      </c>
      <c r="EU6" s="25" t="s">
        <v>39</v>
      </c>
      <c r="EV6" s="24" t="s">
        <v>202</v>
      </c>
      <c r="EW6" s="24" t="s">
        <v>201</v>
      </c>
      <c r="EX6" s="28"/>
      <c r="EY6" s="27"/>
      <c r="EZ6" s="27"/>
    </row>
    <row r="7" spans="1:156" x14ac:dyDescent="0.2">
      <c r="A7" s="1" t="s">
        <v>237</v>
      </c>
      <c r="B7" s="3">
        <f>'Reass Local'!B7</f>
        <v>79809368.399859861</v>
      </c>
      <c r="C7" s="3">
        <f>'Reass Local'!C7</f>
        <v>20995052.815723054</v>
      </c>
      <c r="D7" s="3">
        <f>'Reass Local'!D7</f>
        <v>266524.93535358616</v>
      </c>
      <c r="E7" s="3">
        <f>'Reass Local'!E7</f>
        <v>521499072.18225455</v>
      </c>
      <c r="F7" s="3">
        <f>'Reass Local'!F7</f>
        <v>251745227.53322631</v>
      </c>
      <c r="G7" s="3">
        <f>'Reass Local'!G7</f>
        <v>36502595.574264444</v>
      </c>
      <c r="H7" s="3">
        <f>'Reass Local'!H7</f>
        <v>143723825.69657639</v>
      </c>
      <c r="I7" s="3">
        <f>'Reass Local'!I7</f>
        <v>6014345.658227277</v>
      </c>
      <c r="J7" s="3">
        <f>SUM(D7:I7)</f>
        <v>959751591.57990253</v>
      </c>
      <c r="K7" s="3">
        <f>B7+C7+J7</f>
        <v>1060556012.7954855</v>
      </c>
      <c r="O7" s="3">
        <f>'Reass Local'!N7</f>
        <v>62652173.320228748</v>
      </c>
      <c r="P7" s="3">
        <f>'Reass Local'!O7</f>
        <v>53221406.085400134</v>
      </c>
      <c r="Q7" s="3">
        <f>'Reass Local'!P7</f>
        <v>750055.43576920358</v>
      </c>
      <c r="R7" s="3">
        <f>'Reass Local'!Q7</f>
        <v>1356860587.6947801</v>
      </c>
      <c r="S7" s="3">
        <f>'Reass Local'!R7</f>
        <v>93933653.550518572</v>
      </c>
      <c r="T7" s="3">
        <f>'Reass Local'!S7</f>
        <v>80902535.950679943</v>
      </c>
      <c r="U7" s="3">
        <f>'Reass Local'!T7</f>
        <v>347542188.12560004</v>
      </c>
      <c r="V7" s="3">
        <f>'Reass Local'!U7</f>
        <v>241863038.96825689</v>
      </c>
      <c r="W7" s="3">
        <f>SUM(Q7:V7)</f>
        <v>2121852059.725605</v>
      </c>
      <c r="X7" s="3">
        <f>O7+P7+W7</f>
        <v>2237725639.1312337</v>
      </c>
      <c r="AA7" s="3">
        <f>'Reass Local'!Z7</f>
        <v>89249232.071329594</v>
      </c>
      <c r="AB7" s="3">
        <f>'Reass Local'!AA7</f>
        <v>70079184.089600176</v>
      </c>
      <c r="AC7" s="3">
        <f>'Reass Local'!AB7</f>
        <v>808122.07478209003</v>
      </c>
      <c r="AD7" s="3">
        <f>'Reass Local'!AC7</f>
        <v>1480130070.304976</v>
      </c>
      <c r="AE7" s="3">
        <f>'Reass Local'!AD7</f>
        <v>326967876.80873883</v>
      </c>
      <c r="AF7" s="3">
        <f>'Reass Local'!AE7</f>
        <v>84389884.593070328</v>
      </c>
      <c r="AG7" s="3">
        <f>'Reass Local'!AF7</f>
        <v>458773171.39213383</v>
      </c>
      <c r="AH7" s="3">
        <f>'Reass Local'!AG7</f>
        <v>286735177.9090057</v>
      </c>
      <c r="AI7" s="3">
        <f>SUM(AC7:AH7)</f>
        <v>2637804303.0827069</v>
      </c>
      <c r="AJ7" s="3">
        <f>AA7+AB7+AI7</f>
        <v>2797132719.2436366</v>
      </c>
      <c r="AK7" s="3"/>
      <c r="AL7" s="3"/>
      <c r="AM7" s="3"/>
      <c r="AN7" s="3">
        <f>'Reass Local'!AL7</f>
        <v>110286396.58123939</v>
      </c>
      <c r="AO7" s="3">
        <f>'Reass Local'!AM7</f>
        <v>86671644.714200214</v>
      </c>
      <c r="AP7" s="3">
        <f>'Reass Local'!AN7</f>
        <v>851578.83728686126</v>
      </c>
      <c r="AQ7" s="3">
        <f>'Reass Local'!AO7-220000000</f>
        <v>4483326967.5056028</v>
      </c>
      <c r="AR7" s="3">
        <f>'Reass Local'!AP7</f>
        <v>370053456.08677131</v>
      </c>
      <c r="AS7" s="3">
        <f>'Reass Local'!AQ7</f>
        <v>543423565.59642994</v>
      </c>
      <c r="AT7" s="3">
        <f>'Reass Local'!AR7</f>
        <v>499628367.87410545</v>
      </c>
      <c r="AU7" s="3">
        <f>'Reass Local'!AS7</f>
        <v>303944846.82357681</v>
      </c>
      <c r="AV7" s="3">
        <f>SUM(AP7:AU7)</f>
        <v>6201228782.723773</v>
      </c>
      <c r="AW7" s="3">
        <f>AN7+AO7+AV7</f>
        <v>6398186824.0192127</v>
      </c>
      <c r="AX7" s="3"/>
      <c r="AY7" s="3"/>
      <c r="AZ7" s="3"/>
      <c r="BA7" s="3">
        <f>'Reass Local'!AX7</f>
        <v>118450964.11725771</v>
      </c>
      <c r="BB7" s="3">
        <f>'Reass Local'!AY7</f>
        <v>103229488.77260132</v>
      </c>
      <c r="BC7" s="3">
        <f>'Reass Local'!AZ7</f>
        <v>1890854.0670412234</v>
      </c>
      <c r="BD7" s="3">
        <f>'Reass Local'!BA7</f>
        <v>4209136943.5088587</v>
      </c>
      <c r="BE7" s="3">
        <f>'Reass Local'!BB7</f>
        <v>375491579.67920762</v>
      </c>
      <c r="BF7" s="3">
        <f>'Reass Local'!BC7</f>
        <v>555701707.36180532</v>
      </c>
      <c r="BG7" s="3">
        <f>'Reass Local'!BD7</f>
        <v>528631441.43229067</v>
      </c>
      <c r="BH7" s="3">
        <f>'Reass Local'!BE7</f>
        <v>333584769.70304292</v>
      </c>
      <c r="BI7" s="3">
        <f>SUM(BC7:BH7)</f>
        <v>6004437295.7522469</v>
      </c>
      <c r="BJ7" s="3">
        <f>BA7+BB7+BI7</f>
        <v>6226117748.6421061</v>
      </c>
      <c r="BK7" s="3"/>
      <c r="BL7" s="3"/>
      <c r="BM7" s="3"/>
      <c r="BN7" s="3">
        <f>'Reass Local'!BJ7</f>
        <v>137339840.86490068</v>
      </c>
      <c r="BO7" s="3">
        <f>'Reass Local'!BK7</f>
        <v>141829665.28334758</v>
      </c>
      <c r="BP7" s="3">
        <f>'Reass Local'!BL7</f>
        <v>1958808.7519079051</v>
      </c>
      <c r="BQ7" s="3">
        <f>'Reass Local'!BM7</f>
        <v>4357491622.5918865</v>
      </c>
      <c r="BR7" s="3">
        <f>'Reass Local'!BN7</f>
        <v>426174175.47538054</v>
      </c>
      <c r="BS7" s="3">
        <f>'Reass Local'!BO7</f>
        <v>571272086.50979245</v>
      </c>
      <c r="BT7" s="3">
        <f>'Reass Local'!BP7</f>
        <v>562263367.74120688</v>
      </c>
      <c r="BU7" s="3">
        <f>'Reass Local'!BQ7</f>
        <v>521282108.69690096</v>
      </c>
      <c r="BV7" s="3">
        <f>SUM(BP7:BU7)</f>
        <v>6440442169.7670765</v>
      </c>
      <c r="BW7" s="3">
        <f>BN7+BO7+BV7</f>
        <v>6719611675.9153252</v>
      </c>
      <c r="BX7" s="3"/>
      <c r="BY7" s="3"/>
      <c r="BZ7" s="3"/>
      <c r="CA7" s="3">
        <f>'Reass Local'!BV7</f>
        <v>152581301.88019904</v>
      </c>
      <c r="CB7" s="3">
        <f>'Reass Local'!BW7</f>
        <v>140629097.80540097</v>
      </c>
      <c r="CC7" s="3">
        <f>'Reass Local'!BX7</f>
        <v>2034606.2523549995</v>
      </c>
      <c r="CD7" s="3">
        <f>'Reass Local'!BY7</f>
        <v>4939717776.2744112</v>
      </c>
      <c r="CE7" s="3">
        <f>'Reass Local'!BZ7</f>
        <v>424036762.16058683</v>
      </c>
      <c r="CF7" s="3">
        <f>'Reass Local'!CA7</f>
        <v>651628729.14091444</v>
      </c>
      <c r="CG7" s="3">
        <f>'Reass Local'!CB7</f>
        <v>570992878.30472803</v>
      </c>
      <c r="CH7" s="3">
        <f>'Reass Local'!CC7</f>
        <v>519184989.09520566</v>
      </c>
      <c r="CI7" s="3">
        <f>SUM(CC7:CH7)</f>
        <v>7107595741.2282009</v>
      </c>
      <c r="CJ7" s="3">
        <f>CA7+CB7+CI7</f>
        <v>7400806140.9138012</v>
      </c>
      <c r="CK7" s="3"/>
      <c r="CL7" s="3"/>
      <c r="CM7" s="3"/>
      <c r="CN7" s="3">
        <f>'Reass Local'!CH7</f>
        <v>172145681.51446465</v>
      </c>
      <c r="CO7" s="3">
        <f>'Reass Local'!CI7</f>
        <v>152530268.30794078</v>
      </c>
      <c r="CP7" s="3">
        <f>'Reass Local'!CJ7</f>
        <v>2171286.0367838298</v>
      </c>
      <c r="CQ7" s="3">
        <f>'Reass Local'!CK7</f>
        <v>5342410824.8065729</v>
      </c>
      <c r="CR7" s="3">
        <f>'Reass Local'!CL7</f>
        <v>459745812.03690928</v>
      </c>
      <c r="CS7" s="3">
        <f>'Reass Local'!CM7</f>
        <v>797683072.34166551</v>
      </c>
      <c r="CT7" s="3">
        <f>'Reass Local'!CN7</f>
        <v>715663897.02547836</v>
      </c>
      <c r="CU7" s="3">
        <f>'Reass Local'!CO7</f>
        <v>582930644.55028498</v>
      </c>
      <c r="CV7" s="3">
        <f>SUM(CP7:CU7)</f>
        <v>7900605536.7976952</v>
      </c>
      <c r="CW7" s="3">
        <f>CN7+CO7+CV7</f>
        <v>8225281486.620101</v>
      </c>
      <c r="CX7" s="3"/>
      <c r="CY7" s="3"/>
      <c r="CZ7" s="3"/>
      <c r="DA7" s="3">
        <f>'Reass Local'!CT7</f>
        <v>191710061.14873025</v>
      </c>
      <c r="DB7" s="3">
        <f>'Reass Local'!CU7</f>
        <v>164431438.81048059</v>
      </c>
      <c r="DC7" s="3">
        <f>'Reass Local'!CV7</f>
        <v>2307965.8212126601</v>
      </c>
      <c r="DD7" s="3">
        <f>'Reass Local'!CW7</f>
        <v>5745103873.3387346</v>
      </c>
      <c r="DE7" s="3">
        <f>'Reass Local'!CX7</f>
        <v>495454861.91323173</v>
      </c>
      <c r="DF7" s="3">
        <f>'Reass Local'!CY7</f>
        <v>943737415.54241657</v>
      </c>
      <c r="DG7" s="3">
        <f>'Reass Local'!CZ7</f>
        <v>860334915.74622869</v>
      </c>
      <c r="DH7" s="3">
        <f>'Reass Local'!DA7</f>
        <v>646676300.0053643</v>
      </c>
      <c r="DI7" s="3">
        <f>SUM(DC7:DH7)</f>
        <v>8693615332.3671875</v>
      </c>
      <c r="DJ7" s="3">
        <f>DA7+DB7+DI7</f>
        <v>9049756832.3263988</v>
      </c>
      <c r="DK7" s="3"/>
      <c r="DL7" s="3"/>
      <c r="DM7" s="3"/>
      <c r="DN7" s="3">
        <f>'Reass Local'!DF7</f>
        <v>211274440.78299585</v>
      </c>
      <c r="DO7" s="3">
        <f>'Reass Local'!DG7</f>
        <v>176332609.31302041</v>
      </c>
      <c r="DP7" s="3">
        <f>'Reass Local'!DH7</f>
        <v>2444645.6056414903</v>
      </c>
      <c r="DQ7" s="3">
        <f>'Reass Local'!DI7</f>
        <v>6147796921.8708963</v>
      </c>
      <c r="DR7" s="3">
        <f>'Reass Local'!DJ7</f>
        <v>531163911.78955418</v>
      </c>
      <c r="DS7" s="3">
        <f>'Reass Local'!DK7</f>
        <v>1089791758.7431676</v>
      </c>
      <c r="DT7" s="3">
        <f>'Reass Local'!DL7</f>
        <v>1005005934.466979</v>
      </c>
      <c r="DU7" s="3">
        <f>'Reass Local'!DM7</f>
        <v>710421955.46044362</v>
      </c>
      <c r="DV7" s="3">
        <f>SUM(DP7:DU7)</f>
        <v>9486625127.9366817</v>
      </c>
      <c r="DW7" s="3">
        <f>DN7+DO7+DV7</f>
        <v>9874232178.0326977</v>
      </c>
      <c r="DX7" s="3"/>
      <c r="DY7" s="3"/>
      <c r="DZ7" s="3"/>
      <c r="EA7" s="3">
        <f>'Reass Local'!DR7</f>
        <v>230838820.41726145</v>
      </c>
      <c r="EB7" s="3">
        <f>'Reass Local'!DS7</f>
        <v>188233779.81556022</v>
      </c>
      <c r="EC7" s="3">
        <f>'Reass Local'!DT7</f>
        <v>2581325.3900703206</v>
      </c>
      <c r="ED7" s="3">
        <f>'Reass Local'!DU7</f>
        <v>6550489970.4030581</v>
      </c>
      <c r="EE7" s="3">
        <f>'Reass Local'!DV7</f>
        <v>566872961.66587663</v>
      </c>
      <c r="EF7" s="3">
        <f>'Reass Local'!DW7</f>
        <v>1235846101.9439187</v>
      </c>
      <c r="EG7" s="3">
        <f>'Reass Local'!DX7</f>
        <v>1149676953.1877294</v>
      </c>
      <c r="EH7" s="3">
        <f>'Reass Local'!DY7</f>
        <v>774167610.91552293</v>
      </c>
      <c r="EI7" s="3">
        <f>SUM(EC7:EH7)</f>
        <v>10279634923.506176</v>
      </c>
      <c r="EJ7" s="3">
        <f>EA7+EB7+EI7</f>
        <v>10698707523.738998</v>
      </c>
      <c r="EK7" s="3"/>
      <c r="EL7" s="3"/>
      <c r="EM7" s="3"/>
      <c r="EN7" s="3">
        <f>'Reass Local'!ED7</f>
        <v>250403200.05152705</v>
      </c>
      <c r="EO7" s="3">
        <f>'Reass Local'!EE7</f>
        <v>200134950.31810004</v>
      </c>
      <c r="EP7" s="3">
        <f>'Reass Local'!EF7</f>
        <v>2718005.1744991508</v>
      </c>
      <c r="EQ7" s="3">
        <f>'Reass Local'!EG7</f>
        <v>6953183018.9352198</v>
      </c>
      <c r="ER7" s="3">
        <f>'Reass Local'!EH7</f>
        <v>602582011.54219902</v>
      </c>
      <c r="ES7" s="3">
        <f>'Reass Local'!EI7</f>
        <v>1381900445.1446698</v>
      </c>
      <c r="ET7" s="3">
        <f>'Reass Local'!EJ7</f>
        <v>1294347971.9084797</v>
      </c>
      <c r="EU7" s="3">
        <f>'Reass Local'!EK7</f>
        <v>837913266.37060225</v>
      </c>
      <c r="EV7" s="3">
        <f>SUM(EP7:EU7)</f>
        <v>11072644719.07567</v>
      </c>
      <c r="EW7" s="3">
        <f>EN7+EO7+EV7</f>
        <v>11523182869.445297</v>
      </c>
      <c r="EX7" s="3"/>
      <c r="EY7" s="3"/>
      <c r="EZ7" s="3"/>
    </row>
    <row r="8" spans="1:156" x14ac:dyDescent="0.2">
      <c r="A8" s="1" t="s">
        <v>236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f>SUM(D8:I8)</f>
        <v>0</v>
      </c>
      <c r="K8" s="3">
        <f>B8+C8+J8</f>
        <v>0</v>
      </c>
      <c r="O8" s="3">
        <f t="shared" ref="O8:V11" si="0">B8*O89</f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>SUM(Q8:V8)</f>
        <v>0</v>
      </c>
      <c r="X8" s="3">
        <f>O8+P8+W8</f>
        <v>0</v>
      </c>
      <c r="AA8" s="3">
        <f t="shared" ref="AA8:AH11" si="1">O8*AA89</f>
        <v>0</v>
      </c>
      <c r="AB8" s="3">
        <f t="shared" si="1"/>
        <v>0</v>
      </c>
      <c r="AC8" s="3">
        <f t="shared" si="1"/>
        <v>0</v>
      </c>
      <c r="AD8" s="3">
        <f t="shared" si="1"/>
        <v>0</v>
      </c>
      <c r="AE8" s="3">
        <f t="shared" si="1"/>
        <v>0</v>
      </c>
      <c r="AF8" s="3">
        <f t="shared" si="1"/>
        <v>0</v>
      </c>
      <c r="AG8" s="3">
        <f t="shared" si="1"/>
        <v>0</v>
      </c>
      <c r="AH8" s="3">
        <f t="shared" si="1"/>
        <v>0</v>
      </c>
      <c r="AI8" s="3">
        <f>SUM(AC8:AH8)</f>
        <v>0</v>
      </c>
      <c r="AJ8" s="3">
        <f>AA8+AB8+AI8</f>
        <v>0</v>
      </c>
      <c r="AK8" s="3"/>
      <c r="AL8" s="3"/>
      <c r="AM8" s="3"/>
      <c r="AN8" s="3">
        <f t="shared" ref="AN8:AU11" si="2">AA8*AN89</f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>SUM(AP8:AU8)</f>
        <v>0</v>
      </c>
      <c r="AW8" s="3">
        <f>AN8+AO8+AV8</f>
        <v>0</v>
      </c>
      <c r="AX8" s="3"/>
      <c r="AY8" s="3"/>
      <c r="AZ8" s="3"/>
      <c r="BA8" s="3">
        <f t="shared" ref="BA8:BH11" si="3">AN8*BA89</f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>SUM(BC8:BH8)</f>
        <v>0</v>
      </c>
      <c r="BJ8" s="3">
        <f>BA8+BB8+BI8</f>
        <v>0</v>
      </c>
      <c r="BK8" s="3"/>
      <c r="BL8" s="3"/>
      <c r="BM8" s="3"/>
      <c r="BN8" s="3">
        <f t="shared" ref="BN8:BU11" si="4">BA8*BN89</f>
        <v>0</v>
      </c>
      <c r="BO8" s="3">
        <f t="shared" si="4"/>
        <v>0</v>
      </c>
      <c r="BP8" s="3">
        <f t="shared" si="4"/>
        <v>0</v>
      </c>
      <c r="BQ8" s="3">
        <f t="shared" si="4"/>
        <v>0</v>
      </c>
      <c r="BR8" s="3">
        <f t="shared" si="4"/>
        <v>0</v>
      </c>
      <c r="BS8" s="3">
        <f t="shared" si="4"/>
        <v>0</v>
      </c>
      <c r="BT8" s="3">
        <f t="shared" si="4"/>
        <v>0</v>
      </c>
      <c r="BU8" s="3">
        <f t="shared" si="4"/>
        <v>0</v>
      </c>
      <c r="BV8" s="3">
        <f>SUM(BP8:BU8)</f>
        <v>0</v>
      </c>
      <c r="BW8" s="3">
        <f>BN8+BO8+BV8</f>
        <v>0</v>
      </c>
      <c r="BX8" s="3"/>
      <c r="BY8" s="3"/>
      <c r="BZ8" s="3"/>
      <c r="CA8" s="3">
        <f t="shared" ref="CA8:CH11" si="5">BN8*CA89</f>
        <v>0</v>
      </c>
      <c r="CB8" s="3">
        <f t="shared" si="5"/>
        <v>0</v>
      </c>
      <c r="CC8" s="3">
        <f t="shared" si="5"/>
        <v>0</v>
      </c>
      <c r="CD8" s="3">
        <f t="shared" si="5"/>
        <v>0</v>
      </c>
      <c r="CE8" s="3">
        <f t="shared" si="5"/>
        <v>0</v>
      </c>
      <c r="CF8" s="3">
        <f t="shared" si="5"/>
        <v>0</v>
      </c>
      <c r="CG8" s="3">
        <f t="shared" si="5"/>
        <v>0</v>
      </c>
      <c r="CH8" s="3">
        <f t="shared" si="5"/>
        <v>0</v>
      </c>
      <c r="CI8" s="3">
        <f>SUM(CC8:CH8)</f>
        <v>0</v>
      </c>
      <c r="CJ8" s="3">
        <f>CA8+CB8+CI8</f>
        <v>0</v>
      </c>
      <c r="CK8" s="3"/>
      <c r="CL8" s="3"/>
      <c r="CM8" s="3"/>
      <c r="CN8" s="3">
        <f t="shared" ref="CN8:CU11" si="6">CA8*CN89</f>
        <v>0</v>
      </c>
      <c r="CO8" s="3">
        <f t="shared" si="6"/>
        <v>0</v>
      </c>
      <c r="CP8" s="3">
        <f t="shared" si="6"/>
        <v>0</v>
      </c>
      <c r="CQ8" s="3">
        <f t="shared" si="6"/>
        <v>0</v>
      </c>
      <c r="CR8" s="3">
        <f t="shared" si="6"/>
        <v>0</v>
      </c>
      <c r="CS8" s="3">
        <f t="shared" si="6"/>
        <v>0</v>
      </c>
      <c r="CT8" s="3">
        <f t="shared" si="6"/>
        <v>0</v>
      </c>
      <c r="CU8" s="3">
        <f t="shared" si="6"/>
        <v>0</v>
      </c>
      <c r="CV8" s="3">
        <f>SUM(CP8:CU8)</f>
        <v>0</v>
      </c>
      <c r="CW8" s="3">
        <f>CN8+CO8+CV8</f>
        <v>0</v>
      </c>
      <c r="CX8" s="3"/>
      <c r="CY8" s="3"/>
      <c r="CZ8" s="3"/>
      <c r="DA8" s="3">
        <f t="shared" ref="DA8:DH11" si="7">CN8*DA89</f>
        <v>0</v>
      </c>
      <c r="DB8" s="3">
        <f t="shared" si="7"/>
        <v>0</v>
      </c>
      <c r="DC8" s="3">
        <f t="shared" si="7"/>
        <v>0</v>
      </c>
      <c r="DD8" s="3">
        <f t="shared" si="7"/>
        <v>0</v>
      </c>
      <c r="DE8" s="3">
        <f t="shared" si="7"/>
        <v>0</v>
      </c>
      <c r="DF8" s="3">
        <f t="shared" si="7"/>
        <v>0</v>
      </c>
      <c r="DG8" s="3">
        <f t="shared" si="7"/>
        <v>0</v>
      </c>
      <c r="DH8" s="3">
        <f t="shared" si="7"/>
        <v>0</v>
      </c>
      <c r="DI8" s="3">
        <f>SUM(DC8:DH8)</f>
        <v>0</v>
      </c>
      <c r="DJ8" s="3">
        <f>DA8+DB8+DI8</f>
        <v>0</v>
      </c>
      <c r="DK8" s="3"/>
      <c r="DL8" s="3"/>
      <c r="DM8" s="3"/>
      <c r="DN8" s="3">
        <f t="shared" ref="DN8:DU11" si="8">DA8*DN89</f>
        <v>0</v>
      </c>
      <c r="DO8" s="3">
        <f t="shared" si="8"/>
        <v>0</v>
      </c>
      <c r="DP8" s="3">
        <f t="shared" si="8"/>
        <v>0</v>
      </c>
      <c r="DQ8" s="3">
        <f t="shared" si="8"/>
        <v>0</v>
      </c>
      <c r="DR8" s="3">
        <f t="shared" si="8"/>
        <v>0</v>
      </c>
      <c r="DS8" s="3">
        <f t="shared" si="8"/>
        <v>0</v>
      </c>
      <c r="DT8" s="3">
        <f t="shared" si="8"/>
        <v>0</v>
      </c>
      <c r="DU8" s="3">
        <f t="shared" si="8"/>
        <v>0</v>
      </c>
      <c r="DV8" s="3">
        <f>SUM(DP8:DU8)</f>
        <v>0</v>
      </c>
      <c r="DW8" s="3">
        <f>DN8+DO8+DV8</f>
        <v>0</v>
      </c>
      <c r="DX8" s="3"/>
      <c r="DY8" s="3"/>
      <c r="DZ8" s="3"/>
      <c r="EA8" s="3">
        <f t="shared" ref="EA8:EH11" si="9">DN8*EA89</f>
        <v>0</v>
      </c>
      <c r="EB8" s="3">
        <f t="shared" si="9"/>
        <v>0</v>
      </c>
      <c r="EC8" s="3">
        <f t="shared" si="9"/>
        <v>0</v>
      </c>
      <c r="ED8" s="3">
        <f t="shared" si="9"/>
        <v>0</v>
      </c>
      <c r="EE8" s="3">
        <f t="shared" si="9"/>
        <v>0</v>
      </c>
      <c r="EF8" s="3">
        <f t="shared" si="9"/>
        <v>0</v>
      </c>
      <c r="EG8" s="3">
        <f t="shared" si="9"/>
        <v>0</v>
      </c>
      <c r="EH8" s="3">
        <f t="shared" si="9"/>
        <v>0</v>
      </c>
      <c r="EI8" s="3">
        <f>SUM(EC8:EH8)</f>
        <v>0</v>
      </c>
      <c r="EJ8" s="3">
        <f>EA8+EB8+EI8</f>
        <v>0</v>
      </c>
      <c r="EK8" s="3"/>
      <c r="EL8" s="3"/>
      <c r="EM8" s="3"/>
      <c r="EN8" s="3">
        <f t="shared" ref="EN8:EU11" si="10">EA8*EN89</f>
        <v>0</v>
      </c>
      <c r="EO8" s="3">
        <f t="shared" si="10"/>
        <v>0</v>
      </c>
      <c r="EP8" s="3">
        <f t="shared" si="10"/>
        <v>0</v>
      </c>
      <c r="EQ8" s="3">
        <f t="shared" si="10"/>
        <v>0</v>
      </c>
      <c r="ER8" s="3">
        <f t="shared" si="10"/>
        <v>0</v>
      </c>
      <c r="ES8" s="3">
        <f t="shared" si="10"/>
        <v>0</v>
      </c>
      <c r="ET8" s="3">
        <f t="shared" si="10"/>
        <v>0</v>
      </c>
      <c r="EU8" s="3">
        <f t="shared" si="10"/>
        <v>0</v>
      </c>
      <c r="EV8" s="3">
        <f>SUM(EP8:EU8)</f>
        <v>0</v>
      </c>
      <c r="EW8" s="3">
        <f>EN8+EO8+EV8</f>
        <v>0</v>
      </c>
      <c r="EX8" s="3"/>
      <c r="EY8" s="3"/>
      <c r="EZ8" s="3"/>
    </row>
    <row r="9" spans="1:156" x14ac:dyDescent="0.2">
      <c r="A9" s="1" t="s">
        <v>235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f>SUM(D9:I9)</f>
        <v>0</v>
      </c>
      <c r="K9" s="3">
        <f>B9+C9+J9</f>
        <v>0</v>
      </c>
      <c r="O9" s="3">
        <f t="shared" si="0"/>
        <v>0</v>
      </c>
      <c r="P9" s="3">
        <f t="shared" si="0"/>
        <v>0</v>
      </c>
      <c r="Q9" s="3">
        <f t="shared" si="0"/>
        <v>0</v>
      </c>
      <c r="R9" s="3">
        <f t="shared" si="0"/>
        <v>0</v>
      </c>
      <c r="S9" s="3">
        <f t="shared" si="0"/>
        <v>0</v>
      </c>
      <c r="T9" s="3">
        <f t="shared" si="0"/>
        <v>0</v>
      </c>
      <c r="U9" s="3">
        <f t="shared" si="0"/>
        <v>0</v>
      </c>
      <c r="V9" s="3">
        <f t="shared" si="0"/>
        <v>0</v>
      </c>
      <c r="W9" s="3">
        <f>SUM(Q9:V9)</f>
        <v>0</v>
      </c>
      <c r="X9" s="3">
        <f>O9+P9+W9</f>
        <v>0</v>
      </c>
      <c r="AA9" s="3">
        <f t="shared" si="1"/>
        <v>0</v>
      </c>
      <c r="AB9" s="3">
        <f t="shared" si="1"/>
        <v>0</v>
      </c>
      <c r="AC9" s="3">
        <f t="shared" si="1"/>
        <v>0</v>
      </c>
      <c r="AD9" s="3">
        <f t="shared" si="1"/>
        <v>0</v>
      </c>
      <c r="AE9" s="3">
        <f t="shared" si="1"/>
        <v>0</v>
      </c>
      <c r="AF9" s="3">
        <f t="shared" si="1"/>
        <v>0</v>
      </c>
      <c r="AG9" s="3">
        <f t="shared" si="1"/>
        <v>0</v>
      </c>
      <c r="AH9" s="3">
        <f t="shared" si="1"/>
        <v>0</v>
      </c>
      <c r="AI9" s="3">
        <f>SUM(AC9:AH9)</f>
        <v>0</v>
      </c>
      <c r="AJ9" s="3">
        <f>AA9+AB9+AI9</f>
        <v>0</v>
      </c>
      <c r="AK9" s="3"/>
      <c r="AL9" s="3"/>
      <c r="AM9" s="3"/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>SUM(AP9:AU9)</f>
        <v>0</v>
      </c>
      <c r="AW9" s="3">
        <f>AN9+AO9+AV9</f>
        <v>0</v>
      </c>
      <c r="AX9" s="3"/>
      <c r="AY9" s="3"/>
      <c r="AZ9" s="3"/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>SUM(BC9:BH9)</f>
        <v>0</v>
      </c>
      <c r="BJ9" s="3">
        <f>BA9+BB9+BI9</f>
        <v>0</v>
      </c>
      <c r="BK9" s="3"/>
      <c r="BL9" s="3"/>
      <c r="BM9" s="3"/>
      <c r="BN9" s="3">
        <f t="shared" si="4"/>
        <v>0</v>
      </c>
      <c r="BO9" s="3">
        <f t="shared" si="4"/>
        <v>0</v>
      </c>
      <c r="BP9" s="3">
        <f t="shared" si="4"/>
        <v>0</v>
      </c>
      <c r="BQ9" s="3">
        <f t="shared" si="4"/>
        <v>0</v>
      </c>
      <c r="BR9" s="3">
        <f t="shared" si="4"/>
        <v>0</v>
      </c>
      <c r="BS9" s="3">
        <f t="shared" si="4"/>
        <v>0</v>
      </c>
      <c r="BT9" s="3">
        <f t="shared" si="4"/>
        <v>0</v>
      </c>
      <c r="BU9" s="3">
        <f t="shared" si="4"/>
        <v>0</v>
      </c>
      <c r="BV9" s="3">
        <f>SUM(BP9:BU9)</f>
        <v>0</v>
      </c>
      <c r="BW9" s="3">
        <f>BN9+BO9+BV9</f>
        <v>0</v>
      </c>
      <c r="BX9" s="3"/>
      <c r="BY9" s="3"/>
      <c r="BZ9" s="3"/>
      <c r="CA9" s="3">
        <f t="shared" si="5"/>
        <v>0</v>
      </c>
      <c r="CB9" s="3">
        <f t="shared" si="5"/>
        <v>0</v>
      </c>
      <c r="CC9" s="3">
        <f t="shared" si="5"/>
        <v>0</v>
      </c>
      <c r="CD9" s="3">
        <f t="shared" si="5"/>
        <v>0</v>
      </c>
      <c r="CE9" s="3">
        <f t="shared" si="5"/>
        <v>0</v>
      </c>
      <c r="CF9" s="3">
        <f t="shared" si="5"/>
        <v>0</v>
      </c>
      <c r="CG9" s="3">
        <f t="shared" si="5"/>
        <v>0</v>
      </c>
      <c r="CH9" s="3">
        <f t="shared" si="5"/>
        <v>0</v>
      </c>
      <c r="CI9" s="3">
        <f>SUM(CC9:CH9)</f>
        <v>0</v>
      </c>
      <c r="CJ9" s="3">
        <f>CA9+CB9+CI9</f>
        <v>0</v>
      </c>
      <c r="CK9" s="3"/>
      <c r="CL9" s="3"/>
      <c r="CM9" s="3"/>
      <c r="CN9" s="3">
        <f t="shared" si="6"/>
        <v>0</v>
      </c>
      <c r="CO9" s="3">
        <f t="shared" si="6"/>
        <v>0</v>
      </c>
      <c r="CP9" s="3">
        <f t="shared" si="6"/>
        <v>0</v>
      </c>
      <c r="CQ9" s="3">
        <f t="shared" si="6"/>
        <v>0</v>
      </c>
      <c r="CR9" s="3">
        <f t="shared" si="6"/>
        <v>0</v>
      </c>
      <c r="CS9" s="3">
        <f t="shared" si="6"/>
        <v>0</v>
      </c>
      <c r="CT9" s="3">
        <f t="shared" si="6"/>
        <v>0</v>
      </c>
      <c r="CU9" s="3">
        <f t="shared" si="6"/>
        <v>0</v>
      </c>
      <c r="CV9" s="3">
        <f>SUM(CP9:CU9)</f>
        <v>0</v>
      </c>
      <c r="CW9" s="3">
        <f>CN9+CO9+CV9</f>
        <v>0</v>
      </c>
      <c r="CX9" s="3"/>
      <c r="CY9" s="3"/>
      <c r="CZ9" s="3"/>
      <c r="DA9" s="3">
        <f t="shared" si="7"/>
        <v>0</v>
      </c>
      <c r="DB9" s="3">
        <f t="shared" si="7"/>
        <v>0</v>
      </c>
      <c r="DC9" s="3">
        <f t="shared" si="7"/>
        <v>0</v>
      </c>
      <c r="DD9" s="3">
        <f t="shared" si="7"/>
        <v>0</v>
      </c>
      <c r="DE9" s="3">
        <f t="shared" si="7"/>
        <v>0</v>
      </c>
      <c r="DF9" s="3">
        <f t="shared" si="7"/>
        <v>0</v>
      </c>
      <c r="DG9" s="3">
        <f t="shared" si="7"/>
        <v>0</v>
      </c>
      <c r="DH9" s="3">
        <f t="shared" si="7"/>
        <v>0</v>
      </c>
      <c r="DI9" s="3">
        <f>SUM(DC9:DH9)</f>
        <v>0</v>
      </c>
      <c r="DJ9" s="3">
        <f>DA9+DB9+DI9</f>
        <v>0</v>
      </c>
      <c r="DK9" s="3"/>
      <c r="DL9" s="3"/>
      <c r="DM9" s="3"/>
      <c r="DN9" s="3">
        <f t="shared" si="8"/>
        <v>0</v>
      </c>
      <c r="DO9" s="3">
        <f t="shared" si="8"/>
        <v>0</v>
      </c>
      <c r="DP9" s="3">
        <f t="shared" si="8"/>
        <v>0</v>
      </c>
      <c r="DQ9" s="3">
        <f t="shared" si="8"/>
        <v>0</v>
      </c>
      <c r="DR9" s="3">
        <f t="shared" si="8"/>
        <v>0</v>
      </c>
      <c r="DS9" s="3">
        <f t="shared" si="8"/>
        <v>0</v>
      </c>
      <c r="DT9" s="3">
        <f t="shared" si="8"/>
        <v>0</v>
      </c>
      <c r="DU9" s="3">
        <f t="shared" si="8"/>
        <v>0</v>
      </c>
      <c r="DV9" s="3">
        <f>SUM(DP9:DU9)</f>
        <v>0</v>
      </c>
      <c r="DW9" s="3">
        <f>DN9+DO9+DV9</f>
        <v>0</v>
      </c>
      <c r="DX9" s="3"/>
      <c r="DY9" s="3"/>
      <c r="DZ9" s="3"/>
      <c r="EA9" s="3">
        <f t="shared" si="9"/>
        <v>0</v>
      </c>
      <c r="EB9" s="3">
        <f t="shared" si="9"/>
        <v>0</v>
      </c>
      <c r="EC9" s="3">
        <f t="shared" si="9"/>
        <v>0</v>
      </c>
      <c r="ED9" s="3">
        <f t="shared" si="9"/>
        <v>0</v>
      </c>
      <c r="EE9" s="3">
        <f t="shared" si="9"/>
        <v>0</v>
      </c>
      <c r="EF9" s="3">
        <f t="shared" si="9"/>
        <v>0</v>
      </c>
      <c r="EG9" s="3">
        <f t="shared" si="9"/>
        <v>0</v>
      </c>
      <c r="EH9" s="3">
        <f t="shared" si="9"/>
        <v>0</v>
      </c>
      <c r="EI9" s="3">
        <f>SUM(EC9:EH9)</f>
        <v>0</v>
      </c>
      <c r="EJ9" s="3">
        <f>EA9+EB9+EI9</f>
        <v>0</v>
      </c>
      <c r="EK9" s="3"/>
      <c r="EL9" s="3"/>
      <c r="EM9" s="3"/>
      <c r="EN9" s="3">
        <f t="shared" si="10"/>
        <v>0</v>
      </c>
      <c r="EO9" s="3">
        <f t="shared" si="10"/>
        <v>0</v>
      </c>
      <c r="EP9" s="3">
        <f t="shared" si="10"/>
        <v>0</v>
      </c>
      <c r="EQ9" s="3">
        <f t="shared" si="10"/>
        <v>0</v>
      </c>
      <c r="ER9" s="3">
        <f t="shared" si="10"/>
        <v>0</v>
      </c>
      <c r="ES9" s="3">
        <f t="shared" si="10"/>
        <v>0</v>
      </c>
      <c r="ET9" s="3">
        <f t="shared" si="10"/>
        <v>0</v>
      </c>
      <c r="EU9" s="3">
        <f t="shared" si="10"/>
        <v>0</v>
      </c>
      <c r="EV9" s="3">
        <f>SUM(EP9:EU9)</f>
        <v>0</v>
      </c>
      <c r="EW9" s="3">
        <f>EN9+EO9+EV9</f>
        <v>0</v>
      </c>
      <c r="EX9" s="3"/>
      <c r="EY9" s="3"/>
      <c r="EZ9" s="3"/>
    </row>
    <row r="10" spans="1:156" x14ac:dyDescent="0.2">
      <c r="A10" s="1" t="s">
        <v>234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SUM(D10:I10)</f>
        <v>0</v>
      </c>
      <c r="K10" s="3">
        <f>B10+C10+J10</f>
        <v>0</v>
      </c>
      <c r="O10" s="3">
        <f t="shared" si="0"/>
        <v>0</v>
      </c>
      <c r="P10" s="3">
        <f t="shared" si="0"/>
        <v>0</v>
      </c>
      <c r="Q10" s="3">
        <f t="shared" si="0"/>
        <v>0</v>
      </c>
      <c r="R10" s="3">
        <f t="shared" si="0"/>
        <v>0</v>
      </c>
      <c r="S10" s="3">
        <f t="shared" si="0"/>
        <v>0</v>
      </c>
      <c r="T10" s="3">
        <f t="shared" si="0"/>
        <v>0</v>
      </c>
      <c r="U10" s="3">
        <f t="shared" si="0"/>
        <v>0</v>
      </c>
      <c r="V10" s="3">
        <f t="shared" si="0"/>
        <v>0</v>
      </c>
      <c r="W10" s="3">
        <f>SUM(Q10:V10)</f>
        <v>0</v>
      </c>
      <c r="X10" s="3">
        <f>O10+P10+W10</f>
        <v>0</v>
      </c>
      <c r="AA10" s="3">
        <f t="shared" si="1"/>
        <v>0</v>
      </c>
      <c r="AB10" s="3">
        <f t="shared" si="1"/>
        <v>0</v>
      </c>
      <c r="AC10" s="3">
        <f t="shared" si="1"/>
        <v>0</v>
      </c>
      <c r="AD10" s="3">
        <f t="shared" si="1"/>
        <v>0</v>
      </c>
      <c r="AE10" s="3">
        <f t="shared" si="1"/>
        <v>0</v>
      </c>
      <c r="AF10" s="3">
        <f t="shared" si="1"/>
        <v>0</v>
      </c>
      <c r="AG10" s="3">
        <f t="shared" si="1"/>
        <v>0</v>
      </c>
      <c r="AH10" s="3">
        <f t="shared" si="1"/>
        <v>0</v>
      </c>
      <c r="AI10" s="3">
        <f>SUM(AC10:AH10)</f>
        <v>0</v>
      </c>
      <c r="AJ10" s="3">
        <f>AA10+AB10+AI10</f>
        <v>0</v>
      </c>
      <c r="AK10" s="3"/>
      <c r="AL10" s="3"/>
      <c r="AM10" s="3"/>
      <c r="AN10" s="3">
        <f t="shared" si="2"/>
        <v>0</v>
      </c>
      <c r="AO10" s="3">
        <f t="shared" si="2"/>
        <v>0</v>
      </c>
      <c r="AP10" s="3">
        <f t="shared" si="2"/>
        <v>0</v>
      </c>
      <c r="AQ10" s="3">
        <f t="shared" si="2"/>
        <v>0</v>
      </c>
      <c r="AR10" s="3">
        <f t="shared" si="2"/>
        <v>0</v>
      </c>
      <c r="AS10" s="3">
        <f t="shared" si="2"/>
        <v>0</v>
      </c>
      <c r="AT10" s="3">
        <f t="shared" si="2"/>
        <v>0</v>
      </c>
      <c r="AU10" s="3">
        <f t="shared" si="2"/>
        <v>0</v>
      </c>
      <c r="AV10" s="3">
        <f>SUM(AP10:AU10)</f>
        <v>0</v>
      </c>
      <c r="AW10" s="3">
        <f>AN10+AO10+AV10</f>
        <v>0</v>
      </c>
      <c r="AX10" s="3"/>
      <c r="AY10" s="3"/>
      <c r="AZ10" s="3"/>
      <c r="BA10" s="3">
        <f t="shared" si="3"/>
        <v>0</v>
      </c>
      <c r="BB10" s="3">
        <f t="shared" si="3"/>
        <v>0</v>
      </c>
      <c r="BC10" s="3">
        <f t="shared" si="3"/>
        <v>0</v>
      </c>
      <c r="BD10" s="3">
        <f t="shared" si="3"/>
        <v>0</v>
      </c>
      <c r="BE10" s="3">
        <f t="shared" si="3"/>
        <v>0</v>
      </c>
      <c r="BF10" s="3">
        <f t="shared" si="3"/>
        <v>0</v>
      </c>
      <c r="BG10" s="3">
        <f t="shared" si="3"/>
        <v>0</v>
      </c>
      <c r="BH10" s="3">
        <f t="shared" si="3"/>
        <v>0</v>
      </c>
      <c r="BI10" s="3">
        <f>SUM(BC10:BH10)</f>
        <v>0</v>
      </c>
      <c r="BJ10" s="3">
        <f>BA10+BB10+BI10</f>
        <v>0</v>
      </c>
      <c r="BK10" s="3"/>
      <c r="BL10" s="3"/>
      <c r="BM10" s="3"/>
      <c r="BN10" s="3">
        <f t="shared" si="4"/>
        <v>0</v>
      </c>
      <c r="BO10" s="3">
        <f t="shared" si="4"/>
        <v>0</v>
      </c>
      <c r="BP10" s="3">
        <f t="shared" si="4"/>
        <v>0</v>
      </c>
      <c r="BQ10" s="3">
        <f t="shared" si="4"/>
        <v>0</v>
      </c>
      <c r="BR10" s="3">
        <f t="shared" si="4"/>
        <v>0</v>
      </c>
      <c r="BS10" s="3">
        <f t="shared" si="4"/>
        <v>0</v>
      </c>
      <c r="BT10" s="3">
        <f t="shared" si="4"/>
        <v>0</v>
      </c>
      <c r="BU10" s="3">
        <f t="shared" si="4"/>
        <v>0</v>
      </c>
      <c r="BV10" s="3">
        <f>SUM(BP10:BU10)</f>
        <v>0</v>
      </c>
      <c r="BW10" s="3">
        <f>BN10+BO10+BV10</f>
        <v>0</v>
      </c>
      <c r="BX10" s="3"/>
      <c r="BY10" s="3"/>
      <c r="BZ10" s="3"/>
      <c r="CA10" s="3">
        <f t="shared" si="5"/>
        <v>0</v>
      </c>
      <c r="CB10" s="3">
        <f t="shared" si="5"/>
        <v>0</v>
      </c>
      <c r="CC10" s="3">
        <f t="shared" si="5"/>
        <v>0</v>
      </c>
      <c r="CD10" s="3">
        <f t="shared" si="5"/>
        <v>0</v>
      </c>
      <c r="CE10" s="3">
        <f t="shared" si="5"/>
        <v>0</v>
      </c>
      <c r="CF10" s="3">
        <f t="shared" si="5"/>
        <v>0</v>
      </c>
      <c r="CG10" s="3">
        <f t="shared" si="5"/>
        <v>0</v>
      </c>
      <c r="CH10" s="3">
        <f t="shared" si="5"/>
        <v>0</v>
      </c>
      <c r="CI10" s="3">
        <f>SUM(CC10:CH10)</f>
        <v>0</v>
      </c>
      <c r="CJ10" s="3">
        <f>CA10+CB10+CI10</f>
        <v>0</v>
      </c>
      <c r="CK10" s="3"/>
      <c r="CL10" s="3"/>
      <c r="CM10" s="3"/>
      <c r="CN10" s="3">
        <f t="shared" si="6"/>
        <v>0</v>
      </c>
      <c r="CO10" s="3">
        <f t="shared" si="6"/>
        <v>0</v>
      </c>
      <c r="CP10" s="3">
        <f t="shared" si="6"/>
        <v>0</v>
      </c>
      <c r="CQ10" s="3">
        <f t="shared" si="6"/>
        <v>0</v>
      </c>
      <c r="CR10" s="3">
        <f t="shared" si="6"/>
        <v>0</v>
      </c>
      <c r="CS10" s="3">
        <f t="shared" si="6"/>
        <v>0</v>
      </c>
      <c r="CT10" s="3">
        <f t="shared" si="6"/>
        <v>0</v>
      </c>
      <c r="CU10" s="3">
        <f t="shared" si="6"/>
        <v>0</v>
      </c>
      <c r="CV10" s="3">
        <f>SUM(CP10:CU10)</f>
        <v>0</v>
      </c>
      <c r="CW10" s="3">
        <f>CN10+CO10+CV10</f>
        <v>0</v>
      </c>
      <c r="CX10" s="3"/>
      <c r="CY10" s="3"/>
      <c r="CZ10" s="3"/>
      <c r="DA10" s="3">
        <f t="shared" si="7"/>
        <v>0</v>
      </c>
      <c r="DB10" s="3">
        <f t="shared" si="7"/>
        <v>0</v>
      </c>
      <c r="DC10" s="3">
        <f t="shared" si="7"/>
        <v>0</v>
      </c>
      <c r="DD10" s="3">
        <f t="shared" si="7"/>
        <v>0</v>
      </c>
      <c r="DE10" s="3">
        <f t="shared" si="7"/>
        <v>0</v>
      </c>
      <c r="DF10" s="3">
        <f t="shared" si="7"/>
        <v>0</v>
      </c>
      <c r="DG10" s="3">
        <f t="shared" si="7"/>
        <v>0</v>
      </c>
      <c r="DH10" s="3">
        <f t="shared" si="7"/>
        <v>0</v>
      </c>
      <c r="DI10" s="3">
        <f>SUM(DC10:DH10)</f>
        <v>0</v>
      </c>
      <c r="DJ10" s="3">
        <f>DA10+DB10+DI10</f>
        <v>0</v>
      </c>
      <c r="DK10" s="3"/>
      <c r="DL10" s="3"/>
      <c r="DM10" s="3"/>
      <c r="DN10" s="3">
        <f t="shared" si="8"/>
        <v>0</v>
      </c>
      <c r="DO10" s="3">
        <f t="shared" si="8"/>
        <v>0</v>
      </c>
      <c r="DP10" s="3">
        <f t="shared" si="8"/>
        <v>0</v>
      </c>
      <c r="DQ10" s="3">
        <f t="shared" si="8"/>
        <v>0</v>
      </c>
      <c r="DR10" s="3">
        <f t="shared" si="8"/>
        <v>0</v>
      </c>
      <c r="DS10" s="3">
        <f t="shared" si="8"/>
        <v>0</v>
      </c>
      <c r="DT10" s="3">
        <f t="shared" si="8"/>
        <v>0</v>
      </c>
      <c r="DU10" s="3">
        <f t="shared" si="8"/>
        <v>0</v>
      </c>
      <c r="DV10" s="3">
        <f>SUM(DP10:DU10)</f>
        <v>0</v>
      </c>
      <c r="DW10" s="3">
        <f>DN10+DO10+DV10</f>
        <v>0</v>
      </c>
      <c r="DX10" s="3"/>
      <c r="DY10" s="3"/>
      <c r="DZ10" s="3"/>
      <c r="EA10" s="3">
        <f t="shared" si="9"/>
        <v>0</v>
      </c>
      <c r="EB10" s="3">
        <f t="shared" si="9"/>
        <v>0</v>
      </c>
      <c r="EC10" s="3">
        <f t="shared" si="9"/>
        <v>0</v>
      </c>
      <c r="ED10" s="3">
        <f t="shared" si="9"/>
        <v>0</v>
      </c>
      <c r="EE10" s="3">
        <f t="shared" si="9"/>
        <v>0</v>
      </c>
      <c r="EF10" s="3">
        <f t="shared" si="9"/>
        <v>0</v>
      </c>
      <c r="EG10" s="3">
        <f t="shared" si="9"/>
        <v>0</v>
      </c>
      <c r="EH10" s="3">
        <f t="shared" si="9"/>
        <v>0</v>
      </c>
      <c r="EI10" s="3">
        <f>SUM(EC10:EH10)</f>
        <v>0</v>
      </c>
      <c r="EJ10" s="3">
        <f>EA10+EB10+EI10</f>
        <v>0</v>
      </c>
      <c r="EK10" s="3"/>
      <c r="EL10" s="3"/>
      <c r="EM10" s="3"/>
      <c r="EN10" s="3">
        <f t="shared" si="10"/>
        <v>0</v>
      </c>
      <c r="EO10" s="3">
        <f t="shared" si="10"/>
        <v>0</v>
      </c>
      <c r="EP10" s="3">
        <f t="shared" si="10"/>
        <v>0</v>
      </c>
      <c r="EQ10" s="3">
        <f t="shared" si="10"/>
        <v>0</v>
      </c>
      <c r="ER10" s="3">
        <f t="shared" si="10"/>
        <v>0</v>
      </c>
      <c r="ES10" s="3">
        <f t="shared" si="10"/>
        <v>0</v>
      </c>
      <c r="ET10" s="3">
        <f t="shared" si="10"/>
        <v>0</v>
      </c>
      <c r="EU10" s="3">
        <f t="shared" si="10"/>
        <v>0</v>
      </c>
      <c r="EV10" s="3">
        <f>SUM(EP10:EU10)</f>
        <v>0</v>
      </c>
      <c r="EW10" s="3">
        <f>EN10+EO10+EV10</f>
        <v>0</v>
      </c>
      <c r="EX10" s="3"/>
      <c r="EY10" s="3"/>
      <c r="EZ10" s="3"/>
    </row>
    <row r="11" spans="1:156" x14ac:dyDescent="0.2">
      <c r="A11" s="1" t="s">
        <v>233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f>SUM(D11:I11)</f>
        <v>0</v>
      </c>
      <c r="K11" s="3">
        <f>B11+C11+J11</f>
        <v>0</v>
      </c>
      <c r="O11" s="3">
        <f t="shared" si="0"/>
        <v>0</v>
      </c>
      <c r="P11" s="3">
        <f t="shared" si="0"/>
        <v>0</v>
      </c>
      <c r="Q11" s="3">
        <f t="shared" si="0"/>
        <v>0</v>
      </c>
      <c r="R11" s="3">
        <f t="shared" si="0"/>
        <v>0</v>
      </c>
      <c r="S11" s="3">
        <f t="shared" si="0"/>
        <v>0</v>
      </c>
      <c r="T11" s="3">
        <f t="shared" si="0"/>
        <v>0</v>
      </c>
      <c r="U11" s="3">
        <f t="shared" si="0"/>
        <v>0</v>
      </c>
      <c r="V11" s="3">
        <f t="shared" si="0"/>
        <v>0</v>
      </c>
      <c r="W11" s="3">
        <f>SUM(Q11:V11)</f>
        <v>0</v>
      </c>
      <c r="X11" s="3">
        <f>O11+P11+W11</f>
        <v>0</v>
      </c>
      <c r="AA11" s="3">
        <f t="shared" si="1"/>
        <v>0</v>
      </c>
      <c r="AB11" s="3">
        <f t="shared" si="1"/>
        <v>0</v>
      </c>
      <c r="AC11" s="3">
        <f t="shared" si="1"/>
        <v>0</v>
      </c>
      <c r="AD11" s="3">
        <f t="shared" si="1"/>
        <v>0</v>
      </c>
      <c r="AE11" s="3">
        <f t="shared" si="1"/>
        <v>0</v>
      </c>
      <c r="AF11" s="3">
        <f t="shared" si="1"/>
        <v>0</v>
      </c>
      <c r="AG11" s="3">
        <f t="shared" si="1"/>
        <v>0</v>
      </c>
      <c r="AH11" s="3">
        <f t="shared" si="1"/>
        <v>0</v>
      </c>
      <c r="AI11" s="3">
        <f>SUM(AC11:AH11)</f>
        <v>0</v>
      </c>
      <c r="AJ11" s="3">
        <f>AA11+AB11+AI11</f>
        <v>0</v>
      </c>
      <c r="AK11" s="3"/>
      <c r="AL11" s="3"/>
      <c r="AM11" s="3"/>
      <c r="AN11" s="3">
        <f t="shared" si="2"/>
        <v>0</v>
      </c>
      <c r="AO11" s="3">
        <f t="shared" si="2"/>
        <v>0</v>
      </c>
      <c r="AP11" s="3">
        <f t="shared" si="2"/>
        <v>0</v>
      </c>
      <c r="AQ11" s="3">
        <f t="shared" si="2"/>
        <v>0</v>
      </c>
      <c r="AR11" s="3">
        <f t="shared" si="2"/>
        <v>0</v>
      </c>
      <c r="AS11" s="3">
        <f t="shared" si="2"/>
        <v>0</v>
      </c>
      <c r="AT11" s="3">
        <f t="shared" si="2"/>
        <v>0</v>
      </c>
      <c r="AU11" s="3">
        <f t="shared" si="2"/>
        <v>0</v>
      </c>
      <c r="AV11" s="3">
        <f>SUM(AP11:AU11)</f>
        <v>0</v>
      </c>
      <c r="AW11" s="3">
        <f>AN11+AO11+AV11</f>
        <v>0</v>
      </c>
      <c r="AX11" s="3"/>
      <c r="AY11" s="3"/>
      <c r="AZ11" s="3"/>
      <c r="BA11" s="3">
        <f t="shared" si="3"/>
        <v>0</v>
      </c>
      <c r="BB11" s="3">
        <f t="shared" si="3"/>
        <v>0</v>
      </c>
      <c r="BC11" s="3">
        <f t="shared" si="3"/>
        <v>0</v>
      </c>
      <c r="BD11" s="3">
        <f t="shared" si="3"/>
        <v>0</v>
      </c>
      <c r="BE11" s="3">
        <f t="shared" si="3"/>
        <v>0</v>
      </c>
      <c r="BF11" s="3">
        <f t="shared" si="3"/>
        <v>0</v>
      </c>
      <c r="BG11" s="3">
        <f t="shared" si="3"/>
        <v>0</v>
      </c>
      <c r="BH11" s="3">
        <f t="shared" si="3"/>
        <v>0</v>
      </c>
      <c r="BI11" s="3">
        <f>SUM(BC11:BH11)</f>
        <v>0</v>
      </c>
      <c r="BJ11" s="3">
        <f>BA11+BB11+BI11</f>
        <v>0</v>
      </c>
      <c r="BK11" s="3"/>
      <c r="BL11" s="3"/>
      <c r="BM11" s="3"/>
      <c r="BN11" s="3">
        <f t="shared" si="4"/>
        <v>0</v>
      </c>
      <c r="BO11" s="3">
        <f t="shared" si="4"/>
        <v>0</v>
      </c>
      <c r="BP11" s="3">
        <f t="shared" si="4"/>
        <v>0</v>
      </c>
      <c r="BQ11" s="3">
        <f t="shared" si="4"/>
        <v>0</v>
      </c>
      <c r="BR11" s="3">
        <f t="shared" si="4"/>
        <v>0</v>
      </c>
      <c r="BS11" s="3">
        <f t="shared" si="4"/>
        <v>0</v>
      </c>
      <c r="BT11" s="3">
        <f t="shared" si="4"/>
        <v>0</v>
      </c>
      <c r="BU11" s="3">
        <f t="shared" si="4"/>
        <v>0</v>
      </c>
      <c r="BV11" s="3">
        <f>SUM(BP11:BU11)</f>
        <v>0</v>
      </c>
      <c r="BW11" s="3">
        <f>BN11+BO11+BV11</f>
        <v>0</v>
      </c>
      <c r="BX11" s="3"/>
      <c r="BY11" s="3"/>
      <c r="BZ11" s="3"/>
      <c r="CA11" s="3">
        <f t="shared" si="5"/>
        <v>0</v>
      </c>
      <c r="CB11" s="3">
        <f t="shared" si="5"/>
        <v>0</v>
      </c>
      <c r="CC11" s="3">
        <f t="shared" si="5"/>
        <v>0</v>
      </c>
      <c r="CD11" s="3">
        <f t="shared" si="5"/>
        <v>0</v>
      </c>
      <c r="CE11" s="3">
        <f t="shared" si="5"/>
        <v>0</v>
      </c>
      <c r="CF11" s="3">
        <f t="shared" si="5"/>
        <v>0</v>
      </c>
      <c r="CG11" s="3">
        <f t="shared" si="5"/>
        <v>0</v>
      </c>
      <c r="CH11" s="3">
        <f t="shared" si="5"/>
        <v>0</v>
      </c>
      <c r="CI11" s="3">
        <f>SUM(CC11:CH11)</f>
        <v>0</v>
      </c>
      <c r="CJ11" s="3">
        <f>CA11+CB11+CI11</f>
        <v>0</v>
      </c>
      <c r="CK11" s="3"/>
      <c r="CL11" s="3"/>
      <c r="CM11" s="3"/>
      <c r="CN11" s="3">
        <f t="shared" si="6"/>
        <v>0</v>
      </c>
      <c r="CO11" s="3">
        <f t="shared" si="6"/>
        <v>0</v>
      </c>
      <c r="CP11" s="3">
        <f t="shared" si="6"/>
        <v>0</v>
      </c>
      <c r="CQ11" s="3">
        <f t="shared" si="6"/>
        <v>0</v>
      </c>
      <c r="CR11" s="3">
        <f t="shared" si="6"/>
        <v>0</v>
      </c>
      <c r="CS11" s="3">
        <f t="shared" si="6"/>
        <v>0</v>
      </c>
      <c r="CT11" s="3">
        <f t="shared" si="6"/>
        <v>0</v>
      </c>
      <c r="CU11" s="3">
        <f t="shared" si="6"/>
        <v>0</v>
      </c>
      <c r="CV11" s="3">
        <f>SUM(CP11:CU11)</f>
        <v>0</v>
      </c>
      <c r="CW11" s="3">
        <f>CN11+CO11+CV11</f>
        <v>0</v>
      </c>
      <c r="CX11" s="3"/>
      <c r="CY11" s="3"/>
      <c r="CZ11" s="3"/>
      <c r="DA11" s="3">
        <f t="shared" si="7"/>
        <v>0</v>
      </c>
      <c r="DB11" s="3">
        <f t="shared" si="7"/>
        <v>0</v>
      </c>
      <c r="DC11" s="3">
        <f t="shared" si="7"/>
        <v>0</v>
      </c>
      <c r="DD11" s="3">
        <f t="shared" si="7"/>
        <v>0</v>
      </c>
      <c r="DE11" s="3">
        <f t="shared" si="7"/>
        <v>0</v>
      </c>
      <c r="DF11" s="3">
        <f t="shared" si="7"/>
        <v>0</v>
      </c>
      <c r="DG11" s="3">
        <f t="shared" si="7"/>
        <v>0</v>
      </c>
      <c r="DH11" s="3">
        <f t="shared" si="7"/>
        <v>0</v>
      </c>
      <c r="DI11" s="3">
        <f>SUM(DC11:DH11)</f>
        <v>0</v>
      </c>
      <c r="DJ11" s="3">
        <f>DA11+DB11+DI11</f>
        <v>0</v>
      </c>
      <c r="DK11" s="3"/>
      <c r="DL11" s="3"/>
      <c r="DM11" s="3"/>
      <c r="DN11" s="3">
        <f t="shared" si="8"/>
        <v>0</v>
      </c>
      <c r="DO11" s="3">
        <f t="shared" si="8"/>
        <v>0</v>
      </c>
      <c r="DP11" s="3">
        <f t="shared" si="8"/>
        <v>0</v>
      </c>
      <c r="DQ11" s="3">
        <f t="shared" si="8"/>
        <v>0</v>
      </c>
      <c r="DR11" s="3">
        <f t="shared" si="8"/>
        <v>0</v>
      </c>
      <c r="DS11" s="3">
        <f t="shared" si="8"/>
        <v>0</v>
      </c>
      <c r="DT11" s="3">
        <f t="shared" si="8"/>
        <v>0</v>
      </c>
      <c r="DU11" s="3">
        <f t="shared" si="8"/>
        <v>0</v>
      </c>
      <c r="DV11" s="3">
        <f>SUM(DP11:DU11)</f>
        <v>0</v>
      </c>
      <c r="DW11" s="3">
        <f>DN11+DO11+DV11</f>
        <v>0</v>
      </c>
      <c r="DX11" s="3"/>
      <c r="DY11" s="3"/>
      <c r="DZ11" s="3"/>
      <c r="EA11" s="3">
        <f t="shared" si="9"/>
        <v>0</v>
      </c>
      <c r="EB11" s="3">
        <f t="shared" si="9"/>
        <v>0</v>
      </c>
      <c r="EC11" s="3">
        <f t="shared" si="9"/>
        <v>0</v>
      </c>
      <c r="ED11" s="3">
        <f t="shared" si="9"/>
        <v>0</v>
      </c>
      <c r="EE11" s="3">
        <f t="shared" si="9"/>
        <v>0</v>
      </c>
      <c r="EF11" s="3">
        <f t="shared" si="9"/>
        <v>0</v>
      </c>
      <c r="EG11" s="3">
        <f t="shared" si="9"/>
        <v>0</v>
      </c>
      <c r="EH11" s="3">
        <f t="shared" si="9"/>
        <v>0</v>
      </c>
      <c r="EI11" s="3">
        <f>SUM(EC11:EH11)</f>
        <v>0</v>
      </c>
      <c r="EJ11" s="3">
        <f>EA11+EB11+EI11</f>
        <v>0</v>
      </c>
      <c r="EK11" s="3"/>
      <c r="EL11" s="3"/>
      <c r="EM11" s="3"/>
      <c r="EN11" s="3">
        <f t="shared" si="10"/>
        <v>0</v>
      </c>
      <c r="EO11" s="3">
        <f t="shared" si="10"/>
        <v>0</v>
      </c>
      <c r="EP11" s="3">
        <f t="shared" si="10"/>
        <v>0</v>
      </c>
      <c r="EQ11" s="3">
        <f t="shared" si="10"/>
        <v>0</v>
      </c>
      <c r="ER11" s="3">
        <f t="shared" si="10"/>
        <v>0</v>
      </c>
      <c r="ES11" s="3">
        <f t="shared" si="10"/>
        <v>0</v>
      </c>
      <c r="ET11" s="3">
        <f t="shared" si="10"/>
        <v>0</v>
      </c>
      <c r="EU11" s="3">
        <f t="shared" si="10"/>
        <v>0</v>
      </c>
      <c r="EV11" s="3">
        <f>SUM(EP11:EU11)</f>
        <v>0</v>
      </c>
      <c r="EW11" s="3">
        <f>EN11+EO11+EV11</f>
        <v>0</v>
      </c>
      <c r="EX11" s="3"/>
      <c r="EY11" s="3"/>
      <c r="EZ11" s="3"/>
    </row>
    <row r="12" spans="1:156" x14ac:dyDescent="0.2">
      <c r="A12" s="92" t="s">
        <v>284</v>
      </c>
      <c r="B12" s="17">
        <f t="shared" ref="B12:K12" si="11">B7-B8+B9+B10-B11</f>
        <v>79809368.399859861</v>
      </c>
      <c r="C12" s="17">
        <f t="shared" si="11"/>
        <v>20995052.815723054</v>
      </c>
      <c r="D12" s="17">
        <f t="shared" si="11"/>
        <v>266524.93535358616</v>
      </c>
      <c r="E12" s="17">
        <f t="shared" si="11"/>
        <v>521499072.18225455</v>
      </c>
      <c r="F12" s="17">
        <f t="shared" si="11"/>
        <v>251745227.53322631</v>
      </c>
      <c r="G12" s="17">
        <f t="shared" si="11"/>
        <v>36502595.574264444</v>
      </c>
      <c r="H12" s="17">
        <f t="shared" si="11"/>
        <v>143723825.69657639</v>
      </c>
      <c r="I12" s="17">
        <f t="shared" si="11"/>
        <v>6014345.658227277</v>
      </c>
      <c r="J12" s="17">
        <f t="shared" si="11"/>
        <v>959751591.57990253</v>
      </c>
      <c r="K12" s="17">
        <f t="shared" si="11"/>
        <v>1060556012.7954855</v>
      </c>
      <c r="O12" s="17">
        <f t="shared" ref="O12:X12" si="12">O7-O8+O9+O10-O11</f>
        <v>62652173.320228748</v>
      </c>
      <c r="P12" s="17">
        <f t="shared" si="12"/>
        <v>53221406.085400134</v>
      </c>
      <c r="Q12" s="17">
        <f t="shared" si="12"/>
        <v>750055.43576920358</v>
      </c>
      <c r="R12" s="17">
        <f t="shared" si="12"/>
        <v>1356860587.6947801</v>
      </c>
      <c r="S12" s="17">
        <f t="shared" si="12"/>
        <v>93933653.550518572</v>
      </c>
      <c r="T12" s="17">
        <f t="shared" si="12"/>
        <v>80902535.950679943</v>
      </c>
      <c r="U12" s="17">
        <f t="shared" si="12"/>
        <v>347542188.12560004</v>
      </c>
      <c r="V12" s="17">
        <f t="shared" si="12"/>
        <v>241863038.96825689</v>
      </c>
      <c r="W12" s="17">
        <f t="shared" si="12"/>
        <v>2121852059.725605</v>
      </c>
      <c r="X12" s="17">
        <f t="shared" si="12"/>
        <v>2237725639.1312337</v>
      </c>
      <c r="AA12" s="17">
        <f t="shared" ref="AA12:AJ12" si="13">AA7-AA8+AA9+AA10-AA11</f>
        <v>89249232.071329594</v>
      </c>
      <c r="AB12" s="17">
        <f t="shared" si="13"/>
        <v>70079184.089600176</v>
      </c>
      <c r="AC12" s="17">
        <f t="shared" si="13"/>
        <v>808122.07478209003</v>
      </c>
      <c r="AD12" s="17">
        <f t="shared" si="13"/>
        <v>1480130070.304976</v>
      </c>
      <c r="AE12" s="17">
        <f t="shared" si="13"/>
        <v>326967876.80873883</v>
      </c>
      <c r="AF12" s="17">
        <f t="shared" si="13"/>
        <v>84389884.593070328</v>
      </c>
      <c r="AG12" s="17">
        <f t="shared" si="13"/>
        <v>458773171.39213383</v>
      </c>
      <c r="AH12" s="17">
        <f t="shared" si="13"/>
        <v>286735177.9090057</v>
      </c>
      <c r="AI12" s="17">
        <f t="shared" si="13"/>
        <v>2637804303.0827069</v>
      </c>
      <c r="AJ12" s="17">
        <f t="shared" si="13"/>
        <v>2797132719.2436366</v>
      </c>
      <c r="AK12" s="70"/>
      <c r="AL12" s="70"/>
      <c r="AM12" s="70"/>
      <c r="AN12" s="17">
        <f t="shared" ref="AN12:AW12" si="14">AN7-AN8+AN9+AN10-AN11</f>
        <v>110286396.58123939</v>
      </c>
      <c r="AO12" s="17">
        <f t="shared" si="14"/>
        <v>86671644.714200214</v>
      </c>
      <c r="AP12" s="17">
        <f t="shared" si="14"/>
        <v>851578.83728686126</v>
      </c>
      <c r="AQ12" s="17">
        <f t="shared" si="14"/>
        <v>4483326967.5056028</v>
      </c>
      <c r="AR12" s="17">
        <f t="shared" si="14"/>
        <v>370053456.08677131</v>
      </c>
      <c r="AS12" s="17">
        <f t="shared" si="14"/>
        <v>543423565.59642994</v>
      </c>
      <c r="AT12" s="17">
        <f t="shared" si="14"/>
        <v>499628367.87410545</v>
      </c>
      <c r="AU12" s="17">
        <f t="shared" si="14"/>
        <v>303944846.82357681</v>
      </c>
      <c r="AV12" s="17">
        <f t="shared" si="14"/>
        <v>6201228782.723773</v>
      </c>
      <c r="AW12" s="17">
        <f t="shared" si="14"/>
        <v>6398186824.0192127</v>
      </c>
      <c r="AX12" s="70"/>
      <c r="AY12" s="70"/>
      <c r="AZ12" s="70"/>
      <c r="BA12" s="17">
        <f t="shared" ref="BA12:BJ12" si="15">BA7-BA8+BA9+BA10-BA11</f>
        <v>118450964.11725771</v>
      </c>
      <c r="BB12" s="17">
        <f t="shared" si="15"/>
        <v>103229488.77260132</v>
      </c>
      <c r="BC12" s="17">
        <f t="shared" si="15"/>
        <v>1890854.0670412234</v>
      </c>
      <c r="BD12" s="17">
        <f t="shared" si="15"/>
        <v>4209136943.5088587</v>
      </c>
      <c r="BE12" s="17">
        <f t="shared" si="15"/>
        <v>375491579.67920762</v>
      </c>
      <c r="BF12" s="17">
        <f t="shared" si="15"/>
        <v>555701707.36180532</v>
      </c>
      <c r="BG12" s="17">
        <f t="shared" si="15"/>
        <v>528631441.43229067</v>
      </c>
      <c r="BH12" s="17">
        <f t="shared" si="15"/>
        <v>333584769.70304292</v>
      </c>
      <c r="BI12" s="17">
        <f t="shared" si="15"/>
        <v>6004437295.7522469</v>
      </c>
      <c r="BJ12" s="17">
        <f t="shared" si="15"/>
        <v>6226117748.6421061</v>
      </c>
      <c r="BK12" s="70"/>
      <c r="BL12" s="70"/>
      <c r="BM12" s="70"/>
      <c r="BN12" s="17">
        <f t="shared" ref="BN12:BW12" si="16">BN7-BN8+BN9+BN10-BN11</f>
        <v>137339840.86490068</v>
      </c>
      <c r="BO12" s="17">
        <f t="shared" si="16"/>
        <v>141829665.28334758</v>
      </c>
      <c r="BP12" s="17">
        <f t="shared" si="16"/>
        <v>1958808.7519079051</v>
      </c>
      <c r="BQ12" s="17">
        <f t="shared" si="16"/>
        <v>4357491622.5918865</v>
      </c>
      <c r="BR12" s="17">
        <f t="shared" si="16"/>
        <v>426174175.47538054</v>
      </c>
      <c r="BS12" s="17">
        <f t="shared" si="16"/>
        <v>571272086.50979245</v>
      </c>
      <c r="BT12" s="17">
        <f t="shared" si="16"/>
        <v>562263367.74120688</v>
      </c>
      <c r="BU12" s="17">
        <f t="shared" si="16"/>
        <v>521282108.69690096</v>
      </c>
      <c r="BV12" s="17">
        <f t="shared" si="16"/>
        <v>6440442169.7670765</v>
      </c>
      <c r="BW12" s="17">
        <f t="shared" si="16"/>
        <v>6719611675.9153252</v>
      </c>
      <c r="BX12" s="70"/>
      <c r="BY12" s="70"/>
      <c r="BZ12" s="70"/>
      <c r="CA12" s="17">
        <f t="shared" ref="CA12:CJ12" si="17">CA7-CA8+CA9+CA10-CA11</f>
        <v>152581301.88019904</v>
      </c>
      <c r="CB12" s="17">
        <f t="shared" si="17"/>
        <v>140629097.80540097</v>
      </c>
      <c r="CC12" s="17">
        <f t="shared" si="17"/>
        <v>2034606.2523549995</v>
      </c>
      <c r="CD12" s="17">
        <f t="shared" si="17"/>
        <v>4939717776.2744112</v>
      </c>
      <c r="CE12" s="17">
        <f t="shared" si="17"/>
        <v>424036762.16058683</v>
      </c>
      <c r="CF12" s="17">
        <f t="shared" si="17"/>
        <v>651628729.14091444</v>
      </c>
      <c r="CG12" s="17">
        <f t="shared" si="17"/>
        <v>570992878.30472803</v>
      </c>
      <c r="CH12" s="17">
        <f t="shared" si="17"/>
        <v>519184989.09520566</v>
      </c>
      <c r="CI12" s="17">
        <f t="shared" si="17"/>
        <v>7107595741.2282009</v>
      </c>
      <c r="CJ12" s="17">
        <f t="shared" si="17"/>
        <v>7400806140.9138012</v>
      </c>
      <c r="CK12" s="70"/>
      <c r="CL12" s="70"/>
      <c r="CM12" s="70"/>
      <c r="CN12" s="17">
        <f t="shared" ref="CN12:CW12" si="18">CN7-CN8+CN9+CN10-CN11</f>
        <v>172145681.51446465</v>
      </c>
      <c r="CO12" s="17">
        <f t="shared" si="18"/>
        <v>152530268.30794078</v>
      </c>
      <c r="CP12" s="17">
        <f t="shared" si="18"/>
        <v>2171286.0367838298</v>
      </c>
      <c r="CQ12" s="17">
        <f t="shared" si="18"/>
        <v>5342410824.8065729</v>
      </c>
      <c r="CR12" s="17">
        <f t="shared" si="18"/>
        <v>459745812.03690928</v>
      </c>
      <c r="CS12" s="17">
        <f t="shared" si="18"/>
        <v>797683072.34166551</v>
      </c>
      <c r="CT12" s="17">
        <f t="shared" si="18"/>
        <v>715663897.02547836</v>
      </c>
      <c r="CU12" s="17">
        <f t="shared" si="18"/>
        <v>582930644.55028498</v>
      </c>
      <c r="CV12" s="17">
        <f t="shared" si="18"/>
        <v>7900605536.7976952</v>
      </c>
      <c r="CW12" s="17">
        <f t="shared" si="18"/>
        <v>8225281486.620101</v>
      </c>
      <c r="CX12" s="70"/>
      <c r="CY12" s="70"/>
      <c r="CZ12" s="70"/>
      <c r="DA12" s="17">
        <f t="shared" ref="DA12:DJ12" si="19">DA7-DA8+DA9+DA10-DA11</f>
        <v>191710061.14873025</v>
      </c>
      <c r="DB12" s="17">
        <f t="shared" si="19"/>
        <v>164431438.81048059</v>
      </c>
      <c r="DC12" s="17">
        <f t="shared" si="19"/>
        <v>2307965.8212126601</v>
      </c>
      <c r="DD12" s="17">
        <f t="shared" si="19"/>
        <v>5745103873.3387346</v>
      </c>
      <c r="DE12" s="17">
        <f t="shared" si="19"/>
        <v>495454861.91323173</v>
      </c>
      <c r="DF12" s="17">
        <f t="shared" si="19"/>
        <v>943737415.54241657</v>
      </c>
      <c r="DG12" s="17">
        <f t="shared" si="19"/>
        <v>860334915.74622869</v>
      </c>
      <c r="DH12" s="17">
        <f t="shared" si="19"/>
        <v>646676300.0053643</v>
      </c>
      <c r="DI12" s="17">
        <f t="shared" si="19"/>
        <v>8693615332.3671875</v>
      </c>
      <c r="DJ12" s="17">
        <f t="shared" si="19"/>
        <v>9049756832.3263988</v>
      </c>
      <c r="DK12" s="70"/>
      <c r="DL12" s="70"/>
      <c r="DM12" s="70"/>
      <c r="DN12" s="17">
        <f t="shared" ref="DN12:DW12" si="20">DN7-DN8+DN9+DN10-DN11</f>
        <v>211274440.78299585</v>
      </c>
      <c r="DO12" s="17">
        <f t="shared" si="20"/>
        <v>176332609.31302041</v>
      </c>
      <c r="DP12" s="17">
        <f t="shared" si="20"/>
        <v>2444645.6056414903</v>
      </c>
      <c r="DQ12" s="17">
        <f t="shared" si="20"/>
        <v>6147796921.8708963</v>
      </c>
      <c r="DR12" s="17">
        <f t="shared" si="20"/>
        <v>531163911.78955418</v>
      </c>
      <c r="DS12" s="17">
        <f t="shared" si="20"/>
        <v>1089791758.7431676</v>
      </c>
      <c r="DT12" s="17">
        <f t="shared" si="20"/>
        <v>1005005934.466979</v>
      </c>
      <c r="DU12" s="17">
        <f t="shared" si="20"/>
        <v>710421955.46044362</v>
      </c>
      <c r="DV12" s="17">
        <f t="shared" si="20"/>
        <v>9486625127.9366817</v>
      </c>
      <c r="DW12" s="17">
        <f t="shared" si="20"/>
        <v>9874232178.0326977</v>
      </c>
      <c r="DX12" s="70"/>
      <c r="DY12" s="70"/>
      <c r="DZ12" s="70"/>
      <c r="EA12" s="17">
        <f t="shared" ref="EA12:EJ12" si="21">EA7-EA8+EA9+EA10-EA11</f>
        <v>230838820.41726145</v>
      </c>
      <c r="EB12" s="17">
        <f t="shared" si="21"/>
        <v>188233779.81556022</v>
      </c>
      <c r="EC12" s="17">
        <f t="shared" si="21"/>
        <v>2581325.3900703206</v>
      </c>
      <c r="ED12" s="17">
        <f t="shared" si="21"/>
        <v>6550489970.4030581</v>
      </c>
      <c r="EE12" s="17">
        <f t="shared" si="21"/>
        <v>566872961.66587663</v>
      </c>
      <c r="EF12" s="17">
        <f t="shared" si="21"/>
        <v>1235846101.9439187</v>
      </c>
      <c r="EG12" s="17">
        <f t="shared" si="21"/>
        <v>1149676953.1877294</v>
      </c>
      <c r="EH12" s="17">
        <f t="shared" si="21"/>
        <v>774167610.91552293</v>
      </c>
      <c r="EI12" s="17">
        <f t="shared" si="21"/>
        <v>10279634923.506176</v>
      </c>
      <c r="EJ12" s="17">
        <f t="shared" si="21"/>
        <v>10698707523.738998</v>
      </c>
      <c r="EK12" s="70"/>
      <c r="EL12" s="70"/>
      <c r="EM12" s="70"/>
      <c r="EN12" s="17">
        <f t="shared" ref="EN12:EW12" si="22">EN7-EN8+EN9+EN10-EN11</f>
        <v>250403200.05152705</v>
      </c>
      <c r="EO12" s="17">
        <f t="shared" si="22"/>
        <v>200134950.31810004</v>
      </c>
      <c r="EP12" s="17">
        <f t="shared" si="22"/>
        <v>2718005.1744991508</v>
      </c>
      <c r="EQ12" s="17">
        <f t="shared" si="22"/>
        <v>6953183018.9352198</v>
      </c>
      <c r="ER12" s="17">
        <f t="shared" si="22"/>
        <v>602582011.54219902</v>
      </c>
      <c r="ES12" s="17">
        <f t="shared" si="22"/>
        <v>1381900445.1446698</v>
      </c>
      <c r="ET12" s="17">
        <f t="shared" si="22"/>
        <v>1294347971.9084797</v>
      </c>
      <c r="EU12" s="17">
        <f t="shared" si="22"/>
        <v>837913266.37060225</v>
      </c>
      <c r="EV12" s="17">
        <f t="shared" si="22"/>
        <v>11072644719.07567</v>
      </c>
      <c r="EW12" s="17">
        <f t="shared" si="22"/>
        <v>11523182869.445297</v>
      </c>
      <c r="EX12" s="70"/>
      <c r="EY12" s="70"/>
      <c r="EZ12" s="70"/>
    </row>
    <row r="13" spans="1:156" ht="6" customHeight="1" x14ac:dyDescent="0.2">
      <c r="A13" s="83"/>
      <c r="B13" s="82"/>
      <c r="C13" s="82"/>
      <c r="D13" s="82"/>
      <c r="E13" s="82"/>
      <c r="F13" s="82"/>
      <c r="G13" s="82"/>
      <c r="H13" s="82"/>
      <c r="I13" s="82"/>
      <c r="J13" s="82"/>
      <c r="K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3"/>
      <c r="AL13" s="3"/>
      <c r="AM13" s="3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3"/>
      <c r="AY13" s="3"/>
      <c r="AZ13" s="3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3"/>
      <c r="BL13" s="3"/>
      <c r="BM13" s="3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3"/>
      <c r="BY13" s="3"/>
      <c r="BZ13" s="3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3"/>
      <c r="CL13" s="3"/>
      <c r="CM13" s="3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3"/>
      <c r="CY13" s="3"/>
      <c r="CZ13" s="3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3"/>
      <c r="DL13" s="3"/>
      <c r="DM13" s="3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3"/>
      <c r="DY13" s="3"/>
      <c r="DZ13" s="3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3"/>
      <c r="EL13" s="3"/>
      <c r="EM13" s="3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3"/>
      <c r="EY13" s="3"/>
      <c r="EZ13" s="3"/>
    </row>
    <row r="14" spans="1:156" ht="15" x14ac:dyDescent="0.25">
      <c r="A14" s="1" t="s">
        <v>232</v>
      </c>
      <c r="B14" s="3">
        <f>'Reass Local'!B14</f>
        <v>22558205.146043718</v>
      </c>
      <c r="C14" s="3">
        <f>'Reass Local'!C14</f>
        <v>9035154.0308578927</v>
      </c>
      <c r="D14" s="3">
        <f>'Reass Local'!D14</f>
        <v>8000.2799122144543</v>
      </c>
      <c r="E14" s="3">
        <f>'Reass Local'!E14</f>
        <v>302425672.78816342</v>
      </c>
      <c r="F14" s="3">
        <f>'Reass Local'!F14</f>
        <v>10622271.270859517</v>
      </c>
      <c r="G14" s="3">
        <f>'Reass Local'!G14</f>
        <v>13850600.104101801</v>
      </c>
      <c r="H14" s="3">
        <f>'Reass Local'!H14</f>
        <v>30407583.188143779</v>
      </c>
      <c r="I14" s="3">
        <f>'Reass Local'!I14</f>
        <v>2070543.3101001831</v>
      </c>
      <c r="J14" s="3">
        <f>SUM(D14:I14)</f>
        <v>359384670.94128096</v>
      </c>
      <c r="K14" s="3">
        <f>B14+C14+J14</f>
        <v>390978030.11818254</v>
      </c>
      <c r="L14" s="20"/>
      <c r="M14" s="20"/>
      <c r="N14" s="20"/>
      <c r="O14" s="3">
        <f>'Reass Local'!N14</f>
        <v>45116410.292087436</v>
      </c>
      <c r="P14" s="3">
        <f>C14*P93</f>
        <v>9035154.0308578927</v>
      </c>
      <c r="Q14" s="3">
        <f>D14*Q93</f>
        <v>8000.2799122144543</v>
      </c>
      <c r="R14" s="3">
        <f>E14*R93+100000000</f>
        <v>402425672.78816342</v>
      </c>
      <c r="S14" s="3">
        <f t="shared" ref="S14:V15" si="23">F14*S93</f>
        <v>10622271.270859517</v>
      </c>
      <c r="T14" s="3">
        <f t="shared" si="23"/>
        <v>13850600.104101801</v>
      </c>
      <c r="U14" s="3">
        <f t="shared" si="23"/>
        <v>30407583.188143779</v>
      </c>
      <c r="V14" s="3">
        <f t="shared" si="23"/>
        <v>2070543.3101001831</v>
      </c>
      <c r="W14" s="3">
        <f>SUM(Q14:V14)</f>
        <v>459384670.94128096</v>
      </c>
      <c r="X14" s="3">
        <f>O14+P14+W14</f>
        <v>513536235.26422632</v>
      </c>
      <c r="Y14" s="20"/>
      <c r="Z14" s="20"/>
      <c r="AA14" s="3">
        <f>'Reass Local'!Z14</f>
        <v>67674615.438131154</v>
      </c>
      <c r="AB14" s="3">
        <f>'Reass Local'!AA14</f>
        <v>27105462.09257368</v>
      </c>
      <c r="AC14" s="3">
        <f>'Reass Local'!AB14</f>
        <v>24000.839736643364</v>
      </c>
      <c r="AD14" s="3">
        <f>'Reass Local'!AC14</f>
        <v>907277018.36449027</v>
      </c>
      <c r="AE14" s="3">
        <f>'Reass Local'!AD14</f>
        <v>31866813.812578551</v>
      </c>
      <c r="AF14" s="3">
        <f>'Reass Local'!AE14</f>
        <v>41551800.312305406</v>
      </c>
      <c r="AG14" s="3">
        <f>'Reass Local'!AF14</f>
        <v>91222749.56443134</v>
      </c>
      <c r="AH14" s="3">
        <f>'Reass Local'!AG14</f>
        <v>6211629.9303005496</v>
      </c>
      <c r="AI14" s="3">
        <f>SUM(AC14:AH14)</f>
        <v>1078154012.8238428</v>
      </c>
      <c r="AJ14" s="3">
        <f>AA14+AB14+AI14</f>
        <v>1172934090.3545475</v>
      </c>
      <c r="AK14" s="3"/>
      <c r="AL14" s="3"/>
      <c r="AM14" s="3"/>
      <c r="AN14" s="3">
        <f>'Reass Local'!AL14</f>
        <v>90232820.584174871</v>
      </c>
      <c r="AO14" s="3">
        <f>'Reass Local'!AM14</f>
        <v>36140616.123431571</v>
      </c>
      <c r="AP14" s="3">
        <f>'Reass Local'!AN14</f>
        <v>32001.119648857817</v>
      </c>
      <c r="AQ14" s="3">
        <f>'Reass Local'!AO14</f>
        <v>1209702691.1526537</v>
      </c>
      <c r="AR14" s="3">
        <f>'Reass Local'!AP14</f>
        <v>42489085.083438069</v>
      </c>
      <c r="AS14" s="3">
        <f>'Reass Local'!AQ14</f>
        <v>55402400.416407205</v>
      </c>
      <c r="AT14" s="3">
        <f>'Reass Local'!AR14</f>
        <v>121630332.75257511</v>
      </c>
      <c r="AU14" s="3">
        <f>'Reass Local'!AS14</f>
        <v>8282173.2404007325</v>
      </c>
      <c r="AV14" s="3">
        <f>SUM(AP14:AU14)</f>
        <v>1437538683.7651238</v>
      </c>
      <c r="AW14" s="3">
        <f>AN14+AO14+AV14</f>
        <v>1563912120.4727302</v>
      </c>
      <c r="AX14" s="3"/>
      <c r="AY14" s="3"/>
      <c r="AZ14" s="3"/>
      <c r="BA14" s="3">
        <f>'Reass Local'!AX14</f>
        <v>112791025.73021859</v>
      </c>
      <c r="BB14" s="3">
        <f>'Reass Local'!AY14</f>
        <v>45175770.154289462</v>
      </c>
      <c r="BC14" s="3">
        <f>'Reass Local'!AZ14</f>
        <v>40001.39956107227</v>
      </c>
      <c r="BD14" s="3">
        <f>'Reass Local'!BA14</f>
        <v>1512128363.9408171</v>
      </c>
      <c r="BE14" s="3">
        <f>'Reass Local'!BB14</f>
        <v>53111356.354297586</v>
      </c>
      <c r="BF14" s="3">
        <f>'Reass Local'!BC14</f>
        <v>69253000.520509005</v>
      </c>
      <c r="BG14" s="3">
        <f>'Reass Local'!BD14</f>
        <v>152037915.94071889</v>
      </c>
      <c r="BH14" s="3">
        <f>'Reass Local'!BE14</f>
        <v>10352716.550500916</v>
      </c>
      <c r="BI14" s="3">
        <f>SUM(BC14:BH14)</f>
        <v>1796923354.7064047</v>
      </c>
      <c r="BJ14" s="3">
        <f>BA14+BB14+BI14</f>
        <v>1954890150.5909128</v>
      </c>
      <c r="BK14" s="3"/>
      <c r="BL14" s="3"/>
      <c r="BM14" s="3"/>
      <c r="BN14" s="3">
        <f>'Reass Local'!BJ14</f>
        <v>135349230.87626231</v>
      </c>
      <c r="BO14" s="3">
        <f>'Reass Local'!BK14</f>
        <v>54210924.185147353</v>
      </c>
      <c r="BP14" s="3">
        <f>'Reass Local'!BL14</f>
        <v>48001.679473286727</v>
      </c>
      <c r="BQ14" s="3">
        <f>'Reass Local'!BM14</f>
        <v>1814554036.7289805</v>
      </c>
      <c r="BR14" s="3">
        <f>'Reass Local'!BN14</f>
        <v>63733627.625157103</v>
      </c>
      <c r="BS14" s="3">
        <f>'Reass Local'!BO14</f>
        <v>83103600.624610811</v>
      </c>
      <c r="BT14" s="3">
        <f>'Reass Local'!BP14</f>
        <v>182445499.12886268</v>
      </c>
      <c r="BU14" s="3">
        <f>'Reass Local'!BQ14</f>
        <v>12423259.860601099</v>
      </c>
      <c r="BV14" s="3">
        <f>SUM(BP14:BU14)</f>
        <v>2156308025.6476855</v>
      </c>
      <c r="BW14" s="3">
        <f>BN14+BO14+BV14</f>
        <v>2345868180.709095</v>
      </c>
      <c r="BX14" s="3"/>
      <c r="BY14" s="3"/>
      <c r="BZ14" s="3"/>
      <c r="CA14" s="3">
        <f>'Reass Local'!BV14</f>
        <v>157907436.02230603</v>
      </c>
      <c r="CB14" s="3">
        <f>'Reass Local'!BW14</f>
        <v>63246078.216005243</v>
      </c>
      <c r="CC14" s="3">
        <f>'Reass Local'!BX14</f>
        <v>56001.959385501184</v>
      </c>
      <c r="CD14" s="3">
        <f>'Reass Local'!BY14</f>
        <v>2116979709.517144</v>
      </c>
      <c r="CE14" s="3">
        <f>'Reass Local'!BZ14</f>
        <v>74355898.896016628</v>
      </c>
      <c r="CF14" s="3">
        <f>'Reass Local'!CA14</f>
        <v>96954200.728712618</v>
      </c>
      <c r="CG14" s="3">
        <f>'Reass Local'!CB14</f>
        <v>212853082.31700647</v>
      </c>
      <c r="CH14" s="3">
        <f>'Reass Local'!CC14</f>
        <v>14493803.170701282</v>
      </c>
      <c r="CI14" s="3">
        <f>SUM(CC14:CH14)</f>
        <v>2515692696.5889668</v>
      </c>
      <c r="CJ14" s="3">
        <f>CA14+CB14+CI14</f>
        <v>2736846210.8272781</v>
      </c>
      <c r="CK14" s="3"/>
      <c r="CL14" s="3"/>
      <c r="CM14" s="3"/>
      <c r="CN14" s="3">
        <f>'Reass Local'!CH14</f>
        <v>180465641.16834974</v>
      </c>
      <c r="CO14" s="3">
        <f>'Reass Local'!CI14</f>
        <v>72281232.246863142</v>
      </c>
      <c r="CP14" s="3">
        <f>'Reass Local'!CJ14</f>
        <v>64002.239297715641</v>
      </c>
      <c r="CQ14" s="3">
        <f>'Reass Local'!CK14</f>
        <v>2419405382.3053074</v>
      </c>
      <c r="CR14" s="3">
        <f>'Reass Local'!CL14</f>
        <v>84978170.166876137</v>
      </c>
      <c r="CS14" s="3">
        <f>'Reass Local'!CM14</f>
        <v>110804800.83281443</v>
      </c>
      <c r="CT14" s="3">
        <f>'Reass Local'!CN14</f>
        <v>243260665.50515026</v>
      </c>
      <c r="CU14" s="3">
        <f>'Reass Local'!CO14</f>
        <v>16564346.480801465</v>
      </c>
      <c r="CV14" s="3">
        <f>SUM(CP14:CU14)</f>
        <v>2875077367.5302477</v>
      </c>
      <c r="CW14" s="3">
        <f>CN14+CO14+CV14</f>
        <v>3127824240.9454603</v>
      </c>
      <c r="CX14" s="3"/>
      <c r="CY14" s="3"/>
      <c r="CZ14" s="3"/>
      <c r="DA14" s="3">
        <f>'Reass Local'!CT14</f>
        <v>203023846.31439346</v>
      </c>
      <c r="DB14" s="3">
        <f>'Reass Local'!CU14</f>
        <v>81316386.277721033</v>
      </c>
      <c r="DC14" s="3">
        <f>'Reass Local'!CV14</f>
        <v>72002.519209930091</v>
      </c>
      <c r="DD14" s="3">
        <f>'Reass Local'!CW14</f>
        <v>2721831055.0934706</v>
      </c>
      <c r="DE14" s="3">
        <f>'Reass Local'!CX14</f>
        <v>95600441.437735647</v>
      </c>
      <c r="DF14" s="3">
        <f>'Reass Local'!CY14</f>
        <v>124655400.93691623</v>
      </c>
      <c r="DG14" s="3">
        <f>'Reass Local'!CZ14</f>
        <v>273668248.69329405</v>
      </c>
      <c r="DH14" s="3">
        <f>'Reass Local'!DA14</f>
        <v>18634889.79090165</v>
      </c>
      <c r="DI14" s="3">
        <f>SUM(DC14:DH14)</f>
        <v>3234462038.4715281</v>
      </c>
      <c r="DJ14" s="3">
        <f>DA14+DB14+DI14</f>
        <v>3518802271.0636425</v>
      </c>
      <c r="DK14" s="3"/>
      <c r="DL14" s="3"/>
      <c r="DM14" s="3"/>
      <c r="DN14" s="3">
        <f>'Reass Local'!DF14</f>
        <v>225582051.46043718</v>
      </c>
      <c r="DO14" s="3">
        <f>'Reass Local'!DG14</f>
        <v>90351540.308578923</v>
      </c>
      <c r="DP14" s="3">
        <f>'Reass Local'!DH14</f>
        <v>80002.799122144541</v>
      </c>
      <c r="DQ14" s="3">
        <f>'Reass Local'!DI14</f>
        <v>3024256727.8816338</v>
      </c>
      <c r="DR14" s="3">
        <f>'Reass Local'!DJ14</f>
        <v>106222712.70859516</v>
      </c>
      <c r="DS14" s="3">
        <f>'Reass Local'!DK14</f>
        <v>138506001.04101804</v>
      </c>
      <c r="DT14" s="3">
        <f>'Reass Local'!DL14</f>
        <v>304075831.88143784</v>
      </c>
      <c r="DU14" s="3">
        <f>'Reass Local'!DM14</f>
        <v>20705433.101001833</v>
      </c>
      <c r="DV14" s="3">
        <f>SUM(DP14:DU14)</f>
        <v>3593846709.4128089</v>
      </c>
      <c r="DW14" s="3">
        <f>DN14+DO14+DV14</f>
        <v>3909780301.1818252</v>
      </c>
      <c r="DX14" s="3"/>
      <c r="DY14" s="3"/>
      <c r="DZ14" s="3"/>
      <c r="EA14" s="3">
        <f>'Reass Local'!DR14</f>
        <v>248140256.6064809</v>
      </c>
      <c r="EB14" s="3">
        <f>'Reass Local'!DS14</f>
        <v>99386694.339436814</v>
      </c>
      <c r="EC14" s="3">
        <f>'Reass Local'!DT14</f>
        <v>88003.079034358991</v>
      </c>
      <c r="ED14" s="3">
        <f>'Reass Local'!DU14</f>
        <v>3326682400.6697969</v>
      </c>
      <c r="EE14" s="3">
        <f>'Reass Local'!DV14</f>
        <v>116844983.97945467</v>
      </c>
      <c r="EF14" s="3">
        <f>'Reass Local'!DW14</f>
        <v>152356601.14511985</v>
      </c>
      <c r="EG14" s="3">
        <f>'Reass Local'!DX14</f>
        <v>334483415.06958163</v>
      </c>
      <c r="EH14" s="3">
        <f>'Reass Local'!DY14</f>
        <v>22775976.411102016</v>
      </c>
      <c r="EI14" s="3">
        <f>SUM(EC14:EH14)</f>
        <v>3953231380.3540888</v>
      </c>
      <c r="EJ14" s="3">
        <f>EA14+EB14+EI14</f>
        <v>4300758331.3000069</v>
      </c>
      <c r="EK14" s="3"/>
      <c r="EL14" s="3"/>
      <c r="EM14" s="3"/>
      <c r="EN14" s="3">
        <f>'Reass Local'!ED14</f>
        <v>270698461.75252461</v>
      </c>
      <c r="EO14" s="3">
        <f>'Reass Local'!EE14</f>
        <v>108421848.37029471</v>
      </c>
      <c r="EP14" s="3">
        <f>'Reass Local'!EF14</f>
        <v>96003.35894657344</v>
      </c>
      <c r="EQ14" s="3">
        <f>'Reass Local'!EG14</f>
        <v>3629108073.4579601</v>
      </c>
      <c r="ER14" s="3">
        <f>'Reass Local'!EH14</f>
        <v>127467255.25031418</v>
      </c>
      <c r="ES14" s="3">
        <f>'Reass Local'!EI14</f>
        <v>166207201.24922165</v>
      </c>
      <c r="ET14" s="3">
        <f>'Reass Local'!EJ14</f>
        <v>364890998.25772542</v>
      </c>
      <c r="EU14" s="3">
        <f>'Reass Local'!EK14</f>
        <v>24846519.721202198</v>
      </c>
      <c r="EV14" s="3">
        <f>SUM(EP14:EU14)</f>
        <v>4312616051.2953701</v>
      </c>
      <c r="EW14" s="3">
        <f>EN14+EO14+EV14</f>
        <v>4691736361.418189</v>
      </c>
      <c r="EX14" s="3"/>
      <c r="EY14" s="3"/>
      <c r="EZ14" s="3"/>
    </row>
    <row r="15" spans="1:156" x14ac:dyDescent="0.2">
      <c r="A15" s="1" t="s">
        <v>231</v>
      </c>
      <c r="B15" s="3">
        <f>'Reass Local'!B15</f>
        <v>0</v>
      </c>
      <c r="C15" s="3">
        <f>'Reass Local'!C15</f>
        <v>0</v>
      </c>
      <c r="D15" s="3">
        <f>'Reass Local'!D15</f>
        <v>0</v>
      </c>
      <c r="E15" s="3">
        <f>'Reass Local'!E15</f>
        <v>0</v>
      </c>
      <c r="F15" s="3">
        <f>'Reass Local'!F15</f>
        <v>0</v>
      </c>
      <c r="G15" s="3">
        <f>'Reass Local'!G15</f>
        <v>0</v>
      </c>
      <c r="H15" s="3">
        <f>'Reass Local'!H15</f>
        <v>0</v>
      </c>
      <c r="I15" s="3">
        <f>'Reass Local'!I15</f>
        <v>0</v>
      </c>
      <c r="J15" s="3">
        <f>SUM(D15:I15)</f>
        <v>0</v>
      </c>
      <c r="K15" s="3">
        <f>B15+C15+J15</f>
        <v>0</v>
      </c>
      <c r="O15" s="3">
        <f>B15*O94</f>
        <v>0</v>
      </c>
      <c r="P15" s="3">
        <f>C15*P94</f>
        <v>0</v>
      </c>
      <c r="Q15" s="3">
        <f>D15*Q94</f>
        <v>0</v>
      </c>
      <c r="R15" s="3">
        <f>E15*R94+150000000</f>
        <v>150000000</v>
      </c>
      <c r="S15" s="3">
        <f t="shared" si="23"/>
        <v>0</v>
      </c>
      <c r="T15" s="3">
        <f t="shared" si="23"/>
        <v>0</v>
      </c>
      <c r="U15" s="3">
        <f t="shared" si="23"/>
        <v>0</v>
      </c>
      <c r="V15" s="3">
        <f t="shared" si="23"/>
        <v>0</v>
      </c>
      <c r="W15" s="3">
        <f>SUM(Q15:V15)</f>
        <v>150000000</v>
      </c>
      <c r="X15" s="3">
        <f>O15+P15+W15</f>
        <v>150000000</v>
      </c>
      <c r="AA15" s="3">
        <f>O15*AA94</f>
        <v>0</v>
      </c>
      <c r="AB15" s="3">
        <f>P15*AB94</f>
        <v>0</v>
      </c>
      <c r="AC15" s="3">
        <f>Q15*AC94</f>
        <v>0</v>
      </c>
      <c r="AD15" s="3">
        <f>R15*AD94-50000000</f>
        <v>100000000</v>
      </c>
      <c r="AE15" s="3">
        <f>S15*AE94</f>
        <v>0</v>
      </c>
      <c r="AF15" s="3">
        <f>T15*AF94</f>
        <v>0</v>
      </c>
      <c r="AG15" s="3">
        <f>U15*AG94</f>
        <v>0</v>
      </c>
      <c r="AH15" s="3">
        <f>V15*AH94</f>
        <v>0</v>
      </c>
      <c r="AI15" s="3">
        <f>SUM(AC15:AH15)</f>
        <v>100000000</v>
      </c>
      <c r="AJ15" s="3">
        <f>AA15+AB15+AI15</f>
        <v>100000000</v>
      </c>
      <c r="AK15" s="3"/>
      <c r="AL15" s="3"/>
      <c r="AM15" s="3"/>
      <c r="AN15" s="3">
        <f>AA15*AN94</f>
        <v>0</v>
      </c>
      <c r="AO15" s="3">
        <f>AB15*AO94</f>
        <v>0</v>
      </c>
      <c r="AP15" s="3">
        <f>AC15*AP94</f>
        <v>0</v>
      </c>
      <c r="AQ15" s="3">
        <f>0</f>
        <v>0</v>
      </c>
      <c r="AR15" s="3">
        <f>AE15*AR94</f>
        <v>0</v>
      </c>
      <c r="AS15" s="3">
        <f>AF15*AS94</f>
        <v>0</v>
      </c>
      <c r="AT15" s="3">
        <f>AG15*AT94</f>
        <v>0</v>
      </c>
      <c r="AU15" s="3">
        <f>AH15*AU94</f>
        <v>0</v>
      </c>
      <c r="AV15" s="3">
        <f>SUM(AP15:AU15)</f>
        <v>0</v>
      </c>
      <c r="AW15" s="3">
        <f>AN15+AO15+AV15</f>
        <v>0</v>
      </c>
      <c r="AX15" s="3"/>
      <c r="AY15" s="3"/>
      <c r="AZ15" s="3"/>
      <c r="BA15" s="3">
        <f t="shared" ref="BA15:BH15" si="24">AN15*BA94</f>
        <v>0</v>
      </c>
      <c r="BB15" s="3">
        <f t="shared" si="24"/>
        <v>0</v>
      </c>
      <c r="BC15" s="3">
        <f t="shared" si="24"/>
        <v>0</v>
      </c>
      <c r="BD15" s="3">
        <f t="shared" si="24"/>
        <v>0</v>
      </c>
      <c r="BE15" s="3">
        <f t="shared" si="24"/>
        <v>0</v>
      </c>
      <c r="BF15" s="3">
        <f t="shared" si="24"/>
        <v>0</v>
      </c>
      <c r="BG15" s="3">
        <f t="shared" si="24"/>
        <v>0</v>
      </c>
      <c r="BH15" s="3">
        <f t="shared" si="24"/>
        <v>0</v>
      </c>
      <c r="BI15" s="3">
        <f>SUM(BC15:BH15)</f>
        <v>0</v>
      </c>
      <c r="BJ15" s="3">
        <f>BA15+BB15+BI15</f>
        <v>0</v>
      </c>
      <c r="BK15" s="3"/>
      <c r="BL15" s="3"/>
      <c r="BM15" s="3"/>
      <c r="BN15" s="3">
        <f t="shared" ref="BN15:BU15" si="25">BA15*BN94</f>
        <v>0</v>
      </c>
      <c r="BO15" s="3">
        <f t="shared" si="25"/>
        <v>0</v>
      </c>
      <c r="BP15" s="3">
        <f t="shared" si="25"/>
        <v>0</v>
      </c>
      <c r="BQ15" s="3">
        <f t="shared" si="25"/>
        <v>0</v>
      </c>
      <c r="BR15" s="3">
        <f t="shared" si="25"/>
        <v>0</v>
      </c>
      <c r="BS15" s="3">
        <f t="shared" si="25"/>
        <v>0</v>
      </c>
      <c r="BT15" s="3">
        <f t="shared" si="25"/>
        <v>0</v>
      </c>
      <c r="BU15" s="3">
        <f t="shared" si="25"/>
        <v>0</v>
      </c>
      <c r="BV15" s="3">
        <f>SUM(BP15:BU15)</f>
        <v>0</v>
      </c>
      <c r="BW15" s="3">
        <f>BN15+BO15+BV15</f>
        <v>0</v>
      </c>
      <c r="BX15" s="3"/>
      <c r="BY15" s="3"/>
      <c r="BZ15" s="3"/>
      <c r="CA15" s="3">
        <f t="shared" ref="CA15:CH15" si="26">BN15*CA94</f>
        <v>0</v>
      </c>
      <c r="CB15" s="3">
        <f t="shared" si="26"/>
        <v>0</v>
      </c>
      <c r="CC15" s="3">
        <f t="shared" si="26"/>
        <v>0</v>
      </c>
      <c r="CD15" s="3">
        <f t="shared" si="26"/>
        <v>0</v>
      </c>
      <c r="CE15" s="3">
        <f t="shared" si="26"/>
        <v>0</v>
      </c>
      <c r="CF15" s="3">
        <f t="shared" si="26"/>
        <v>0</v>
      </c>
      <c r="CG15" s="3">
        <f t="shared" si="26"/>
        <v>0</v>
      </c>
      <c r="CH15" s="3">
        <f t="shared" si="26"/>
        <v>0</v>
      </c>
      <c r="CI15" s="3">
        <f>SUM(CC15:CH15)</f>
        <v>0</v>
      </c>
      <c r="CJ15" s="3">
        <f>CA15+CB15+CI15</f>
        <v>0</v>
      </c>
      <c r="CK15" s="3"/>
      <c r="CL15" s="3"/>
      <c r="CM15" s="3"/>
      <c r="CN15" s="3">
        <f t="shared" ref="CN15:CU15" si="27">CA15*CN94</f>
        <v>0</v>
      </c>
      <c r="CO15" s="3">
        <f t="shared" si="27"/>
        <v>0</v>
      </c>
      <c r="CP15" s="3">
        <f t="shared" si="27"/>
        <v>0</v>
      </c>
      <c r="CQ15" s="3">
        <f t="shared" si="27"/>
        <v>0</v>
      </c>
      <c r="CR15" s="3">
        <f t="shared" si="27"/>
        <v>0</v>
      </c>
      <c r="CS15" s="3">
        <f t="shared" si="27"/>
        <v>0</v>
      </c>
      <c r="CT15" s="3">
        <f t="shared" si="27"/>
        <v>0</v>
      </c>
      <c r="CU15" s="3">
        <f t="shared" si="27"/>
        <v>0</v>
      </c>
      <c r="CV15" s="3">
        <f>SUM(CP15:CU15)</f>
        <v>0</v>
      </c>
      <c r="CW15" s="3">
        <f>CN15+CO15+CV15</f>
        <v>0</v>
      </c>
      <c r="CX15" s="3"/>
      <c r="CY15" s="3"/>
      <c r="CZ15" s="3"/>
      <c r="DA15" s="3">
        <f t="shared" ref="DA15:DH15" si="28">CN15*DA94</f>
        <v>0</v>
      </c>
      <c r="DB15" s="3">
        <f t="shared" si="28"/>
        <v>0</v>
      </c>
      <c r="DC15" s="3">
        <f t="shared" si="28"/>
        <v>0</v>
      </c>
      <c r="DD15" s="3">
        <f t="shared" si="28"/>
        <v>0</v>
      </c>
      <c r="DE15" s="3">
        <f t="shared" si="28"/>
        <v>0</v>
      </c>
      <c r="DF15" s="3">
        <f t="shared" si="28"/>
        <v>0</v>
      </c>
      <c r="DG15" s="3">
        <f t="shared" si="28"/>
        <v>0</v>
      </c>
      <c r="DH15" s="3">
        <f t="shared" si="28"/>
        <v>0</v>
      </c>
      <c r="DI15" s="3">
        <f>SUM(DC15:DH15)</f>
        <v>0</v>
      </c>
      <c r="DJ15" s="3">
        <f>DA15+DB15+DI15</f>
        <v>0</v>
      </c>
      <c r="DK15" s="3"/>
      <c r="DL15" s="3"/>
      <c r="DM15" s="3"/>
      <c r="DN15" s="3">
        <f t="shared" ref="DN15:DU15" si="29">DA15*DN94</f>
        <v>0</v>
      </c>
      <c r="DO15" s="3">
        <f t="shared" si="29"/>
        <v>0</v>
      </c>
      <c r="DP15" s="3">
        <f t="shared" si="29"/>
        <v>0</v>
      </c>
      <c r="DQ15" s="3">
        <f t="shared" si="29"/>
        <v>0</v>
      </c>
      <c r="DR15" s="3">
        <f t="shared" si="29"/>
        <v>0</v>
      </c>
      <c r="DS15" s="3">
        <f t="shared" si="29"/>
        <v>0</v>
      </c>
      <c r="DT15" s="3">
        <f t="shared" si="29"/>
        <v>0</v>
      </c>
      <c r="DU15" s="3">
        <f t="shared" si="29"/>
        <v>0</v>
      </c>
      <c r="DV15" s="3">
        <f>SUM(DP15:DU15)</f>
        <v>0</v>
      </c>
      <c r="DW15" s="3">
        <f>DN15+DO15+DV15</f>
        <v>0</v>
      </c>
      <c r="DX15" s="3"/>
      <c r="DY15" s="3"/>
      <c r="DZ15" s="3"/>
      <c r="EA15" s="3">
        <f t="shared" ref="EA15:EH15" si="30">DN15*EA94</f>
        <v>0</v>
      </c>
      <c r="EB15" s="3">
        <f t="shared" si="30"/>
        <v>0</v>
      </c>
      <c r="EC15" s="3">
        <f t="shared" si="30"/>
        <v>0</v>
      </c>
      <c r="ED15" s="3">
        <f t="shared" si="30"/>
        <v>0</v>
      </c>
      <c r="EE15" s="3">
        <f t="shared" si="30"/>
        <v>0</v>
      </c>
      <c r="EF15" s="3">
        <f t="shared" si="30"/>
        <v>0</v>
      </c>
      <c r="EG15" s="3">
        <f t="shared" si="30"/>
        <v>0</v>
      </c>
      <c r="EH15" s="3">
        <f t="shared" si="30"/>
        <v>0</v>
      </c>
      <c r="EI15" s="3">
        <f>SUM(EC15:EH15)</f>
        <v>0</v>
      </c>
      <c r="EJ15" s="3">
        <f>EA15+EB15+EI15</f>
        <v>0</v>
      </c>
      <c r="EK15" s="3"/>
      <c r="EL15" s="3"/>
      <c r="EM15" s="3"/>
      <c r="EN15" s="3">
        <f t="shared" ref="EN15:EU15" si="31">EA15*EN94</f>
        <v>0</v>
      </c>
      <c r="EO15" s="3">
        <f t="shared" si="31"/>
        <v>0</v>
      </c>
      <c r="EP15" s="3">
        <f t="shared" si="31"/>
        <v>0</v>
      </c>
      <c r="EQ15" s="3">
        <f t="shared" si="31"/>
        <v>0</v>
      </c>
      <c r="ER15" s="3">
        <f t="shared" si="31"/>
        <v>0</v>
      </c>
      <c r="ES15" s="3">
        <f t="shared" si="31"/>
        <v>0</v>
      </c>
      <c r="ET15" s="3">
        <f t="shared" si="31"/>
        <v>0</v>
      </c>
      <c r="EU15" s="3">
        <f t="shared" si="31"/>
        <v>0</v>
      </c>
      <c r="EV15" s="3">
        <f>SUM(EP15:EU15)</f>
        <v>0</v>
      </c>
      <c r="EW15" s="3">
        <f>EN15+EO15+EV15</f>
        <v>0</v>
      </c>
      <c r="EX15" s="3"/>
      <c r="EY15" s="3"/>
      <c r="EZ15" s="3"/>
    </row>
    <row r="16" spans="1:156" x14ac:dyDescent="0.2">
      <c r="A16" s="92" t="s">
        <v>283</v>
      </c>
      <c r="B16" s="17">
        <f t="shared" ref="B16:K16" si="32">B14+B15</f>
        <v>22558205.146043718</v>
      </c>
      <c r="C16" s="17">
        <f t="shared" si="32"/>
        <v>9035154.0308578927</v>
      </c>
      <c r="D16" s="17">
        <f t="shared" si="32"/>
        <v>8000.2799122144543</v>
      </c>
      <c r="E16" s="17">
        <f t="shared" si="32"/>
        <v>302425672.78816342</v>
      </c>
      <c r="F16" s="17">
        <f t="shared" si="32"/>
        <v>10622271.270859517</v>
      </c>
      <c r="G16" s="17">
        <f t="shared" si="32"/>
        <v>13850600.104101801</v>
      </c>
      <c r="H16" s="17">
        <f t="shared" si="32"/>
        <v>30407583.188143779</v>
      </c>
      <c r="I16" s="17">
        <f t="shared" si="32"/>
        <v>2070543.3101001831</v>
      </c>
      <c r="J16" s="17">
        <f t="shared" si="32"/>
        <v>359384670.94128096</v>
      </c>
      <c r="K16" s="17">
        <f t="shared" si="32"/>
        <v>390978030.11818254</v>
      </c>
      <c r="O16" s="17">
        <f t="shared" ref="O16:X16" si="33">O14+O15</f>
        <v>45116410.292087436</v>
      </c>
      <c r="P16" s="17">
        <f t="shared" si="33"/>
        <v>9035154.0308578927</v>
      </c>
      <c r="Q16" s="17">
        <f t="shared" si="33"/>
        <v>8000.2799122144543</v>
      </c>
      <c r="R16" s="17">
        <f t="shared" si="33"/>
        <v>552425672.78816342</v>
      </c>
      <c r="S16" s="17">
        <f t="shared" si="33"/>
        <v>10622271.270859517</v>
      </c>
      <c r="T16" s="17">
        <f t="shared" si="33"/>
        <v>13850600.104101801</v>
      </c>
      <c r="U16" s="17">
        <f t="shared" si="33"/>
        <v>30407583.188143779</v>
      </c>
      <c r="V16" s="17">
        <f t="shared" si="33"/>
        <v>2070543.3101001831</v>
      </c>
      <c r="W16" s="17">
        <f t="shared" si="33"/>
        <v>609384670.94128096</v>
      </c>
      <c r="X16" s="17">
        <f t="shared" si="33"/>
        <v>663536235.26422632</v>
      </c>
      <c r="AA16" s="17">
        <f t="shared" ref="AA16:AJ16" si="34">AA14+AA15</f>
        <v>67674615.438131154</v>
      </c>
      <c r="AB16" s="17">
        <f t="shared" si="34"/>
        <v>27105462.09257368</v>
      </c>
      <c r="AC16" s="17">
        <f t="shared" si="34"/>
        <v>24000.839736643364</v>
      </c>
      <c r="AD16" s="17">
        <f t="shared" si="34"/>
        <v>1007277018.3644903</v>
      </c>
      <c r="AE16" s="17">
        <f t="shared" si="34"/>
        <v>31866813.812578551</v>
      </c>
      <c r="AF16" s="17">
        <f t="shared" si="34"/>
        <v>41551800.312305406</v>
      </c>
      <c r="AG16" s="17">
        <f t="shared" si="34"/>
        <v>91222749.56443134</v>
      </c>
      <c r="AH16" s="17">
        <f t="shared" si="34"/>
        <v>6211629.9303005496</v>
      </c>
      <c r="AI16" s="17">
        <f t="shared" si="34"/>
        <v>1178154012.8238428</v>
      </c>
      <c r="AJ16" s="17">
        <f t="shared" si="34"/>
        <v>1272934090.3545475</v>
      </c>
      <c r="AK16" s="70"/>
      <c r="AL16" s="70"/>
      <c r="AM16" s="70"/>
      <c r="AN16" s="17">
        <f t="shared" ref="AN16:AW16" si="35">AN14+AN15</f>
        <v>90232820.584174871</v>
      </c>
      <c r="AO16" s="17">
        <f t="shared" si="35"/>
        <v>36140616.123431571</v>
      </c>
      <c r="AP16" s="17">
        <f t="shared" si="35"/>
        <v>32001.119648857817</v>
      </c>
      <c r="AQ16" s="17">
        <f t="shared" si="35"/>
        <v>1209702691.1526537</v>
      </c>
      <c r="AR16" s="17">
        <f t="shared" si="35"/>
        <v>42489085.083438069</v>
      </c>
      <c r="AS16" s="17">
        <f t="shared" si="35"/>
        <v>55402400.416407205</v>
      </c>
      <c r="AT16" s="17">
        <f t="shared" si="35"/>
        <v>121630332.75257511</v>
      </c>
      <c r="AU16" s="17">
        <f t="shared" si="35"/>
        <v>8282173.2404007325</v>
      </c>
      <c r="AV16" s="17">
        <f t="shared" si="35"/>
        <v>1437538683.7651238</v>
      </c>
      <c r="AW16" s="17">
        <f t="shared" si="35"/>
        <v>1563912120.4727302</v>
      </c>
      <c r="AX16" s="70"/>
      <c r="AY16" s="70"/>
      <c r="AZ16" s="70"/>
      <c r="BA16" s="17">
        <f t="shared" ref="BA16:BJ16" si="36">BA14+BA15</f>
        <v>112791025.73021859</v>
      </c>
      <c r="BB16" s="17">
        <f t="shared" si="36"/>
        <v>45175770.154289462</v>
      </c>
      <c r="BC16" s="17">
        <f t="shared" si="36"/>
        <v>40001.39956107227</v>
      </c>
      <c r="BD16" s="17">
        <f t="shared" si="36"/>
        <v>1512128363.9408171</v>
      </c>
      <c r="BE16" s="17">
        <f t="shared" si="36"/>
        <v>53111356.354297586</v>
      </c>
      <c r="BF16" s="17">
        <f t="shared" si="36"/>
        <v>69253000.520509005</v>
      </c>
      <c r="BG16" s="17">
        <f t="shared" si="36"/>
        <v>152037915.94071889</v>
      </c>
      <c r="BH16" s="17">
        <f t="shared" si="36"/>
        <v>10352716.550500916</v>
      </c>
      <c r="BI16" s="17">
        <f t="shared" si="36"/>
        <v>1796923354.7064047</v>
      </c>
      <c r="BJ16" s="17">
        <f t="shared" si="36"/>
        <v>1954890150.5909128</v>
      </c>
      <c r="BK16" s="70"/>
      <c r="BL16" s="70"/>
      <c r="BM16" s="70"/>
      <c r="BN16" s="17">
        <f t="shared" ref="BN16:BW16" si="37">BN14+BN15</f>
        <v>135349230.87626231</v>
      </c>
      <c r="BO16" s="17">
        <f t="shared" si="37"/>
        <v>54210924.185147353</v>
      </c>
      <c r="BP16" s="17">
        <f t="shared" si="37"/>
        <v>48001.679473286727</v>
      </c>
      <c r="BQ16" s="17">
        <f t="shared" si="37"/>
        <v>1814554036.7289805</v>
      </c>
      <c r="BR16" s="17">
        <f t="shared" si="37"/>
        <v>63733627.625157103</v>
      </c>
      <c r="BS16" s="17">
        <f t="shared" si="37"/>
        <v>83103600.624610811</v>
      </c>
      <c r="BT16" s="17">
        <f t="shared" si="37"/>
        <v>182445499.12886268</v>
      </c>
      <c r="BU16" s="17">
        <f t="shared" si="37"/>
        <v>12423259.860601099</v>
      </c>
      <c r="BV16" s="17">
        <f t="shared" si="37"/>
        <v>2156308025.6476855</v>
      </c>
      <c r="BW16" s="17">
        <f t="shared" si="37"/>
        <v>2345868180.709095</v>
      </c>
      <c r="BX16" s="70"/>
      <c r="BY16" s="70"/>
      <c r="BZ16" s="70"/>
      <c r="CA16" s="17">
        <f t="shared" ref="CA16:CJ16" si="38">CA14+CA15</f>
        <v>157907436.02230603</v>
      </c>
      <c r="CB16" s="17">
        <f t="shared" si="38"/>
        <v>63246078.216005243</v>
      </c>
      <c r="CC16" s="17">
        <f t="shared" si="38"/>
        <v>56001.959385501184</v>
      </c>
      <c r="CD16" s="17">
        <f t="shared" si="38"/>
        <v>2116979709.517144</v>
      </c>
      <c r="CE16" s="17">
        <f t="shared" si="38"/>
        <v>74355898.896016628</v>
      </c>
      <c r="CF16" s="17">
        <f t="shared" si="38"/>
        <v>96954200.728712618</v>
      </c>
      <c r="CG16" s="17">
        <f t="shared" si="38"/>
        <v>212853082.31700647</v>
      </c>
      <c r="CH16" s="17">
        <f t="shared" si="38"/>
        <v>14493803.170701282</v>
      </c>
      <c r="CI16" s="17">
        <f t="shared" si="38"/>
        <v>2515692696.5889668</v>
      </c>
      <c r="CJ16" s="17">
        <f t="shared" si="38"/>
        <v>2736846210.8272781</v>
      </c>
      <c r="CK16" s="70"/>
      <c r="CL16" s="70"/>
      <c r="CM16" s="70"/>
      <c r="CN16" s="17">
        <f t="shared" ref="CN16:CW16" si="39">CN14+CN15</f>
        <v>180465641.16834974</v>
      </c>
      <c r="CO16" s="17">
        <f t="shared" si="39"/>
        <v>72281232.246863142</v>
      </c>
      <c r="CP16" s="17">
        <f t="shared" si="39"/>
        <v>64002.239297715641</v>
      </c>
      <c r="CQ16" s="17">
        <f t="shared" si="39"/>
        <v>2419405382.3053074</v>
      </c>
      <c r="CR16" s="17">
        <f t="shared" si="39"/>
        <v>84978170.166876137</v>
      </c>
      <c r="CS16" s="17">
        <f t="shared" si="39"/>
        <v>110804800.83281443</v>
      </c>
      <c r="CT16" s="17">
        <f t="shared" si="39"/>
        <v>243260665.50515026</v>
      </c>
      <c r="CU16" s="17">
        <f t="shared" si="39"/>
        <v>16564346.480801465</v>
      </c>
      <c r="CV16" s="17">
        <f t="shared" si="39"/>
        <v>2875077367.5302477</v>
      </c>
      <c r="CW16" s="17">
        <f t="shared" si="39"/>
        <v>3127824240.9454603</v>
      </c>
      <c r="CX16" s="70"/>
      <c r="CY16" s="70"/>
      <c r="CZ16" s="70"/>
      <c r="DA16" s="17">
        <f t="shared" ref="DA16:DJ16" si="40">DA14+DA15</f>
        <v>203023846.31439346</v>
      </c>
      <c r="DB16" s="17">
        <f t="shared" si="40"/>
        <v>81316386.277721033</v>
      </c>
      <c r="DC16" s="17">
        <f t="shared" si="40"/>
        <v>72002.519209930091</v>
      </c>
      <c r="DD16" s="17">
        <f t="shared" si="40"/>
        <v>2721831055.0934706</v>
      </c>
      <c r="DE16" s="17">
        <f t="shared" si="40"/>
        <v>95600441.437735647</v>
      </c>
      <c r="DF16" s="17">
        <f t="shared" si="40"/>
        <v>124655400.93691623</v>
      </c>
      <c r="DG16" s="17">
        <f t="shared" si="40"/>
        <v>273668248.69329405</v>
      </c>
      <c r="DH16" s="17">
        <f t="shared" si="40"/>
        <v>18634889.79090165</v>
      </c>
      <c r="DI16" s="17">
        <f t="shared" si="40"/>
        <v>3234462038.4715281</v>
      </c>
      <c r="DJ16" s="17">
        <f t="shared" si="40"/>
        <v>3518802271.0636425</v>
      </c>
      <c r="DK16" s="70"/>
      <c r="DL16" s="70"/>
      <c r="DM16" s="70"/>
      <c r="DN16" s="17">
        <f t="shared" ref="DN16:DW16" si="41">DN14+DN15</f>
        <v>225582051.46043718</v>
      </c>
      <c r="DO16" s="17">
        <f t="shared" si="41"/>
        <v>90351540.308578923</v>
      </c>
      <c r="DP16" s="17">
        <f t="shared" si="41"/>
        <v>80002.799122144541</v>
      </c>
      <c r="DQ16" s="17">
        <f t="shared" si="41"/>
        <v>3024256727.8816338</v>
      </c>
      <c r="DR16" s="17">
        <f t="shared" si="41"/>
        <v>106222712.70859516</v>
      </c>
      <c r="DS16" s="17">
        <f t="shared" si="41"/>
        <v>138506001.04101804</v>
      </c>
      <c r="DT16" s="17">
        <f t="shared" si="41"/>
        <v>304075831.88143784</v>
      </c>
      <c r="DU16" s="17">
        <f t="shared" si="41"/>
        <v>20705433.101001833</v>
      </c>
      <c r="DV16" s="17">
        <f t="shared" si="41"/>
        <v>3593846709.4128089</v>
      </c>
      <c r="DW16" s="17">
        <f t="shared" si="41"/>
        <v>3909780301.1818252</v>
      </c>
      <c r="DX16" s="70"/>
      <c r="DY16" s="70"/>
      <c r="DZ16" s="70"/>
      <c r="EA16" s="17">
        <f t="shared" ref="EA16:EJ16" si="42">EA14+EA15</f>
        <v>248140256.6064809</v>
      </c>
      <c r="EB16" s="17">
        <f t="shared" si="42"/>
        <v>99386694.339436814</v>
      </c>
      <c r="EC16" s="17">
        <f t="shared" si="42"/>
        <v>88003.079034358991</v>
      </c>
      <c r="ED16" s="17">
        <f t="shared" si="42"/>
        <v>3326682400.6697969</v>
      </c>
      <c r="EE16" s="17">
        <f t="shared" si="42"/>
        <v>116844983.97945467</v>
      </c>
      <c r="EF16" s="17">
        <f t="shared" si="42"/>
        <v>152356601.14511985</v>
      </c>
      <c r="EG16" s="17">
        <f t="shared" si="42"/>
        <v>334483415.06958163</v>
      </c>
      <c r="EH16" s="17">
        <f t="shared" si="42"/>
        <v>22775976.411102016</v>
      </c>
      <c r="EI16" s="17">
        <f t="shared" si="42"/>
        <v>3953231380.3540888</v>
      </c>
      <c r="EJ16" s="17">
        <f t="shared" si="42"/>
        <v>4300758331.3000069</v>
      </c>
      <c r="EK16" s="70"/>
      <c r="EL16" s="70"/>
      <c r="EM16" s="70"/>
      <c r="EN16" s="17">
        <f t="shared" ref="EN16:EW16" si="43">EN14+EN15</f>
        <v>270698461.75252461</v>
      </c>
      <c r="EO16" s="17">
        <f t="shared" si="43"/>
        <v>108421848.37029471</v>
      </c>
      <c r="EP16" s="17">
        <f t="shared" si="43"/>
        <v>96003.35894657344</v>
      </c>
      <c r="EQ16" s="17">
        <f t="shared" si="43"/>
        <v>3629108073.4579601</v>
      </c>
      <c r="ER16" s="17">
        <f t="shared" si="43"/>
        <v>127467255.25031418</v>
      </c>
      <c r="ES16" s="17">
        <f t="shared" si="43"/>
        <v>166207201.24922165</v>
      </c>
      <c r="ET16" s="17">
        <f t="shared" si="43"/>
        <v>364890998.25772542</v>
      </c>
      <c r="EU16" s="17">
        <f t="shared" si="43"/>
        <v>24846519.721202198</v>
      </c>
      <c r="EV16" s="17">
        <f t="shared" si="43"/>
        <v>4312616051.2953701</v>
      </c>
      <c r="EW16" s="17">
        <f t="shared" si="43"/>
        <v>4691736361.418189</v>
      </c>
      <c r="EX16" s="70"/>
      <c r="EY16" s="70"/>
      <c r="EZ16" s="70"/>
    </row>
    <row r="17" spans="1:156" ht="6" customHeight="1" x14ac:dyDescent="0.2">
      <c r="A17" s="83"/>
      <c r="B17" s="82"/>
      <c r="C17" s="82"/>
      <c r="D17" s="82"/>
      <c r="E17" s="82"/>
      <c r="F17" s="82"/>
      <c r="G17" s="82"/>
      <c r="H17" s="82"/>
      <c r="I17" s="82"/>
      <c r="J17" s="82"/>
      <c r="K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3"/>
      <c r="AL17" s="3"/>
      <c r="AM17" s="3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3"/>
      <c r="AY17" s="3"/>
      <c r="AZ17" s="3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3"/>
      <c r="BL17" s="3"/>
      <c r="BM17" s="3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3"/>
      <c r="BY17" s="3"/>
      <c r="BZ17" s="3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3"/>
      <c r="CL17" s="3"/>
      <c r="CM17" s="3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3"/>
      <c r="CY17" s="3"/>
      <c r="CZ17" s="3"/>
      <c r="DA17" s="82"/>
      <c r="DB17" s="82"/>
      <c r="DC17" s="82"/>
      <c r="DD17" s="82"/>
      <c r="DE17" s="82"/>
      <c r="DF17" s="82"/>
      <c r="DG17" s="82"/>
      <c r="DH17" s="82"/>
      <c r="DI17" s="82"/>
      <c r="DJ17" s="82"/>
      <c r="DK17" s="3"/>
      <c r="DL17" s="3"/>
      <c r="DM17" s="3"/>
      <c r="DN17" s="82"/>
      <c r="DO17" s="82"/>
      <c r="DP17" s="82"/>
      <c r="DQ17" s="82"/>
      <c r="DR17" s="82"/>
      <c r="DS17" s="82"/>
      <c r="DT17" s="82"/>
      <c r="DU17" s="82"/>
      <c r="DV17" s="82"/>
      <c r="DW17" s="82"/>
      <c r="DX17" s="3"/>
      <c r="DY17" s="3"/>
      <c r="DZ17" s="3"/>
      <c r="EA17" s="82"/>
      <c r="EB17" s="82"/>
      <c r="EC17" s="82"/>
      <c r="ED17" s="82"/>
      <c r="EE17" s="82"/>
      <c r="EF17" s="82"/>
      <c r="EG17" s="82"/>
      <c r="EH17" s="82"/>
      <c r="EI17" s="82"/>
      <c r="EJ17" s="82"/>
      <c r="EK17" s="3"/>
      <c r="EL17" s="3"/>
      <c r="EM17" s="3"/>
      <c r="EN17" s="82"/>
      <c r="EO17" s="82"/>
      <c r="EP17" s="82"/>
      <c r="EQ17" s="82"/>
      <c r="ER17" s="82"/>
      <c r="ES17" s="82"/>
      <c r="ET17" s="82"/>
      <c r="EU17" s="82"/>
      <c r="EV17" s="82"/>
      <c r="EW17" s="82"/>
      <c r="EX17" s="3"/>
      <c r="EY17" s="3"/>
      <c r="EZ17" s="3"/>
    </row>
    <row r="18" spans="1:156" x14ac:dyDescent="0.2">
      <c r="A18" s="92" t="s">
        <v>282</v>
      </c>
      <c r="B18" s="3">
        <f>'Reass Local'!B18</f>
        <v>13567592.627976177</v>
      </c>
      <c r="C18" s="3">
        <f>'Reass Local'!C18</f>
        <v>3149257.9223584579</v>
      </c>
      <c r="D18" s="3">
        <f>'Reass Local'!D18</f>
        <v>49446.001364245451</v>
      </c>
      <c r="E18" s="3">
        <f>'Reass Local'!E18</f>
        <v>78224860.827338174</v>
      </c>
      <c r="F18" s="3">
        <f>'Reass Local'!F18</f>
        <v>36605352.038738348</v>
      </c>
      <c r="G18" s="3">
        <f>'Reass Local'!G18</f>
        <v>10220726.760794045</v>
      </c>
      <c r="H18" s="3">
        <f>'Reass Local'!H18</f>
        <v>40242671.195041396</v>
      </c>
      <c r="I18" s="3">
        <f>'Reass Local'!I18</f>
        <v>1142725.6750631826</v>
      </c>
      <c r="J18" s="17">
        <f>SUM(D18:I18)</f>
        <v>166485782.49833938</v>
      </c>
      <c r="K18" s="17">
        <f>B18+C18+J18</f>
        <v>183202633.04867402</v>
      </c>
      <c r="O18" s="3">
        <f>'Reass Local'!N18</f>
        <v>10650869.464438887</v>
      </c>
      <c r="P18" s="3">
        <f>'Reass Local'!O18</f>
        <v>7983210.9128100201</v>
      </c>
      <c r="Q18" s="3">
        <f>'Reass Local'!P18</f>
        <v>139151.11563990006</v>
      </c>
      <c r="R18" s="3">
        <f>'Reass Local'!Q18</f>
        <v>203529088.154217</v>
      </c>
      <c r="S18" s="3">
        <f>'Reass Local'!R18</f>
        <v>13658548.724812642</v>
      </c>
      <c r="T18" s="3">
        <f>'Reass Local'!S18</f>
        <v>22652710.066190384</v>
      </c>
      <c r="U18" s="3">
        <f>'Reass Local'!T18</f>
        <v>97311812.675168023</v>
      </c>
      <c r="V18" s="3">
        <f>'Reass Local'!U18</f>
        <v>45953977.403968811</v>
      </c>
      <c r="W18" s="17">
        <f>SUM(Q18:V18)</f>
        <v>383245288.13999677</v>
      </c>
      <c r="X18" s="17">
        <f>O18+P18+W18</f>
        <v>401879368.51724565</v>
      </c>
      <c r="AA18" s="3">
        <f>'Reass Local'!Z18</f>
        <v>15172369.452126032</v>
      </c>
      <c r="AB18" s="3">
        <f>'Reass Local'!AA18</f>
        <v>10511877.613440026</v>
      </c>
      <c r="AC18" s="3">
        <f>'Reass Local'!AB18</f>
        <v>149923.70285782509</v>
      </c>
      <c r="AD18" s="3">
        <f>'Reass Local'!AC18</f>
        <v>222019510.54574639</v>
      </c>
      <c r="AE18" s="3">
        <f>'Reass Local'!AD18</f>
        <v>47543202.12232437</v>
      </c>
      <c r="AF18" s="3">
        <f>'Reass Local'!AE18</f>
        <v>23629167.686059695</v>
      </c>
      <c r="AG18" s="3">
        <f>'Reass Local'!AF18</f>
        <v>128456487.98979749</v>
      </c>
      <c r="AH18" s="3">
        <f>'Reass Local'!AG18</f>
        <v>54479683.802711084</v>
      </c>
      <c r="AI18" s="17">
        <f>SUM(AC18:AH18)</f>
        <v>476277975.84949684</v>
      </c>
      <c r="AJ18" s="17">
        <f>AA18+AB18+AI18</f>
        <v>501962222.9150629</v>
      </c>
      <c r="AK18" s="70"/>
      <c r="AL18" s="70"/>
      <c r="AM18" s="70"/>
      <c r="AN18" s="3">
        <f>'Reass Local'!AL18</f>
        <v>18748687.418810695</v>
      </c>
      <c r="AO18" s="3">
        <f>'Reass Local'!AM18</f>
        <v>13000746.707130032</v>
      </c>
      <c r="AP18" s="3">
        <f>'Reass Local'!AN18</f>
        <v>157985.8495956001</v>
      </c>
      <c r="AQ18" s="3">
        <f>'Reass Local'!AO18</f>
        <v>705499045.12584043</v>
      </c>
      <c r="AR18" s="3">
        <f>'Reass Local'!AP18</f>
        <v>53808118.493210442</v>
      </c>
      <c r="AS18" s="3">
        <f>'Reass Local'!AQ18</f>
        <v>152158598.3670004</v>
      </c>
      <c r="AT18" s="3">
        <f>'Reass Local'!AR18</f>
        <v>139895943.00474954</v>
      </c>
      <c r="AU18" s="3">
        <f>'Reass Local'!AS18</f>
        <v>57749520.896479592</v>
      </c>
      <c r="AV18" s="17">
        <f>SUM(AP18:AU18)</f>
        <v>1109269211.736876</v>
      </c>
      <c r="AW18" s="17">
        <f>AN18+AO18+AV18</f>
        <v>1141018645.8628168</v>
      </c>
      <c r="AX18" s="3"/>
      <c r="AY18" s="70"/>
      <c r="AZ18" s="70"/>
      <c r="BA18" s="3">
        <f>'Reass Local'!AX18</f>
        <v>20136663.899933811</v>
      </c>
      <c r="BB18" s="3">
        <f>'Reass Local'!AY18</f>
        <v>15484423.315890197</v>
      </c>
      <c r="BC18" s="3">
        <f>'Reass Local'!AZ18</f>
        <v>350793.34192305017</v>
      </c>
      <c r="BD18" s="3">
        <f>'Reass Local'!BA18</f>
        <v>631370541.5263288</v>
      </c>
      <c r="BE18" s="3">
        <f>'Reass Local'!BB18</f>
        <v>54598856.138892435</v>
      </c>
      <c r="BF18" s="3">
        <f>'Reass Local'!BC18</f>
        <v>155596478.06130549</v>
      </c>
      <c r="BG18" s="3">
        <f>'Reass Local'!BD18</f>
        <v>148016803.60104141</v>
      </c>
      <c r="BH18" s="3">
        <f>'Reass Local'!BE18</f>
        <v>63381106.243578158</v>
      </c>
      <c r="BI18" s="17">
        <f>SUM(BC18:BH18)</f>
        <v>1053314578.9130694</v>
      </c>
      <c r="BJ18" s="17">
        <f>BA18+BB18+BI18</f>
        <v>1088935666.1288934</v>
      </c>
      <c r="BK18" s="3"/>
      <c r="BL18" s="70"/>
      <c r="BM18" s="70"/>
      <c r="BN18" s="3">
        <f>'Reass Local'!BJ18</f>
        <v>23347772.947033118</v>
      </c>
      <c r="BO18" s="3">
        <f>'Reass Local'!BK18</f>
        <v>21274449.792502135</v>
      </c>
      <c r="BP18" s="3">
        <f>'Reass Local'!BL18</f>
        <v>363400.37036550022</v>
      </c>
      <c r="BQ18" s="3">
        <f>'Reass Local'!BM18</f>
        <v>653623743.38878298</v>
      </c>
      <c r="BR18" s="3">
        <f>'Reass Local'!BN18</f>
        <v>61968426.873301394</v>
      </c>
      <c r="BS18" s="3">
        <f>'Reass Local'!BO18</f>
        <v>159956184.2227419</v>
      </c>
      <c r="BT18" s="3">
        <f>'Reass Local'!BP18</f>
        <v>157433742.96753794</v>
      </c>
      <c r="BU18" s="3">
        <f>'Reass Local'!BQ18</f>
        <v>99043600.652411178</v>
      </c>
      <c r="BV18" s="17">
        <f>SUM(BP18:BU18)</f>
        <v>1132389098.4751408</v>
      </c>
      <c r="BW18" s="17">
        <f>BN18+BO18+BV18</f>
        <v>1177011321.2146761</v>
      </c>
      <c r="BX18" s="3"/>
      <c r="BY18" s="70"/>
      <c r="BZ18" s="70"/>
      <c r="CA18" s="3">
        <f>'Reass Local'!BV18</f>
        <v>25938821.319633838</v>
      </c>
      <c r="CB18" s="3">
        <f>'Reass Local'!BW18</f>
        <v>21094364.670810144</v>
      </c>
      <c r="CC18" s="3">
        <f>'Reass Local'!BX18</f>
        <v>377462.40664567519</v>
      </c>
      <c r="CD18" s="3">
        <f>'Reass Local'!BY18</f>
        <v>740957666.44116163</v>
      </c>
      <c r="CE18" s="3">
        <f>'Reass Local'!BZ18</f>
        <v>61657633.427058272</v>
      </c>
      <c r="CF18" s="3">
        <f>'Reass Local'!CA18</f>
        <v>182456044.15945607</v>
      </c>
      <c r="CG18" s="3">
        <f>'Reass Local'!CB18</f>
        <v>159878005.92532387</v>
      </c>
      <c r="CH18" s="3">
        <f>'Reass Local'!CC18</f>
        <v>98645147.928089082</v>
      </c>
      <c r="CI18" s="17">
        <f>SUM(CC18:CH18)</f>
        <v>1243971960.2877347</v>
      </c>
      <c r="CJ18" s="17">
        <f>CA18+CB18+CI18</f>
        <v>1291005146.2781787</v>
      </c>
      <c r="CK18" s="3"/>
      <c r="CL18" s="70"/>
      <c r="CM18" s="70"/>
      <c r="CN18" s="3">
        <f>'Reass Local'!CH18</f>
        <v>29264765.857458994</v>
      </c>
      <c r="CO18" s="3">
        <f>'Reass Local'!CI18</f>
        <v>22879540.246191118</v>
      </c>
      <c r="CP18" s="3">
        <f>'Reass Local'!CJ18</f>
        <v>402819.39171863598</v>
      </c>
      <c r="CQ18" s="3">
        <f>'Reass Local'!CK18</f>
        <v>801361623.72098589</v>
      </c>
      <c r="CR18" s="3">
        <f>'Reass Local'!CL18</f>
        <v>66849955.658942997</v>
      </c>
      <c r="CS18" s="3">
        <f>'Reass Local'!CM18</f>
        <v>223351260.25566638</v>
      </c>
      <c r="CT18" s="3">
        <f>'Reass Local'!CN18</f>
        <v>200385891.16713396</v>
      </c>
      <c r="CU18" s="3">
        <f>'Reass Local'!CO18</f>
        <v>110756822.46455415</v>
      </c>
      <c r="CV18" s="17">
        <f>SUM(CP18:CU18)</f>
        <v>1403108372.6590018</v>
      </c>
      <c r="CW18" s="17">
        <f>CN18+CO18+CV18</f>
        <v>1455252678.7626519</v>
      </c>
      <c r="CX18" s="3"/>
      <c r="CY18" s="70"/>
      <c r="CZ18" s="70"/>
      <c r="DA18" s="3">
        <f>'Reass Local'!CT18</f>
        <v>32590710.395284146</v>
      </c>
      <c r="DB18" s="3">
        <f>'Reass Local'!CU18</f>
        <v>24664715.821572088</v>
      </c>
      <c r="DC18" s="3">
        <f>'Reass Local'!CV18</f>
        <v>428176.3767915967</v>
      </c>
      <c r="DD18" s="3">
        <f>'Reass Local'!CW18</f>
        <v>861765581.00081015</v>
      </c>
      <c r="DE18" s="3">
        <f>'Reass Local'!CX18</f>
        <v>72042277.890827715</v>
      </c>
      <c r="DF18" s="3">
        <f>'Reass Local'!CY18</f>
        <v>264246476.35187668</v>
      </c>
      <c r="DG18" s="3">
        <f>'Reass Local'!CZ18</f>
        <v>240893776.40894407</v>
      </c>
      <c r="DH18" s="3">
        <f>'Reass Local'!DA18</f>
        <v>122868497.00101922</v>
      </c>
      <c r="DI18" s="17">
        <f>SUM(DC18:DH18)</f>
        <v>1562244785.0302696</v>
      </c>
      <c r="DJ18" s="17">
        <f>DA18+DB18+DI18</f>
        <v>1619500211.2471259</v>
      </c>
      <c r="DK18" s="3"/>
      <c r="DL18" s="70"/>
      <c r="DM18" s="70"/>
      <c r="DN18" s="3">
        <f>'Reass Local'!DF18</f>
        <v>35916654.933109298</v>
      </c>
      <c r="DO18" s="3">
        <f>'Reass Local'!DG18</f>
        <v>26449891.396953061</v>
      </c>
      <c r="DP18" s="3">
        <f>'Reass Local'!DH18</f>
        <v>453533.36186455749</v>
      </c>
      <c r="DQ18" s="3">
        <f>'Reass Local'!DI18</f>
        <v>922169538.2806344</v>
      </c>
      <c r="DR18" s="3">
        <f>'Reass Local'!DJ18</f>
        <v>77234600.122712448</v>
      </c>
      <c r="DS18" s="3">
        <f>'Reass Local'!DK18</f>
        <v>305141692.44808698</v>
      </c>
      <c r="DT18" s="3">
        <f>'Reass Local'!DL18</f>
        <v>281401661.65075415</v>
      </c>
      <c r="DU18" s="3">
        <f>'Reass Local'!DM18</f>
        <v>134980171.53748429</v>
      </c>
      <c r="DV18" s="17">
        <f>SUM(DP18:DU18)</f>
        <v>1721381197.4015369</v>
      </c>
      <c r="DW18" s="17">
        <f>DN18+DO18+DV18</f>
        <v>1783747743.7315993</v>
      </c>
      <c r="DX18" s="3"/>
      <c r="DY18" s="70"/>
      <c r="DZ18" s="70"/>
      <c r="EA18" s="3">
        <f>'Reass Local'!DR18</f>
        <v>39242599.470934451</v>
      </c>
      <c r="EB18" s="3">
        <f>'Reass Local'!DS18</f>
        <v>28235066.972334031</v>
      </c>
      <c r="EC18" s="3">
        <f>'Reass Local'!DT18</f>
        <v>478890.34693751822</v>
      </c>
      <c r="ED18" s="3">
        <f>'Reass Local'!DU18</f>
        <v>982573495.56045866</v>
      </c>
      <c r="EE18" s="3">
        <f>'Reass Local'!DV18</f>
        <v>82426922.354597166</v>
      </c>
      <c r="EF18" s="3">
        <f>'Reass Local'!DW18</f>
        <v>346036908.54429728</v>
      </c>
      <c r="EG18" s="3">
        <f>'Reass Local'!DX18</f>
        <v>321909546.89256424</v>
      </c>
      <c r="EH18" s="3">
        <f>'Reass Local'!DY18</f>
        <v>147091846.07394937</v>
      </c>
      <c r="EI18" s="17">
        <f>SUM(EC18:EH18)</f>
        <v>1880517609.7728043</v>
      </c>
      <c r="EJ18" s="17">
        <f>EA18+EB18+EI18</f>
        <v>1947995276.2160728</v>
      </c>
      <c r="EK18" s="3"/>
      <c r="EL18" s="70"/>
      <c r="EM18" s="70"/>
      <c r="EN18" s="3">
        <f>'Reass Local'!ED18</f>
        <v>42568544.008759603</v>
      </c>
      <c r="EO18" s="3">
        <f>'Reass Local'!EE18</f>
        <v>30020242.547715005</v>
      </c>
      <c r="EP18" s="3">
        <f>'Reass Local'!EF18</f>
        <v>504247.332010479</v>
      </c>
      <c r="EQ18" s="3">
        <f>'Reass Local'!EG18</f>
        <v>1042977452.8402829</v>
      </c>
      <c r="ER18" s="3">
        <f>'Reass Local'!EH18</f>
        <v>87619244.586481884</v>
      </c>
      <c r="ES18" s="3">
        <f>'Reass Local'!EI18</f>
        <v>386932124.64050758</v>
      </c>
      <c r="ET18" s="3">
        <f>'Reass Local'!EJ18</f>
        <v>362417432.13437432</v>
      </c>
      <c r="EU18" s="3">
        <f>'Reass Local'!EK18</f>
        <v>159203520.61041442</v>
      </c>
      <c r="EV18" s="17">
        <f>SUM(EP18:EU18)</f>
        <v>2039654022.1440718</v>
      </c>
      <c r="EW18" s="17">
        <f>EN18+EO18+EV18</f>
        <v>2112242808.7005465</v>
      </c>
      <c r="EX18" s="3"/>
      <c r="EY18" s="70"/>
      <c r="EZ18" s="70"/>
    </row>
    <row r="19" spans="1:156" ht="6" customHeight="1" x14ac:dyDescent="0.2">
      <c r="A19" s="83"/>
      <c r="B19" s="82"/>
      <c r="C19" s="82"/>
      <c r="D19" s="82"/>
      <c r="E19" s="82"/>
      <c r="F19" s="82"/>
      <c r="G19" s="82"/>
      <c r="H19" s="82"/>
      <c r="I19" s="82"/>
      <c r="J19" s="82"/>
      <c r="K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3"/>
      <c r="AL19" s="3"/>
      <c r="AM19" s="3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3"/>
      <c r="AY19" s="3"/>
      <c r="AZ19" s="3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3"/>
      <c r="BL19" s="3"/>
      <c r="BM19" s="3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3"/>
      <c r="BY19" s="3"/>
      <c r="BZ19" s="3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3"/>
      <c r="CL19" s="3"/>
      <c r="CM19" s="3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3"/>
      <c r="CY19" s="3"/>
      <c r="CZ19" s="3"/>
      <c r="DA19" s="82"/>
      <c r="DB19" s="82"/>
      <c r="DC19" s="82"/>
      <c r="DD19" s="82"/>
      <c r="DE19" s="82"/>
      <c r="DF19" s="82"/>
      <c r="DG19" s="82"/>
      <c r="DH19" s="82"/>
      <c r="DI19" s="82"/>
      <c r="DJ19" s="82"/>
      <c r="DK19" s="3"/>
      <c r="DL19" s="3"/>
      <c r="DM19" s="3"/>
      <c r="DN19" s="82"/>
      <c r="DO19" s="82"/>
      <c r="DP19" s="82"/>
      <c r="DQ19" s="82"/>
      <c r="DR19" s="82"/>
      <c r="DS19" s="82"/>
      <c r="DT19" s="82"/>
      <c r="DU19" s="82"/>
      <c r="DV19" s="82"/>
      <c r="DW19" s="82"/>
      <c r="DX19" s="3"/>
      <c r="DY19" s="3"/>
      <c r="DZ19" s="3"/>
      <c r="EA19" s="82"/>
      <c r="EB19" s="82"/>
      <c r="EC19" s="82"/>
      <c r="ED19" s="82"/>
      <c r="EE19" s="82"/>
      <c r="EF19" s="82"/>
      <c r="EG19" s="82"/>
      <c r="EH19" s="82"/>
      <c r="EI19" s="82"/>
      <c r="EJ19" s="82"/>
      <c r="EK19" s="3"/>
      <c r="EL19" s="3"/>
      <c r="EM19" s="3"/>
      <c r="EN19" s="82"/>
      <c r="EO19" s="82"/>
      <c r="EP19" s="82"/>
      <c r="EQ19" s="82"/>
      <c r="ER19" s="82"/>
      <c r="ES19" s="82"/>
      <c r="ET19" s="82"/>
      <c r="EU19" s="82"/>
      <c r="EV19" s="82"/>
      <c r="EW19" s="82"/>
      <c r="EX19" s="3"/>
      <c r="EY19" s="3"/>
      <c r="EZ19" s="3"/>
    </row>
    <row r="20" spans="1:156" x14ac:dyDescent="0.2">
      <c r="A20" s="1" t="s">
        <v>229</v>
      </c>
      <c r="B20" s="3">
        <f>'Reass Local'!B20</f>
        <v>25537396.6536173</v>
      </c>
      <c r="C20" s="3">
        <f>'Reass Local'!C20</f>
        <v>0</v>
      </c>
      <c r="D20" s="3">
        <f>'Reass Local'!D20</f>
        <v>152186.18663338601</v>
      </c>
      <c r="E20" s="3">
        <f>'Reass Local'!E20</f>
        <v>7395698.12297111</v>
      </c>
      <c r="F20" s="3">
        <f>'Reass Local'!F20</f>
        <v>29903133.138808001</v>
      </c>
      <c r="G20" s="3">
        <f>'Reass Local'!G20</f>
        <v>3710677.54776518</v>
      </c>
      <c r="H20" s="3">
        <f>'Reass Local'!H20</f>
        <v>-1017129.46662418</v>
      </c>
      <c r="I20" s="3">
        <f>'Reass Local'!I20</f>
        <v>1889056.87018153</v>
      </c>
      <c r="J20" s="3">
        <v>22731891</v>
      </c>
      <c r="K20" s="3">
        <f>B20+C20+J20</f>
        <v>48269287.6536173</v>
      </c>
      <c r="O20" s="3">
        <f t="shared" ref="O20:V20" si="44">B20</f>
        <v>25537396.6536173</v>
      </c>
      <c r="P20" s="3">
        <f t="shared" si="44"/>
        <v>0</v>
      </c>
      <c r="Q20" s="3">
        <f t="shared" si="44"/>
        <v>152186.18663338601</v>
      </c>
      <c r="R20" s="3">
        <f t="shared" si="44"/>
        <v>7395698.12297111</v>
      </c>
      <c r="S20" s="3">
        <f t="shared" si="44"/>
        <v>29903133.138808001</v>
      </c>
      <c r="T20" s="3">
        <f t="shared" si="44"/>
        <v>3710677.54776518</v>
      </c>
      <c r="U20" s="3">
        <f t="shared" si="44"/>
        <v>-1017129.46662418</v>
      </c>
      <c r="V20" s="3">
        <f t="shared" si="44"/>
        <v>1889056.87018153</v>
      </c>
      <c r="W20" s="3">
        <v>22731891</v>
      </c>
      <c r="X20" s="3">
        <f>O20+P20+W20</f>
        <v>48269287.6536173</v>
      </c>
      <c r="AA20" s="3">
        <f t="shared" ref="AA20:AH20" si="45">O20</f>
        <v>25537396.6536173</v>
      </c>
      <c r="AB20" s="3">
        <f t="shared" si="45"/>
        <v>0</v>
      </c>
      <c r="AC20" s="3">
        <f t="shared" si="45"/>
        <v>152186.18663338601</v>
      </c>
      <c r="AD20" s="3">
        <f t="shared" si="45"/>
        <v>7395698.12297111</v>
      </c>
      <c r="AE20" s="3">
        <f t="shared" si="45"/>
        <v>29903133.138808001</v>
      </c>
      <c r="AF20" s="3">
        <f t="shared" si="45"/>
        <v>3710677.54776518</v>
      </c>
      <c r="AG20" s="3">
        <f t="shared" si="45"/>
        <v>-1017129.46662418</v>
      </c>
      <c r="AH20" s="3">
        <f t="shared" si="45"/>
        <v>1889056.87018153</v>
      </c>
      <c r="AI20" s="3">
        <v>22731891</v>
      </c>
      <c r="AJ20" s="3">
        <f>AA20+AB20+AI20</f>
        <v>48269287.6536173</v>
      </c>
      <c r="AK20" s="3"/>
      <c r="AL20" s="3"/>
      <c r="AM20" s="3"/>
      <c r="AN20" s="3">
        <f t="shared" ref="AN20:AU20" si="46">AA20</f>
        <v>25537396.6536173</v>
      </c>
      <c r="AO20" s="3">
        <f t="shared" si="46"/>
        <v>0</v>
      </c>
      <c r="AP20" s="3">
        <f t="shared" si="46"/>
        <v>152186.18663338601</v>
      </c>
      <c r="AQ20" s="3">
        <f t="shared" si="46"/>
        <v>7395698.12297111</v>
      </c>
      <c r="AR20" s="3">
        <f t="shared" si="46"/>
        <v>29903133.138808001</v>
      </c>
      <c r="AS20" s="3">
        <f t="shared" si="46"/>
        <v>3710677.54776518</v>
      </c>
      <c r="AT20" s="3">
        <f t="shared" si="46"/>
        <v>-1017129.46662418</v>
      </c>
      <c r="AU20" s="3">
        <f t="shared" si="46"/>
        <v>1889056.87018153</v>
      </c>
      <c r="AV20" s="3">
        <v>22731891</v>
      </c>
      <c r="AW20" s="3">
        <f>AN20+AO20+AV20</f>
        <v>48269287.6536173</v>
      </c>
      <c r="AX20" s="3"/>
      <c r="AY20" s="3"/>
      <c r="AZ20" s="3"/>
      <c r="BA20" s="3">
        <f t="shared" ref="BA20:BH20" si="47">AN20</f>
        <v>25537396.6536173</v>
      </c>
      <c r="BB20" s="3">
        <f t="shared" si="47"/>
        <v>0</v>
      </c>
      <c r="BC20" s="3">
        <f t="shared" si="47"/>
        <v>152186.18663338601</v>
      </c>
      <c r="BD20" s="3">
        <f t="shared" si="47"/>
        <v>7395698.12297111</v>
      </c>
      <c r="BE20" s="3">
        <f t="shared" si="47"/>
        <v>29903133.138808001</v>
      </c>
      <c r="BF20" s="3">
        <f t="shared" si="47"/>
        <v>3710677.54776518</v>
      </c>
      <c r="BG20" s="3">
        <f t="shared" si="47"/>
        <v>-1017129.46662418</v>
      </c>
      <c r="BH20" s="3">
        <f t="shared" si="47"/>
        <v>1889056.87018153</v>
      </c>
      <c r="BI20" s="3">
        <v>22731891</v>
      </c>
      <c r="BJ20" s="3">
        <f>BA20+BB20+BI20</f>
        <v>48269287.6536173</v>
      </c>
      <c r="BK20" s="3"/>
      <c r="BL20" s="3"/>
      <c r="BM20" s="3"/>
      <c r="BN20" s="3">
        <f t="shared" ref="BN20:BU20" si="48">BA20</f>
        <v>25537396.6536173</v>
      </c>
      <c r="BO20" s="3">
        <f t="shared" si="48"/>
        <v>0</v>
      </c>
      <c r="BP20" s="3">
        <f t="shared" si="48"/>
        <v>152186.18663338601</v>
      </c>
      <c r="BQ20" s="3">
        <f t="shared" si="48"/>
        <v>7395698.12297111</v>
      </c>
      <c r="BR20" s="3">
        <f t="shared" si="48"/>
        <v>29903133.138808001</v>
      </c>
      <c r="BS20" s="3">
        <f t="shared" si="48"/>
        <v>3710677.54776518</v>
      </c>
      <c r="BT20" s="3">
        <f t="shared" si="48"/>
        <v>-1017129.46662418</v>
      </c>
      <c r="BU20" s="3">
        <f t="shared" si="48"/>
        <v>1889056.87018153</v>
      </c>
      <c r="BV20" s="3">
        <v>22731891</v>
      </c>
      <c r="BW20" s="3">
        <f>BN20+BO20+BV20</f>
        <v>48269287.6536173</v>
      </c>
      <c r="BX20" s="3"/>
      <c r="BY20" s="3"/>
      <c r="BZ20" s="3"/>
      <c r="CA20" s="3">
        <f t="shared" ref="CA20:CH20" si="49">BN20</f>
        <v>25537396.6536173</v>
      </c>
      <c r="CB20" s="3">
        <f t="shared" si="49"/>
        <v>0</v>
      </c>
      <c r="CC20" s="3">
        <f t="shared" si="49"/>
        <v>152186.18663338601</v>
      </c>
      <c r="CD20" s="3">
        <f t="shared" si="49"/>
        <v>7395698.12297111</v>
      </c>
      <c r="CE20" s="3">
        <f t="shared" si="49"/>
        <v>29903133.138808001</v>
      </c>
      <c r="CF20" s="3">
        <f t="shared" si="49"/>
        <v>3710677.54776518</v>
      </c>
      <c r="CG20" s="3">
        <f t="shared" si="49"/>
        <v>-1017129.46662418</v>
      </c>
      <c r="CH20" s="3">
        <f t="shared" si="49"/>
        <v>1889056.87018153</v>
      </c>
      <c r="CI20" s="3">
        <v>22731891</v>
      </c>
      <c r="CJ20" s="3">
        <f>CA20+CB20+CI20</f>
        <v>48269287.6536173</v>
      </c>
      <c r="CK20" s="3"/>
      <c r="CL20" s="3"/>
      <c r="CM20" s="3"/>
      <c r="CN20" s="3">
        <f t="shared" ref="CN20:CU20" si="50">CA20</f>
        <v>25537396.6536173</v>
      </c>
      <c r="CO20" s="3">
        <f t="shared" si="50"/>
        <v>0</v>
      </c>
      <c r="CP20" s="3">
        <f t="shared" si="50"/>
        <v>152186.18663338601</v>
      </c>
      <c r="CQ20" s="3">
        <f t="shared" si="50"/>
        <v>7395698.12297111</v>
      </c>
      <c r="CR20" s="3">
        <f t="shared" si="50"/>
        <v>29903133.138808001</v>
      </c>
      <c r="CS20" s="3">
        <f t="shared" si="50"/>
        <v>3710677.54776518</v>
      </c>
      <c r="CT20" s="3">
        <f t="shared" si="50"/>
        <v>-1017129.46662418</v>
      </c>
      <c r="CU20" s="3">
        <f t="shared" si="50"/>
        <v>1889056.87018153</v>
      </c>
      <c r="CV20" s="3">
        <v>22731891</v>
      </c>
      <c r="CW20" s="3">
        <f>CN20+CO20+CV20</f>
        <v>48269287.6536173</v>
      </c>
      <c r="CX20" s="3"/>
      <c r="CY20" s="3"/>
      <c r="CZ20" s="3"/>
      <c r="DA20" s="3">
        <f t="shared" ref="DA20:DH20" si="51">CN20</f>
        <v>25537396.6536173</v>
      </c>
      <c r="DB20" s="3">
        <f t="shared" si="51"/>
        <v>0</v>
      </c>
      <c r="DC20" s="3">
        <f t="shared" si="51"/>
        <v>152186.18663338601</v>
      </c>
      <c r="DD20" s="3">
        <f t="shared" si="51"/>
        <v>7395698.12297111</v>
      </c>
      <c r="DE20" s="3">
        <f t="shared" si="51"/>
        <v>29903133.138808001</v>
      </c>
      <c r="DF20" s="3">
        <f t="shared" si="51"/>
        <v>3710677.54776518</v>
      </c>
      <c r="DG20" s="3">
        <f t="shared" si="51"/>
        <v>-1017129.46662418</v>
      </c>
      <c r="DH20" s="3">
        <f t="shared" si="51"/>
        <v>1889056.87018153</v>
      </c>
      <c r="DI20" s="3">
        <v>22731891</v>
      </c>
      <c r="DJ20" s="3">
        <f>DA20+DB20+DI20</f>
        <v>48269287.6536173</v>
      </c>
      <c r="DK20" s="3"/>
      <c r="DL20" s="3"/>
      <c r="DM20" s="3"/>
      <c r="DN20" s="3">
        <f t="shared" ref="DN20:DU20" si="52">DA20</f>
        <v>25537396.6536173</v>
      </c>
      <c r="DO20" s="3">
        <f t="shared" si="52"/>
        <v>0</v>
      </c>
      <c r="DP20" s="3">
        <f t="shared" si="52"/>
        <v>152186.18663338601</v>
      </c>
      <c r="DQ20" s="3">
        <f t="shared" si="52"/>
        <v>7395698.12297111</v>
      </c>
      <c r="DR20" s="3">
        <f t="shared" si="52"/>
        <v>29903133.138808001</v>
      </c>
      <c r="DS20" s="3">
        <f t="shared" si="52"/>
        <v>3710677.54776518</v>
      </c>
      <c r="DT20" s="3">
        <f t="shared" si="52"/>
        <v>-1017129.46662418</v>
      </c>
      <c r="DU20" s="3">
        <f t="shared" si="52"/>
        <v>1889056.87018153</v>
      </c>
      <c r="DV20" s="3">
        <v>22731891</v>
      </c>
      <c r="DW20" s="3">
        <f>DN20+DO20+DV20</f>
        <v>48269287.6536173</v>
      </c>
      <c r="DX20" s="3"/>
      <c r="DY20" s="3"/>
      <c r="DZ20" s="3"/>
      <c r="EA20" s="3">
        <f t="shared" ref="EA20:EH20" si="53">DN20</f>
        <v>25537396.6536173</v>
      </c>
      <c r="EB20" s="3">
        <f t="shared" si="53"/>
        <v>0</v>
      </c>
      <c r="EC20" s="3">
        <f t="shared" si="53"/>
        <v>152186.18663338601</v>
      </c>
      <c r="ED20" s="3">
        <f t="shared" si="53"/>
        <v>7395698.12297111</v>
      </c>
      <c r="EE20" s="3">
        <f t="shared" si="53"/>
        <v>29903133.138808001</v>
      </c>
      <c r="EF20" s="3">
        <f t="shared" si="53"/>
        <v>3710677.54776518</v>
      </c>
      <c r="EG20" s="3">
        <f t="shared" si="53"/>
        <v>-1017129.46662418</v>
      </c>
      <c r="EH20" s="3">
        <f t="shared" si="53"/>
        <v>1889056.87018153</v>
      </c>
      <c r="EI20" s="3">
        <v>22731891</v>
      </c>
      <c r="EJ20" s="3">
        <f>EA20+EB20+EI20</f>
        <v>48269287.6536173</v>
      </c>
      <c r="EK20" s="3"/>
      <c r="EL20" s="3"/>
      <c r="EM20" s="3"/>
      <c r="EN20" s="3">
        <f t="shared" ref="EN20:EU20" si="54">EA20</f>
        <v>25537396.6536173</v>
      </c>
      <c r="EO20" s="3">
        <f t="shared" si="54"/>
        <v>0</v>
      </c>
      <c r="EP20" s="3">
        <f t="shared" si="54"/>
        <v>152186.18663338601</v>
      </c>
      <c r="EQ20" s="3">
        <f t="shared" si="54"/>
        <v>7395698.12297111</v>
      </c>
      <c r="ER20" s="3">
        <f t="shared" si="54"/>
        <v>29903133.138808001</v>
      </c>
      <c r="ES20" s="3">
        <f t="shared" si="54"/>
        <v>3710677.54776518</v>
      </c>
      <c r="ET20" s="3">
        <f t="shared" si="54"/>
        <v>-1017129.46662418</v>
      </c>
      <c r="EU20" s="3">
        <f t="shared" si="54"/>
        <v>1889056.87018153</v>
      </c>
      <c r="EV20" s="3">
        <f>SUM(EP20:EU20)</f>
        <v>42033622.399735026</v>
      </c>
      <c r="EW20" s="3">
        <f>EN20+EO20+EV20</f>
        <v>67571019.053352326</v>
      </c>
      <c r="EX20" s="3"/>
      <c r="EY20" s="3"/>
      <c r="EZ20" s="3"/>
    </row>
    <row r="21" spans="1:156" x14ac:dyDescent="0.2">
      <c r="A21" s="1" t="s">
        <v>228</v>
      </c>
      <c r="B21" s="3">
        <f>'Reass Local'!B21</f>
        <v>0</v>
      </c>
      <c r="C21" s="3">
        <f>'Reass Local'!C21</f>
        <v>0</v>
      </c>
      <c r="D21" s="3">
        <f>'Reass Local'!D21</f>
        <v>0</v>
      </c>
      <c r="E21" s="3">
        <f>'Reass Local'!E21</f>
        <v>0</v>
      </c>
      <c r="F21" s="3">
        <f>'Reass Local'!F21</f>
        <v>39301692.105062462</v>
      </c>
      <c r="G21" s="3">
        <f>'Reass Local'!G21</f>
        <v>0</v>
      </c>
      <c r="H21" s="3">
        <f>'Reass Local'!H21</f>
        <v>0</v>
      </c>
      <c r="I21" s="3">
        <f>'Reass Local'!I21</f>
        <v>0</v>
      </c>
      <c r="J21" s="3">
        <f>SUM(D21:I21)</f>
        <v>39301692.105062462</v>
      </c>
      <c r="K21" s="3">
        <f>B21+C21+J21</f>
        <v>39301692.105062462</v>
      </c>
      <c r="O21" s="3">
        <f>'Reass Local'!N21</f>
        <v>19424695.807073459</v>
      </c>
      <c r="P21" s="3">
        <f>'Reass Local'!O21</f>
        <v>0</v>
      </c>
      <c r="Q21" s="3">
        <f>'Reass Local'!P21</f>
        <v>278302.23127980012</v>
      </c>
      <c r="R21" s="3">
        <f>'Reass Local'!Q21</f>
        <v>96078515.160067976</v>
      </c>
      <c r="S21" s="3">
        <f>'Reass Local'!R21</f>
        <v>65729570.486527935</v>
      </c>
      <c r="T21" s="3">
        <f>'Reass Local'!S21</f>
        <v>0</v>
      </c>
      <c r="U21" s="3">
        <f>'Reass Local'!T21</f>
        <v>9480815.4925537594</v>
      </c>
      <c r="V21" s="3">
        <f>'Reass Local'!U21</f>
        <v>9916619.5342244506</v>
      </c>
      <c r="W21" s="3">
        <f>SUM(Q21:V21)</f>
        <v>181483822.90465394</v>
      </c>
      <c r="X21" s="3">
        <f>O21+P21+W21</f>
        <v>200908518.71172738</v>
      </c>
      <c r="AA21" s="3">
        <f>'Reass Local'!Z25</f>
        <v>0</v>
      </c>
      <c r="AB21" s="3">
        <f>'Reass Local'!AA25</f>
        <v>0</v>
      </c>
      <c r="AC21" s="3">
        <f>'Reass Local'!AB25</f>
        <v>0</v>
      </c>
      <c r="AD21" s="3">
        <f>'Reass Local'!AC25</f>
        <v>73851921.432499751</v>
      </c>
      <c r="AE21" s="3">
        <f>'Reass Local'!AD25</f>
        <v>58135209.435309045</v>
      </c>
      <c r="AF21" s="3">
        <f>'Reass Local'!AE25</f>
        <v>0</v>
      </c>
      <c r="AG21" s="3">
        <f>'Reass Local'!AF25</f>
        <v>3064793.1925965822</v>
      </c>
      <c r="AH21" s="3">
        <f>'Reass Local'!AG25</f>
        <v>0</v>
      </c>
      <c r="AI21" s="3">
        <f>SUM(AC21:AH21)</f>
        <v>135051924.06040537</v>
      </c>
      <c r="AJ21" s="3">
        <f>AA21+AB21+AI21</f>
        <v>135051924.06040537</v>
      </c>
      <c r="AK21" s="3"/>
      <c r="AL21" s="3"/>
      <c r="AM21" s="3"/>
      <c r="AN21" s="3">
        <f>'Reass Local'!AL21</f>
        <v>22083526.677124612</v>
      </c>
      <c r="AO21" s="3">
        <f>'Reass Local'!AM21</f>
        <v>0</v>
      </c>
      <c r="AP21" s="3">
        <f>'Reass Local'!AN21</f>
        <v>224948.4947424001</v>
      </c>
      <c r="AQ21" s="3">
        <f>'Reass Local'!AO21</f>
        <v>129420116.65101981</v>
      </c>
      <c r="AR21" s="3">
        <f>'Reass Local'!AP21</f>
        <v>41165120.021322452</v>
      </c>
      <c r="AS21" s="3">
        <f>'Reass Local'!AQ21</f>
        <v>6406370.2288836632</v>
      </c>
      <c r="AT21" s="3">
        <f>'Reass Local'!AR21</f>
        <v>6282173.0065167369</v>
      </c>
      <c r="AU21" s="3">
        <f>'Reass Local'!AS21</f>
        <v>8997228.8542412017</v>
      </c>
      <c r="AV21" s="3">
        <f>SUM(AP21:AU21)</f>
        <v>192495957.25672624</v>
      </c>
      <c r="AW21" s="3">
        <f>AN21+AO21+AV21</f>
        <v>214579483.93385085</v>
      </c>
      <c r="AX21" s="3"/>
      <c r="AY21" s="3"/>
      <c r="AZ21" s="3"/>
      <c r="BA21" s="3">
        <f>'Reass Local'!AX21</f>
        <v>24388958.175410718</v>
      </c>
      <c r="BB21" s="3">
        <f>'Reass Local'!AY21</f>
        <v>0</v>
      </c>
      <c r="BC21" s="3">
        <f>'Reass Local'!AZ21</f>
        <v>502592.24152800016</v>
      </c>
      <c r="BD21" s="3">
        <f>'Reass Local'!BA21</f>
        <v>130427269.12001678</v>
      </c>
      <c r="BE21" s="3">
        <f>'Reass Local'!BB21</f>
        <v>40057646.674277291</v>
      </c>
      <c r="BF21" s="3">
        <f>'Reass Local'!BC21</f>
        <v>6621376.2595333029</v>
      </c>
      <c r="BG21" s="3">
        <f>'Reass Local'!BD21</f>
        <v>7180502.3709881362</v>
      </c>
      <c r="BH21" s="3">
        <f>'Reass Local'!BE21</f>
        <v>10049610.214119462</v>
      </c>
      <c r="BI21" s="3">
        <f>SUM(BC21:BH21)</f>
        <v>194838996.880463</v>
      </c>
      <c r="BJ21" s="3">
        <f>BA21+BB21+BI21</f>
        <v>219227955.05587372</v>
      </c>
      <c r="BK21" s="3"/>
      <c r="BL21" s="3"/>
      <c r="BM21" s="3"/>
      <c r="BN21" s="3">
        <f>'Reass Local'!BJ21</f>
        <v>24388958.175410721</v>
      </c>
      <c r="BO21" s="3">
        <f>'Reass Local'!BK21</f>
        <v>0</v>
      </c>
      <c r="BP21" s="3">
        <f>'Reass Local'!BL21</f>
        <v>502592.24152800022</v>
      </c>
      <c r="BQ21" s="3">
        <f>'Reass Local'!BM21</f>
        <v>115411912.30227791</v>
      </c>
      <c r="BR21" s="3">
        <f>'Reass Local'!BN21</f>
        <v>40030640.493480019</v>
      </c>
      <c r="BS21" s="3">
        <f>'Reass Local'!BO21</f>
        <v>5807074.2679514531</v>
      </c>
      <c r="BT21" s="3">
        <f>'Reass Local'!BP21</f>
        <v>7450016.4966240041</v>
      </c>
      <c r="BU21" s="3">
        <f>'Reass Local'!BQ21</f>
        <v>11275174.369433181</v>
      </c>
      <c r="BV21" s="3">
        <f>SUM(BP21:BU21)</f>
        <v>180477410.17129457</v>
      </c>
      <c r="BW21" s="3">
        <f>BN21+BO21+BV21</f>
        <v>204866368.34670529</v>
      </c>
      <c r="BX21" s="3"/>
      <c r="BY21" s="3"/>
      <c r="BZ21" s="3"/>
      <c r="CA21" s="3">
        <f>'Reass Local'!BV21</f>
        <v>30628587.221455466</v>
      </c>
      <c r="CB21" s="3">
        <f>'Reass Local'!BW21</f>
        <v>0</v>
      </c>
      <c r="CC21" s="3">
        <f>'Reass Local'!BX21</f>
        <v>541385.57865600032</v>
      </c>
      <c r="CD21" s="3">
        <f>'Reass Local'!BY21</f>
        <v>138421486.66549549</v>
      </c>
      <c r="CE21" s="3">
        <f>'Reass Local'!BZ21</f>
        <v>39644489.686135218</v>
      </c>
      <c r="CF21" s="3">
        <f>'Reass Local'!CA21</f>
        <v>7871539.797426411</v>
      </c>
      <c r="CG21" s="3">
        <f>'Reass Local'!CB21</f>
        <v>8507068.4870538227</v>
      </c>
      <c r="CH21" s="3">
        <f>'Reass Local'!CC21</f>
        <v>13655710.169367885</v>
      </c>
      <c r="CI21" s="3">
        <f>SUM(CC21:CH21)</f>
        <v>208641680.3841348</v>
      </c>
      <c r="CJ21" s="3">
        <f>CA21+CB21+CI21</f>
        <v>239270267.60559025</v>
      </c>
      <c r="CK21" s="3"/>
      <c r="CL21" s="3"/>
      <c r="CM21" s="3"/>
      <c r="CN21" s="3">
        <f>'Reass Local'!CH21</f>
        <v>34726898.969941542</v>
      </c>
      <c r="CO21" s="3">
        <f>'Reass Local'!CI21</f>
        <v>0</v>
      </c>
      <c r="CP21" s="3">
        <f>'Reass Local'!CJ21</f>
        <v>493863.90809020808</v>
      </c>
      <c r="CQ21" s="3">
        <f>'Reass Local'!CK21</f>
        <v>121244457.0487579</v>
      </c>
      <c r="CR21" s="3">
        <f>'Reass Local'!CL21</f>
        <v>41680116.866438136</v>
      </c>
      <c r="CS21" s="3">
        <f>'Reass Local'!CM21</f>
        <v>9120650.1214910019</v>
      </c>
      <c r="CT21" s="3">
        <f>'Reass Local'!CN21</f>
        <v>8383530.2609355021</v>
      </c>
      <c r="CU21" s="3">
        <f>'Reass Local'!CO21</f>
        <v>12608133.182705207</v>
      </c>
      <c r="CV21" s="3">
        <f>SUM(CP21:CU21)</f>
        <v>193530751.38841796</v>
      </c>
      <c r="CW21" s="3">
        <f>CN21+CO21+CV21</f>
        <v>228257650.35835952</v>
      </c>
      <c r="CX21" s="3"/>
      <c r="CY21" s="3"/>
      <c r="CZ21" s="3"/>
      <c r="DA21" s="3">
        <f>'Reass Local'!CT21</f>
        <v>38864086.55927334</v>
      </c>
      <c r="DB21" s="3">
        <f>'Reass Local'!CU21</f>
        <v>0</v>
      </c>
      <c r="DC21" s="3">
        <f>'Reass Local'!CV21</f>
        <v>435780.61662294797</v>
      </c>
      <c r="DD21" s="3">
        <f>'Reass Local'!CW21</f>
        <v>99776784.428992331</v>
      </c>
      <c r="DE21" s="3">
        <f>'Reass Local'!CX21</f>
        <v>43513344.976489179</v>
      </c>
      <c r="DF21" s="3">
        <f>'Reass Local'!CY21</f>
        <v>10181097.577420875</v>
      </c>
      <c r="DG21" s="3">
        <f>'Reass Local'!CZ21</f>
        <v>7338614.2835592898</v>
      </c>
      <c r="DH21" s="3">
        <f>'Reass Local'!DA21</f>
        <v>10964747.001878154</v>
      </c>
      <c r="DI21" s="3">
        <f>SUM(DC21:DH21)</f>
        <v>172210368.88496277</v>
      </c>
      <c r="DJ21" s="3">
        <f>DA21+DB21+DI21</f>
        <v>211074455.4442361</v>
      </c>
      <c r="DK21" s="3"/>
      <c r="DL21" s="3"/>
      <c r="DM21" s="3"/>
      <c r="DN21" s="3">
        <f>'Reass Local'!DF21</f>
        <v>43040149.989450872</v>
      </c>
      <c r="DO21" s="3">
        <f>'Reass Local'!DG21</f>
        <v>0</v>
      </c>
      <c r="DP21" s="3">
        <f>'Reass Local'!DH21</f>
        <v>367135.70425422012</v>
      </c>
      <c r="DQ21" s="3">
        <f>'Reass Local'!DI21</f>
        <v>74018468.806198761</v>
      </c>
      <c r="DR21" s="3">
        <f>'Reass Local'!DJ21</f>
        <v>45144174.016288355</v>
      </c>
      <c r="DS21" s="3">
        <f>'Reass Local'!DK21</f>
        <v>11052882.165216032</v>
      </c>
      <c r="DT21" s="3">
        <f>'Reass Local'!DL21</f>
        <v>5372320.5549251847</v>
      </c>
      <c r="DU21" s="3">
        <f>'Reass Local'!DM21</f>
        <v>8725551.6268867236</v>
      </c>
      <c r="DV21" s="3">
        <f>SUM(DP21:DU21)</f>
        <v>144680532.87376928</v>
      </c>
      <c r="DW21" s="3">
        <f>DN21+DO21+DV21</f>
        <v>187720682.86322016</v>
      </c>
      <c r="DX21" s="3"/>
      <c r="DY21" s="3"/>
      <c r="DZ21" s="3"/>
      <c r="EA21" s="3">
        <f>'Reass Local'!DR21</f>
        <v>47255089.260474131</v>
      </c>
      <c r="EB21" s="3">
        <f>'Reass Local'!DS21</f>
        <v>0</v>
      </c>
      <c r="EC21" s="3">
        <f>'Reass Local'!DT21</f>
        <v>287929.17098402436</v>
      </c>
      <c r="ED21" s="3">
        <f>'Reass Local'!DU21</f>
        <v>43969510.180377185</v>
      </c>
      <c r="EE21" s="3">
        <f>'Reass Local'!DV21</f>
        <v>46572603.985835664</v>
      </c>
      <c r="EF21" s="3">
        <f>'Reass Local'!DW21</f>
        <v>11736003.884876473</v>
      </c>
      <c r="EG21" s="3">
        <f>'Reass Local'!DX21</f>
        <v>2484649.0750331883</v>
      </c>
      <c r="EH21" s="3">
        <f>'Reass Local'!DY21</f>
        <v>5890547.0577309188</v>
      </c>
      <c r="EI21" s="3">
        <f>SUM(EC21:EH21)</f>
        <v>110941243.35483745</v>
      </c>
      <c r="EJ21" s="3">
        <f>EA21+EB21+EI21</f>
        <v>158196332.61531156</v>
      </c>
      <c r="EK21" s="3"/>
      <c r="EL21" s="3"/>
      <c r="EM21" s="3"/>
      <c r="EN21" s="3">
        <f>'Reass Local'!ED21</f>
        <v>51508904.372343116</v>
      </c>
      <c r="EO21" s="3">
        <f>'Reass Local'!EE21</f>
        <v>0</v>
      </c>
      <c r="EP21" s="3">
        <f>'Reass Local'!EF21</f>
        <v>198161.01681236076</v>
      </c>
      <c r="EQ21" s="3">
        <f>'Reass Local'!EG21</f>
        <v>9629908.5515276194</v>
      </c>
      <c r="ER21" s="3">
        <f>'Reass Local'!EH21</f>
        <v>47798634.885131098</v>
      </c>
      <c r="ES21" s="3">
        <f>'Reass Local'!EI21</f>
        <v>12230462.736402199</v>
      </c>
      <c r="ET21" s="3">
        <f>'Reass Local'!EJ21</f>
        <v>-1324400.1561166998</v>
      </c>
      <c r="EU21" s="3">
        <f>'Reass Local'!EK21</f>
        <v>2459733.294410741</v>
      </c>
      <c r="EV21" s="3">
        <f>SUM(EP21:EU21)</f>
        <v>70992500.328167319</v>
      </c>
      <c r="EW21" s="3">
        <f>EN21+EO21+EV21</f>
        <v>122501404.70051044</v>
      </c>
      <c r="EX21" s="3"/>
      <c r="EY21" s="3"/>
      <c r="EZ21" s="3"/>
    </row>
    <row r="22" spans="1:156" x14ac:dyDescent="0.2">
      <c r="A22" s="92" t="s">
        <v>298</v>
      </c>
      <c r="B22" s="17">
        <f t="shared" ref="B22:K22" si="55">B21-B20</f>
        <v>-25537396.6536173</v>
      </c>
      <c r="C22" s="17">
        <f t="shared" si="55"/>
        <v>0</v>
      </c>
      <c r="D22" s="17">
        <f t="shared" si="55"/>
        <v>-152186.18663338601</v>
      </c>
      <c r="E22" s="17">
        <f t="shared" si="55"/>
        <v>-7395698.12297111</v>
      </c>
      <c r="F22" s="17">
        <f t="shared" si="55"/>
        <v>9398558.9662544616</v>
      </c>
      <c r="G22" s="17">
        <f t="shared" si="55"/>
        <v>-3710677.54776518</v>
      </c>
      <c r="H22" s="17">
        <f t="shared" si="55"/>
        <v>1017129.46662418</v>
      </c>
      <c r="I22" s="17">
        <f t="shared" si="55"/>
        <v>-1889056.87018153</v>
      </c>
      <c r="J22" s="17">
        <f t="shared" si="55"/>
        <v>16569801.105062462</v>
      </c>
      <c r="K22" s="17">
        <f t="shared" si="55"/>
        <v>-8967595.5485548377</v>
      </c>
      <c r="L22" s="3"/>
      <c r="M22" s="3"/>
      <c r="N22" s="3"/>
      <c r="O22" s="17">
        <f t="shared" ref="O22:X22" si="56">O21-O20</f>
        <v>-6112700.8465438411</v>
      </c>
      <c r="P22" s="17">
        <f t="shared" si="56"/>
        <v>0</v>
      </c>
      <c r="Q22" s="17">
        <f t="shared" si="56"/>
        <v>126116.04464641411</v>
      </c>
      <c r="R22" s="17">
        <f t="shared" si="56"/>
        <v>88682817.037096858</v>
      </c>
      <c r="S22" s="17">
        <f t="shared" si="56"/>
        <v>35826437.347719938</v>
      </c>
      <c r="T22" s="17">
        <f t="shared" si="56"/>
        <v>-3710677.54776518</v>
      </c>
      <c r="U22" s="17">
        <f t="shared" si="56"/>
        <v>10497944.959177939</v>
      </c>
      <c r="V22" s="17">
        <f t="shared" si="56"/>
        <v>8027562.6640429208</v>
      </c>
      <c r="W22" s="17">
        <f t="shared" si="56"/>
        <v>158751931.90465394</v>
      </c>
      <c r="X22" s="17">
        <f t="shared" si="56"/>
        <v>152639231.05811009</v>
      </c>
      <c r="Y22" s="3"/>
      <c r="Z22" s="3"/>
      <c r="AA22" s="17">
        <f t="shared" ref="AA22:AJ22" si="57">AA21-AA20</f>
        <v>-25537396.6536173</v>
      </c>
      <c r="AB22" s="17">
        <f t="shared" si="57"/>
        <v>0</v>
      </c>
      <c r="AC22" s="17">
        <f t="shared" si="57"/>
        <v>-152186.18663338601</v>
      </c>
      <c r="AD22" s="17">
        <f t="shared" si="57"/>
        <v>66456223.309528641</v>
      </c>
      <c r="AE22" s="17">
        <f t="shared" si="57"/>
        <v>28232076.296501044</v>
      </c>
      <c r="AF22" s="17">
        <f t="shared" si="57"/>
        <v>-3710677.54776518</v>
      </c>
      <c r="AG22" s="17">
        <f t="shared" si="57"/>
        <v>4081922.6592207621</v>
      </c>
      <c r="AH22" s="17">
        <f t="shared" si="57"/>
        <v>-1889056.87018153</v>
      </c>
      <c r="AI22" s="17">
        <f t="shared" si="57"/>
        <v>112320033.06040537</v>
      </c>
      <c r="AJ22" s="17">
        <f t="shared" si="57"/>
        <v>86782636.406788081</v>
      </c>
      <c r="AK22" s="70"/>
      <c r="AL22" s="70"/>
      <c r="AM22" s="70"/>
      <c r="AN22" s="17">
        <f t="shared" ref="AN22:AW22" si="58">AN21-AN20</f>
        <v>-3453869.9764926881</v>
      </c>
      <c r="AO22" s="17">
        <f t="shared" si="58"/>
        <v>0</v>
      </c>
      <c r="AP22" s="17">
        <f t="shared" si="58"/>
        <v>72762.308109014091</v>
      </c>
      <c r="AQ22" s="17">
        <f t="shared" si="58"/>
        <v>122024418.52804869</v>
      </c>
      <c r="AR22" s="17">
        <f t="shared" si="58"/>
        <v>11261986.882514451</v>
      </c>
      <c r="AS22" s="17">
        <f t="shared" si="58"/>
        <v>2695692.6811184832</v>
      </c>
      <c r="AT22" s="17">
        <f t="shared" si="58"/>
        <v>7299302.4731409168</v>
      </c>
      <c r="AU22" s="17">
        <f t="shared" si="58"/>
        <v>7108171.9840596719</v>
      </c>
      <c r="AV22" s="17">
        <f t="shared" si="58"/>
        <v>169764066.25672624</v>
      </c>
      <c r="AW22" s="17">
        <f t="shared" si="58"/>
        <v>166310196.28023356</v>
      </c>
      <c r="AX22" s="70"/>
      <c r="AY22" s="70"/>
      <c r="AZ22" s="70"/>
      <c r="BA22" s="17">
        <f t="shared" ref="BA22:BJ22" si="59">BA21-BA20</f>
        <v>-1148438.4782065824</v>
      </c>
      <c r="BB22" s="17">
        <f t="shared" si="59"/>
        <v>0</v>
      </c>
      <c r="BC22" s="17">
        <f t="shared" si="59"/>
        <v>350406.05489461415</v>
      </c>
      <c r="BD22" s="17">
        <f t="shared" si="59"/>
        <v>123031570.99704567</v>
      </c>
      <c r="BE22" s="17">
        <f t="shared" si="59"/>
        <v>10154513.53546929</v>
      </c>
      <c r="BF22" s="17">
        <f t="shared" si="59"/>
        <v>2910698.7117681229</v>
      </c>
      <c r="BG22" s="17">
        <f t="shared" si="59"/>
        <v>8197631.837612316</v>
      </c>
      <c r="BH22" s="17">
        <f t="shared" si="59"/>
        <v>8160553.3439379325</v>
      </c>
      <c r="BI22" s="17">
        <f t="shared" si="59"/>
        <v>172107105.880463</v>
      </c>
      <c r="BJ22" s="17">
        <f t="shared" si="59"/>
        <v>170958667.40225643</v>
      </c>
      <c r="BK22" s="70"/>
      <c r="BL22" s="70"/>
      <c r="BM22" s="70"/>
      <c r="BN22" s="17">
        <f t="shared" ref="BN22:BW22" si="60">BN21-BN20</f>
        <v>-1148438.4782065786</v>
      </c>
      <c r="BO22" s="17">
        <f t="shared" si="60"/>
        <v>0</v>
      </c>
      <c r="BP22" s="17">
        <f t="shared" si="60"/>
        <v>350406.05489461421</v>
      </c>
      <c r="BQ22" s="17">
        <f t="shared" si="60"/>
        <v>108016214.17930681</v>
      </c>
      <c r="BR22" s="17">
        <f t="shared" si="60"/>
        <v>10127507.354672018</v>
      </c>
      <c r="BS22" s="17">
        <f t="shared" si="60"/>
        <v>2096396.7201862731</v>
      </c>
      <c r="BT22" s="17">
        <f t="shared" si="60"/>
        <v>8467145.963248184</v>
      </c>
      <c r="BU22" s="17">
        <f t="shared" si="60"/>
        <v>9386117.4992516506</v>
      </c>
      <c r="BV22" s="17">
        <f t="shared" si="60"/>
        <v>157745519.17129457</v>
      </c>
      <c r="BW22" s="17">
        <f t="shared" si="60"/>
        <v>156597080.693088</v>
      </c>
      <c r="BX22" s="70"/>
      <c r="BY22" s="70"/>
      <c r="BZ22" s="70"/>
      <c r="CA22" s="17">
        <f t="shared" ref="CA22:CJ22" si="61">CA21-CA20</f>
        <v>5091190.5678381659</v>
      </c>
      <c r="CB22" s="17">
        <f t="shared" si="61"/>
        <v>0</v>
      </c>
      <c r="CC22" s="17">
        <f t="shared" si="61"/>
        <v>389199.39202261431</v>
      </c>
      <c r="CD22" s="17">
        <f t="shared" si="61"/>
        <v>131025788.54252437</v>
      </c>
      <c r="CE22" s="17">
        <f t="shared" si="61"/>
        <v>9741356.5473272167</v>
      </c>
      <c r="CF22" s="17">
        <f t="shared" si="61"/>
        <v>4160862.2496612309</v>
      </c>
      <c r="CG22" s="17">
        <f t="shared" si="61"/>
        <v>9524197.9536780026</v>
      </c>
      <c r="CH22" s="17">
        <f t="shared" si="61"/>
        <v>11766653.299186355</v>
      </c>
      <c r="CI22" s="17">
        <f t="shared" si="61"/>
        <v>185909789.3841348</v>
      </c>
      <c r="CJ22" s="17">
        <f t="shared" si="61"/>
        <v>191000979.95197296</v>
      </c>
      <c r="CK22" s="70"/>
      <c r="CL22" s="70"/>
      <c r="CM22" s="70"/>
      <c r="CN22" s="17">
        <f t="shared" ref="CN22:CW22" si="62">CN21-CN20</f>
        <v>9189502.3163242415</v>
      </c>
      <c r="CO22" s="17">
        <f t="shared" si="62"/>
        <v>0</v>
      </c>
      <c r="CP22" s="17">
        <f t="shared" si="62"/>
        <v>341677.72145682207</v>
      </c>
      <c r="CQ22" s="17">
        <f t="shared" si="62"/>
        <v>113848758.92578679</v>
      </c>
      <c r="CR22" s="17">
        <f t="shared" si="62"/>
        <v>11776983.727630135</v>
      </c>
      <c r="CS22" s="17">
        <f t="shared" si="62"/>
        <v>5409972.5737258215</v>
      </c>
      <c r="CT22" s="17">
        <f t="shared" si="62"/>
        <v>9400659.727559682</v>
      </c>
      <c r="CU22" s="17">
        <f t="shared" si="62"/>
        <v>10719076.312523676</v>
      </c>
      <c r="CV22" s="17">
        <f t="shared" si="62"/>
        <v>170798860.38841796</v>
      </c>
      <c r="CW22" s="17">
        <f t="shared" si="62"/>
        <v>179988362.70474222</v>
      </c>
      <c r="CX22" s="70"/>
      <c r="CY22" s="70"/>
      <c r="CZ22" s="70"/>
      <c r="DA22" s="17">
        <f t="shared" ref="DA22:DJ22" si="63">DA21-DA20</f>
        <v>13326689.90565604</v>
      </c>
      <c r="DB22" s="17">
        <f t="shared" si="63"/>
        <v>0</v>
      </c>
      <c r="DC22" s="17">
        <f t="shared" si="63"/>
        <v>283594.42998956196</v>
      </c>
      <c r="DD22" s="17">
        <f t="shared" si="63"/>
        <v>92381086.306021214</v>
      </c>
      <c r="DE22" s="17">
        <f t="shared" si="63"/>
        <v>13610211.837681178</v>
      </c>
      <c r="DF22" s="17">
        <f t="shared" si="63"/>
        <v>6470420.029655695</v>
      </c>
      <c r="DG22" s="17">
        <f t="shared" si="63"/>
        <v>8355743.7501834696</v>
      </c>
      <c r="DH22" s="17">
        <f t="shared" si="63"/>
        <v>9075690.1316966228</v>
      </c>
      <c r="DI22" s="17">
        <f t="shared" si="63"/>
        <v>149478477.88496277</v>
      </c>
      <c r="DJ22" s="17">
        <f t="shared" si="63"/>
        <v>162805167.79061881</v>
      </c>
      <c r="DK22" s="70"/>
      <c r="DL22" s="70"/>
      <c r="DM22" s="70"/>
      <c r="DN22" s="17">
        <f t="shared" ref="DN22:DW22" si="64">DN21-DN20</f>
        <v>17502753.335833572</v>
      </c>
      <c r="DO22" s="17">
        <f t="shared" si="64"/>
        <v>0</v>
      </c>
      <c r="DP22" s="17">
        <f t="shared" si="64"/>
        <v>214949.51762083411</v>
      </c>
      <c r="DQ22" s="17">
        <f t="shared" si="64"/>
        <v>66622770.683227651</v>
      </c>
      <c r="DR22" s="17">
        <f t="shared" si="64"/>
        <v>15241040.877480354</v>
      </c>
      <c r="DS22" s="17">
        <f t="shared" si="64"/>
        <v>7342204.6174508519</v>
      </c>
      <c r="DT22" s="17">
        <f t="shared" si="64"/>
        <v>6389450.0215493646</v>
      </c>
      <c r="DU22" s="17">
        <f t="shared" si="64"/>
        <v>6836494.7567051938</v>
      </c>
      <c r="DV22" s="17">
        <f t="shared" si="64"/>
        <v>121948641.87376928</v>
      </c>
      <c r="DW22" s="17">
        <f t="shared" si="64"/>
        <v>139451395.20960286</v>
      </c>
      <c r="DX22" s="70"/>
      <c r="DY22" s="70"/>
      <c r="DZ22" s="70"/>
      <c r="EA22" s="17">
        <f t="shared" ref="EA22:EJ22" si="65">EA21-EA20</f>
        <v>21717692.60685683</v>
      </c>
      <c r="EB22" s="17">
        <f t="shared" si="65"/>
        <v>0</v>
      </c>
      <c r="EC22" s="17">
        <f t="shared" si="65"/>
        <v>135742.98435063835</v>
      </c>
      <c r="ED22" s="17">
        <f t="shared" si="65"/>
        <v>36573812.057406075</v>
      </c>
      <c r="EE22" s="17">
        <f t="shared" si="65"/>
        <v>16669470.847027663</v>
      </c>
      <c r="EF22" s="17">
        <f t="shared" si="65"/>
        <v>8025326.3371112924</v>
      </c>
      <c r="EG22" s="17">
        <f t="shared" si="65"/>
        <v>3501778.5416573682</v>
      </c>
      <c r="EH22" s="17">
        <f t="shared" si="65"/>
        <v>4001490.187549389</v>
      </c>
      <c r="EI22" s="17">
        <f t="shared" si="65"/>
        <v>88209352.354837447</v>
      </c>
      <c r="EJ22" s="17">
        <f t="shared" si="65"/>
        <v>109927044.96169427</v>
      </c>
      <c r="EK22" s="70"/>
      <c r="EL22" s="70"/>
      <c r="EM22" s="70"/>
      <c r="EN22" s="17">
        <f t="shared" ref="EN22:EW22" si="66">EN21-EN20</f>
        <v>25971507.718725815</v>
      </c>
      <c r="EO22" s="17">
        <f t="shared" si="66"/>
        <v>0</v>
      </c>
      <c r="EP22" s="17">
        <f t="shared" si="66"/>
        <v>45974.830178974749</v>
      </c>
      <c r="EQ22" s="17">
        <f t="shared" si="66"/>
        <v>2234210.4285565093</v>
      </c>
      <c r="ER22" s="17">
        <f t="shared" si="66"/>
        <v>17895501.746323097</v>
      </c>
      <c r="ES22" s="17">
        <f t="shared" si="66"/>
        <v>8519785.1886370182</v>
      </c>
      <c r="ET22" s="17">
        <f t="shared" si="66"/>
        <v>-307270.68949251983</v>
      </c>
      <c r="EU22" s="17">
        <f t="shared" si="66"/>
        <v>570676.42422921094</v>
      </c>
      <c r="EV22" s="17">
        <f t="shared" si="66"/>
        <v>28958877.928432293</v>
      </c>
      <c r="EW22" s="17">
        <f t="shared" si="66"/>
        <v>54930385.647158116</v>
      </c>
      <c r="EX22" s="70"/>
      <c r="EY22" s="70"/>
      <c r="EZ22" s="70"/>
    </row>
    <row r="23" spans="1:156" ht="6" customHeight="1" x14ac:dyDescent="0.2">
      <c r="A23" s="83"/>
      <c r="B23" s="82"/>
      <c r="C23" s="82"/>
      <c r="D23" s="82"/>
      <c r="E23" s="82"/>
      <c r="F23" s="82"/>
      <c r="G23" s="82"/>
      <c r="H23" s="82"/>
      <c r="I23" s="82"/>
      <c r="J23" s="82"/>
      <c r="K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3"/>
      <c r="AL23" s="3"/>
      <c r="AM23" s="3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3"/>
      <c r="AY23" s="3"/>
      <c r="AZ23" s="3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3"/>
      <c r="BL23" s="3"/>
      <c r="BM23" s="3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3"/>
      <c r="BY23" s="3"/>
      <c r="BZ23" s="3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3"/>
      <c r="CL23" s="3"/>
      <c r="CM23" s="3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3"/>
      <c r="CY23" s="3"/>
      <c r="CZ23" s="3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3"/>
      <c r="DL23" s="3"/>
      <c r="DM23" s="3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3"/>
      <c r="DY23" s="3"/>
      <c r="DZ23" s="3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3"/>
      <c r="EL23" s="3"/>
      <c r="EM23" s="3"/>
      <c r="EN23" s="82"/>
      <c r="EO23" s="82"/>
      <c r="EP23" s="82"/>
      <c r="EQ23" s="82"/>
      <c r="ER23" s="82"/>
      <c r="ES23" s="82"/>
      <c r="ET23" s="82"/>
      <c r="EU23" s="82"/>
      <c r="EV23" s="82"/>
      <c r="EW23" s="82"/>
      <c r="EX23" s="3"/>
      <c r="EY23" s="3"/>
      <c r="EZ23" s="3"/>
    </row>
    <row r="24" spans="1:156" x14ac:dyDescent="0.2">
      <c r="A24" s="1" t="s">
        <v>229</v>
      </c>
      <c r="B24" s="3">
        <f>B20/0.72</f>
        <v>35468606.463357359</v>
      </c>
      <c r="C24" s="3">
        <f>C20/0.72</f>
        <v>0</v>
      </c>
      <c r="D24" s="3">
        <v>0</v>
      </c>
      <c r="E24" s="3">
        <f t="shared" ref="E24:I25" si="67">E20/0.72</f>
        <v>10271802.948570987</v>
      </c>
      <c r="F24" s="3">
        <f t="shared" si="67"/>
        <v>41532129.359455556</v>
      </c>
      <c r="G24" s="3">
        <f t="shared" si="67"/>
        <v>5153718.8163405284</v>
      </c>
      <c r="H24" s="3">
        <f t="shared" si="67"/>
        <v>-1412679.8147558055</v>
      </c>
      <c r="I24" s="3">
        <f t="shared" si="67"/>
        <v>2623690.0974743473</v>
      </c>
      <c r="J24" s="3">
        <f>SUM(D24:I24)</f>
        <v>58168661.407085612</v>
      </c>
      <c r="K24" s="3">
        <f>B24+C24+J24</f>
        <v>93637267.870442972</v>
      </c>
      <c r="O24" s="3">
        <f>O20/0.72</f>
        <v>35468606.463357359</v>
      </c>
      <c r="P24" s="3">
        <f>P20/0.72</f>
        <v>0</v>
      </c>
      <c r="Q24" s="3">
        <v>0</v>
      </c>
      <c r="R24" s="3">
        <f t="shared" ref="R24:V25" si="68">R20/0.72</f>
        <v>10271802.948570987</v>
      </c>
      <c r="S24" s="3">
        <f t="shared" si="68"/>
        <v>41532129.359455556</v>
      </c>
      <c r="T24" s="3">
        <f t="shared" si="68"/>
        <v>5153718.8163405284</v>
      </c>
      <c r="U24" s="3">
        <f t="shared" si="68"/>
        <v>-1412679.8147558055</v>
      </c>
      <c r="V24" s="3">
        <f t="shared" si="68"/>
        <v>2623690.0974743473</v>
      </c>
      <c r="W24" s="3">
        <f>SUM(Q24:V24)</f>
        <v>58168661.407085612</v>
      </c>
      <c r="X24" s="3">
        <f>O24+P24+W24</f>
        <v>93637267.870442972</v>
      </c>
      <c r="AA24" s="3">
        <f>AA20/0.72</f>
        <v>35468606.463357359</v>
      </c>
      <c r="AB24" s="3">
        <f>AB20/0.72</f>
        <v>0</v>
      </c>
      <c r="AC24" s="3">
        <v>0</v>
      </c>
      <c r="AD24" s="3">
        <f t="shared" ref="AD24:AH25" si="69">AD20/0.72</f>
        <v>10271802.948570987</v>
      </c>
      <c r="AE24" s="3">
        <f t="shared" si="69"/>
        <v>41532129.359455556</v>
      </c>
      <c r="AF24" s="3">
        <f t="shared" si="69"/>
        <v>5153718.8163405284</v>
      </c>
      <c r="AG24" s="3">
        <f t="shared" si="69"/>
        <v>-1412679.8147558055</v>
      </c>
      <c r="AH24" s="3">
        <f t="shared" si="69"/>
        <v>2623690.0974743473</v>
      </c>
      <c r="AI24" s="3">
        <f>SUM(AC24:AH24)</f>
        <v>58168661.407085612</v>
      </c>
      <c r="AJ24" s="3">
        <f>AA24+AB24+AI24</f>
        <v>93637267.870442972</v>
      </c>
      <c r="AK24" s="3"/>
      <c r="AL24" s="3"/>
      <c r="AM24" s="3"/>
      <c r="AN24" s="3">
        <f t="shared" ref="AN24:AU24" si="70">AA24*1</f>
        <v>35468606.463357359</v>
      </c>
      <c r="AO24" s="3">
        <f t="shared" si="70"/>
        <v>0</v>
      </c>
      <c r="AP24" s="3">
        <f t="shared" si="70"/>
        <v>0</v>
      </c>
      <c r="AQ24" s="3">
        <f t="shared" si="70"/>
        <v>10271802.948570987</v>
      </c>
      <c r="AR24" s="3">
        <f t="shared" si="70"/>
        <v>41532129.359455556</v>
      </c>
      <c r="AS24" s="3">
        <f t="shared" si="70"/>
        <v>5153718.8163405284</v>
      </c>
      <c r="AT24" s="3">
        <f t="shared" si="70"/>
        <v>-1412679.8147558055</v>
      </c>
      <c r="AU24" s="3">
        <f t="shared" si="70"/>
        <v>2623690.0974743473</v>
      </c>
      <c r="AV24" s="3">
        <f>SUM(AP24:AU24)</f>
        <v>58168661.407085612</v>
      </c>
      <c r="AW24" s="3">
        <f>AN24+AO24+AV24</f>
        <v>93637267.870442972</v>
      </c>
      <c r="AX24" s="3"/>
      <c r="AY24" s="3"/>
      <c r="AZ24" s="3"/>
      <c r="BA24" s="3">
        <f t="shared" ref="BA24:BH24" si="71">AN24*1</f>
        <v>35468606.463357359</v>
      </c>
      <c r="BB24" s="3">
        <f t="shared" si="71"/>
        <v>0</v>
      </c>
      <c r="BC24" s="3">
        <f t="shared" si="71"/>
        <v>0</v>
      </c>
      <c r="BD24" s="3">
        <f t="shared" si="71"/>
        <v>10271802.948570987</v>
      </c>
      <c r="BE24" s="3">
        <f t="shared" si="71"/>
        <v>41532129.359455556</v>
      </c>
      <c r="BF24" s="3">
        <f t="shared" si="71"/>
        <v>5153718.8163405284</v>
      </c>
      <c r="BG24" s="3">
        <f t="shared" si="71"/>
        <v>-1412679.8147558055</v>
      </c>
      <c r="BH24" s="3">
        <f t="shared" si="71"/>
        <v>2623690.0974743473</v>
      </c>
      <c r="BI24" s="3">
        <f>SUM(BC24:BH24)</f>
        <v>58168661.407085612</v>
      </c>
      <c r="BJ24" s="3">
        <f>BA24+BB24+BI24</f>
        <v>93637267.870442972</v>
      </c>
      <c r="BK24" s="3"/>
      <c r="BL24" s="3"/>
      <c r="BM24" s="3"/>
      <c r="BN24" s="3">
        <f t="shared" ref="BN24:BU24" si="72">BA24*1</f>
        <v>35468606.463357359</v>
      </c>
      <c r="BO24" s="3">
        <f t="shared" si="72"/>
        <v>0</v>
      </c>
      <c r="BP24" s="3">
        <f t="shared" si="72"/>
        <v>0</v>
      </c>
      <c r="BQ24" s="3">
        <f t="shared" si="72"/>
        <v>10271802.948570987</v>
      </c>
      <c r="BR24" s="3">
        <f t="shared" si="72"/>
        <v>41532129.359455556</v>
      </c>
      <c r="BS24" s="3">
        <f t="shared" si="72"/>
        <v>5153718.8163405284</v>
      </c>
      <c r="BT24" s="3">
        <f t="shared" si="72"/>
        <v>-1412679.8147558055</v>
      </c>
      <c r="BU24" s="3">
        <f t="shared" si="72"/>
        <v>2623690.0974743473</v>
      </c>
      <c r="BV24" s="3">
        <f>SUM(BP24:BU24)</f>
        <v>58168661.407085612</v>
      </c>
      <c r="BW24" s="3">
        <f>BN24+BO24+BV24</f>
        <v>93637267.870442972</v>
      </c>
      <c r="BX24" s="3"/>
      <c r="BY24" s="3"/>
      <c r="BZ24" s="3"/>
      <c r="CA24" s="3">
        <f t="shared" ref="CA24:CH24" si="73">BN24*1</f>
        <v>35468606.463357359</v>
      </c>
      <c r="CB24" s="3">
        <f t="shared" si="73"/>
        <v>0</v>
      </c>
      <c r="CC24" s="3">
        <f t="shared" si="73"/>
        <v>0</v>
      </c>
      <c r="CD24" s="3">
        <f t="shared" si="73"/>
        <v>10271802.948570987</v>
      </c>
      <c r="CE24" s="3">
        <f t="shared" si="73"/>
        <v>41532129.359455556</v>
      </c>
      <c r="CF24" s="3">
        <f t="shared" si="73"/>
        <v>5153718.8163405284</v>
      </c>
      <c r="CG24" s="3">
        <f t="shared" si="73"/>
        <v>-1412679.8147558055</v>
      </c>
      <c r="CH24" s="3">
        <f t="shared" si="73"/>
        <v>2623690.0974743473</v>
      </c>
      <c r="CI24" s="3">
        <f>SUM(CC24:CH24)</f>
        <v>58168661.407085612</v>
      </c>
      <c r="CJ24" s="3">
        <f>CA24+CB24+CI24</f>
        <v>93637267.870442972</v>
      </c>
      <c r="CK24" s="3"/>
      <c r="CL24" s="3"/>
      <c r="CM24" s="3"/>
      <c r="CN24" s="3">
        <f t="shared" ref="CN24:CU24" si="74">CA24*1</f>
        <v>35468606.463357359</v>
      </c>
      <c r="CO24" s="3">
        <f t="shared" si="74"/>
        <v>0</v>
      </c>
      <c r="CP24" s="3">
        <f t="shared" si="74"/>
        <v>0</v>
      </c>
      <c r="CQ24" s="3">
        <f t="shared" si="74"/>
        <v>10271802.948570987</v>
      </c>
      <c r="CR24" s="3">
        <f t="shared" si="74"/>
        <v>41532129.359455556</v>
      </c>
      <c r="CS24" s="3">
        <f t="shared" si="74"/>
        <v>5153718.8163405284</v>
      </c>
      <c r="CT24" s="3">
        <f t="shared" si="74"/>
        <v>-1412679.8147558055</v>
      </c>
      <c r="CU24" s="3">
        <f t="shared" si="74"/>
        <v>2623690.0974743473</v>
      </c>
      <c r="CV24" s="3">
        <f>SUM(CP24:CU24)</f>
        <v>58168661.407085612</v>
      </c>
      <c r="CW24" s="3">
        <f>CN24+CO24+CV24</f>
        <v>93637267.870442972</v>
      </c>
      <c r="CX24" s="3"/>
      <c r="CY24" s="3"/>
      <c r="CZ24" s="3"/>
      <c r="DA24" s="3">
        <f t="shared" ref="DA24:DH24" si="75">CN24*1</f>
        <v>35468606.463357359</v>
      </c>
      <c r="DB24" s="3">
        <f t="shared" si="75"/>
        <v>0</v>
      </c>
      <c r="DC24" s="3">
        <f t="shared" si="75"/>
        <v>0</v>
      </c>
      <c r="DD24" s="3">
        <f t="shared" si="75"/>
        <v>10271802.948570987</v>
      </c>
      <c r="DE24" s="3">
        <f t="shared" si="75"/>
        <v>41532129.359455556</v>
      </c>
      <c r="DF24" s="3">
        <f t="shared" si="75"/>
        <v>5153718.8163405284</v>
      </c>
      <c r="DG24" s="3">
        <f t="shared" si="75"/>
        <v>-1412679.8147558055</v>
      </c>
      <c r="DH24" s="3">
        <f t="shared" si="75"/>
        <v>2623690.0974743473</v>
      </c>
      <c r="DI24" s="3">
        <f>SUM(DC24:DH24)</f>
        <v>58168661.407085612</v>
      </c>
      <c r="DJ24" s="3">
        <f>DA24+DB24+DI24</f>
        <v>93637267.870442972</v>
      </c>
      <c r="DK24" s="3"/>
      <c r="DL24" s="3"/>
      <c r="DM24" s="3"/>
      <c r="DN24" s="3">
        <f t="shared" ref="DN24:DU24" si="76">DA24*1</f>
        <v>35468606.463357359</v>
      </c>
      <c r="DO24" s="3">
        <f t="shared" si="76"/>
        <v>0</v>
      </c>
      <c r="DP24" s="3">
        <f t="shared" si="76"/>
        <v>0</v>
      </c>
      <c r="DQ24" s="3">
        <f t="shared" si="76"/>
        <v>10271802.948570987</v>
      </c>
      <c r="DR24" s="3">
        <f t="shared" si="76"/>
        <v>41532129.359455556</v>
      </c>
      <c r="DS24" s="3">
        <f t="shared" si="76"/>
        <v>5153718.8163405284</v>
      </c>
      <c r="DT24" s="3">
        <f t="shared" si="76"/>
        <v>-1412679.8147558055</v>
      </c>
      <c r="DU24" s="3">
        <f t="shared" si="76"/>
        <v>2623690.0974743473</v>
      </c>
      <c r="DV24" s="3">
        <f>SUM(DP24:DU24)</f>
        <v>58168661.407085612</v>
      </c>
      <c r="DW24" s="3">
        <f>DN24+DO24+DV24</f>
        <v>93637267.870442972</v>
      </c>
      <c r="DX24" s="3"/>
      <c r="DY24" s="3"/>
      <c r="DZ24" s="3"/>
      <c r="EA24" s="3">
        <f t="shared" ref="EA24:EH24" si="77">DN24*1</f>
        <v>35468606.463357359</v>
      </c>
      <c r="EB24" s="3">
        <f t="shared" si="77"/>
        <v>0</v>
      </c>
      <c r="EC24" s="3">
        <f t="shared" si="77"/>
        <v>0</v>
      </c>
      <c r="ED24" s="3">
        <f t="shared" si="77"/>
        <v>10271802.948570987</v>
      </c>
      <c r="EE24" s="3">
        <f t="shared" si="77"/>
        <v>41532129.359455556</v>
      </c>
      <c r="EF24" s="3">
        <f t="shared" si="77"/>
        <v>5153718.8163405284</v>
      </c>
      <c r="EG24" s="3">
        <f t="shared" si="77"/>
        <v>-1412679.8147558055</v>
      </c>
      <c r="EH24" s="3">
        <f t="shared" si="77"/>
        <v>2623690.0974743473</v>
      </c>
      <c r="EI24" s="3">
        <f>SUM(EC24:EH24)</f>
        <v>58168661.407085612</v>
      </c>
      <c r="EJ24" s="3">
        <f>EA24+EB24+EI24</f>
        <v>93637267.870442972</v>
      </c>
      <c r="EK24" s="3"/>
      <c r="EL24" s="3"/>
      <c r="EM24" s="3"/>
      <c r="EN24" s="3">
        <f t="shared" ref="EN24:EU24" si="78">EA24*1</f>
        <v>35468606.463357359</v>
      </c>
      <c r="EO24" s="3">
        <f t="shared" si="78"/>
        <v>0</v>
      </c>
      <c r="EP24" s="3">
        <f t="shared" si="78"/>
        <v>0</v>
      </c>
      <c r="EQ24" s="3">
        <f t="shared" si="78"/>
        <v>10271802.948570987</v>
      </c>
      <c r="ER24" s="3">
        <f t="shared" si="78"/>
        <v>41532129.359455556</v>
      </c>
      <c r="ES24" s="3">
        <f t="shared" si="78"/>
        <v>5153718.8163405284</v>
      </c>
      <c r="ET24" s="3">
        <f t="shared" si="78"/>
        <v>-1412679.8147558055</v>
      </c>
      <c r="EU24" s="3">
        <f t="shared" si="78"/>
        <v>2623690.0974743473</v>
      </c>
      <c r="EV24" s="3">
        <f>SUM(EP24:EU24)</f>
        <v>58168661.407085612</v>
      </c>
      <c r="EW24" s="3">
        <f>EN24+EO24+EV24</f>
        <v>93637267.870442972</v>
      </c>
      <c r="EX24" s="3"/>
      <c r="EY24" s="3"/>
      <c r="EZ24" s="3"/>
    </row>
    <row r="25" spans="1:156" x14ac:dyDescent="0.2">
      <c r="A25" s="1" t="s">
        <v>228</v>
      </c>
      <c r="B25" s="3">
        <f>B21/0.72</f>
        <v>0</v>
      </c>
      <c r="C25" s="3">
        <f>C21/0.72</f>
        <v>0</v>
      </c>
      <c r="D25" s="3">
        <f>D21/0.72</f>
        <v>0</v>
      </c>
      <c r="E25" s="3">
        <f t="shared" si="67"/>
        <v>0</v>
      </c>
      <c r="F25" s="3">
        <f t="shared" si="67"/>
        <v>54585683.479253419</v>
      </c>
      <c r="G25" s="3">
        <f t="shared" si="67"/>
        <v>0</v>
      </c>
      <c r="H25" s="3">
        <f t="shared" si="67"/>
        <v>0</v>
      </c>
      <c r="I25" s="3">
        <f t="shared" si="67"/>
        <v>0</v>
      </c>
      <c r="J25" s="3">
        <f>SUM(D25:I25)</f>
        <v>54585683.479253419</v>
      </c>
      <c r="K25" s="3">
        <f>B25+C25+J25</f>
        <v>54585683.479253419</v>
      </c>
      <c r="O25" s="3">
        <f>O21/0.72</f>
        <v>26978744.176490918</v>
      </c>
      <c r="P25" s="3">
        <f>P21/0.72</f>
        <v>0</v>
      </c>
      <c r="Q25" s="3">
        <f>Q21/0.72</f>
        <v>386530.87677750021</v>
      </c>
      <c r="R25" s="3">
        <f t="shared" si="68"/>
        <v>133442382.16676109</v>
      </c>
      <c r="S25" s="3">
        <f t="shared" si="68"/>
        <v>91291070.120177686</v>
      </c>
      <c r="T25" s="3">
        <f t="shared" si="68"/>
        <v>0</v>
      </c>
      <c r="U25" s="3">
        <f t="shared" si="68"/>
        <v>13167799.295213556</v>
      </c>
      <c r="V25" s="3">
        <f t="shared" si="68"/>
        <v>13773082.686422849</v>
      </c>
      <c r="W25" s="3">
        <f>SUM(Q25:V25)</f>
        <v>252060865.14535266</v>
      </c>
      <c r="X25" s="3">
        <f>O25+P25+W25</f>
        <v>279039609.32184356</v>
      </c>
      <c r="AA25" s="3">
        <f>AA21/0.72</f>
        <v>0</v>
      </c>
      <c r="AB25" s="3">
        <f>AB21/0.72</f>
        <v>0</v>
      </c>
      <c r="AC25" s="3">
        <f>AC21/0.72</f>
        <v>0</v>
      </c>
      <c r="AD25" s="3">
        <f t="shared" si="69"/>
        <v>102572113.10069411</v>
      </c>
      <c r="AE25" s="3">
        <f t="shared" si="69"/>
        <v>80743346.437929228</v>
      </c>
      <c r="AF25" s="3">
        <f t="shared" si="69"/>
        <v>0</v>
      </c>
      <c r="AG25" s="3">
        <f t="shared" si="69"/>
        <v>4256657.2119396981</v>
      </c>
      <c r="AH25" s="3">
        <f t="shared" si="69"/>
        <v>0</v>
      </c>
      <c r="AI25" s="3">
        <f>SUM(AC25:AH25)</f>
        <v>187572116.75056303</v>
      </c>
      <c r="AJ25" s="3">
        <f>AA25+AB25+AI25</f>
        <v>187572116.75056303</v>
      </c>
      <c r="AK25" s="3"/>
      <c r="AL25" s="3"/>
      <c r="AM25" s="3"/>
      <c r="AN25" s="3">
        <f t="shared" ref="AN25:AU25" si="79">AA25*AN100</f>
        <v>0</v>
      </c>
      <c r="AO25" s="3">
        <f t="shared" si="79"/>
        <v>0</v>
      </c>
      <c r="AP25" s="3">
        <f t="shared" si="79"/>
        <v>0</v>
      </c>
      <c r="AQ25" s="3">
        <f t="shared" si="79"/>
        <v>102572113.10069411</v>
      </c>
      <c r="AR25" s="3">
        <f t="shared" si="79"/>
        <v>80743346.437929228</v>
      </c>
      <c r="AS25" s="3">
        <f t="shared" si="79"/>
        <v>0</v>
      </c>
      <c r="AT25" s="3">
        <f t="shared" si="79"/>
        <v>4256657.2119396981</v>
      </c>
      <c r="AU25" s="3">
        <f t="shared" si="79"/>
        <v>0</v>
      </c>
      <c r="AV25" s="3">
        <f>SUM(AP25:AU25)</f>
        <v>187572116.75056303</v>
      </c>
      <c r="AW25" s="3">
        <f>AN25+AO25+AV25</f>
        <v>187572116.75056303</v>
      </c>
      <c r="AX25" s="3"/>
      <c r="AY25" s="3"/>
      <c r="AZ25" s="3"/>
      <c r="BA25" s="3">
        <f t="shared" ref="BA25:BH25" si="80">AN25*BA100</f>
        <v>0</v>
      </c>
      <c r="BB25" s="3">
        <f t="shared" si="80"/>
        <v>0</v>
      </c>
      <c r="BC25" s="3">
        <f t="shared" si="80"/>
        <v>0</v>
      </c>
      <c r="BD25" s="3">
        <f t="shared" si="80"/>
        <v>102572113.10069411</v>
      </c>
      <c r="BE25" s="3">
        <f t="shared" si="80"/>
        <v>80743346.437929228</v>
      </c>
      <c r="BF25" s="3">
        <f t="shared" si="80"/>
        <v>0</v>
      </c>
      <c r="BG25" s="3">
        <f t="shared" si="80"/>
        <v>4256657.2119396981</v>
      </c>
      <c r="BH25" s="3">
        <f t="shared" si="80"/>
        <v>0</v>
      </c>
      <c r="BI25" s="3">
        <f>SUM(BC25:BH25)</f>
        <v>187572116.75056303</v>
      </c>
      <c r="BJ25" s="3">
        <f>BA25+BB25+BI25</f>
        <v>187572116.75056303</v>
      </c>
      <c r="BK25" s="3"/>
      <c r="BL25" s="3"/>
      <c r="BM25" s="3"/>
      <c r="BN25" s="3">
        <f t="shared" ref="BN25:BU25" si="81">BA25*BN100</f>
        <v>0</v>
      </c>
      <c r="BO25" s="3">
        <f t="shared" si="81"/>
        <v>0</v>
      </c>
      <c r="BP25" s="3">
        <f t="shared" si="81"/>
        <v>0</v>
      </c>
      <c r="BQ25" s="3">
        <f t="shared" si="81"/>
        <v>102572113.10069411</v>
      </c>
      <c r="BR25" s="3">
        <f t="shared" si="81"/>
        <v>80743346.437929228</v>
      </c>
      <c r="BS25" s="3">
        <f t="shared" si="81"/>
        <v>0</v>
      </c>
      <c r="BT25" s="3">
        <f t="shared" si="81"/>
        <v>4256657.2119396981</v>
      </c>
      <c r="BU25" s="3">
        <f t="shared" si="81"/>
        <v>0</v>
      </c>
      <c r="BV25" s="3">
        <f>SUM(BP25:BU25)</f>
        <v>187572116.75056303</v>
      </c>
      <c r="BW25" s="3">
        <f>BN25+BO25+BV25</f>
        <v>187572116.75056303</v>
      </c>
      <c r="BX25" s="3"/>
      <c r="BY25" s="3"/>
      <c r="BZ25" s="3"/>
      <c r="CA25" s="3">
        <f t="shared" ref="CA25:CH25" si="82">BN25*CA100</f>
        <v>0</v>
      </c>
      <c r="CB25" s="3">
        <f t="shared" si="82"/>
        <v>0</v>
      </c>
      <c r="CC25" s="3">
        <f t="shared" si="82"/>
        <v>0</v>
      </c>
      <c r="CD25" s="3">
        <f t="shared" si="82"/>
        <v>102572113.10069411</v>
      </c>
      <c r="CE25" s="3">
        <f t="shared" si="82"/>
        <v>80743346.437929228</v>
      </c>
      <c r="CF25" s="3">
        <f t="shared" si="82"/>
        <v>0</v>
      </c>
      <c r="CG25" s="3">
        <f t="shared" si="82"/>
        <v>4256657.2119396981</v>
      </c>
      <c r="CH25" s="3">
        <f t="shared" si="82"/>
        <v>0</v>
      </c>
      <c r="CI25" s="3">
        <f>SUM(CC25:CH25)</f>
        <v>187572116.75056303</v>
      </c>
      <c r="CJ25" s="3">
        <f>CA25+CB25+CI25</f>
        <v>187572116.75056303</v>
      </c>
      <c r="CK25" s="3"/>
      <c r="CL25" s="3"/>
      <c r="CM25" s="3"/>
      <c r="CN25" s="3">
        <f t="shared" ref="CN25:CU25" si="83">CA25*CN100</f>
        <v>0</v>
      </c>
      <c r="CO25" s="3">
        <f t="shared" si="83"/>
        <v>0</v>
      </c>
      <c r="CP25" s="3">
        <f t="shared" si="83"/>
        <v>0</v>
      </c>
      <c r="CQ25" s="3">
        <f t="shared" si="83"/>
        <v>102572113.10069411</v>
      </c>
      <c r="CR25" s="3">
        <f t="shared" si="83"/>
        <v>80743346.437929228</v>
      </c>
      <c r="CS25" s="3">
        <f t="shared" si="83"/>
        <v>0</v>
      </c>
      <c r="CT25" s="3">
        <f t="shared" si="83"/>
        <v>4256657.2119396981</v>
      </c>
      <c r="CU25" s="3">
        <f t="shared" si="83"/>
        <v>0</v>
      </c>
      <c r="CV25" s="3">
        <f>SUM(CP25:CU25)</f>
        <v>187572116.75056303</v>
      </c>
      <c r="CW25" s="3">
        <f>CN25+CO25+CV25</f>
        <v>187572116.75056303</v>
      </c>
      <c r="CX25" s="3"/>
      <c r="CY25" s="3"/>
      <c r="CZ25" s="3"/>
      <c r="DA25" s="3">
        <f t="shared" ref="DA25:DH25" si="84">CN25*DA100</f>
        <v>0</v>
      </c>
      <c r="DB25" s="3">
        <f t="shared" si="84"/>
        <v>0</v>
      </c>
      <c r="DC25" s="3">
        <f t="shared" si="84"/>
        <v>0</v>
      </c>
      <c r="DD25" s="3">
        <f t="shared" si="84"/>
        <v>102572113.10069411</v>
      </c>
      <c r="DE25" s="3">
        <f t="shared" si="84"/>
        <v>80743346.437929228</v>
      </c>
      <c r="DF25" s="3">
        <f t="shared" si="84"/>
        <v>0</v>
      </c>
      <c r="DG25" s="3">
        <f t="shared" si="84"/>
        <v>4256657.2119396981</v>
      </c>
      <c r="DH25" s="3">
        <f t="shared" si="84"/>
        <v>0</v>
      </c>
      <c r="DI25" s="3">
        <f>SUM(DC25:DH25)</f>
        <v>187572116.75056303</v>
      </c>
      <c r="DJ25" s="3">
        <f>DA25+DB25+DI25</f>
        <v>187572116.75056303</v>
      </c>
      <c r="DK25" s="3"/>
      <c r="DL25" s="3"/>
      <c r="DM25" s="3"/>
      <c r="DN25" s="3">
        <f t="shared" ref="DN25:DU25" si="85">DA25*DN100</f>
        <v>0</v>
      </c>
      <c r="DO25" s="3">
        <f t="shared" si="85"/>
        <v>0</v>
      </c>
      <c r="DP25" s="3">
        <f t="shared" si="85"/>
        <v>0</v>
      </c>
      <c r="DQ25" s="3">
        <f t="shared" si="85"/>
        <v>102572113.10069411</v>
      </c>
      <c r="DR25" s="3">
        <f t="shared" si="85"/>
        <v>80743346.437929228</v>
      </c>
      <c r="DS25" s="3">
        <f t="shared" si="85"/>
        <v>0</v>
      </c>
      <c r="DT25" s="3">
        <f t="shared" si="85"/>
        <v>4256657.2119396981</v>
      </c>
      <c r="DU25" s="3">
        <f t="shared" si="85"/>
        <v>0</v>
      </c>
      <c r="DV25" s="3">
        <f>SUM(DP25:DU25)</f>
        <v>187572116.75056303</v>
      </c>
      <c r="DW25" s="3">
        <f>DN25+DO25+DV25</f>
        <v>187572116.75056303</v>
      </c>
      <c r="DX25" s="3"/>
      <c r="DY25" s="3"/>
      <c r="DZ25" s="3"/>
      <c r="EA25" s="3">
        <f t="shared" ref="EA25:EH25" si="86">DN25*EA100</f>
        <v>0</v>
      </c>
      <c r="EB25" s="3">
        <f t="shared" si="86"/>
        <v>0</v>
      </c>
      <c r="EC25" s="3">
        <f t="shared" si="86"/>
        <v>0</v>
      </c>
      <c r="ED25" s="3">
        <f t="shared" si="86"/>
        <v>102572113.10069411</v>
      </c>
      <c r="EE25" s="3">
        <f t="shared" si="86"/>
        <v>80743346.437929228</v>
      </c>
      <c r="EF25" s="3">
        <f t="shared" si="86"/>
        <v>0</v>
      </c>
      <c r="EG25" s="3">
        <f t="shared" si="86"/>
        <v>4256657.2119396981</v>
      </c>
      <c r="EH25" s="3">
        <f t="shared" si="86"/>
        <v>0</v>
      </c>
      <c r="EI25" s="3">
        <f>SUM(EC25:EH25)</f>
        <v>187572116.75056303</v>
      </c>
      <c r="EJ25" s="3">
        <f>EA25+EB25+EI25</f>
        <v>187572116.75056303</v>
      </c>
      <c r="EK25" s="3"/>
      <c r="EL25" s="3"/>
      <c r="EM25" s="3"/>
      <c r="EN25" s="3">
        <f t="shared" ref="EN25:EU25" si="87">EN21/0.72</f>
        <v>71540144.961587667</v>
      </c>
      <c r="EO25" s="3">
        <f t="shared" si="87"/>
        <v>0</v>
      </c>
      <c r="EP25" s="3">
        <f t="shared" si="87"/>
        <v>275223.63446161215</v>
      </c>
      <c r="EQ25" s="3">
        <f t="shared" si="87"/>
        <v>13374872.988232804</v>
      </c>
      <c r="ER25" s="3">
        <f t="shared" si="87"/>
        <v>66386992.896015413</v>
      </c>
      <c r="ES25" s="3">
        <f t="shared" si="87"/>
        <v>16986753.800558612</v>
      </c>
      <c r="ET25" s="3">
        <f t="shared" si="87"/>
        <v>-1839444.6612731942</v>
      </c>
      <c r="EU25" s="3">
        <f t="shared" si="87"/>
        <v>3416296.2422371404</v>
      </c>
      <c r="EV25" s="3">
        <f>SUM(EP25:EU25)</f>
        <v>98600694.900232375</v>
      </c>
      <c r="EW25" s="3">
        <f>EN25+EO25+EV25</f>
        <v>170140839.86182004</v>
      </c>
      <c r="EX25" s="3"/>
      <c r="EY25" s="3"/>
      <c r="EZ25" s="3"/>
    </row>
    <row r="26" spans="1:156" x14ac:dyDescent="0.2">
      <c r="A26" s="92" t="s">
        <v>280</v>
      </c>
      <c r="B26" s="17">
        <f t="shared" ref="B26:K26" si="88">B25-B24</f>
        <v>-35468606.463357359</v>
      </c>
      <c r="C26" s="17">
        <f t="shared" si="88"/>
        <v>0</v>
      </c>
      <c r="D26" s="17">
        <f t="shared" si="88"/>
        <v>0</v>
      </c>
      <c r="E26" s="17">
        <f t="shared" si="88"/>
        <v>-10271802.948570987</v>
      </c>
      <c r="F26" s="17">
        <f t="shared" si="88"/>
        <v>13053554.119797863</v>
      </c>
      <c r="G26" s="17">
        <f t="shared" si="88"/>
        <v>-5153718.8163405284</v>
      </c>
      <c r="H26" s="17">
        <f t="shared" si="88"/>
        <v>1412679.8147558055</v>
      </c>
      <c r="I26" s="17">
        <f t="shared" si="88"/>
        <v>-2623690.0974743473</v>
      </c>
      <c r="J26" s="17">
        <f t="shared" si="88"/>
        <v>-3582977.9278321937</v>
      </c>
      <c r="K26" s="17">
        <f t="shared" si="88"/>
        <v>-39051584.391189553</v>
      </c>
      <c r="O26" s="17">
        <f t="shared" ref="O26:X26" si="89">O25-O24</f>
        <v>-8489862.2868664414</v>
      </c>
      <c r="P26" s="17">
        <f t="shared" si="89"/>
        <v>0</v>
      </c>
      <c r="Q26" s="17">
        <f t="shared" si="89"/>
        <v>386530.87677750021</v>
      </c>
      <c r="R26" s="17">
        <f t="shared" si="89"/>
        <v>123170579.2181901</v>
      </c>
      <c r="S26" s="17">
        <f t="shared" si="89"/>
        <v>49758940.760722131</v>
      </c>
      <c r="T26" s="17">
        <f t="shared" si="89"/>
        <v>-5153718.8163405284</v>
      </c>
      <c r="U26" s="17">
        <f t="shared" si="89"/>
        <v>14580479.109969361</v>
      </c>
      <c r="V26" s="17">
        <f t="shared" si="89"/>
        <v>11149392.588948501</v>
      </c>
      <c r="W26" s="17">
        <f t="shared" si="89"/>
        <v>193892203.73826706</v>
      </c>
      <c r="X26" s="17">
        <f t="shared" si="89"/>
        <v>185402341.45140058</v>
      </c>
      <c r="AA26" s="17">
        <f t="shared" ref="AA26:AJ26" si="90">AA25-AA24</f>
        <v>-35468606.463357359</v>
      </c>
      <c r="AB26" s="17">
        <f t="shared" si="90"/>
        <v>0</v>
      </c>
      <c r="AC26" s="17">
        <f t="shared" si="90"/>
        <v>0</v>
      </c>
      <c r="AD26" s="17">
        <f t="shared" si="90"/>
        <v>92300310.152123123</v>
      </c>
      <c r="AE26" s="17">
        <f t="shared" si="90"/>
        <v>39211217.078473672</v>
      </c>
      <c r="AF26" s="17">
        <f t="shared" si="90"/>
        <v>-5153718.8163405284</v>
      </c>
      <c r="AG26" s="17">
        <f t="shared" si="90"/>
        <v>5669337.0266955039</v>
      </c>
      <c r="AH26" s="17">
        <f t="shared" si="90"/>
        <v>-2623690.0974743473</v>
      </c>
      <c r="AI26" s="17">
        <f t="shared" si="90"/>
        <v>129403455.34347741</v>
      </c>
      <c r="AJ26" s="17">
        <f t="shared" si="90"/>
        <v>93934848.880120054</v>
      </c>
      <c r="AK26" s="70"/>
      <c r="AL26" s="70"/>
      <c r="AM26" s="70"/>
      <c r="AN26" s="17">
        <f t="shared" ref="AN26:AW26" si="91">AN25-AN24</f>
        <v>-35468606.463357359</v>
      </c>
      <c r="AO26" s="17">
        <f t="shared" si="91"/>
        <v>0</v>
      </c>
      <c r="AP26" s="17">
        <f t="shared" si="91"/>
        <v>0</v>
      </c>
      <c r="AQ26" s="17">
        <f t="shared" si="91"/>
        <v>92300310.152123123</v>
      </c>
      <c r="AR26" s="17">
        <f t="shared" si="91"/>
        <v>39211217.078473672</v>
      </c>
      <c r="AS26" s="17">
        <f t="shared" si="91"/>
        <v>-5153718.8163405284</v>
      </c>
      <c r="AT26" s="17">
        <f t="shared" si="91"/>
        <v>5669337.0266955039</v>
      </c>
      <c r="AU26" s="17">
        <f t="shared" si="91"/>
        <v>-2623690.0974743473</v>
      </c>
      <c r="AV26" s="17">
        <f t="shared" si="91"/>
        <v>129403455.34347741</v>
      </c>
      <c r="AW26" s="17">
        <f t="shared" si="91"/>
        <v>93934848.880120054</v>
      </c>
      <c r="AX26" s="70"/>
      <c r="AY26" s="70"/>
      <c r="AZ26" s="70"/>
      <c r="BA26" s="17">
        <f t="shared" ref="BA26:BJ26" si="92">BA25-BA24</f>
        <v>-35468606.463357359</v>
      </c>
      <c r="BB26" s="17">
        <f t="shared" si="92"/>
        <v>0</v>
      </c>
      <c r="BC26" s="17">
        <f t="shared" si="92"/>
        <v>0</v>
      </c>
      <c r="BD26" s="17">
        <f t="shared" si="92"/>
        <v>92300310.152123123</v>
      </c>
      <c r="BE26" s="17">
        <f t="shared" si="92"/>
        <v>39211217.078473672</v>
      </c>
      <c r="BF26" s="17">
        <f t="shared" si="92"/>
        <v>-5153718.8163405284</v>
      </c>
      <c r="BG26" s="17">
        <f t="shared" si="92"/>
        <v>5669337.0266955039</v>
      </c>
      <c r="BH26" s="17">
        <f t="shared" si="92"/>
        <v>-2623690.0974743473</v>
      </c>
      <c r="BI26" s="17">
        <f t="shared" si="92"/>
        <v>129403455.34347741</v>
      </c>
      <c r="BJ26" s="17">
        <f t="shared" si="92"/>
        <v>93934848.880120054</v>
      </c>
      <c r="BK26" s="70"/>
      <c r="BL26" s="70"/>
      <c r="BM26" s="70"/>
      <c r="BN26" s="17">
        <f t="shared" ref="BN26:BW26" si="93">BN25-BN24</f>
        <v>-35468606.463357359</v>
      </c>
      <c r="BO26" s="17">
        <f t="shared" si="93"/>
        <v>0</v>
      </c>
      <c r="BP26" s="17">
        <f t="shared" si="93"/>
        <v>0</v>
      </c>
      <c r="BQ26" s="17">
        <f t="shared" si="93"/>
        <v>92300310.152123123</v>
      </c>
      <c r="BR26" s="17">
        <f t="shared" si="93"/>
        <v>39211217.078473672</v>
      </c>
      <c r="BS26" s="17">
        <f t="shared" si="93"/>
        <v>-5153718.8163405284</v>
      </c>
      <c r="BT26" s="17">
        <f t="shared" si="93"/>
        <v>5669337.0266955039</v>
      </c>
      <c r="BU26" s="17">
        <f t="shared" si="93"/>
        <v>-2623690.0974743473</v>
      </c>
      <c r="BV26" s="17">
        <f t="shared" si="93"/>
        <v>129403455.34347741</v>
      </c>
      <c r="BW26" s="17">
        <f t="shared" si="93"/>
        <v>93934848.880120054</v>
      </c>
      <c r="BX26" s="70"/>
      <c r="BY26" s="70"/>
      <c r="BZ26" s="70"/>
      <c r="CA26" s="17">
        <f t="shared" ref="CA26:CJ26" si="94">CA25-CA24</f>
        <v>-35468606.463357359</v>
      </c>
      <c r="CB26" s="17">
        <f t="shared" si="94"/>
        <v>0</v>
      </c>
      <c r="CC26" s="17">
        <f t="shared" si="94"/>
        <v>0</v>
      </c>
      <c r="CD26" s="17">
        <f t="shared" si="94"/>
        <v>92300310.152123123</v>
      </c>
      <c r="CE26" s="17">
        <f t="shared" si="94"/>
        <v>39211217.078473672</v>
      </c>
      <c r="CF26" s="17">
        <f t="shared" si="94"/>
        <v>-5153718.8163405284</v>
      </c>
      <c r="CG26" s="17">
        <f t="shared" si="94"/>
        <v>5669337.0266955039</v>
      </c>
      <c r="CH26" s="17">
        <f t="shared" si="94"/>
        <v>-2623690.0974743473</v>
      </c>
      <c r="CI26" s="17">
        <f t="shared" si="94"/>
        <v>129403455.34347741</v>
      </c>
      <c r="CJ26" s="17">
        <f t="shared" si="94"/>
        <v>93934848.880120054</v>
      </c>
      <c r="CK26" s="70"/>
      <c r="CL26" s="70"/>
      <c r="CM26" s="70"/>
      <c r="CN26" s="17">
        <f t="shared" ref="CN26:CW26" si="95">CN25-CN24</f>
        <v>-35468606.463357359</v>
      </c>
      <c r="CO26" s="17">
        <f t="shared" si="95"/>
        <v>0</v>
      </c>
      <c r="CP26" s="17">
        <f t="shared" si="95"/>
        <v>0</v>
      </c>
      <c r="CQ26" s="17">
        <f t="shared" si="95"/>
        <v>92300310.152123123</v>
      </c>
      <c r="CR26" s="17">
        <f t="shared" si="95"/>
        <v>39211217.078473672</v>
      </c>
      <c r="CS26" s="17">
        <f t="shared" si="95"/>
        <v>-5153718.8163405284</v>
      </c>
      <c r="CT26" s="17">
        <f t="shared" si="95"/>
        <v>5669337.0266955039</v>
      </c>
      <c r="CU26" s="17">
        <f t="shared" si="95"/>
        <v>-2623690.0974743473</v>
      </c>
      <c r="CV26" s="17">
        <f t="shared" si="95"/>
        <v>129403455.34347741</v>
      </c>
      <c r="CW26" s="17">
        <f t="shared" si="95"/>
        <v>93934848.880120054</v>
      </c>
      <c r="CX26" s="70"/>
      <c r="CY26" s="70"/>
      <c r="CZ26" s="70"/>
      <c r="DA26" s="17">
        <f t="shared" ref="DA26:DJ26" si="96">DA25-DA24</f>
        <v>-35468606.463357359</v>
      </c>
      <c r="DB26" s="17">
        <f t="shared" si="96"/>
        <v>0</v>
      </c>
      <c r="DC26" s="17">
        <f t="shared" si="96"/>
        <v>0</v>
      </c>
      <c r="DD26" s="17">
        <f t="shared" si="96"/>
        <v>92300310.152123123</v>
      </c>
      <c r="DE26" s="17">
        <f t="shared" si="96"/>
        <v>39211217.078473672</v>
      </c>
      <c r="DF26" s="17">
        <f t="shared" si="96"/>
        <v>-5153718.8163405284</v>
      </c>
      <c r="DG26" s="17">
        <f t="shared" si="96"/>
        <v>5669337.0266955039</v>
      </c>
      <c r="DH26" s="17">
        <f t="shared" si="96"/>
        <v>-2623690.0974743473</v>
      </c>
      <c r="DI26" s="17">
        <f t="shared" si="96"/>
        <v>129403455.34347741</v>
      </c>
      <c r="DJ26" s="17">
        <f t="shared" si="96"/>
        <v>93934848.880120054</v>
      </c>
      <c r="DK26" s="70"/>
      <c r="DL26" s="70"/>
      <c r="DM26" s="70"/>
      <c r="DN26" s="17">
        <f t="shared" ref="DN26:DW26" si="97">DN25-DN24</f>
        <v>-35468606.463357359</v>
      </c>
      <c r="DO26" s="17">
        <f t="shared" si="97"/>
        <v>0</v>
      </c>
      <c r="DP26" s="17">
        <f t="shared" si="97"/>
        <v>0</v>
      </c>
      <c r="DQ26" s="17">
        <f t="shared" si="97"/>
        <v>92300310.152123123</v>
      </c>
      <c r="DR26" s="17">
        <f t="shared" si="97"/>
        <v>39211217.078473672</v>
      </c>
      <c r="DS26" s="17">
        <f t="shared" si="97"/>
        <v>-5153718.8163405284</v>
      </c>
      <c r="DT26" s="17">
        <f t="shared" si="97"/>
        <v>5669337.0266955039</v>
      </c>
      <c r="DU26" s="17">
        <f t="shared" si="97"/>
        <v>-2623690.0974743473</v>
      </c>
      <c r="DV26" s="17">
        <f t="shared" si="97"/>
        <v>129403455.34347741</v>
      </c>
      <c r="DW26" s="17">
        <f t="shared" si="97"/>
        <v>93934848.880120054</v>
      </c>
      <c r="DX26" s="70"/>
      <c r="DY26" s="70"/>
      <c r="DZ26" s="70"/>
      <c r="EA26" s="17">
        <f t="shared" ref="EA26:EJ26" si="98">EA25-EA24</f>
        <v>-35468606.463357359</v>
      </c>
      <c r="EB26" s="17">
        <f t="shared" si="98"/>
        <v>0</v>
      </c>
      <c r="EC26" s="17">
        <f t="shared" si="98"/>
        <v>0</v>
      </c>
      <c r="ED26" s="17">
        <f t="shared" si="98"/>
        <v>92300310.152123123</v>
      </c>
      <c r="EE26" s="17">
        <f t="shared" si="98"/>
        <v>39211217.078473672</v>
      </c>
      <c r="EF26" s="17">
        <f t="shared" si="98"/>
        <v>-5153718.8163405284</v>
      </c>
      <c r="EG26" s="17">
        <f t="shared" si="98"/>
        <v>5669337.0266955039</v>
      </c>
      <c r="EH26" s="17">
        <f t="shared" si="98"/>
        <v>-2623690.0974743473</v>
      </c>
      <c r="EI26" s="17">
        <f t="shared" si="98"/>
        <v>129403455.34347741</v>
      </c>
      <c r="EJ26" s="17">
        <f t="shared" si="98"/>
        <v>93934848.880120054</v>
      </c>
      <c r="EK26" s="70"/>
      <c r="EL26" s="70"/>
      <c r="EM26" s="70"/>
      <c r="EN26" s="17">
        <f t="shared" ref="EN26:EW26" si="99">EN25-EN24</f>
        <v>36071538.498230308</v>
      </c>
      <c r="EO26" s="17">
        <f t="shared" si="99"/>
        <v>0</v>
      </c>
      <c r="EP26" s="17">
        <f t="shared" si="99"/>
        <v>275223.63446161215</v>
      </c>
      <c r="EQ26" s="17">
        <f t="shared" si="99"/>
        <v>3103070.0396618173</v>
      </c>
      <c r="ER26" s="17">
        <f t="shared" si="99"/>
        <v>24854863.536559857</v>
      </c>
      <c r="ES26" s="17">
        <f t="shared" si="99"/>
        <v>11833034.984218083</v>
      </c>
      <c r="ET26" s="17">
        <f t="shared" si="99"/>
        <v>-426764.84651738871</v>
      </c>
      <c r="EU26" s="17">
        <f t="shared" si="99"/>
        <v>792606.14476279309</v>
      </c>
      <c r="EV26" s="17">
        <f t="shared" si="99"/>
        <v>40432033.493146762</v>
      </c>
      <c r="EW26" s="17">
        <f t="shared" si="99"/>
        <v>76503571.991377071</v>
      </c>
      <c r="EX26" s="70"/>
      <c r="EY26" s="70"/>
      <c r="EZ26" s="70"/>
    </row>
    <row r="27" spans="1:156" ht="6" customHeight="1" x14ac:dyDescent="0.2">
      <c r="A27" s="83"/>
      <c r="B27" s="82"/>
      <c r="C27" s="82"/>
      <c r="D27" s="82"/>
      <c r="E27" s="82"/>
      <c r="F27" s="82"/>
      <c r="G27" s="82"/>
      <c r="H27" s="82"/>
      <c r="I27" s="82"/>
      <c r="J27" s="82"/>
      <c r="K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3"/>
      <c r="AL27" s="3"/>
      <c r="AM27" s="3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3"/>
      <c r="AY27" s="3"/>
      <c r="AZ27" s="3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3"/>
      <c r="BL27" s="3"/>
      <c r="BM27" s="3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3"/>
      <c r="BY27" s="3"/>
      <c r="BZ27" s="3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3"/>
      <c r="CL27" s="3"/>
      <c r="CM27" s="3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3"/>
      <c r="CY27" s="3"/>
      <c r="CZ27" s="3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3"/>
      <c r="DL27" s="3"/>
      <c r="DM27" s="3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3"/>
      <c r="DY27" s="3"/>
      <c r="DZ27" s="3"/>
      <c r="EA27" s="82"/>
      <c r="EB27" s="82"/>
      <c r="EC27" s="82"/>
      <c r="ED27" s="82"/>
      <c r="EE27" s="82"/>
      <c r="EF27" s="82"/>
      <c r="EG27" s="82"/>
      <c r="EH27" s="82"/>
      <c r="EI27" s="82"/>
      <c r="EJ27" s="82"/>
      <c r="EK27" s="3"/>
      <c r="EL27" s="3"/>
      <c r="EM27" s="3"/>
      <c r="EN27" s="82"/>
      <c r="EO27" s="82"/>
      <c r="EP27" s="82"/>
      <c r="EQ27" s="82"/>
      <c r="ER27" s="82"/>
      <c r="ES27" s="82"/>
      <c r="ET27" s="82"/>
      <c r="EU27" s="82"/>
      <c r="EV27" s="82"/>
      <c r="EW27" s="82"/>
      <c r="EX27" s="3"/>
      <c r="EY27" s="3"/>
      <c r="EZ27" s="3"/>
    </row>
    <row r="28" spans="1:156" x14ac:dyDescent="0.2">
      <c r="A28" s="1" t="s">
        <v>290</v>
      </c>
      <c r="B28" s="3">
        <v>35468606.463357396</v>
      </c>
      <c r="C28" s="3">
        <v>-91892891.691210598</v>
      </c>
      <c r="D28" s="3">
        <v>211369.70365748051</v>
      </c>
      <c r="E28" s="3">
        <v>10271802.948571</v>
      </c>
      <c r="F28" s="3">
        <v>41532129.3594556</v>
      </c>
      <c r="G28" s="3">
        <v>5153718.8163405303</v>
      </c>
      <c r="H28" s="3">
        <v>-1412679.81475581</v>
      </c>
      <c r="I28" s="3">
        <v>2623690.0974743399</v>
      </c>
      <c r="J28" s="3">
        <f>J24/0.72</f>
        <v>80789807.509841129</v>
      </c>
      <c r="K28" s="3">
        <f>B28+C28+J28</f>
        <v>24365522.281987928</v>
      </c>
      <c r="O28" s="3">
        <f t="shared" ref="O28:V28" si="100">B28</f>
        <v>35468606.463357396</v>
      </c>
      <c r="P28" s="3">
        <f t="shared" si="100"/>
        <v>-91892891.691210598</v>
      </c>
      <c r="Q28" s="3">
        <f t="shared" si="100"/>
        <v>211369.70365748051</v>
      </c>
      <c r="R28" s="3">
        <f t="shared" si="100"/>
        <v>10271802.948571</v>
      </c>
      <c r="S28" s="3">
        <f t="shared" si="100"/>
        <v>41532129.3594556</v>
      </c>
      <c r="T28" s="3">
        <f t="shared" si="100"/>
        <v>5153718.8163405303</v>
      </c>
      <c r="U28" s="3">
        <f t="shared" si="100"/>
        <v>-1412679.81475581</v>
      </c>
      <c r="V28" s="3">
        <f t="shared" si="100"/>
        <v>2623690.0974743399</v>
      </c>
      <c r="W28" s="3">
        <f>SUM(Q28:V28)</f>
        <v>58380031.110743135</v>
      </c>
      <c r="X28" s="3">
        <f>O28+P28+W28</f>
        <v>1955745.8828899339</v>
      </c>
      <c r="AA28" s="3">
        <f t="shared" ref="AA28:AH28" si="101">O28</f>
        <v>35468606.463357396</v>
      </c>
      <c r="AB28" s="3">
        <f t="shared" si="101"/>
        <v>-91892891.691210598</v>
      </c>
      <c r="AC28" s="3">
        <f t="shared" si="101"/>
        <v>211369.70365748051</v>
      </c>
      <c r="AD28" s="3">
        <f t="shared" si="101"/>
        <v>10271802.948571</v>
      </c>
      <c r="AE28" s="3">
        <f t="shared" si="101"/>
        <v>41532129.3594556</v>
      </c>
      <c r="AF28" s="3">
        <f t="shared" si="101"/>
        <v>5153718.8163405303</v>
      </c>
      <c r="AG28" s="3">
        <f t="shared" si="101"/>
        <v>-1412679.81475581</v>
      </c>
      <c r="AH28" s="3">
        <f t="shared" si="101"/>
        <v>2623690.0974743399</v>
      </c>
      <c r="AI28" s="3">
        <f>SUM(AC28:AH28)</f>
        <v>58380031.110743135</v>
      </c>
      <c r="AJ28" s="3">
        <f>AA28+AB28+AI28</f>
        <v>1955745.8828899339</v>
      </c>
      <c r="AK28" s="3"/>
      <c r="AL28" s="3"/>
      <c r="AM28" s="3"/>
      <c r="AN28" s="3">
        <f t="shared" ref="AN28:AU28" si="102">AA28</f>
        <v>35468606.463357396</v>
      </c>
      <c r="AO28" s="3">
        <f t="shared" si="102"/>
        <v>-91892891.691210598</v>
      </c>
      <c r="AP28" s="3">
        <f t="shared" si="102"/>
        <v>211369.70365748051</v>
      </c>
      <c r="AQ28" s="3">
        <f t="shared" si="102"/>
        <v>10271802.948571</v>
      </c>
      <c r="AR28" s="3">
        <f t="shared" si="102"/>
        <v>41532129.3594556</v>
      </c>
      <c r="AS28" s="3">
        <f t="shared" si="102"/>
        <v>5153718.8163405303</v>
      </c>
      <c r="AT28" s="3">
        <f t="shared" si="102"/>
        <v>-1412679.81475581</v>
      </c>
      <c r="AU28" s="3">
        <f t="shared" si="102"/>
        <v>2623690.0974743399</v>
      </c>
      <c r="AV28" s="3">
        <f>SUM(AP28:AU28)</f>
        <v>58380031.110743135</v>
      </c>
      <c r="AW28" s="3">
        <f>AN28+AO28+AV28</f>
        <v>1955745.8828899339</v>
      </c>
      <c r="AX28" s="3"/>
      <c r="AY28" s="3"/>
      <c r="AZ28" s="3"/>
      <c r="BA28" s="3">
        <f t="shared" ref="BA28:BH28" si="103">AN28</f>
        <v>35468606.463357396</v>
      </c>
      <c r="BB28" s="3">
        <f t="shared" si="103"/>
        <v>-91892891.691210598</v>
      </c>
      <c r="BC28" s="3">
        <f t="shared" si="103"/>
        <v>211369.70365748051</v>
      </c>
      <c r="BD28" s="3">
        <f t="shared" si="103"/>
        <v>10271802.948571</v>
      </c>
      <c r="BE28" s="3">
        <f t="shared" si="103"/>
        <v>41532129.3594556</v>
      </c>
      <c r="BF28" s="3">
        <f t="shared" si="103"/>
        <v>5153718.8163405303</v>
      </c>
      <c r="BG28" s="3">
        <f t="shared" si="103"/>
        <v>-1412679.81475581</v>
      </c>
      <c r="BH28" s="3">
        <f t="shared" si="103"/>
        <v>2623690.0974743399</v>
      </c>
      <c r="BI28" s="3">
        <f>SUM(BC28:BH28)</f>
        <v>58380031.110743135</v>
      </c>
      <c r="BJ28" s="3">
        <f>BA28+BB28+BI28</f>
        <v>1955745.8828899339</v>
      </c>
      <c r="BK28" s="3"/>
      <c r="BL28" s="3"/>
      <c r="BM28" s="3"/>
      <c r="BN28" s="3">
        <f t="shared" ref="BN28:BU28" si="104">BA28</f>
        <v>35468606.463357396</v>
      </c>
      <c r="BO28" s="3">
        <f t="shared" si="104"/>
        <v>-91892891.691210598</v>
      </c>
      <c r="BP28" s="3">
        <f t="shared" si="104"/>
        <v>211369.70365748051</v>
      </c>
      <c r="BQ28" s="3">
        <f t="shared" si="104"/>
        <v>10271802.948571</v>
      </c>
      <c r="BR28" s="3">
        <f t="shared" si="104"/>
        <v>41532129.3594556</v>
      </c>
      <c r="BS28" s="3">
        <f t="shared" si="104"/>
        <v>5153718.8163405303</v>
      </c>
      <c r="BT28" s="3">
        <f t="shared" si="104"/>
        <v>-1412679.81475581</v>
      </c>
      <c r="BU28" s="3">
        <f t="shared" si="104"/>
        <v>2623690.0974743399</v>
      </c>
      <c r="BV28" s="3">
        <f>SUM(BP28:BU28)</f>
        <v>58380031.110743135</v>
      </c>
      <c r="BW28" s="3">
        <f>BN28+BO28+BV28</f>
        <v>1955745.8828899339</v>
      </c>
      <c r="BX28" s="3"/>
      <c r="BY28" s="3"/>
      <c r="BZ28" s="3"/>
      <c r="CA28" s="3">
        <f t="shared" ref="CA28:CH28" si="105">BN28</f>
        <v>35468606.463357396</v>
      </c>
      <c r="CB28" s="3">
        <f t="shared" si="105"/>
        <v>-91892891.691210598</v>
      </c>
      <c r="CC28" s="3">
        <f t="shared" si="105"/>
        <v>211369.70365748051</v>
      </c>
      <c r="CD28" s="3">
        <f t="shared" si="105"/>
        <v>10271802.948571</v>
      </c>
      <c r="CE28" s="3">
        <f t="shared" si="105"/>
        <v>41532129.3594556</v>
      </c>
      <c r="CF28" s="3">
        <f t="shared" si="105"/>
        <v>5153718.8163405303</v>
      </c>
      <c r="CG28" s="3">
        <f t="shared" si="105"/>
        <v>-1412679.81475581</v>
      </c>
      <c r="CH28" s="3">
        <f t="shared" si="105"/>
        <v>2623690.0974743399</v>
      </c>
      <c r="CI28" s="3">
        <f>SUM(CC28:CH28)</f>
        <v>58380031.110743135</v>
      </c>
      <c r="CJ28" s="3">
        <f>CA28+CB28+CI28</f>
        <v>1955745.8828899339</v>
      </c>
      <c r="CK28" s="3"/>
      <c r="CL28" s="3"/>
      <c r="CM28" s="3"/>
      <c r="CN28" s="3">
        <f t="shared" ref="CN28:CU28" si="106">CA28</f>
        <v>35468606.463357396</v>
      </c>
      <c r="CO28" s="3">
        <f t="shared" si="106"/>
        <v>-91892891.691210598</v>
      </c>
      <c r="CP28" s="3">
        <f t="shared" si="106"/>
        <v>211369.70365748051</v>
      </c>
      <c r="CQ28" s="3">
        <f t="shared" si="106"/>
        <v>10271802.948571</v>
      </c>
      <c r="CR28" s="3">
        <f t="shared" si="106"/>
        <v>41532129.3594556</v>
      </c>
      <c r="CS28" s="3">
        <f t="shared" si="106"/>
        <v>5153718.8163405303</v>
      </c>
      <c r="CT28" s="3">
        <f t="shared" si="106"/>
        <v>-1412679.81475581</v>
      </c>
      <c r="CU28" s="3">
        <f t="shared" si="106"/>
        <v>2623690.0974743399</v>
      </c>
      <c r="CV28" s="3">
        <f>SUM(CP28:CU28)</f>
        <v>58380031.110743135</v>
      </c>
      <c r="CW28" s="3">
        <f>CN28+CO28+CV28</f>
        <v>1955745.8828899339</v>
      </c>
      <c r="CX28" s="3"/>
      <c r="CY28" s="3"/>
      <c r="CZ28" s="3"/>
      <c r="DA28" s="3">
        <f t="shared" ref="DA28:DH28" si="107">CN28</f>
        <v>35468606.463357396</v>
      </c>
      <c r="DB28" s="3">
        <f t="shared" si="107"/>
        <v>-91892891.691210598</v>
      </c>
      <c r="DC28" s="3">
        <f t="shared" si="107"/>
        <v>211369.70365748051</v>
      </c>
      <c r="DD28" s="3">
        <f t="shared" si="107"/>
        <v>10271802.948571</v>
      </c>
      <c r="DE28" s="3">
        <f t="shared" si="107"/>
        <v>41532129.3594556</v>
      </c>
      <c r="DF28" s="3">
        <f t="shared" si="107"/>
        <v>5153718.8163405303</v>
      </c>
      <c r="DG28" s="3">
        <f t="shared" si="107"/>
        <v>-1412679.81475581</v>
      </c>
      <c r="DH28" s="3">
        <f t="shared" si="107"/>
        <v>2623690.0974743399</v>
      </c>
      <c r="DI28" s="3">
        <f>SUM(DC28:DH28)</f>
        <v>58380031.110743135</v>
      </c>
      <c r="DJ28" s="3">
        <f>DA28+DB28+DI28</f>
        <v>1955745.8828899339</v>
      </c>
      <c r="DK28" s="3"/>
      <c r="DL28" s="3"/>
      <c r="DM28" s="3"/>
      <c r="DN28" s="3">
        <f t="shared" ref="DN28:DU28" si="108">DA28</f>
        <v>35468606.463357396</v>
      </c>
      <c r="DO28" s="3">
        <f t="shared" si="108"/>
        <v>-91892891.691210598</v>
      </c>
      <c r="DP28" s="3">
        <f t="shared" si="108"/>
        <v>211369.70365748051</v>
      </c>
      <c r="DQ28" s="3">
        <f t="shared" si="108"/>
        <v>10271802.948571</v>
      </c>
      <c r="DR28" s="3">
        <f t="shared" si="108"/>
        <v>41532129.3594556</v>
      </c>
      <c r="DS28" s="3">
        <f t="shared" si="108"/>
        <v>5153718.8163405303</v>
      </c>
      <c r="DT28" s="3">
        <f t="shared" si="108"/>
        <v>-1412679.81475581</v>
      </c>
      <c r="DU28" s="3">
        <f t="shared" si="108"/>
        <v>2623690.0974743399</v>
      </c>
      <c r="DV28" s="3">
        <f>SUM(DP28:DU28)</f>
        <v>58380031.110743135</v>
      </c>
      <c r="DW28" s="3">
        <f>DN28+DO28+DV28</f>
        <v>1955745.8828899339</v>
      </c>
      <c r="DX28" s="3"/>
      <c r="DY28" s="3"/>
      <c r="DZ28" s="3"/>
      <c r="EA28" s="3">
        <f t="shared" ref="EA28:EH28" si="109">DN28</f>
        <v>35468606.463357396</v>
      </c>
      <c r="EB28" s="3">
        <f t="shared" si="109"/>
        <v>-91892891.691210598</v>
      </c>
      <c r="EC28" s="3">
        <f t="shared" si="109"/>
        <v>211369.70365748051</v>
      </c>
      <c r="ED28" s="3">
        <f t="shared" si="109"/>
        <v>10271802.948571</v>
      </c>
      <c r="EE28" s="3">
        <f t="shared" si="109"/>
        <v>41532129.3594556</v>
      </c>
      <c r="EF28" s="3">
        <f t="shared" si="109"/>
        <v>5153718.8163405303</v>
      </c>
      <c r="EG28" s="3">
        <f t="shared" si="109"/>
        <v>-1412679.81475581</v>
      </c>
      <c r="EH28" s="3">
        <f t="shared" si="109"/>
        <v>2623690.0974743399</v>
      </c>
      <c r="EI28" s="3">
        <f>SUM(EC28:EH28)</f>
        <v>58380031.110743135</v>
      </c>
      <c r="EJ28" s="3">
        <f>EA28+EB28+EI28</f>
        <v>1955745.8828899339</v>
      </c>
      <c r="EK28" s="3"/>
      <c r="EL28" s="3"/>
      <c r="EM28" s="3"/>
      <c r="EN28" s="3">
        <f t="shared" ref="EN28:EU28" si="110">EA28</f>
        <v>35468606.463357396</v>
      </c>
      <c r="EO28" s="3">
        <f t="shared" si="110"/>
        <v>-91892891.691210598</v>
      </c>
      <c r="EP28" s="3">
        <f t="shared" si="110"/>
        <v>211369.70365748051</v>
      </c>
      <c r="EQ28" s="3">
        <f t="shared" si="110"/>
        <v>10271802.948571</v>
      </c>
      <c r="ER28" s="3">
        <f t="shared" si="110"/>
        <v>41532129.3594556</v>
      </c>
      <c r="ES28" s="3">
        <f t="shared" si="110"/>
        <v>5153718.8163405303</v>
      </c>
      <c r="ET28" s="3">
        <f t="shared" si="110"/>
        <v>-1412679.81475581</v>
      </c>
      <c r="EU28" s="3">
        <f t="shared" si="110"/>
        <v>2623690.0974743399</v>
      </c>
      <c r="EV28" s="3">
        <f>SUM(EP28:EU28)</f>
        <v>58380031.110743135</v>
      </c>
      <c r="EW28" s="3">
        <f>EN28+EO28+EV28</f>
        <v>1955745.8828899339</v>
      </c>
      <c r="EX28" s="3"/>
      <c r="EY28" s="3"/>
      <c r="EZ28" s="3"/>
    </row>
    <row r="29" spans="1:156" x14ac:dyDescent="0.2">
      <c r="A29" s="1" t="s">
        <v>289</v>
      </c>
      <c r="B29" s="3">
        <f>B28+B7*'Hyp 2027'!B362</f>
        <v>36057534.272729881</v>
      </c>
      <c r="C29" s="3">
        <f>C28+C7*'Hyp 2027'!C362</f>
        <v>-97466185.200335205</v>
      </c>
      <c r="D29" s="3">
        <f>D28+D7*'Hyp 2027'!D362</f>
        <v>217631.15780750051</v>
      </c>
      <c r="E29" s="3">
        <f>E28+E7*'Hyp 2027'!E362</f>
        <v>7309973.0344562065</v>
      </c>
      <c r="F29" s="3">
        <f>F28+F7*'Hyp 2027'!F362</f>
        <v>33061642.370836057</v>
      </c>
      <c r="G29" s="3">
        <f>G28+G7*'Hyp 2027'!G362</f>
        <v>4245213.2932799608</v>
      </c>
      <c r="H29" s="3">
        <f>H28+H7*'Hyp 2027'!H362</f>
        <v>-1460067.5943525538</v>
      </c>
      <c r="I29" s="3">
        <f>I28+I7*'Hyp 2027'!I362</f>
        <v>2595738.0314037204</v>
      </c>
      <c r="J29" s="3">
        <f>J25/0.72</f>
        <v>75813449.276740864</v>
      </c>
      <c r="K29" s="3">
        <f>B29+C29+J29</f>
        <v>14404798.34913554</v>
      </c>
      <c r="O29" s="3">
        <f t="shared" ref="O29:V29" si="111">O25/0.72</f>
        <v>37470478.022904053</v>
      </c>
      <c r="P29" s="3">
        <f t="shared" si="111"/>
        <v>0</v>
      </c>
      <c r="Q29" s="3">
        <f t="shared" si="111"/>
        <v>536848.43996875035</v>
      </c>
      <c r="R29" s="3">
        <f t="shared" si="111"/>
        <v>185336641.89827928</v>
      </c>
      <c r="S29" s="3">
        <f t="shared" si="111"/>
        <v>126793152.94469124</v>
      </c>
      <c r="T29" s="3">
        <f t="shared" si="111"/>
        <v>0</v>
      </c>
      <c r="U29" s="3">
        <f t="shared" si="111"/>
        <v>18288610.132241052</v>
      </c>
      <c r="V29" s="3">
        <f t="shared" si="111"/>
        <v>19129281.508920625</v>
      </c>
      <c r="W29" s="3">
        <f>SUM(Q29:V29)</f>
        <v>350084534.924101</v>
      </c>
      <c r="X29" s="3">
        <f>O29+P29+W29</f>
        <v>387555012.94700503</v>
      </c>
      <c r="AA29" s="3">
        <f t="shared" ref="AA29:AH29" si="112">AA25/0.72</f>
        <v>0</v>
      </c>
      <c r="AB29" s="3">
        <f t="shared" si="112"/>
        <v>0</v>
      </c>
      <c r="AC29" s="3">
        <f t="shared" si="112"/>
        <v>0</v>
      </c>
      <c r="AD29" s="3">
        <f t="shared" si="112"/>
        <v>142461268.19540849</v>
      </c>
      <c r="AE29" s="3">
        <f t="shared" si="112"/>
        <v>112143536.71934615</v>
      </c>
      <c r="AF29" s="3">
        <f t="shared" si="112"/>
        <v>0</v>
      </c>
      <c r="AG29" s="3">
        <f t="shared" si="112"/>
        <v>5912023.9054718027</v>
      </c>
      <c r="AH29" s="3">
        <f t="shared" si="112"/>
        <v>0</v>
      </c>
      <c r="AI29" s="3">
        <f>SUM(AC29:AH29)</f>
        <v>260516828.82022643</v>
      </c>
      <c r="AJ29" s="3">
        <f>AA29+AB29+AI29</f>
        <v>260516828.82022643</v>
      </c>
      <c r="AK29" s="3"/>
      <c r="AL29" s="3"/>
      <c r="AM29" s="3"/>
      <c r="AN29" s="3">
        <f t="shared" ref="AN29:AU29" si="113">AN25/0.72</f>
        <v>0</v>
      </c>
      <c r="AO29" s="3">
        <f t="shared" si="113"/>
        <v>0</v>
      </c>
      <c r="AP29" s="3">
        <f t="shared" si="113"/>
        <v>0</v>
      </c>
      <c r="AQ29" s="3">
        <f t="shared" si="113"/>
        <v>142461268.19540849</v>
      </c>
      <c r="AR29" s="3">
        <f t="shared" si="113"/>
        <v>112143536.71934615</v>
      </c>
      <c r="AS29" s="3">
        <f t="shared" si="113"/>
        <v>0</v>
      </c>
      <c r="AT29" s="3">
        <f t="shared" si="113"/>
        <v>5912023.9054718027</v>
      </c>
      <c r="AU29" s="3">
        <f t="shared" si="113"/>
        <v>0</v>
      </c>
      <c r="AV29" s="3">
        <f>SUM(AP29:AU29)</f>
        <v>260516828.82022643</v>
      </c>
      <c r="AW29" s="3">
        <f>AN29+AO29+AV29</f>
        <v>260516828.82022643</v>
      </c>
      <c r="AX29" s="3"/>
      <c r="AY29" s="3"/>
      <c r="AZ29" s="3"/>
      <c r="BA29" s="3">
        <f t="shared" ref="BA29:BH29" si="114">BA25/0.72</f>
        <v>0</v>
      </c>
      <c r="BB29" s="3">
        <f t="shared" si="114"/>
        <v>0</v>
      </c>
      <c r="BC29" s="3">
        <f t="shared" si="114"/>
        <v>0</v>
      </c>
      <c r="BD29" s="3">
        <f t="shared" si="114"/>
        <v>142461268.19540849</v>
      </c>
      <c r="BE29" s="3">
        <f t="shared" si="114"/>
        <v>112143536.71934615</v>
      </c>
      <c r="BF29" s="3">
        <f t="shared" si="114"/>
        <v>0</v>
      </c>
      <c r="BG29" s="3">
        <f t="shared" si="114"/>
        <v>5912023.9054718027</v>
      </c>
      <c r="BH29" s="3">
        <f t="shared" si="114"/>
        <v>0</v>
      </c>
      <c r="BI29" s="3">
        <f>SUM(BC29:BH29)</f>
        <v>260516828.82022643</v>
      </c>
      <c r="BJ29" s="3">
        <f>BA29+BB29+BI29</f>
        <v>260516828.82022643</v>
      </c>
      <c r="BK29" s="3"/>
      <c r="BL29" s="3"/>
      <c r="BM29" s="3"/>
      <c r="BN29" s="3">
        <f t="shared" ref="BN29:BU29" si="115">BN25/0.72</f>
        <v>0</v>
      </c>
      <c r="BO29" s="3">
        <f t="shared" si="115"/>
        <v>0</v>
      </c>
      <c r="BP29" s="3">
        <f t="shared" si="115"/>
        <v>0</v>
      </c>
      <c r="BQ29" s="3">
        <f t="shared" si="115"/>
        <v>142461268.19540849</v>
      </c>
      <c r="BR29" s="3">
        <f t="shared" si="115"/>
        <v>112143536.71934615</v>
      </c>
      <c r="BS29" s="3">
        <f t="shared" si="115"/>
        <v>0</v>
      </c>
      <c r="BT29" s="3">
        <f t="shared" si="115"/>
        <v>5912023.9054718027</v>
      </c>
      <c r="BU29" s="3">
        <f t="shared" si="115"/>
        <v>0</v>
      </c>
      <c r="BV29" s="3">
        <f>SUM(BP29:BU29)</f>
        <v>260516828.82022643</v>
      </c>
      <c r="BW29" s="3">
        <f>BN29+BO29+BV29</f>
        <v>260516828.82022643</v>
      </c>
      <c r="BX29" s="3"/>
      <c r="BY29" s="3"/>
      <c r="BZ29" s="3"/>
      <c r="CA29" s="3">
        <f t="shared" ref="CA29:CH29" si="116">CA25/0.72</f>
        <v>0</v>
      </c>
      <c r="CB29" s="3">
        <f t="shared" si="116"/>
        <v>0</v>
      </c>
      <c r="CC29" s="3">
        <f t="shared" si="116"/>
        <v>0</v>
      </c>
      <c r="CD29" s="3">
        <f t="shared" si="116"/>
        <v>142461268.19540849</v>
      </c>
      <c r="CE29" s="3">
        <f t="shared" si="116"/>
        <v>112143536.71934615</v>
      </c>
      <c r="CF29" s="3">
        <f t="shared" si="116"/>
        <v>0</v>
      </c>
      <c r="CG29" s="3">
        <f t="shared" si="116"/>
        <v>5912023.9054718027</v>
      </c>
      <c r="CH29" s="3">
        <f t="shared" si="116"/>
        <v>0</v>
      </c>
      <c r="CI29" s="3">
        <f>SUM(CC29:CH29)</f>
        <v>260516828.82022643</v>
      </c>
      <c r="CJ29" s="3">
        <f>CA29+CB29+CI29</f>
        <v>260516828.82022643</v>
      </c>
      <c r="CK29" s="3"/>
      <c r="CL29" s="3"/>
      <c r="CM29" s="3"/>
      <c r="CN29" s="3">
        <f t="shared" ref="CN29:CU29" si="117">CN25/0.72</f>
        <v>0</v>
      </c>
      <c r="CO29" s="3">
        <f t="shared" si="117"/>
        <v>0</v>
      </c>
      <c r="CP29" s="3">
        <f t="shared" si="117"/>
        <v>0</v>
      </c>
      <c r="CQ29" s="3">
        <f t="shared" si="117"/>
        <v>142461268.19540849</v>
      </c>
      <c r="CR29" s="3">
        <f t="shared" si="117"/>
        <v>112143536.71934615</v>
      </c>
      <c r="CS29" s="3">
        <f t="shared" si="117"/>
        <v>0</v>
      </c>
      <c r="CT29" s="3">
        <f t="shared" si="117"/>
        <v>5912023.9054718027</v>
      </c>
      <c r="CU29" s="3">
        <f t="shared" si="117"/>
        <v>0</v>
      </c>
      <c r="CV29" s="3">
        <f>SUM(CP29:CU29)</f>
        <v>260516828.82022643</v>
      </c>
      <c r="CW29" s="3">
        <f>CN29+CO29+CV29</f>
        <v>260516828.82022643</v>
      </c>
      <c r="CX29" s="3"/>
      <c r="CY29" s="3"/>
      <c r="CZ29" s="3"/>
      <c r="DA29" s="3">
        <f t="shared" ref="DA29:DH29" si="118">DA25/0.72</f>
        <v>0</v>
      </c>
      <c r="DB29" s="3">
        <f t="shared" si="118"/>
        <v>0</v>
      </c>
      <c r="DC29" s="3">
        <f t="shared" si="118"/>
        <v>0</v>
      </c>
      <c r="DD29" s="3">
        <f t="shared" si="118"/>
        <v>142461268.19540849</v>
      </c>
      <c r="DE29" s="3">
        <f t="shared" si="118"/>
        <v>112143536.71934615</v>
      </c>
      <c r="DF29" s="3">
        <f t="shared" si="118"/>
        <v>0</v>
      </c>
      <c r="DG29" s="3">
        <f t="shared" si="118"/>
        <v>5912023.9054718027</v>
      </c>
      <c r="DH29" s="3">
        <f t="shared" si="118"/>
        <v>0</v>
      </c>
      <c r="DI29" s="3">
        <f>SUM(DC29:DH29)</f>
        <v>260516828.82022643</v>
      </c>
      <c r="DJ29" s="3">
        <f>DA29+DB29+DI29</f>
        <v>260516828.82022643</v>
      </c>
      <c r="DK29" s="3"/>
      <c r="DL29" s="3"/>
      <c r="DM29" s="3"/>
      <c r="DN29" s="3">
        <f>DN25/0.72</f>
        <v>0</v>
      </c>
      <c r="DO29" s="3">
        <f t="shared" ref="DO29:DU29" si="119">DB29*DO99</f>
        <v>0</v>
      </c>
      <c r="DP29" s="3">
        <f t="shared" si="119"/>
        <v>0</v>
      </c>
      <c r="DQ29" s="3">
        <f t="shared" si="119"/>
        <v>142461268.19540849</v>
      </c>
      <c r="DR29" s="3">
        <f t="shared" si="119"/>
        <v>112143536.71934615</v>
      </c>
      <c r="DS29" s="3">
        <f t="shared" si="119"/>
        <v>0</v>
      </c>
      <c r="DT29" s="3">
        <f t="shared" si="119"/>
        <v>5912023.9054718027</v>
      </c>
      <c r="DU29" s="3">
        <f t="shared" si="119"/>
        <v>0</v>
      </c>
      <c r="DV29" s="3">
        <f>SUM(DP29:DU29)</f>
        <v>260516828.82022643</v>
      </c>
      <c r="DW29" s="3">
        <f>DN29+DO29+DV29</f>
        <v>260516828.82022643</v>
      </c>
      <c r="DX29" s="3"/>
      <c r="DY29" s="3"/>
      <c r="DZ29" s="3"/>
      <c r="EA29" s="3">
        <f t="shared" ref="EA29:EH29" si="120">EA25/0.72</f>
        <v>0</v>
      </c>
      <c r="EB29" s="3">
        <f t="shared" si="120"/>
        <v>0</v>
      </c>
      <c r="EC29" s="3">
        <f t="shared" si="120"/>
        <v>0</v>
      </c>
      <c r="ED29" s="3">
        <f t="shared" si="120"/>
        <v>142461268.19540849</v>
      </c>
      <c r="EE29" s="3">
        <f t="shared" si="120"/>
        <v>112143536.71934615</v>
      </c>
      <c r="EF29" s="3">
        <f t="shared" si="120"/>
        <v>0</v>
      </c>
      <c r="EG29" s="3">
        <f t="shared" si="120"/>
        <v>5912023.9054718027</v>
      </c>
      <c r="EH29" s="3">
        <f t="shared" si="120"/>
        <v>0</v>
      </c>
      <c r="EI29" s="3">
        <f>SUM(EC29:EH29)</f>
        <v>260516828.82022643</v>
      </c>
      <c r="EJ29" s="3">
        <f>EA29+EB29+EI29</f>
        <v>260516828.82022643</v>
      </c>
      <c r="EK29" s="3"/>
      <c r="EL29" s="3"/>
      <c r="EM29" s="3"/>
      <c r="EN29" s="3">
        <f>EN28+EN7*'Hyp 2027'!B362</f>
        <v>37316377.107617557</v>
      </c>
      <c r="EO29" s="3">
        <f>EO28+EO7*'Hyp 2027'!C362</f>
        <v>-145020208.36657131</v>
      </c>
      <c r="EP29" s="3">
        <f>EP28+EP7*'Hyp 2027'!D362</f>
        <v>275223.63446161203</v>
      </c>
      <c r="EQ29" s="3">
        <f>EQ28+EQ7*'Hyp 2027'!E362</f>
        <v>-29218479.129246499</v>
      </c>
      <c r="ER29" s="3">
        <f>ER28+ER7*'Hyp 2027'!F362</f>
        <v>21257015.7521054</v>
      </c>
      <c r="ES29" s="3">
        <f>ES28+ES7*'Hyp 2027'!G362</f>
        <v>-29240114.470926762</v>
      </c>
      <c r="ET29" s="3">
        <f>ET28+ET7*'Hyp 2027'!H362</f>
        <v>-1839444.6612731991</v>
      </c>
      <c r="EU29" s="3">
        <f>EU28+EU7*'Hyp 2027'!I362</f>
        <v>-1270566.7866474814</v>
      </c>
      <c r="EV29" s="3">
        <f>SUM(EP29:EU29)</f>
        <v>-40036365.661526933</v>
      </c>
      <c r="EW29" s="3">
        <f>EN29+EO29+EV29</f>
        <v>-147740196.92048067</v>
      </c>
      <c r="EX29" s="3"/>
      <c r="EY29" s="3"/>
      <c r="EZ29" s="3"/>
    </row>
    <row r="30" spans="1:156" x14ac:dyDescent="0.2">
      <c r="A30" s="92" t="s">
        <v>297</v>
      </c>
      <c r="B30" s="17">
        <f t="shared" ref="B30:K30" si="121">B29-B28</f>
        <v>588927.80937248468</v>
      </c>
      <c r="C30" s="17">
        <f t="shared" si="121"/>
        <v>-5573293.5091246068</v>
      </c>
      <c r="D30" s="17">
        <f t="shared" si="121"/>
        <v>6261.4541500199994</v>
      </c>
      <c r="E30" s="17">
        <f t="shared" si="121"/>
        <v>-2961829.9141147938</v>
      </c>
      <c r="F30" s="17">
        <f t="shared" si="121"/>
        <v>-8470486.9886195436</v>
      </c>
      <c r="G30" s="17">
        <f t="shared" si="121"/>
        <v>-908505.52306056954</v>
      </c>
      <c r="H30" s="17">
        <f t="shared" si="121"/>
        <v>-47387.779596743872</v>
      </c>
      <c r="I30" s="17">
        <f t="shared" si="121"/>
        <v>-27952.066070619505</v>
      </c>
      <c r="J30" s="17">
        <f t="shared" si="121"/>
        <v>-4976358.2331002653</v>
      </c>
      <c r="K30" s="17">
        <f t="shared" si="121"/>
        <v>-9960723.9328523874</v>
      </c>
      <c r="O30" s="17">
        <f t="shared" ref="O30:X30" si="122">O29-O28</f>
        <v>2001871.5595466569</v>
      </c>
      <c r="P30" s="17">
        <f t="shared" si="122"/>
        <v>91892891.691210598</v>
      </c>
      <c r="Q30" s="17">
        <f t="shared" si="122"/>
        <v>325478.73631126981</v>
      </c>
      <c r="R30" s="17">
        <f t="shared" si="122"/>
        <v>175064838.94970828</v>
      </c>
      <c r="S30" s="17">
        <f t="shared" si="122"/>
        <v>85261023.58523564</v>
      </c>
      <c r="T30" s="17">
        <f t="shared" si="122"/>
        <v>-5153718.8163405303</v>
      </c>
      <c r="U30" s="17">
        <f t="shared" si="122"/>
        <v>19701289.94699686</v>
      </c>
      <c r="V30" s="17">
        <f t="shared" si="122"/>
        <v>16505591.411446285</v>
      </c>
      <c r="W30" s="17">
        <f t="shared" si="122"/>
        <v>291704503.81335783</v>
      </c>
      <c r="X30" s="17">
        <f t="shared" si="122"/>
        <v>385599267.06411511</v>
      </c>
      <c r="AA30" s="17">
        <f t="shared" ref="AA30:AJ30" si="123">AA29-AA28</f>
        <v>-35468606.463357396</v>
      </c>
      <c r="AB30" s="17">
        <f t="shared" si="123"/>
        <v>91892891.691210598</v>
      </c>
      <c r="AC30" s="17">
        <f t="shared" si="123"/>
        <v>-211369.70365748051</v>
      </c>
      <c r="AD30" s="17">
        <f t="shared" si="123"/>
        <v>132189465.2468375</v>
      </c>
      <c r="AE30" s="17">
        <f t="shared" si="123"/>
        <v>70611407.35989055</v>
      </c>
      <c r="AF30" s="17">
        <f t="shared" si="123"/>
        <v>-5153718.8163405303</v>
      </c>
      <c r="AG30" s="17">
        <f t="shared" si="123"/>
        <v>7324703.7202276122</v>
      </c>
      <c r="AH30" s="17">
        <f t="shared" si="123"/>
        <v>-2623690.0974743399</v>
      </c>
      <c r="AI30" s="17">
        <f t="shared" si="123"/>
        <v>202136797.7094833</v>
      </c>
      <c r="AJ30" s="17">
        <f t="shared" si="123"/>
        <v>258561082.9373365</v>
      </c>
      <c r="AK30" s="70"/>
      <c r="AL30" s="70"/>
      <c r="AM30" s="70"/>
      <c r="AN30" s="17">
        <f t="shared" ref="AN30:AW30" si="124">AN29-AN28</f>
        <v>-35468606.463357396</v>
      </c>
      <c r="AO30" s="17">
        <f t="shared" si="124"/>
        <v>91892891.691210598</v>
      </c>
      <c r="AP30" s="17">
        <f t="shared" si="124"/>
        <v>-211369.70365748051</v>
      </c>
      <c r="AQ30" s="17">
        <f t="shared" si="124"/>
        <v>132189465.2468375</v>
      </c>
      <c r="AR30" s="17">
        <f t="shared" si="124"/>
        <v>70611407.35989055</v>
      </c>
      <c r="AS30" s="17">
        <f t="shared" si="124"/>
        <v>-5153718.8163405303</v>
      </c>
      <c r="AT30" s="17">
        <f t="shared" si="124"/>
        <v>7324703.7202276122</v>
      </c>
      <c r="AU30" s="17">
        <f t="shared" si="124"/>
        <v>-2623690.0974743399</v>
      </c>
      <c r="AV30" s="17">
        <f t="shared" si="124"/>
        <v>202136797.7094833</v>
      </c>
      <c r="AW30" s="17">
        <f t="shared" si="124"/>
        <v>258561082.9373365</v>
      </c>
      <c r="AX30" s="70"/>
      <c r="AY30" s="70"/>
      <c r="AZ30" s="70"/>
      <c r="BA30" s="17">
        <f t="shared" ref="BA30:BJ30" si="125">BA29-BA28</f>
        <v>-35468606.463357396</v>
      </c>
      <c r="BB30" s="17">
        <f t="shared" si="125"/>
        <v>91892891.691210598</v>
      </c>
      <c r="BC30" s="17">
        <f t="shared" si="125"/>
        <v>-211369.70365748051</v>
      </c>
      <c r="BD30" s="17">
        <f t="shared" si="125"/>
        <v>132189465.2468375</v>
      </c>
      <c r="BE30" s="17">
        <f t="shared" si="125"/>
        <v>70611407.35989055</v>
      </c>
      <c r="BF30" s="17">
        <f t="shared" si="125"/>
        <v>-5153718.8163405303</v>
      </c>
      <c r="BG30" s="17">
        <f t="shared" si="125"/>
        <v>7324703.7202276122</v>
      </c>
      <c r="BH30" s="17">
        <f t="shared" si="125"/>
        <v>-2623690.0974743399</v>
      </c>
      <c r="BI30" s="17">
        <f t="shared" si="125"/>
        <v>202136797.7094833</v>
      </c>
      <c r="BJ30" s="17">
        <f t="shared" si="125"/>
        <v>258561082.9373365</v>
      </c>
      <c r="BK30" s="70"/>
      <c r="BL30" s="70"/>
      <c r="BM30" s="70"/>
      <c r="BN30" s="17">
        <f t="shared" ref="BN30:BW30" si="126">BN29-BN28</f>
        <v>-35468606.463357396</v>
      </c>
      <c r="BO30" s="17">
        <f t="shared" si="126"/>
        <v>91892891.691210598</v>
      </c>
      <c r="BP30" s="17">
        <f t="shared" si="126"/>
        <v>-211369.70365748051</v>
      </c>
      <c r="BQ30" s="17">
        <f t="shared" si="126"/>
        <v>132189465.2468375</v>
      </c>
      <c r="BR30" s="17">
        <f t="shared" si="126"/>
        <v>70611407.35989055</v>
      </c>
      <c r="BS30" s="17">
        <f t="shared" si="126"/>
        <v>-5153718.8163405303</v>
      </c>
      <c r="BT30" s="17">
        <f t="shared" si="126"/>
        <v>7324703.7202276122</v>
      </c>
      <c r="BU30" s="17">
        <f t="shared" si="126"/>
        <v>-2623690.0974743399</v>
      </c>
      <c r="BV30" s="17">
        <f t="shared" si="126"/>
        <v>202136797.7094833</v>
      </c>
      <c r="BW30" s="17">
        <f t="shared" si="126"/>
        <v>258561082.9373365</v>
      </c>
      <c r="BX30" s="70"/>
      <c r="BY30" s="70"/>
      <c r="BZ30" s="70"/>
      <c r="CA30" s="17">
        <f t="shared" ref="CA30:CJ30" si="127">CA29-CA28</f>
        <v>-35468606.463357396</v>
      </c>
      <c r="CB30" s="17">
        <f t="shared" si="127"/>
        <v>91892891.691210598</v>
      </c>
      <c r="CC30" s="17">
        <f t="shared" si="127"/>
        <v>-211369.70365748051</v>
      </c>
      <c r="CD30" s="17">
        <f t="shared" si="127"/>
        <v>132189465.2468375</v>
      </c>
      <c r="CE30" s="17">
        <f t="shared" si="127"/>
        <v>70611407.35989055</v>
      </c>
      <c r="CF30" s="17">
        <f t="shared" si="127"/>
        <v>-5153718.8163405303</v>
      </c>
      <c r="CG30" s="17">
        <f t="shared" si="127"/>
        <v>7324703.7202276122</v>
      </c>
      <c r="CH30" s="17">
        <f t="shared" si="127"/>
        <v>-2623690.0974743399</v>
      </c>
      <c r="CI30" s="17">
        <f t="shared" si="127"/>
        <v>202136797.7094833</v>
      </c>
      <c r="CJ30" s="17">
        <f t="shared" si="127"/>
        <v>258561082.9373365</v>
      </c>
      <c r="CK30" s="70"/>
      <c r="CL30" s="70"/>
      <c r="CM30" s="70"/>
      <c r="CN30" s="17">
        <f t="shared" ref="CN30:CW30" si="128">CN29-CN28</f>
        <v>-35468606.463357396</v>
      </c>
      <c r="CO30" s="17">
        <f t="shared" si="128"/>
        <v>91892891.691210598</v>
      </c>
      <c r="CP30" s="17">
        <f t="shared" si="128"/>
        <v>-211369.70365748051</v>
      </c>
      <c r="CQ30" s="17">
        <f t="shared" si="128"/>
        <v>132189465.2468375</v>
      </c>
      <c r="CR30" s="17">
        <f t="shared" si="128"/>
        <v>70611407.35989055</v>
      </c>
      <c r="CS30" s="17">
        <f t="shared" si="128"/>
        <v>-5153718.8163405303</v>
      </c>
      <c r="CT30" s="17">
        <f t="shared" si="128"/>
        <v>7324703.7202276122</v>
      </c>
      <c r="CU30" s="17">
        <f t="shared" si="128"/>
        <v>-2623690.0974743399</v>
      </c>
      <c r="CV30" s="17">
        <f t="shared" si="128"/>
        <v>202136797.7094833</v>
      </c>
      <c r="CW30" s="17">
        <f t="shared" si="128"/>
        <v>258561082.9373365</v>
      </c>
      <c r="CX30" s="70"/>
      <c r="CY30" s="70"/>
      <c r="CZ30" s="70"/>
      <c r="DA30" s="17">
        <f t="shared" ref="DA30:DJ30" si="129">DA29-DA28</f>
        <v>-35468606.463357396</v>
      </c>
      <c r="DB30" s="17">
        <f t="shared" si="129"/>
        <v>91892891.691210598</v>
      </c>
      <c r="DC30" s="17">
        <f t="shared" si="129"/>
        <v>-211369.70365748051</v>
      </c>
      <c r="DD30" s="17">
        <f t="shared" si="129"/>
        <v>132189465.2468375</v>
      </c>
      <c r="DE30" s="17">
        <f t="shared" si="129"/>
        <v>70611407.35989055</v>
      </c>
      <c r="DF30" s="17">
        <f t="shared" si="129"/>
        <v>-5153718.8163405303</v>
      </c>
      <c r="DG30" s="17">
        <f t="shared" si="129"/>
        <v>7324703.7202276122</v>
      </c>
      <c r="DH30" s="17">
        <f t="shared" si="129"/>
        <v>-2623690.0974743399</v>
      </c>
      <c r="DI30" s="17">
        <f t="shared" si="129"/>
        <v>202136797.7094833</v>
      </c>
      <c r="DJ30" s="17">
        <f t="shared" si="129"/>
        <v>258561082.9373365</v>
      </c>
      <c r="DK30" s="70"/>
      <c r="DL30" s="70"/>
      <c r="DM30" s="70"/>
      <c r="DN30" s="17">
        <f t="shared" ref="DN30:DW30" si="130">DN29-DN28</f>
        <v>-35468606.463357396</v>
      </c>
      <c r="DO30" s="17">
        <f t="shared" si="130"/>
        <v>91892891.691210598</v>
      </c>
      <c r="DP30" s="17">
        <f t="shared" si="130"/>
        <v>-211369.70365748051</v>
      </c>
      <c r="DQ30" s="17">
        <f t="shared" si="130"/>
        <v>132189465.2468375</v>
      </c>
      <c r="DR30" s="17">
        <f t="shared" si="130"/>
        <v>70611407.35989055</v>
      </c>
      <c r="DS30" s="17">
        <f t="shared" si="130"/>
        <v>-5153718.8163405303</v>
      </c>
      <c r="DT30" s="17">
        <f t="shared" si="130"/>
        <v>7324703.7202276122</v>
      </c>
      <c r="DU30" s="17">
        <f t="shared" si="130"/>
        <v>-2623690.0974743399</v>
      </c>
      <c r="DV30" s="17">
        <f t="shared" si="130"/>
        <v>202136797.7094833</v>
      </c>
      <c r="DW30" s="17">
        <f t="shared" si="130"/>
        <v>258561082.9373365</v>
      </c>
      <c r="DX30" s="70"/>
      <c r="DY30" s="70"/>
      <c r="DZ30" s="70"/>
      <c r="EA30" s="17">
        <f t="shared" ref="EA30:EJ30" si="131">EA29-EA28</f>
        <v>-35468606.463357396</v>
      </c>
      <c r="EB30" s="17">
        <f t="shared" si="131"/>
        <v>91892891.691210598</v>
      </c>
      <c r="EC30" s="17">
        <f t="shared" si="131"/>
        <v>-211369.70365748051</v>
      </c>
      <c r="ED30" s="17">
        <f t="shared" si="131"/>
        <v>132189465.2468375</v>
      </c>
      <c r="EE30" s="17">
        <f t="shared" si="131"/>
        <v>70611407.35989055</v>
      </c>
      <c r="EF30" s="17">
        <f t="shared" si="131"/>
        <v>-5153718.8163405303</v>
      </c>
      <c r="EG30" s="17">
        <f t="shared" si="131"/>
        <v>7324703.7202276122</v>
      </c>
      <c r="EH30" s="17">
        <f t="shared" si="131"/>
        <v>-2623690.0974743399</v>
      </c>
      <c r="EI30" s="17">
        <f t="shared" si="131"/>
        <v>202136797.7094833</v>
      </c>
      <c r="EJ30" s="17">
        <f t="shared" si="131"/>
        <v>258561082.9373365</v>
      </c>
      <c r="EK30" s="70"/>
      <c r="EL30" s="70"/>
      <c r="EM30" s="70"/>
      <c r="EN30" s="17">
        <f t="shared" ref="EN30:EW30" si="132">EN29-EN28</f>
        <v>1847770.6442601606</v>
      </c>
      <c r="EO30" s="17">
        <f t="shared" si="132"/>
        <v>-53127316.675360709</v>
      </c>
      <c r="EP30" s="17">
        <f t="shared" si="132"/>
        <v>63853.930804131523</v>
      </c>
      <c r="EQ30" s="17">
        <f t="shared" si="132"/>
        <v>-39490282.0778175</v>
      </c>
      <c r="ER30" s="17">
        <f t="shared" si="132"/>
        <v>-20275113.6073502</v>
      </c>
      <c r="ES30" s="17">
        <f t="shared" si="132"/>
        <v>-34393833.28726729</v>
      </c>
      <c r="ET30" s="17">
        <f t="shared" si="132"/>
        <v>-426764.84651738917</v>
      </c>
      <c r="EU30" s="17">
        <f t="shared" si="132"/>
        <v>-3894256.8841218213</v>
      </c>
      <c r="EV30" s="17">
        <f t="shared" si="132"/>
        <v>-98416396.772270069</v>
      </c>
      <c r="EW30" s="17">
        <f t="shared" si="132"/>
        <v>-149695942.80337059</v>
      </c>
      <c r="EX30" s="70"/>
      <c r="EY30" s="70"/>
      <c r="EZ30" s="70"/>
    </row>
    <row r="31" spans="1:156" ht="6" customHeight="1" x14ac:dyDescent="0.2">
      <c r="A31" s="83"/>
      <c r="B31" s="82"/>
      <c r="C31" s="82"/>
      <c r="D31" s="82"/>
      <c r="E31" s="82"/>
      <c r="F31" s="82"/>
      <c r="G31" s="82"/>
      <c r="H31" s="82"/>
      <c r="I31" s="82"/>
      <c r="J31" s="82"/>
      <c r="K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3"/>
      <c r="AL31" s="3"/>
      <c r="AM31" s="3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3"/>
      <c r="AY31" s="3"/>
      <c r="AZ31" s="3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3"/>
      <c r="BL31" s="3"/>
      <c r="BM31" s="3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3"/>
      <c r="BY31" s="3"/>
      <c r="BZ31" s="3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3"/>
      <c r="CL31" s="3"/>
      <c r="CM31" s="3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3"/>
      <c r="CY31" s="3"/>
      <c r="CZ31" s="3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3"/>
      <c r="DL31" s="3"/>
      <c r="DM31" s="3"/>
      <c r="DN31" s="82"/>
      <c r="DO31" s="82"/>
      <c r="DP31" s="82"/>
      <c r="DQ31" s="82"/>
      <c r="DR31" s="82"/>
      <c r="DS31" s="82"/>
      <c r="DT31" s="82"/>
      <c r="DU31" s="82"/>
      <c r="DV31" s="82"/>
      <c r="DW31" s="82"/>
      <c r="DX31" s="3"/>
      <c r="DY31" s="3"/>
      <c r="DZ31" s="3"/>
      <c r="EA31" s="82"/>
      <c r="EB31" s="82"/>
      <c r="EC31" s="82"/>
      <c r="ED31" s="82"/>
      <c r="EE31" s="82"/>
      <c r="EF31" s="82"/>
      <c r="EG31" s="82"/>
      <c r="EH31" s="82"/>
      <c r="EI31" s="82"/>
      <c r="EJ31" s="82"/>
      <c r="EK31" s="3"/>
      <c r="EL31" s="3"/>
      <c r="EM31" s="3"/>
      <c r="EN31" s="82"/>
      <c r="EO31" s="82"/>
      <c r="EP31" s="82"/>
      <c r="EQ31" s="82"/>
      <c r="ER31" s="82"/>
      <c r="ES31" s="82"/>
      <c r="ET31" s="82"/>
      <c r="EU31" s="82"/>
      <c r="EV31" s="82"/>
      <c r="EW31" s="82"/>
      <c r="EX31" s="3"/>
      <c r="EY31" s="3"/>
      <c r="EZ31" s="3"/>
    </row>
    <row r="32" spans="1:156" x14ac:dyDescent="0.2">
      <c r="A32" s="98" t="s">
        <v>279</v>
      </c>
      <c r="B32" s="97">
        <f t="shared" ref="B32:I32" si="133">B18/B7*B28</f>
        <v>6029663.0987707581</v>
      </c>
      <c r="C32" s="97">
        <f t="shared" si="133"/>
        <v>-13783933.753681589</v>
      </c>
      <c r="D32" s="97">
        <f t="shared" si="133"/>
        <v>39213.541658091286</v>
      </c>
      <c r="E32" s="97">
        <f t="shared" si="133"/>
        <v>1540770.4422856499</v>
      </c>
      <c r="F32" s="97">
        <f t="shared" si="133"/>
        <v>6039034.9045271892</v>
      </c>
      <c r="G32" s="97">
        <f t="shared" si="133"/>
        <v>1443041.2685753487</v>
      </c>
      <c r="H32" s="97">
        <f t="shared" si="133"/>
        <v>-395550.34813162684</v>
      </c>
      <c r="I32" s="97">
        <f t="shared" si="133"/>
        <v>498501.11852012458</v>
      </c>
      <c r="J32" s="97">
        <f>SUM(D32:I32)</f>
        <v>9165010.927434776</v>
      </c>
      <c r="K32" s="97">
        <f>B32+C32+J32</f>
        <v>1410740.2725239452</v>
      </c>
      <c r="L32" s="3"/>
      <c r="M32" s="3"/>
      <c r="N32" s="3"/>
      <c r="O32" s="97">
        <f t="shared" ref="O32:V32" si="134">O18/O7*O28</f>
        <v>6029663.0987707581</v>
      </c>
      <c r="P32" s="97">
        <f t="shared" si="134"/>
        <v>-13783933.753681589</v>
      </c>
      <c r="Q32" s="97">
        <f t="shared" si="134"/>
        <v>39213.541658091286</v>
      </c>
      <c r="R32" s="97">
        <f t="shared" si="134"/>
        <v>1540770.4422856499</v>
      </c>
      <c r="S32" s="97">
        <f t="shared" si="134"/>
        <v>6039034.9045271892</v>
      </c>
      <c r="T32" s="97">
        <f t="shared" si="134"/>
        <v>1443041.2685753487</v>
      </c>
      <c r="U32" s="97">
        <f t="shared" si="134"/>
        <v>-395550.34813162684</v>
      </c>
      <c r="V32" s="97">
        <f t="shared" si="134"/>
        <v>498501.11852012458</v>
      </c>
      <c r="W32" s="97">
        <f>SUM(Q32:V32)</f>
        <v>9165010.927434776</v>
      </c>
      <c r="X32" s="97">
        <f>O32+P32+W32</f>
        <v>1410740.2725239452</v>
      </c>
      <c r="Y32" s="3"/>
      <c r="Z32" s="3"/>
      <c r="AA32" s="97">
        <f t="shared" ref="AA32:AH32" si="135">AA18/AA7*AA28</f>
        <v>6029663.0987707581</v>
      </c>
      <c r="AB32" s="97">
        <f t="shared" si="135"/>
        <v>-13783933.753681589</v>
      </c>
      <c r="AC32" s="97">
        <f t="shared" si="135"/>
        <v>39213.541658091286</v>
      </c>
      <c r="AD32" s="97">
        <f t="shared" si="135"/>
        <v>1540770.4422856499</v>
      </c>
      <c r="AE32" s="97">
        <f t="shared" si="135"/>
        <v>6039034.9045271892</v>
      </c>
      <c r="AF32" s="97">
        <f t="shared" si="135"/>
        <v>1443041.2685753487</v>
      </c>
      <c r="AG32" s="97">
        <f t="shared" si="135"/>
        <v>-395550.34813162684</v>
      </c>
      <c r="AH32" s="97">
        <f t="shared" si="135"/>
        <v>498501.11852012458</v>
      </c>
      <c r="AI32" s="97">
        <f>SUM(AC32:AH32)</f>
        <v>9165010.927434776</v>
      </c>
      <c r="AJ32" s="97">
        <f>AA32+AB32+AI32</f>
        <v>1410740.2725239452</v>
      </c>
      <c r="AK32" s="3"/>
      <c r="AL32" s="3"/>
      <c r="AM32" s="3"/>
      <c r="AN32" s="97">
        <f t="shared" ref="AN32:AU32" si="136">AN18/AN7*AN28</f>
        <v>6029663.0987707572</v>
      </c>
      <c r="AO32" s="97">
        <f t="shared" si="136"/>
        <v>-13783933.753681589</v>
      </c>
      <c r="AP32" s="97">
        <f t="shared" si="136"/>
        <v>39213.541658091293</v>
      </c>
      <c r="AQ32" s="97">
        <f t="shared" si="136"/>
        <v>1616377.1289626728</v>
      </c>
      <c r="AR32" s="97">
        <f t="shared" si="136"/>
        <v>6039034.9045271892</v>
      </c>
      <c r="AS32" s="97">
        <f t="shared" si="136"/>
        <v>1443041.2685753487</v>
      </c>
      <c r="AT32" s="97">
        <f t="shared" si="136"/>
        <v>-395550.34813162684</v>
      </c>
      <c r="AU32" s="97">
        <f t="shared" si="136"/>
        <v>498501.11852012458</v>
      </c>
      <c r="AV32" s="97">
        <f>SUM(AP32:AU32)</f>
        <v>9240617.6141117979</v>
      </c>
      <c r="AW32" s="97">
        <f>AN32+AO32+AV32</f>
        <v>1486346.9592009662</v>
      </c>
      <c r="AX32" s="3"/>
      <c r="AY32" s="3"/>
      <c r="AZ32" s="3"/>
      <c r="BA32" s="97">
        <f t="shared" ref="BA32:BH32" si="137">BA18/BA7*BA28</f>
        <v>6029663.0987707581</v>
      </c>
      <c r="BB32" s="97">
        <f t="shared" si="137"/>
        <v>-13783933.753681589</v>
      </c>
      <c r="BC32" s="97">
        <f t="shared" si="137"/>
        <v>39213.541658091286</v>
      </c>
      <c r="BD32" s="97">
        <f t="shared" si="137"/>
        <v>1540770.4422856499</v>
      </c>
      <c r="BE32" s="97">
        <f t="shared" si="137"/>
        <v>6039034.9045271892</v>
      </c>
      <c r="BF32" s="97">
        <f t="shared" si="137"/>
        <v>1443041.2685753487</v>
      </c>
      <c r="BG32" s="97">
        <f t="shared" si="137"/>
        <v>-395550.34813162684</v>
      </c>
      <c r="BH32" s="97">
        <f t="shared" si="137"/>
        <v>498501.11852012458</v>
      </c>
      <c r="BI32" s="97">
        <f>SUM(BC32:BH32)</f>
        <v>9165010.927434776</v>
      </c>
      <c r="BJ32" s="97">
        <f>BA32+BB32+BI32</f>
        <v>1410740.2725239452</v>
      </c>
      <c r="BK32" s="3"/>
      <c r="BL32" s="3"/>
      <c r="BM32" s="3"/>
      <c r="BN32" s="97">
        <f t="shared" ref="BN32:BU32" si="138">BN18/BN7*BN28</f>
        <v>6029663.0987707581</v>
      </c>
      <c r="BO32" s="97">
        <f t="shared" si="138"/>
        <v>-13783933.753681589</v>
      </c>
      <c r="BP32" s="97">
        <f t="shared" si="138"/>
        <v>39213.541658091286</v>
      </c>
      <c r="BQ32" s="97">
        <f t="shared" si="138"/>
        <v>1540770.4422856499</v>
      </c>
      <c r="BR32" s="97">
        <f t="shared" si="138"/>
        <v>6039034.9045271892</v>
      </c>
      <c r="BS32" s="97">
        <f t="shared" si="138"/>
        <v>1443041.2685753487</v>
      </c>
      <c r="BT32" s="97">
        <f t="shared" si="138"/>
        <v>-395550.34813162684</v>
      </c>
      <c r="BU32" s="97">
        <f t="shared" si="138"/>
        <v>498501.11852012458</v>
      </c>
      <c r="BV32" s="97">
        <f>SUM(BP32:BU32)</f>
        <v>9165010.927434776</v>
      </c>
      <c r="BW32" s="97">
        <f>BN32+BO32+BV32</f>
        <v>1410740.2725239452</v>
      </c>
      <c r="BX32" s="3"/>
      <c r="BY32" s="3"/>
      <c r="BZ32" s="3"/>
      <c r="CA32" s="97">
        <f t="shared" ref="CA32:CH32" si="139">CA18/CA7*CA28</f>
        <v>6029663.0987707581</v>
      </c>
      <c r="CB32" s="97">
        <f t="shared" si="139"/>
        <v>-13783933.753681589</v>
      </c>
      <c r="CC32" s="97">
        <f t="shared" si="139"/>
        <v>39213.541658091286</v>
      </c>
      <c r="CD32" s="97">
        <f t="shared" si="139"/>
        <v>1540770.4422856499</v>
      </c>
      <c r="CE32" s="97">
        <f t="shared" si="139"/>
        <v>6039034.9045271892</v>
      </c>
      <c r="CF32" s="97">
        <f t="shared" si="139"/>
        <v>1443041.2685753487</v>
      </c>
      <c r="CG32" s="97">
        <f t="shared" si="139"/>
        <v>-395550.34813162684</v>
      </c>
      <c r="CH32" s="97">
        <f t="shared" si="139"/>
        <v>498501.11852012458</v>
      </c>
      <c r="CI32" s="97">
        <f>SUM(CC32:CH32)</f>
        <v>9165010.927434776</v>
      </c>
      <c r="CJ32" s="97">
        <f>CA32+CB32+CI32</f>
        <v>1410740.2725239452</v>
      </c>
      <c r="CK32" s="3"/>
      <c r="CL32" s="3"/>
      <c r="CM32" s="3"/>
      <c r="CN32" s="97">
        <f t="shared" ref="CN32:CU32" si="140">CN18/CN7*CN28</f>
        <v>6029663.0987707581</v>
      </c>
      <c r="CO32" s="97">
        <f t="shared" si="140"/>
        <v>-13783933.753681589</v>
      </c>
      <c r="CP32" s="97">
        <f t="shared" si="140"/>
        <v>39213.541658091286</v>
      </c>
      <c r="CQ32" s="97">
        <f t="shared" si="140"/>
        <v>1540770.4422856499</v>
      </c>
      <c r="CR32" s="97">
        <f t="shared" si="140"/>
        <v>6039034.9045271892</v>
      </c>
      <c r="CS32" s="97">
        <f t="shared" si="140"/>
        <v>1443041.2685753487</v>
      </c>
      <c r="CT32" s="97">
        <f t="shared" si="140"/>
        <v>-395550.34813162684</v>
      </c>
      <c r="CU32" s="97">
        <f t="shared" si="140"/>
        <v>498501.11852012458</v>
      </c>
      <c r="CV32" s="97">
        <f>SUM(CP32:CU32)</f>
        <v>9165010.927434776</v>
      </c>
      <c r="CW32" s="97">
        <f>CN32+CO32+CV32</f>
        <v>1410740.2725239452</v>
      </c>
      <c r="CX32" s="3"/>
      <c r="CY32" s="3"/>
      <c r="CZ32" s="3"/>
      <c r="DA32" s="97">
        <f t="shared" ref="DA32:DH32" si="141">DA18/DA7*DA28</f>
        <v>6029663.0987707581</v>
      </c>
      <c r="DB32" s="97">
        <f t="shared" si="141"/>
        <v>-13783933.753681589</v>
      </c>
      <c r="DC32" s="97">
        <f t="shared" si="141"/>
        <v>39213.541658091286</v>
      </c>
      <c r="DD32" s="97">
        <f t="shared" si="141"/>
        <v>1540770.4422856499</v>
      </c>
      <c r="DE32" s="97">
        <f t="shared" si="141"/>
        <v>6039034.9045271892</v>
      </c>
      <c r="DF32" s="97">
        <f t="shared" si="141"/>
        <v>1443041.2685753487</v>
      </c>
      <c r="DG32" s="97">
        <f t="shared" si="141"/>
        <v>-395550.34813162684</v>
      </c>
      <c r="DH32" s="97">
        <f t="shared" si="141"/>
        <v>498501.11852012458</v>
      </c>
      <c r="DI32" s="97">
        <f>SUM(DC32:DH32)</f>
        <v>9165010.927434776</v>
      </c>
      <c r="DJ32" s="97">
        <f>DA32+DB32+DI32</f>
        <v>1410740.2725239452</v>
      </c>
      <c r="DK32" s="3"/>
      <c r="DL32" s="3"/>
      <c r="DM32" s="3"/>
      <c r="DN32" s="97">
        <f t="shared" ref="DN32:DU32" si="142">DN18/DN7*DN28</f>
        <v>6029663.0987707581</v>
      </c>
      <c r="DO32" s="97">
        <f t="shared" si="142"/>
        <v>-13783933.753681589</v>
      </c>
      <c r="DP32" s="97">
        <f t="shared" si="142"/>
        <v>39213.541658091286</v>
      </c>
      <c r="DQ32" s="97">
        <f t="shared" si="142"/>
        <v>1540770.4422856499</v>
      </c>
      <c r="DR32" s="97">
        <f t="shared" si="142"/>
        <v>6039034.9045271892</v>
      </c>
      <c r="DS32" s="97">
        <f t="shared" si="142"/>
        <v>1443041.2685753487</v>
      </c>
      <c r="DT32" s="97">
        <f t="shared" si="142"/>
        <v>-395550.34813162684</v>
      </c>
      <c r="DU32" s="97">
        <f t="shared" si="142"/>
        <v>498501.11852012458</v>
      </c>
      <c r="DV32" s="97">
        <f>SUM(DP32:DU32)</f>
        <v>9165010.927434776</v>
      </c>
      <c r="DW32" s="97">
        <f>DN32+DO32+DV32</f>
        <v>1410740.2725239452</v>
      </c>
      <c r="DX32" s="3"/>
      <c r="DY32" s="3"/>
      <c r="DZ32" s="3"/>
      <c r="EA32" s="97">
        <f t="shared" ref="EA32:EH32" si="143">EA18/EA7*EA28</f>
        <v>6029663.0987707581</v>
      </c>
      <c r="EB32" s="97">
        <f t="shared" si="143"/>
        <v>-13783933.753681589</v>
      </c>
      <c r="EC32" s="97">
        <f t="shared" si="143"/>
        <v>39213.541658091286</v>
      </c>
      <c r="ED32" s="97">
        <f t="shared" si="143"/>
        <v>1540770.4422856499</v>
      </c>
      <c r="EE32" s="97">
        <f t="shared" si="143"/>
        <v>6039034.9045271892</v>
      </c>
      <c r="EF32" s="97">
        <f t="shared" si="143"/>
        <v>1443041.2685753487</v>
      </c>
      <c r="EG32" s="97">
        <f t="shared" si="143"/>
        <v>-395550.34813162684</v>
      </c>
      <c r="EH32" s="97">
        <f t="shared" si="143"/>
        <v>498501.11852012458</v>
      </c>
      <c r="EI32" s="97">
        <f>SUM(EC32:EH32)</f>
        <v>9165010.927434776</v>
      </c>
      <c r="EJ32" s="97">
        <f>EA32+EB32+EI32</f>
        <v>1410740.2725239452</v>
      </c>
      <c r="EK32" s="3"/>
      <c r="EL32" s="3"/>
      <c r="EM32" s="3"/>
      <c r="EN32" s="97">
        <f t="shared" ref="EN32:EU32" si="144">EN18/EN7*EN28</f>
        <v>6029663.0987707581</v>
      </c>
      <c r="EO32" s="97">
        <f t="shared" si="144"/>
        <v>-13783933.753681589</v>
      </c>
      <c r="EP32" s="97">
        <f t="shared" si="144"/>
        <v>39213.541658091286</v>
      </c>
      <c r="EQ32" s="97">
        <f t="shared" si="144"/>
        <v>1540770.4422856499</v>
      </c>
      <c r="ER32" s="97">
        <f t="shared" si="144"/>
        <v>6039034.9045271892</v>
      </c>
      <c r="ES32" s="97">
        <f t="shared" si="144"/>
        <v>1443041.2685753487</v>
      </c>
      <c r="ET32" s="97">
        <f t="shared" si="144"/>
        <v>-395550.34813162684</v>
      </c>
      <c r="EU32" s="97">
        <f t="shared" si="144"/>
        <v>498501.11852012452</v>
      </c>
      <c r="EV32" s="97">
        <f>SUM(EP32:EU32)</f>
        <v>9165010.927434776</v>
      </c>
      <c r="EW32" s="97">
        <f>EN32+EO32+EV32</f>
        <v>1410740.2725239452</v>
      </c>
      <c r="EX32" s="3"/>
      <c r="EY32" s="3"/>
      <c r="EZ32" s="3"/>
    </row>
    <row r="33" spans="1:156" x14ac:dyDescent="0.2">
      <c r="A33" s="98" t="s">
        <v>278</v>
      </c>
      <c r="B33" s="97">
        <f t="shared" ref="B33:I33" si="145">B18/B7*B29</f>
        <v>6129780.8263640804</v>
      </c>
      <c r="C33" s="97">
        <f t="shared" si="145"/>
        <v>-14619927.78005028</v>
      </c>
      <c r="D33" s="97">
        <f t="shared" si="145"/>
        <v>40375.173570817627</v>
      </c>
      <c r="E33" s="97">
        <f t="shared" si="145"/>
        <v>1096495.9551684309</v>
      </c>
      <c r="F33" s="97">
        <f t="shared" si="145"/>
        <v>4807372.3971732119</v>
      </c>
      <c r="G33" s="97">
        <f t="shared" si="145"/>
        <v>1188659.7221183891</v>
      </c>
      <c r="H33" s="97">
        <f t="shared" si="145"/>
        <v>-408818.9264187151</v>
      </c>
      <c r="I33" s="97">
        <f t="shared" si="145"/>
        <v>493190.22596670687</v>
      </c>
      <c r="J33" s="97">
        <f>SUM(D33:I33)</f>
        <v>7217274.5475788405</v>
      </c>
      <c r="K33" s="97">
        <f>B33+C33+J33</f>
        <v>-1272872.4061073596</v>
      </c>
      <c r="L33" s="3"/>
      <c r="M33" s="3"/>
      <c r="N33" s="3"/>
      <c r="O33" s="97">
        <f t="shared" ref="O33:V33" si="146">O18/O7*O29</f>
        <v>6369981.26389369</v>
      </c>
      <c r="P33" s="97">
        <f t="shared" si="146"/>
        <v>0</v>
      </c>
      <c r="Q33" s="97">
        <f t="shared" si="146"/>
        <v>99596.717507395137</v>
      </c>
      <c r="R33" s="97">
        <f t="shared" si="146"/>
        <v>27800496.28474189</v>
      </c>
      <c r="S33" s="97">
        <f t="shared" si="146"/>
        <v>18436528.251680318</v>
      </c>
      <c r="T33" s="97">
        <f t="shared" si="146"/>
        <v>0</v>
      </c>
      <c r="U33" s="97">
        <f t="shared" si="146"/>
        <v>5120810.8370274948</v>
      </c>
      <c r="V33" s="97">
        <f t="shared" si="146"/>
        <v>3634563.4866949189</v>
      </c>
      <c r="W33" s="97">
        <f>SUM(Q33:V33)</f>
        <v>55091995.577652015</v>
      </c>
      <c r="X33" s="97">
        <f>O33+P33+W33</f>
        <v>61461976.841545701</v>
      </c>
      <c r="Y33" s="3"/>
      <c r="Z33" s="3"/>
      <c r="AA33" s="97">
        <f t="shared" ref="AA33:AH33" si="147">AA18/AA7*AA29</f>
        <v>0</v>
      </c>
      <c r="AB33" s="97">
        <f t="shared" si="147"/>
        <v>0</v>
      </c>
      <c r="AC33" s="97">
        <f t="shared" si="147"/>
        <v>0</v>
      </c>
      <c r="AD33" s="97">
        <f t="shared" si="147"/>
        <v>21369190.229311273</v>
      </c>
      <c r="AE33" s="97">
        <f t="shared" si="147"/>
        <v>16306381.180310739</v>
      </c>
      <c r="AF33" s="97">
        <f t="shared" si="147"/>
        <v>0</v>
      </c>
      <c r="AG33" s="97">
        <f t="shared" si="147"/>
        <v>1655366.6935321048</v>
      </c>
      <c r="AH33" s="97">
        <f t="shared" si="147"/>
        <v>0</v>
      </c>
      <c r="AI33" s="97">
        <f>SUM(AC33:AH33)</f>
        <v>39330938.103154115</v>
      </c>
      <c r="AJ33" s="97">
        <f>AA33+AB33+AI33</f>
        <v>39330938.103154115</v>
      </c>
      <c r="AK33" s="3"/>
      <c r="AL33" s="3"/>
      <c r="AM33" s="3"/>
      <c r="AN33" s="97">
        <f t="shared" ref="AN33:AU33" si="148">AN18/AN7*AN29</f>
        <v>0</v>
      </c>
      <c r="AO33" s="97">
        <f t="shared" si="148"/>
        <v>0</v>
      </c>
      <c r="AP33" s="97">
        <f t="shared" si="148"/>
        <v>0</v>
      </c>
      <c r="AQ33" s="97">
        <f t="shared" si="148"/>
        <v>22417791.387451679</v>
      </c>
      <c r="AR33" s="97">
        <f t="shared" si="148"/>
        <v>16306381.180310739</v>
      </c>
      <c r="AS33" s="97">
        <f t="shared" si="148"/>
        <v>0</v>
      </c>
      <c r="AT33" s="97">
        <f t="shared" si="148"/>
        <v>1655366.6935321048</v>
      </c>
      <c r="AU33" s="97">
        <f t="shared" si="148"/>
        <v>0</v>
      </c>
      <c r="AV33" s="97">
        <f>SUM(AP33:AU33)</f>
        <v>40379539.261294521</v>
      </c>
      <c r="AW33" s="97">
        <f>AN33+AO33+AV33</f>
        <v>40379539.261294521</v>
      </c>
      <c r="AX33" s="3"/>
      <c r="AY33" s="3"/>
      <c r="AZ33" s="3"/>
      <c r="BA33" s="97">
        <f t="shared" ref="BA33:BH33" si="149">BA18/BA7*BA29</f>
        <v>0</v>
      </c>
      <c r="BB33" s="97">
        <f t="shared" si="149"/>
        <v>0</v>
      </c>
      <c r="BC33" s="97">
        <f t="shared" si="149"/>
        <v>0</v>
      </c>
      <c r="BD33" s="97">
        <f t="shared" si="149"/>
        <v>21369190.229311273</v>
      </c>
      <c r="BE33" s="97">
        <f t="shared" si="149"/>
        <v>16306381.180310739</v>
      </c>
      <c r="BF33" s="97">
        <f t="shared" si="149"/>
        <v>0</v>
      </c>
      <c r="BG33" s="97">
        <f t="shared" si="149"/>
        <v>1655366.6935321048</v>
      </c>
      <c r="BH33" s="97">
        <f t="shared" si="149"/>
        <v>0</v>
      </c>
      <c r="BI33" s="97">
        <f>SUM(BC33:BH33)</f>
        <v>39330938.103154115</v>
      </c>
      <c r="BJ33" s="97">
        <f>BA33+BB33+BI33</f>
        <v>39330938.103154115</v>
      </c>
      <c r="BK33" s="3"/>
      <c r="BL33" s="3"/>
      <c r="BM33" s="3"/>
      <c r="BN33" s="97">
        <f t="shared" ref="BN33:BU33" si="150">BN18/BN7*BN29</f>
        <v>0</v>
      </c>
      <c r="BO33" s="97">
        <f t="shared" si="150"/>
        <v>0</v>
      </c>
      <c r="BP33" s="97">
        <f t="shared" si="150"/>
        <v>0</v>
      </c>
      <c r="BQ33" s="97">
        <f t="shared" si="150"/>
        <v>21369190.229311273</v>
      </c>
      <c r="BR33" s="97">
        <f t="shared" si="150"/>
        <v>16306381.180310739</v>
      </c>
      <c r="BS33" s="97">
        <f t="shared" si="150"/>
        <v>0</v>
      </c>
      <c r="BT33" s="97">
        <f t="shared" si="150"/>
        <v>1655366.6935321048</v>
      </c>
      <c r="BU33" s="97">
        <f t="shared" si="150"/>
        <v>0</v>
      </c>
      <c r="BV33" s="97">
        <f>SUM(BP33:BU33)</f>
        <v>39330938.103154115</v>
      </c>
      <c r="BW33" s="97">
        <f>BN33+BO33+BV33</f>
        <v>39330938.103154115</v>
      </c>
      <c r="BX33" s="3"/>
      <c r="BY33" s="3"/>
      <c r="BZ33" s="3"/>
      <c r="CA33" s="97">
        <f t="shared" ref="CA33:CH33" si="151">CA18/CA7*CA29</f>
        <v>0</v>
      </c>
      <c r="CB33" s="97">
        <f t="shared" si="151"/>
        <v>0</v>
      </c>
      <c r="CC33" s="97">
        <f t="shared" si="151"/>
        <v>0</v>
      </c>
      <c r="CD33" s="97">
        <f t="shared" si="151"/>
        <v>21369190.229311273</v>
      </c>
      <c r="CE33" s="97">
        <f t="shared" si="151"/>
        <v>16306381.180310739</v>
      </c>
      <c r="CF33" s="97">
        <f t="shared" si="151"/>
        <v>0</v>
      </c>
      <c r="CG33" s="97">
        <f t="shared" si="151"/>
        <v>1655366.6935321048</v>
      </c>
      <c r="CH33" s="97">
        <f t="shared" si="151"/>
        <v>0</v>
      </c>
      <c r="CI33" s="97">
        <f>SUM(CC33:CH33)</f>
        <v>39330938.103154115</v>
      </c>
      <c r="CJ33" s="97">
        <f>CA33+CB33+CI33</f>
        <v>39330938.103154115</v>
      </c>
      <c r="CK33" s="3"/>
      <c r="CL33" s="3"/>
      <c r="CM33" s="3"/>
      <c r="CN33" s="97">
        <f t="shared" ref="CN33:CU33" si="152">CN18/CN7*CN29</f>
        <v>0</v>
      </c>
      <c r="CO33" s="97">
        <f t="shared" si="152"/>
        <v>0</v>
      </c>
      <c r="CP33" s="97">
        <f t="shared" si="152"/>
        <v>0</v>
      </c>
      <c r="CQ33" s="97">
        <f t="shared" si="152"/>
        <v>21369190.229311273</v>
      </c>
      <c r="CR33" s="97">
        <f t="shared" si="152"/>
        <v>16306381.180310739</v>
      </c>
      <c r="CS33" s="97">
        <f t="shared" si="152"/>
        <v>0</v>
      </c>
      <c r="CT33" s="97">
        <f t="shared" si="152"/>
        <v>1655366.6935321048</v>
      </c>
      <c r="CU33" s="97">
        <f t="shared" si="152"/>
        <v>0</v>
      </c>
      <c r="CV33" s="97">
        <f>SUM(CP33:CU33)</f>
        <v>39330938.103154115</v>
      </c>
      <c r="CW33" s="97">
        <f>CN33+CO33+CV33</f>
        <v>39330938.103154115</v>
      </c>
      <c r="CX33" s="3"/>
      <c r="CY33" s="3"/>
      <c r="CZ33" s="3"/>
      <c r="DA33" s="97">
        <f t="shared" ref="DA33:DH33" si="153">DA18/DA7*DA29</f>
        <v>0</v>
      </c>
      <c r="DB33" s="97">
        <f t="shared" si="153"/>
        <v>0</v>
      </c>
      <c r="DC33" s="97">
        <f t="shared" si="153"/>
        <v>0</v>
      </c>
      <c r="DD33" s="97">
        <f t="shared" si="153"/>
        <v>21369190.229311273</v>
      </c>
      <c r="DE33" s="97">
        <f t="shared" si="153"/>
        <v>16306381.180310739</v>
      </c>
      <c r="DF33" s="97">
        <f t="shared" si="153"/>
        <v>0</v>
      </c>
      <c r="DG33" s="97">
        <f t="shared" si="153"/>
        <v>1655366.6935321048</v>
      </c>
      <c r="DH33" s="97">
        <f t="shared" si="153"/>
        <v>0</v>
      </c>
      <c r="DI33" s="97">
        <f>SUM(DC33:DH33)</f>
        <v>39330938.103154115</v>
      </c>
      <c r="DJ33" s="97">
        <f>DA33+DB33+DI33</f>
        <v>39330938.103154115</v>
      </c>
      <c r="DK33" s="3"/>
      <c r="DL33" s="3"/>
      <c r="DM33" s="3"/>
      <c r="DN33" s="97">
        <f t="shared" ref="DN33:DU33" si="154">DN18/DN7*DN29</f>
        <v>0</v>
      </c>
      <c r="DO33" s="97">
        <f t="shared" si="154"/>
        <v>0</v>
      </c>
      <c r="DP33" s="97">
        <f t="shared" si="154"/>
        <v>0</v>
      </c>
      <c r="DQ33" s="97">
        <f t="shared" si="154"/>
        <v>21369190.229311273</v>
      </c>
      <c r="DR33" s="97">
        <f t="shared" si="154"/>
        <v>16306381.180310739</v>
      </c>
      <c r="DS33" s="97">
        <f t="shared" si="154"/>
        <v>0</v>
      </c>
      <c r="DT33" s="97">
        <f t="shared" si="154"/>
        <v>1655366.6935321048</v>
      </c>
      <c r="DU33" s="97">
        <f t="shared" si="154"/>
        <v>0</v>
      </c>
      <c r="DV33" s="97">
        <f>SUM(DP33:DU33)</f>
        <v>39330938.103154115</v>
      </c>
      <c r="DW33" s="97">
        <f>DN33+DO33+DV33</f>
        <v>39330938.103154115</v>
      </c>
      <c r="DX33" s="3"/>
      <c r="DY33" s="3"/>
      <c r="DZ33" s="3"/>
      <c r="EA33" s="97">
        <f t="shared" ref="EA33:EH33" si="155">EA18/EA7*EA29</f>
        <v>0</v>
      </c>
      <c r="EB33" s="97">
        <f t="shared" si="155"/>
        <v>0</v>
      </c>
      <c r="EC33" s="97">
        <f t="shared" si="155"/>
        <v>0</v>
      </c>
      <c r="ED33" s="97">
        <f t="shared" si="155"/>
        <v>21369190.229311273</v>
      </c>
      <c r="EE33" s="97">
        <f t="shared" si="155"/>
        <v>16306381.180310739</v>
      </c>
      <c r="EF33" s="97">
        <f t="shared" si="155"/>
        <v>0</v>
      </c>
      <c r="EG33" s="97">
        <f t="shared" si="155"/>
        <v>1655366.6935321048</v>
      </c>
      <c r="EH33" s="97">
        <f t="shared" si="155"/>
        <v>0</v>
      </c>
      <c r="EI33" s="97">
        <f>SUM(EC33:EH33)</f>
        <v>39330938.103154115</v>
      </c>
      <c r="EJ33" s="97">
        <f>EA33+EB33+EI33</f>
        <v>39330938.103154115</v>
      </c>
      <c r="EK33" s="3"/>
      <c r="EL33" s="3"/>
      <c r="EM33" s="3"/>
      <c r="EN33" s="97">
        <f t="shared" ref="EN33:EU33" si="156">EN18/EN7*EN29</f>
        <v>6343784.1082949853</v>
      </c>
      <c r="EO33" s="97">
        <f t="shared" si="156"/>
        <v>-21753031.254985694</v>
      </c>
      <c r="EP33" s="97">
        <f t="shared" si="156"/>
        <v>51059.793662485739</v>
      </c>
      <c r="EQ33" s="97">
        <f t="shared" si="156"/>
        <v>-4382771.8693869747</v>
      </c>
      <c r="ER33" s="97">
        <f t="shared" si="156"/>
        <v>3090904.850603872</v>
      </c>
      <c r="ES33" s="97">
        <f t="shared" si="156"/>
        <v>-8187232.0518594943</v>
      </c>
      <c r="ET33" s="97">
        <f t="shared" si="156"/>
        <v>-515044.50515649578</v>
      </c>
      <c r="EU33" s="97">
        <f t="shared" si="156"/>
        <v>-241407.68946302144</v>
      </c>
      <c r="EV33" s="97">
        <f>SUM(EP33:EU33)</f>
        <v>-10184491.471599629</v>
      </c>
      <c r="EW33" s="97">
        <f>EN33+EO33+EV33</f>
        <v>-25593738.618290335</v>
      </c>
      <c r="EX33" s="3"/>
      <c r="EY33" s="3"/>
      <c r="EZ33" s="3"/>
    </row>
    <row r="34" spans="1:156" s="77" customFormat="1" x14ac:dyDescent="0.2">
      <c r="A34" s="92" t="s">
        <v>277</v>
      </c>
      <c r="B34" s="17">
        <f t="shared" ref="B34:K34" si="157">B32-B33</f>
        <v>-100117.72759332228</v>
      </c>
      <c r="C34" s="17">
        <f t="shared" si="157"/>
        <v>835994.02636869065</v>
      </c>
      <c r="D34" s="17">
        <f t="shared" si="157"/>
        <v>-1161.6319127263414</v>
      </c>
      <c r="E34" s="17">
        <f t="shared" si="157"/>
        <v>444274.48711721902</v>
      </c>
      <c r="F34" s="17">
        <f t="shared" si="157"/>
        <v>1231662.5073539773</v>
      </c>
      <c r="G34" s="17">
        <f t="shared" si="157"/>
        <v>254381.54645695956</v>
      </c>
      <c r="H34" s="17">
        <f t="shared" si="157"/>
        <v>13268.578287088254</v>
      </c>
      <c r="I34" s="17">
        <f t="shared" si="157"/>
        <v>5310.8925534177106</v>
      </c>
      <c r="J34" s="17">
        <f t="shared" si="157"/>
        <v>1947736.3798559355</v>
      </c>
      <c r="K34" s="17">
        <f t="shared" si="157"/>
        <v>2683612.6786313048</v>
      </c>
      <c r="L34" s="70"/>
      <c r="M34" s="70"/>
      <c r="N34" s="70"/>
      <c r="O34" s="17">
        <f t="shared" ref="O34:X34" si="158">O32-O33</f>
        <v>-340318.16512293182</v>
      </c>
      <c r="P34" s="17">
        <f t="shared" si="158"/>
        <v>-13783933.753681589</v>
      </c>
      <c r="Q34" s="17">
        <f t="shared" si="158"/>
        <v>-60383.175849303851</v>
      </c>
      <c r="R34" s="17">
        <f t="shared" si="158"/>
        <v>-26259725.84245624</v>
      </c>
      <c r="S34" s="17">
        <f t="shared" si="158"/>
        <v>-12397493.347153129</v>
      </c>
      <c r="T34" s="17">
        <f t="shared" si="158"/>
        <v>1443041.2685753487</v>
      </c>
      <c r="U34" s="17">
        <f t="shared" si="158"/>
        <v>-5516361.1851591216</v>
      </c>
      <c r="V34" s="17">
        <f t="shared" si="158"/>
        <v>-3136062.3681747941</v>
      </c>
      <c r="W34" s="17">
        <f t="shared" si="158"/>
        <v>-45926984.650217235</v>
      </c>
      <c r="X34" s="17">
        <f t="shared" si="158"/>
        <v>-60051236.569021754</v>
      </c>
      <c r="Y34" s="70"/>
      <c r="Z34" s="70"/>
      <c r="AA34" s="17">
        <f t="shared" ref="AA34:AJ34" si="159">AA32-AA33</f>
        <v>6029663.0987707581</v>
      </c>
      <c r="AB34" s="17">
        <f t="shared" si="159"/>
        <v>-13783933.753681589</v>
      </c>
      <c r="AC34" s="17">
        <f t="shared" si="159"/>
        <v>39213.541658091286</v>
      </c>
      <c r="AD34" s="17">
        <f t="shared" si="159"/>
        <v>-19828419.787025623</v>
      </c>
      <c r="AE34" s="17">
        <f t="shared" si="159"/>
        <v>-10267346.27578355</v>
      </c>
      <c r="AF34" s="17">
        <f t="shared" si="159"/>
        <v>1443041.2685753487</v>
      </c>
      <c r="AG34" s="17">
        <f t="shared" si="159"/>
        <v>-2050917.0416637317</v>
      </c>
      <c r="AH34" s="17">
        <f t="shared" si="159"/>
        <v>498501.11852012458</v>
      </c>
      <c r="AI34" s="17">
        <f t="shared" si="159"/>
        <v>-30165927.175719339</v>
      </c>
      <c r="AJ34" s="17">
        <f t="shared" si="159"/>
        <v>-37920197.830630168</v>
      </c>
      <c r="AK34" s="70"/>
      <c r="AL34" s="70"/>
      <c r="AM34" s="70"/>
      <c r="AN34" s="17">
        <f t="shared" ref="AN34:AW34" si="160">AN32-AN33</f>
        <v>6029663.0987707572</v>
      </c>
      <c r="AO34" s="17">
        <f t="shared" si="160"/>
        <v>-13783933.753681589</v>
      </c>
      <c r="AP34" s="17">
        <f t="shared" si="160"/>
        <v>39213.541658091293</v>
      </c>
      <c r="AQ34" s="17">
        <f t="shared" si="160"/>
        <v>-20801414.258489005</v>
      </c>
      <c r="AR34" s="17">
        <f t="shared" si="160"/>
        <v>-10267346.27578355</v>
      </c>
      <c r="AS34" s="17">
        <f t="shared" si="160"/>
        <v>1443041.2685753487</v>
      </c>
      <c r="AT34" s="17">
        <f t="shared" si="160"/>
        <v>-2050917.0416637317</v>
      </c>
      <c r="AU34" s="17">
        <f t="shared" si="160"/>
        <v>498501.11852012458</v>
      </c>
      <c r="AV34" s="17">
        <f t="shared" si="160"/>
        <v>-31138921.647182725</v>
      </c>
      <c r="AW34" s="17">
        <f t="shared" si="160"/>
        <v>-38893192.302093558</v>
      </c>
      <c r="AX34" s="70"/>
      <c r="AY34" s="70"/>
      <c r="AZ34" s="70"/>
      <c r="BA34" s="17">
        <f t="shared" ref="BA34:BJ34" si="161">BA32-BA33</f>
        <v>6029663.0987707581</v>
      </c>
      <c r="BB34" s="17">
        <f t="shared" si="161"/>
        <v>-13783933.753681589</v>
      </c>
      <c r="BC34" s="17">
        <f t="shared" si="161"/>
        <v>39213.541658091286</v>
      </c>
      <c r="BD34" s="17">
        <f t="shared" si="161"/>
        <v>-19828419.787025623</v>
      </c>
      <c r="BE34" s="17">
        <f t="shared" si="161"/>
        <v>-10267346.27578355</v>
      </c>
      <c r="BF34" s="17">
        <f t="shared" si="161"/>
        <v>1443041.2685753487</v>
      </c>
      <c r="BG34" s="17">
        <f t="shared" si="161"/>
        <v>-2050917.0416637317</v>
      </c>
      <c r="BH34" s="17">
        <f t="shared" si="161"/>
        <v>498501.11852012458</v>
      </c>
      <c r="BI34" s="17">
        <f t="shared" si="161"/>
        <v>-30165927.175719339</v>
      </c>
      <c r="BJ34" s="17">
        <f t="shared" si="161"/>
        <v>-37920197.830630168</v>
      </c>
      <c r="BK34" s="70"/>
      <c r="BL34" s="70"/>
      <c r="BM34" s="70"/>
      <c r="BN34" s="17">
        <f t="shared" ref="BN34:BW34" si="162">BN32-BN33</f>
        <v>6029663.0987707581</v>
      </c>
      <c r="BO34" s="17">
        <f t="shared" si="162"/>
        <v>-13783933.753681589</v>
      </c>
      <c r="BP34" s="17">
        <f t="shared" si="162"/>
        <v>39213.541658091286</v>
      </c>
      <c r="BQ34" s="17">
        <f t="shared" si="162"/>
        <v>-19828419.787025623</v>
      </c>
      <c r="BR34" s="17">
        <f t="shared" si="162"/>
        <v>-10267346.27578355</v>
      </c>
      <c r="BS34" s="17">
        <f t="shared" si="162"/>
        <v>1443041.2685753487</v>
      </c>
      <c r="BT34" s="17">
        <f t="shared" si="162"/>
        <v>-2050917.0416637317</v>
      </c>
      <c r="BU34" s="17">
        <f t="shared" si="162"/>
        <v>498501.11852012458</v>
      </c>
      <c r="BV34" s="17">
        <f t="shared" si="162"/>
        <v>-30165927.175719339</v>
      </c>
      <c r="BW34" s="17">
        <f t="shared" si="162"/>
        <v>-37920197.830630168</v>
      </c>
      <c r="BX34" s="70"/>
      <c r="BY34" s="70"/>
      <c r="BZ34" s="70"/>
      <c r="CA34" s="17">
        <f t="shared" ref="CA34:CJ34" si="163">CA32-CA33</f>
        <v>6029663.0987707581</v>
      </c>
      <c r="CB34" s="17">
        <f t="shared" si="163"/>
        <v>-13783933.753681589</v>
      </c>
      <c r="CC34" s="17">
        <f t="shared" si="163"/>
        <v>39213.541658091286</v>
      </c>
      <c r="CD34" s="17">
        <f t="shared" si="163"/>
        <v>-19828419.787025623</v>
      </c>
      <c r="CE34" s="17">
        <f t="shared" si="163"/>
        <v>-10267346.27578355</v>
      </c>
      <c r="CF34" s="17">
        <f t="shared" si="163"/>
        <v>1443041.2685753487</v>
      </c>
      <c r="CG34" s="17">
        <f t="shared" si="163"/>
        <v>-2050917.0416637317</v>
      </c>
      <c r="CH34" s="17">
        <f t="shared" si="163"/>
        <v>498501.11852012458</v>
      </c>
      <c r="CI34" s="17">
        <f t="shared" si="163"/>
        <v>-30165927.175719339</v>
      </c>
      <c r="CJ34" s="17">
        <f t="shared" si="163"/>
        <v>-37920197.830630168</v>
      </c>
      <c r="CK34" s="70"/>
      <c r="CL34" s="70"/>
      <c r="CM34" s="70"/>
      <c r="CN34" s="17">
        <f t="shared" ref="CN34:CW34" si="164">CN32-CN33</f>
        <v>6029663.0987707581</v>
      </c>
      <c r="CO34" s="17">
        <f t="shared" si="164"/>
        <v>-13783933.753681589</v>
      </c>
      <c r="CP34" s="17">
        <f t="shared" si="164"/>
        <v>39213.541658091286</v>
      </c>
      <c r="CQ34" s="17">
        <f t="shared" si="164"/>
        <v>-19828419.787025623</v>
      </c>
      <c r="CR34" s="17">
        <f t="shared" si="164"/>
        <v>-10267346.27578355</v>
      </c>
      <c r="CS34" s="17">
        <f t="shared" si="164"/>
        <v>1443041.2685753487</v>
      </c>
      <c r="CT34" s="17">
        <f t="shared" si="164"/>
        <v>-2050917.0416637317</v>
      </c>
      <c r="CU34" s="17">
        <f t="shared" si="164"/>
        <v>498501.11852012458</v>
      </c>
      <c r="CV34" s="17">
        <f t="shared" si="164"/>
        <v>-30165927.175719339</v>
      </c>
      <c r="CW34" s="17">
        <f t="shared" si="164"/>
        <v>-37920197.830630168</v>
      </c>
      <c r="CX34" s="70"/>
      <c r="CY34" s="70"/>
      <c r="CZ34" s="70"/>
      <c r="DA34" s="17">
        <f t="shared" ref="DA34:DJ34" si="165">DA32-DA33</f>
        <v>6029663.0987707581</v>
      </c>
      <c r="DB34" s="17">
        <f t="shared" si="165"/>
        <v>-13783933.753681589</v>
      </c>
      <c r="DC34" s="17">
        <f t="shared" si="165"/>
        <v>39213.541658091286</v>
      </c>
      <c r="DD34" s="17">
        <f t="shared" si="165"/>
        <v>-19828419.787025623</v>
      </c>
      <c r="DE34" s="17">
        <f t="shared" si="165"/>
        <v>-10267346.27578355</v>
      </c>
      <c r="DF34" s="17">
        <f t="shared" si="165"/>
        <v>1443041.2685753487</v>
      </c>
      <c r="DG34" s="17">
        <f t="shared" si="165"/>
        <v>-2050917.0416637317</v>
      </c>
      <c r="DH34" s="17">
        <f t="shared" si="165"/>
        <v>498501.11852012458</v>
      </c>
      <c r="DI34" s="17">
        <f t="shared" si="165"/>
        <v>-30165927.175719339</v>
      </c>
      <c r="DJ34" s="17">
        <f t="shared" si="165"/>
        <v>-37920197.830630168</v>
      </c>
      <c r="DK34" s="70"/>
      <c r="DL34" s="70"/>
      <c r="DM34" s="70"/>
      <c r="DN34" s="17">
        <f t="shared" ref="DN34:DW34" si="166">DN32-DN33</f>
        <v>6029663.0987707581</v>
      </c>
      <c r="DO34" s="17">
        <f t="shared" si="166"/>
        <v>-13783933.753681589</v>
      </c>
      <c r="DP34" s="17">
        <f t="shared" si="166"/>
        <v>39213.541658091286</v>
      </c>
      <c r="DQ34" s="17">
        <f t="shared" si="166"/>
        <v>-19828419.787025623</v>
      </c>
      <c r="DR34" s="17">
        <f t="shared" si="166"/>
        <v>-10267346.27578355</v>
      </c>
      <c r="DS34" s="17">
        <f t="shared" si="166"/>
        <v>1443041.2685753487</v>
      </c>
      <c r="DT34" s="17">
        <f t="shared" si="166"/>
        <v>-2050917.0416637317</v>
      </c>
      <c r="DU34" s="17">
        <f t="shared" si="166"/>
        <v>498501.11852012458</v>
      </c>
      <c r="DV34" s="17">
        <f t="shared" si="166"/>
        <v>-30165927.175719339</v>
      </c>
      <c r="DW34" s="17">
        <f t="shared" si="166"/>
        <v>-37920197.830630168</v>
      </c>
      <c r="DX34" s="70"/>
      <c r="DY34" s="70"/>
      <c r="DZ34" s="70"/>
      <c r="EA34" s="17">
        <f t="shared" ref="EA34:EJ34" si="167">EA32-EA33</f>
        <v>6029663.0987707581</v>
      </c>
      <c r="EB34" s="17">
        <f t="shared" si="167"/>
        <v>-13783933.753681589</v>
      </c>
      <c r="EC34" s="17">
        <f t="shared" si="167"/>
        <v>39213.541658091286</v>
      </c>
      <c r="ED34" s="17">
        <f t="shared" si="167"/>
        <v>-19828419.787025623</v>
      </c>
      <c r="EE34" s="17">
        <f t="shared" si="167"/>
        <v>-10267346.27578355</v>
      </c>
      <c r="EF34" s="17">
        <f t="shared" si="167"/>
        <v>1443041.2685753487</v>
      </c>
      <c r="EG34" s="17">
        <f t="shared" si="167"/>
        <v>-2050917.0416637317</v>
      </c>
      <c r="EH34" s="17">
        <f t="shared" si="167"/>
        <v>498501.11852012458</v>
      </c>
      <c r="EI34" s="17">
        <f t="shared" si="167"/>
        <v>-30165927.175719339</v>
      </c>
      <c r="EJ34" s="17">
        <f t="shared" si="167"/>
        <v>-37920197.830630168</v>
      </c>
      <c r="EK34" s="70"/>
      <c r="EL34" s="70"/>
      <c r="EM34" s="70"/>
      <c r="EN34" s="17">
        <f t="shared" ref="EN34:EW34" si="168">EN32-EN33</f>
        <v>-314121.00952422712</v>
      </c>
      <c r="EO34" s="17">
        <f t="shared" si="168"/>
        <v>7969097.5013041049</v>
      </c>
      <c r="EP34" s="17">
        <f t="shared" si="168"/>
        <v>-11846.252004394453</v>
      </c>
      <c r="EQ34" s="17">
        <f t="shared" si="168"/>
        <v>5923542.3116726242</v>
      </c>
      <c r="ER34" s="17">
        <f t="shared" si="168"/>
        <v>2948130.0539233172</v>
      </c>
      <c r="ES34" s="17">
        <f t="shared" si="168"/>
        <v>9630273.3204348423</v>
      </c>
      <c r="ET34" s="17">
        <f t="shared" si="168"/>
        <v>119494.15702486894</v>
      </c>
      <c r="EU34" s="17">
        <f t="shared" si="168"/>
        <v>739908.80798314593</v>
      </c>
      <c r="EV34" s="17">
        <f t="shared" si="168"/>
        <v>19349502.399034403</v>
      </c>
      <c r="EW34" s="17">
        <f t="shared" si="168"/>
        <v>27004478.890814282</v>
      </c>
      <c r="EX34" s="70"/>
      <c r="EY34" s="70"/>
      <c r="EZ34" s="70"/>
    </row>
    <row r="35" spans="1:156" ht="6" customHeight="1" x14ac:dyDescent="0.2">
      <c r="A35" s="83"/>
      <c r="B35" s="82"/>
      <c r="C35" s="82"/>
      <c r="D35" s="82"/>
      <c r="E35" s="82"/>
      <c r="F35" s="82"/>
      <c r="G35" s="82"/>
      <c r="H35" s="82"/>
      <c r="I35" s="82"/>
      <c r="J35" s="82"/>
      <c r="K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3"/>
      <c r="AL35" s="3"/>
      <c r="AM35" s="3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3"/>
      <c r="AY35" s="3"/>
      <c r="AZ35" s="3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3"/>
      <c r="BL35" s="3"/>
      <c r="BM35" s="3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3"/>
      <c r="BY35" s="3"/>
      <c r="BZ35" s="3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3"/>
      <c r="CL35" s="3"/>
      <c r="CM35" s="3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3"/>
      <c r="CY35" s="3"/>
      <c r="CZ35" s="3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3"/>
      <c r="DL35" s="3"/>
      <c r="DM35" s="3"/>
      <c r="DN35" s="82"/>
      <c r="DO35" s="82"/>
      <c r="DP35" s="82"/>
      <c r="DQ35" s="82"/>
      <c r="DR35" s="82"/>
      <c r="DS35" s="82"/>
      <c r="DT35" s="82"/>
      <c r="DU35" s="82"/>
      <c r="DV35" s="82"/>
      <c r="DW35" s="82"/>
      <c r="DX35" s="3"/>
      <c r="DY35" s="3"/>
      <c r="DZ35" s="3"/>
      <c r="EA35" s="82"/>
      <c r="EB35" s="82"/>
      <c r="EC35" s="82"/>
      <c r="ED35" s="82"/>
      <c r="EE35" s="82"/>
      <c r="EF35" s="82"/>
      <c r="EG35" s="82"/>
      <c r="EH35" s="82"/>
      <c r="EI35" s="82"/>
      <c r="EJ35" s="82"/>
      <c r="EK35" s="3"/>
      <c r="EL35" s="3"/>
      <c r="EM35" s="3"/>
      <c r="EN35" s="82"/>
      <c r="EO35" s="82"/>
      <c r="EP35" s="82"/>
      <c r="EQ35" s="82"/>
      <c r="ER35" s="82"/>
      <c r="ES35" s="82"/>
      <c r="ET35" s="82"/>
      <c r="EU35" s="82"/>
      <c r="EV35" s="82"/>
      <c r="EW35" s="82"/>
      <c r="EX35" s="3"/>
      <c r="EY35" s="3"/>
      <c r="EZ35" s="3"/>
    </row>
    <row r="36" spans="1:156" hidden="1" x14ac:dyDescent="0.2">
      <c r="A36" s="1" t="s">
        <v>275</v>
      </c>
      <c r="B36" s="3"/>
      <c r="C36" s="3"/>
      <c r="D36" s="3"/>
      <c r="E36" s="3"/>
      <c r="F36" s="3"/>
      <c r="G36" s="3"/>
      <c r="H36" s="3"/>
      <c r="I36" s="3"/>
      <c r="J36" s="3">
        <f>SUM(D36:I36)</f>
        <v>0</v>
      </c>
      <c r="K36" s="3">
        <f>B36+C36+J36</f>
        <v>0</v>
      </c>
      <c r="O36" s="3"/>
      <c r="P36" s="3"/>
      <c r="Q36" s="3"/>
      <c r="R36" s="3"/>
      <c r="S36" s="3"/>
      <c r="T36" s="3"/>
      <c r="U36" s="3"/>
      <c r="V36" s="3"/>
      <c r="W36" s="3">
        <f>SUM(Q36:V36)</f>
        <v>0</v>
      </c>
      <c r="X36" s="3">
        <f>O36+P36+W36</f>
        <v>0</v>
      </c>
      <c r="AA36" s="3"/>
      <c r="AB36" s="3"/>
      <c r="AC36" s="3"/>
      <c r="AD36" s="3"/>
      <c r="AE36" s="3"/>
      <c r="AF36" s="3"/>
      <c r="AG36" s="3"/>
      <c r="AH36" s="3"/>
      <c r="AI36" s="3">
        <f>SUM(AC36:AH36)</f>
        <v>0</v>
      </c>
      <c r="AJ36" s="3">
        <f>AA36+AB36+AI36</f>
        <v>0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>
        <f>SUM(AP36:AU36)</f>
        <v>0</v>
      </c>
      <c r="AW36" s="3">
        <f>AN36+AO36+AV36</f>
        <v>0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f>SUM(BC36:BH36)</f>
        <v>0</v>
      </c>
      <c r="BJ36" s="3">
        <f>BA36+BB36+BI36</f>
        <v>0</v>
      </c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>
        <f>SUM(BP36:BU36)</f>
        <v>0</v>
      </c>
      <c r="BW36" s="3">
        <f>BN36+BO36+BV36</f>
        <v>0</v>
      </c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>
        <f>SUM(CC36:CH36)</f>
        <v>0</v>
      </c>
      <c r="CJ36" s="3">
        <f>CA36+CB36+CI36</f>
        <v>0</v>
      </c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>
        <f>SUM(CP36:CU36)</f>
        <v>0</v>
      </c>
      <c r="CW36" s="3">
        <f>CN36+CO36+CV36</f>
        <v>0</v>
      </c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>
        <f>SUM(DC36:DH36)</f>
        <v>0</v>
      </c>
      <c r="DJ36" s="3">
        <f>DA36+DB36+DI36</f>
        <v>0</v>
      </c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>
        <f>SUM(DP36:DU36)</f>
        <v>0</v>
      </c>
      <c r="DW36" s="3">
        <f>DN36+DO36+DV36</f>
        <v>0</v>
      </c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>
        <f>SUM(EC36:EH36)</f>
        <v>0</v>
      </c>
      <c r="EJ36" s="3">
        <f>EA36+EB36+EI36</f>
        <v>0</v>
      </c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>
        <f>SUM(EP36:EU36)</f>
        <v>0</v>
      </c>
      <c r="EW36" s="3">
        <f>EN36+EO36+EV36</f>
        <v>0</v>
      </c>
      <c r="EX36" s="3"/>
      <c r="EY36" s="3"/>
      <c r="EZ36" s="3"/>
    </row>
    <row r="37" spans="1:156" hidden="1" x14ac:dyDescent="0.2">
      <c r="A37" s="1" t="s">
        <v>274</v>
      </c>
      <c r="B37" s="3"/>
      <c r="C37" s="3"/>
      <c r="D37" s="3"/>
      <c r="E37" s="3"/>
      <c r="F37" s="3"/>
      <c r="G37" s="3"/>
      <c r="H37" s="3"/>
      <c r="I37" s="3"/>
      <c r="J37" s="3">
        <f>SUM(D37:I37)</f>
        <v>0</v>
      </c>
      <c r="K37" s="3">
        <f>B37+C37+J37</f>
        <v>0</v>
      </c>
      <c r="O37" s="3"/>
      <c r="P37" s="3"/>
      <c r="Q37" s="3"/>
      <c r="R37" s="3"/>
      <c r="S37" s="3"/>
      <c r="T37" s="3"/>
      <c r="U37" s="3"/>
      <c r="V37" s="3"/>
      <c r="W37" s="3">
        <f>SUM(Q37:V37)</f>
        <v>0</v>
      </c>
      <c r="X37" s="3">
        <f>O37+P37+W37</f>
        <v>0</v>
      </c>
      <c r="AA37" s="3"/>
      <c r="AB37" s="3"/>
      <c r="AC37" s="3"/>
      <c r="AD37" s="3"/>
      <c r="AE37" s="3"/>
      <c r="AF37" s="3"/>
      <c r="AG37" s="3"/>
      <c r="AH37" s="3"/>
      <c r="AI37" s="3">
        <f>SUM(AC37:AH37)</f>
        <v>0</v>
      </c>
      <c r="AJ37" s="3">
        <f>AA37+AB37+AI37</f>
        <v>0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>
        <f>SUM(AP37:AU37)</f>
        <v>0</v>
      </c>
      <c r="AW37" s="3">
        <f>AN37+AO37+AV37</f>
        <v>0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f>SUM(BC37:BH37)</f>
        <v>0</v>
      </c>
      <c r="BJ37" s="3">
        <f>BA37+BB37+BI37</f>
        <v>0</v>
      </c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>
        <f>SUM(BP37:BU37)</f>
        <v>0</v>
      </c>
      <c r="BW37" s="3">
        <f>BN37+BO37+BV37</f>
        <v>0</v>
      </c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>
        <f>SUM(CC37:CH37)</f>
        <v>0</v>
      </c>
      <c r="CJ37" s="3">
        <f>CA37+CB37+CI37</f>
        <v>0</v>
      </c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>
        <f>SUM(CP37:CU37)</f>
        <v>0</v>
      </c>
      <c r="CW37" s="3">
        <f>CN37+CO37+CV37</f>
        <v>0</v>
      </c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>
        <f>SUM(DC37:DH37)</f>
        <v>0</v>
      </c>
      <c r="DJ37" s="3">
        <f>DA37+DB37+DI37</f>
        <v>0</v>
      </c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>
        <f>SUM(DP37:DU37)</f>
        <v>0</v>
      </c>
      <c r="DW37" s="3">
        <f>DN37+DO37+DV37</f>
        <v>0</v>
      </c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>
        <f>SUM(EC37:EH37)</f>
        <v>0</v>
      </c>
      <c r="EJ37" s="3">
        <f>EA37+EB37+EI37</f>
        <v>0</v>
      </c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>
        <f>SUM(EP37:EU37)</f>
        <v>0</v>
      </c>
      <c r="EW37" s="3">
        <f>EN37+EO37+EV37</f>
        <v>0</v>
      </c>
      <c r="EX37" s="3"/>
      <c r="EY37" s="3"/>
      <c r="EZ37" s="3"/>
    </row>
    <row r="38" spans="1:156" hidden="1" x14ac:dyDescent="0.2">
      <c r="A38" s="92" t="s">
        <v>273</v>
      </c>
      <c r="B38" s="17">
        <f t="shared" ref="B38:K38" si="169">B37-B36</f>
        <v>0</v>
      </c>
      <c r="C38" s="17">
        <f t="shared" si="169"/>
        <v>0</v>
      </c>
      <c r="D38" s="17">
        <f t="shared" si="169"/>
        <v>0</v>
      </c>
      <c r="E38" s="17">
        <f t="shared" si="169"/>
        <v>0</v>
      </c>
      <c r="F38" s="17">
        <f t="shared" si="169"/>
        <v>0</v>
      </c>
      <c r="G38" s="17">
        <f t="shared" si="169"/>
        <v>0</v>
      </c>
      <c r="H38" s="17">
        <f t="shared" si="169"/>
        <v>0</v>
      </c>
      <c r="I38" s="17">
        <f t="shared" si="169"/>
        <v>0</v>
      </c>
      <c r="J38" s="17">
        <f t="shared" si="169"/>
        <v>0</v>
      </c>
      <c r="K38" s="17">
        <f t="shared" si="169"/>
        <v>0</v>
      </c>
      <c r="O38" s="17">
        <f t="shared" ref="O38:X38" si="170">O37-O36</f>
        <v>0</v>
      </c>
      <c r="P38" s="17">
        <f t="shared" si="170"/>
        <v>0</v>
      </c>
      <c r="Q38" s="17">
        <f t="shared" si="170"/>
        <v>0</v>
      </c>
      <c r="R38" s="17">
        <f t="shared" si="170"/>
        <v>0</v>
      </c>
      <c r="S38" s="17">
        <f t="shared" si="170"/>
        <v>0</v>
      </c>
      <c r="T38" s="17">
        <f t="shared" si="170"/>
        <v>0</v>
      </c>
      <c r="U38" s="17">
        <f t="shared" si="170"/>
        <v>0</v>
      </c>
      <c r="V38" s="17">
        <f t="shared" si="170"/>
        <v>0</v>
      </c>
      <c r="W38" s="17">
        <f t="shared" si="170"/>
        <v>0</v>
      </c>
      <c r="X38" s="17">
        <f t="shared" si="170"/>
        <v>0</v>
      </c>
      <c r="AA38" s="17">
        <f t="shared" ref="AA38:AJ38" si="171">AA37-AA36</f>
        <v>0</v>
      </c>
      <c r="AB38" s="17">
        <f t="shared" si="171"/>
        <v>0</v>
      </c>
      <c r="AC38" s="17">
        <f t="shared" si="171"/>
        <v>0</v>
      </c>
      <c r="AD38" s="17">
        <f t="shared" si="171"/>
        <v>0</v>
      </c>
      <c r="AE38" s="17">
        <f t="shared" si="171"/>
        <v>0</v>
      </c>
      <c r="AF38" s="17">
        <f t="shared" si="171"/>
        <v>0</v>
      </c>
      <c r="AG38" s="17">
        <f t="shared" si="171"/>
        <v>0</v>
      </c>
      <c r="AH38" s="17">
        <f t="shared" si="171"/>
        <v>0</v>
      </c>
      <c r="AI38" s="17">
        <f t="shared" si="171"/>
        <v>0</v>
      </c>
      <c r="AJ38" s="17">
        <f t="shared" si="171"/>
        <v>0</v>
      </c>
      <c r="AK38" s="70"/>
      <c r="AL38" s="70"/>
      <c r="AM38" s="70"/>
      <c r="AN38" s="17">
        <f t="shared" ref="AN38:AW38" si="172">AN37-AN36</f>
        <v>0</v>
      </c>
      <c r="AO38" s="17">
        <f t="shared" si="172"/>
        <v>0</v>
      </c>
      <c r="AP38" s="17">
        <f t="shared" si="172"/>
        <v>0</v>
      </c>
      <c r="AQ38" s="17">
        <f t="shared" si="172"/>
        <v>0</v>
      </c>
      <c r="AR38" s="17">
        <f t="shared" si="172"/>
        <v>0</v>
      </c>
      <c r="AS38" s="17">
        <f t="shared" si="172"/>
        <v>0</v>
      </c>
      <c r="AT38" s="17">
        <f t="shared" si="172"/>
        <v>0</v>
      </c>
      <c r="AU38" s="17">
        <f t="shared" si="172"/>
        <v>0</v>
      </c>
      <c r="AV38" s="17">
        <f t="shared" si="172"/>
        <v>0</v>
      </c>
      <c r="AW38" s="17">
        <f t="shared" si="172"/>
        <v>0</v>
      </c>
      <c r="AX38" s="70"/>
      <c r="AY38" s="70"/>
      <c r="AZ38" s="70"/>
      <c r="BA38" s="17">
        <f t="shared" ref="BA38:BJ38" si="173">BA37-BA36</f>
        <v>0</v>
      </c>
      <c r="BB38" s="17">
        <f t="shared" si="173"/>
        <v>0</v>
      </c>
      <c r="BC38" s="17">
        <f t="shared" si="173"/>
        <v>0</v>
      </c>
      <c r="BD38" s="17">
        <f t="shared" si="173"/>
        <v>0</v>
      </c>
      <c r="BE38" s="17">
        <f t="shared" si="173"/>
        <v>0</v>
      </c>
      <c r="BF38" s="17">
        <f t="shared" si="173"/>
        <v>0</v>
      </c>
      <c r="BG38" s="17">
        <f t="shared" si="173"/>
        <v>0</v>
      </c>
      <c r="BH38" s="17">
        <f t="shared" si="173"/>
        <v>0</v>
      </c>
      <c r="BI38" s="17">
        <f t="shared" si="173"/>
        <v>0</v>
      </c>
      <c r="BJ38" s="17">
        <f t="shared" si="173"/>
        <v>0</v>
      </c>
      <c r="BK38" s="70"/>
      <c r="BL38" s="70"/>
      <c r="BM38" s="70"/>
      <c r="BN38" s="17">
        <f t="shared" ref="BN38:BW38" si="174">BN37-BN36</f>
        <v>0</v>
      </c>
      <c r="BO38" s="17">
        <f t="shared" si="174"/>
        <v>0</v>
      </c>
      <c r="BP38" s="17">
        <f t="shared" si="174"/>
        <v>0</v>
      </c>
      <c r="BQ38" s="17">
        <f t="shared" si="174"/>
        <v>0</v>
      </c>
      <c r="BR38" s="17">
        <f t="shared" si="174"/>
        <v>0</v>
      </c>
      <c r="BS38" s="17">
        <f t="shared" si="174"/>
        <v>0</v>
      </c>
      <c r="BT38" s="17">
        <f t="shared" si="174"/>
        <v>0</v>
      </c>
      <c r="BU38" s="17">
        <f t="shared" si="174"/>
        <v>0</v>
      </c>
      <c r="BV38" s="17">
        <f t="shared" si="174"/>
        <v>0</v>
      </c>
      <c r="BW38" s="17">
        <f t="shared" si="174"/>
        <v>0</v>
      </c>
      <c r="BX38" s="70"/>
      <c r="BY38" s="70"/>
      <c r="BZ38" s="70"/>
      <c r="CA38" s="17">
        <f t="shared" ref="CA38:CJ38" si="175">CA37-CA36</f>
        <v>0</v>
      </c>
      <c r="CB38" s="17">
        <f t="shared" si="175"/>
        <v>0</v>
      </c>
      <c r="CC38" s="17">
        <f t="shared" si="175"/>
        <v>0</v>
      </c>
      <c r="CD38" s="17">
        <f t="shared" si="175"/>
        <v>0</v>
      </c>
      <c r="CE38" s="17">
        <f t="shared" si="175"/>
        <v>0</v>
      </c>
      <c r="CF38" s="17">
        <f t="shared" si="175"/>
        <v>0</v>
      </c>
      <c r="CG38" s="17">
        <f t="shared" si="175"/>
        <v>0</v>
      </c>
      <c r="CH38" s="17">
        <f t="shared" si="175"/>
        <v>0</v>
      </c>
      <c r="CI38" s="17">
        <f t="shared" si="175"/>
        <v>0</v>
      </c>
      <c r="CJ38" s="17">
        <f t="shared" si="175"/>
        <v>0</v>
      </c>
      <c r="CK38" s="70"/>
      <c r="CL38" s="70"/>
      <c r="CM38" s="70"/>
      <c r="CN38" s="17">
        <f t="shared" ref="CN38:CW38" si="176">CN37-CN36</f>
        <v>0</v>
      </c>
      <c r="CO38" s="17">
        <f t="shared" si="176"/>
        <v>0</v>
      </c>
      <c r="CP38" s="17">
        <f t="shared" si="176"/>
        <v>0</v>
      </c>
      <c r="CQ38" s="17">
        <f t="shared" si="176"/>
        <v>0</v>
      </c>
      <c r="CR38" s="17">
        <f t="shared" si="176"/>
        <v>0</v>
      </c>
      <c r="CS38" s="17">
        <f t="shared" si="176"/>
        <v>0</v>
      </c>
      <c r="CT38" s="17">
        <f t="shared" si="176"/>
        <v>0</v>
      </c>
      <c r="CU38" s="17">
        <f t="shared" si="176"/>
        <v>0</v>
      </c>
      <c r="CV38" s="17">
        <f t="shared" si="176"/>
        <v>0</v>
      </c>
      <c r="CW38" s="17">
        <f t="shared" si="176"/>
        <v>0</v>
      </c>
      <c r="CX38" s="70"/>
      <c r="CY38" s="70"/>
      <c r="CZ38" s="70"/>
      <c r="DA38" s="17">
        <f t="shared" ref="DA38:DJ38" si="177">DA37-DA36</f>
        <v>0</v>
      </c>
      <c r="DB38" s="17">
        <f t="shared" si="177"/>
        <v>0</v>
      </c>
      <c r="DC38" s="17">
        <f t="shared" si="177"/>
        <v>0</v>
      </c>
      <c r="DD38" s="17">
        <f t="shared" si="177"/>
        <v>0</v>
      </c>
      <c r="DE38" s="17">
        <f t="shared" si="177"/>
        <v>0</v>
      </c>
      <c r="DF38" s="17">
        <f t="shared" si="177"/>
        <v>0</v>
      </c>
      <c r="DG38" s="17">
        <f t="shared" si="177"/>
        <v>0</v>
      </c>
      <c r="DH38" s="17">
        <f t="shared" si="177"/>
        <v>0</v>
      </c>
      <c r="DI38" s="17">
        <f t="shared" si="177"/>
        <v>0</v>
      </c>
      <c r="DJ38" s="17">
        <f t="shared" si="177"/>
        <v>0</v>
      </c>
      <c r="DK38" s="70"/>
      <c r="DL38" s="70"/>
      <c r="DM38" s="70"/>
      <c r="DN38" s="17">
        <f t="shared" ref="DN38:DW38" si="178">DN37-DN36</f>
        <v>0</v>
      </c>
      <c r="DO38" s="17">
        <f t="shared" si="178"/>
        <v>0</v>
      </c>
      <c r="DP38" s="17">
        <f t="shared" si="178"/>
        <v>0</v>
      </c>
      <c r="DQ38" s="17">
        <f t="shared" si="178"/>
        <v>0</v>
      </c>
      <c r="DR38" s="17">
        <f t="shared" si="178"/>
        <v>0</v>
      </c>
      <c r="DS38" s="17">
        <f t="shared" si="178"/>
        <v>0</v>
      </c>
      <c r="DT38" s="17">
        <f t="shared" si="178"/>
        <v>0</v>
      </c>
      <c r="DU38" s="17">
        <f t="shared" si="178"/>
        <v>0</v>
      </c>
      <c r="DV38" s="17">
        <f t="shared" si="178"/>
        <v>0</v>
      </c>
      <c r="DW38" s="17">
        <f t="shared" si="178"/>
        <v>0</v>
      </c>
      <c r="DX38" s="70"/>
      <c r="DY38" s="70"/>
      <c r="DZ38" s="70"/>
      <c r="EA38" s="17">
        <f t="shared" ref="EA38:EJ38" si="179">EA37-EA36</f>
        <v>0</v>
      </c>
      <c r="EB38" s="17">
        <f t="shared" si="179"/>
        <v>0</v>
      </c>
      <c r="EC38" s="17">
        <f t="shared" si="179"/>
        <v>0</v>
      </c>
      <c r="ED38" s="17">
        <f t="shared" si="179"/>
        <v>0</v>
      </c>
      <c r="EE38" s="17">
        <f t="shared" si="179"/>
        <v>0</v>
      </c>
      <c r="EF38" s="17">
        <f t="shared" si="179"/>
        <v>0</v>
      </c>
      <c r="EG38" s="17">
        <f t="shared" si="179"/>
        <v>0</v>
      </c>
      <c r="EH38" s="17">
        <f t="shared" si="179"/>
        <v>0</v>
      </c>
      <c r="EI38" s="17">
        <f t="shared" si="179"/>
        <v>0</v>
      </c>
      <c r="EJ38" s="17">
        <f t="shared" si="179"/>
        <v>0</v>
      </c>
      <c r="EK38" s="70"/>
      <c r="EL38" s="70"/>
      <c r="EM38" s="70"/>
      <c r="EN38" s="17">
        <f t="shared" ref="EN38:EW38" si="180">EN37-EN36</f>
        <v>0</v>
      </c>
      <c r="EO38" s="17">
        <f t="shared" si="180"/>
        <v>0</v>
      </c>
      <c r="EP38" s="17">
        <f t="shared" si="180"/>
        <v>0</v>
      </c>
      <c r="EQ38" s="17">
        <f t="shared" si="180"/>
        <v>0</v>
      </c>
      <c r="ER38" s="17">
        <f t="shared" si="180"/>
        <v>0</v>
      </c>
      <c r="ES38" s="17">
        <f t="shared" si="180"/>
        <v>0</v>
      </c>
      <c r="ET38" s="17">
        <f t="shared" si="180"/>
        <v>0</v>
      </c>
      <c r="EU38" s="17">
        <f t="shared" si="180"/>
        <v>0</v>
      </c>
      <c r="EV38" s="17">
        <f t="shared" si="180"/>
        <v>0</v>
      </c>
      <c r="EW38" s="17">
        <f t="shared" si="180"/>
        <v>0</v>
      </c>
      <c r="EX38" s="70"/>
      <c r="EY38" s="70"/>
      <c r="EZ38" s="70"/>
    </row>
    <row r="39" spans="1:156" ht="6" hidden="1" customHeight="1" x14ac:dyDescent="0.2">
      <c r="A39" s="83"/>
      <c r="B39" s="82"/>
      <c r="C39" s="82"/>
      <c r="D39" s="82"/>
      <c r="E39" s="82"/>
      <c r="F39" s="82"/>
      <c r="G39" s="82"/>
      <c r="H39" s="82"/>
      <c r="I39" s="82"/>
      <c r="J39" s="82"/>
      <c r="K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3"/>
      <c r="AL39" s="3"/>
      <c r="AM39" s="3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3"/>
      <c r="AY39" s="3"/>
      <c r="AZ39" s="3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3"/>
      <c r="BL39" s="3"/>
      <c r="BM39" s="3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3"/>
      <c r="BY39" s="3"/>
      <c r="BZ39" s="3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3"/>
      <c r="CL39" s="3"/>
      <c r="CM39" s="3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3"/>
      <c r="CY39" s="3"/>
      <c r="CZ39" s="3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3"/>
      <c r="DL39" s="3"/>
      <c r="DM39" s="3"/>
      <c r="DN39" s="82"/>
      <c r="DO39" s="82"/>
      <c r="DP39" s="82"/>
      <c r="DQ39" s="82"/>
      <c r="DR39" s="82"/>
      <c r="DS39" s="82"/>
      <c r="DT39" s="82"/>
      <c r="DU39" s="82"/>
      <c r="DV39" s="82"/>
      <c r="DW39" s="82"/>
      <c r="DX39" s="3"/>
      <c r="DY39" s="3"/>
      <c r="DZ39" s="3"/>
      <c r="EA39" s="82"/>
      <c r="EB39" s="82"/>
      <c r="EC39" s="82"/>
      <c r="ED39" s="82"/>
      <c r="EE39" s="82"/>
      <c r="EF39" s="82"/>
      <c r="EG39" s="82"/>
      <c r="EH39" s="82"/>
      <c r="EI39" s="82"/>
      <c r="EJ39" s="82"/>
      <c r="EK39" s="3"/>
      <c r="EL39" s="3"/>
      <c r="EM39" s="3"/>
      <c r="EN39" s="82"/>
      <c r="EO39" s="82"/>
      <c r="EP39" s="82"/>
      <c r="EQ39" s="82"/>
      <c r="ER39" s="82"/>
      <c r="ES39" s="82"/>
      <c r="ET39" s="82"/>
      <c r="EU39" s="82"/>
      <c r="EV39" s="82"/>
      <c r="EW39" s="82"/>
      <c r="EX39" s="3"/>
      <c r="EY39" s="3"/>
      <c r="EZ39" s="3"/>
    </row>
    <row r="40" spans="1:156" hidden="1" x14ac:dyDescent="0.2">
      <c r="A40" s="1" t="s">
        <v>272</v>
      </c>
      <c r="B40" s="3"/>
      <c r="C40" s="3"/>
      <c r="D40" s="3"/>
      <c r="E40" s="3"/>
      <c r="F40" s="3"/>
      <c r="G40" s="3"/>
      <c r="H40" s="3"/>
      <c r="I40" s="3"/>
      <c r="J40" s="3">
        <f>SUM(D40:I40)</f>
        <v>0</v>
      </c>
      <c r="K40" s="3">
        <f>B40+C40+J40</f>
        <v>0</v>
      </c>
      <c r="O40" s="3"/>
      <c r="P40" s="3"/>
      <c r="Q40" s="3"/>
      <c r="R40" s="3"/>
      <c r="S40" s="3"/>
      <c r="T40" s="3"/>
      <c r="U40" s="3"/>
      <c r="V40" s="3"/>
      <c r="W40" s="3">
        <f>SUM(Q40:V40)</f>
        <v>0</v>
      </c>
      <c r="X40" s="3">
        <f>O40+P40+W40</f>
        <v>0</v>
      </c>
      <c r="AA40" s="3"/>
      <c r="AB40" s="3"/>
      <c r="AC40" s="3"/>
      <c r="AD40" s="3"/>
      <c r="AE40" s="3"/>
      <c r="AF40" s="3"/>
      <c r="AG40" s="3"/>
      <c r="AH40" s="3"/>
      <c r="AI40" s="3">
        <f>SUM(AC40:AH40)</f>
        <v>0</v>
      </c>
      <c r="AJ40" s="3">
        <f>AA40+AB40+AI40</f>
        <v>0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>
        <f>SUM(AP40:AU40)</f>
        <v>0</v>
      </c>
      <c r="AW40" s="3">
        <f>AN40+AO40+AV40</f>
        <v>0</v>
      </c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f>SUM(BC40:BH40)</f>
        <v>0</v>
      </c>
      <c r="BJ40" s="3">
        <f>BA40+BB40+BI40</f>
        <v>0</v>
      </c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>
        <f>SUM(BP40:BU40)</f>
        <v>0</v>
      </c>
      <c r="BW40" s="3">
        <f>BN40+BO40+BV40</f>
        <v>0</v>
      </c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>
        <f>SUM(CC40:CH40)</f>
        <v>0</v>
      </c>
      <c r="CJ40" s="3">
        <f>CA40+CB40+CI40</f>
        <v>0</v>
      </c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>
        <f>SUM(CP40:CU40)</f>
        <v>0</v>
      </c>
      <c r="CW40" s="3">
        <f>CN40+CO40+CV40</f>
        <v>0</v>
      </c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>
        <f>SUM(DC40:DH40)</f>
        <v>0</v>
      </c>
      <c r="DJ40" s="3">
        <f>DA40+DB40+DI40</f>
        <v>0</v>
      </c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>
        <f>SUM(DP40:DU40)</f>
        <v>0</v>
      </c>
      <c r="DW40" s="3">
        <f>DN40+DO40+DV40</f>
        <v>0</v>
      </c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>
        <f>SUM(EC40:EH40)</f>
        <v>0</v>
      </c>
      <c r="EJ40" s="3">
        <f>EA40+EB40+EI40</f>
        <v>0</v>
      </c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>
        <f>SUM(EP40:EU40)</f>
        <v>0</v>
      </c>
      <c r="EW40" s="3">
        <f>EN40+EO40+EV40</f>
        <v>0</v>
      </c>
      <c r="EX40" s="3"/>
      <c r="EY40" s="3"/>
      <c r="EZ40" s="3"/>
    </row>
    <row r="41" spans="1:156" hidden="1" x14ac:dyDescent="0.2">
      <c r="A41" s="1" t="s">
        <v>271</v>
      </c>
      <c r="B41" s="3"/>
      <c r="C41" s="3"/>
      <c r="D41" s="3"/>
      <c r="E41" s="3"/>
      <c r="F41" s="3"/>
      <c r="G41" s="3"/>
      <c r="H41" s="3"/>
      <c r="I41" s="3"/>
      <c r="J41" s="3">
        <f>SUM(D41:I41)</f>
        <v>0</v>
      </c>
      <c r="K41" s="3">
        <f>B41+C41+J41</f>
        <v>0</v>
      </c>
      <c r="O41" s="3"/>
      <c r="P41" s="3"/>
      <c r="Q41" s="3"/>
      <c r="R41" s="3"/>
      <c r="S41" s="3"/>
      <c r="T41" s="3"/>
      <c r="U41" s="3"/>
      <c r="V41" s="3"/>
      <c r="W41" s="3">
        <f>SUM(Q41:V41)</f>
        <v>0</v>
      </c>
      <c r="X41" s="3">
        <f>O41+P41+W41</f>
        <v>0</v>
      </c>
      <c r="AA41" s="3"/>
      <c r="AB41" s="3"/>
      <c r="AC41" s="3"/>
      <c r="AD41" s="3"/>
      <c r="AE41" s="3"/>
      <c r="AF41" s="3"/>
      <c r="AG41" s="3"/>
      <c r="AH41" s="3"/>
      <c r="AI41" s="3">
        <f>SUM(AC41:AH41)</f>
        <v>0</v>
      </c>
      <c r="AJ41" s="3">
        <f>AA41+AB41+AI41</f>
        <v>0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>
        <f>SUM(AP41:AU41)</f>
        <v>0</v>
      </c>
      <c r="AW41" s="3">
        <f>AN41+AO41+AV41</f>
        <v>0</v>
      </c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f>SUM(BC41:BH41)</f>
        <v>0</v>
      </c>
      <c r="BJ41" s="3">
        <f>BA41+BB41+BI41</f>
        <v>0</v>
      </c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>
        <f>SUM(BP41:BU41)</f>
        <v>0</v>
      </c>
      <c r="BW41" s="3">
        <f>BN41+BO41+BV41</f>
        <v>0</v>
      </c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>
        <f>SUM(CC41:CH41)</f>
        <v>0</v>
      </c>
      <c r="CJ41" s="3">
        <f>CA41+CB41+CI41</f>
        <v>0</v>
      </c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>
        <f>SUM(CP41:CU41)</f>
        <v>0</v>
      </c>
      <c r="CW41" s="3">
        <f>CN41+CO41+CV41</f>
        <v>0</v>
      </c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>
        <f>SUM(DC41:DH41)</f>
        <v>0</v>
      </c>
      <c r="DJ41" s="3">
        <f>DA41+DB41+DI41</f>
        <v>0</v>
      </c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>
        <f>SUM(DP41:DU41)</f>
        <v>0</v>
      </c>
      <c r="DW41" s="3">
        <f>DN41+DO41+DV41</f>
        <v>0</v>
      </c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>
        <f>SUM(EC41:EH41)</f>
        <v>0</v>
      </c>
      <c r="EJ41" s="3">
        <f>EA41+EB41+EI41</f>
        <v>0</v>
      </c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>
        <f>SUM(EP41:EU41)</f>
        <v>0</v>
      </c>
      <c r="EW41" s="3">
        <f>EN41+EO41+EV41</f>
        <v>0</v>
      </c>
      <c r="EX41" s="3"/>
      <c r="EY41" s="3"/>
      <c r="EZ41" s="3"/>
    </row>
    <row r="42" spans="1:156" hidden="1" x14ac:dyDescent="0.2">
      <c r="A42" s="92" t="s">
        <v>270</v>
      </c>
      <c r="B42" s="17">
        <f t="shared" ref="B42:K42" si="181">B41-B40</f>
        <v>0</v>
      </c>
      <c r="C42" s="17">
        <f t="shared" si="181"/>
        <v>0</v>
      </c>
      <c r="D42" s="17">
        <f t="shared" si="181"/>
        <v>0</v>
      </c>
      <c r="E42" s="17">
        <f t="shared" si="181"/>
        <v>0</v>
      </c>
      <c r="F42" s="17">
        <f t="shared" si="181"/>
        <v>0</v>
      </c>
      <c r="G42" s="17">
        <f t="shared" si="181"/>
        <v>0</v>
      </c>
      <c r="H42" s="17">
        <f t="shared" si="181"/>
        <v>0</v>
      </c>
      <c r="I42" s="17">
        <f t="shared" si="181"/>
        <v>0</v>
      </c>
      <c r="J42" s="17">
        <f t="shared" si="181"/>
        <v>0</v>
      </c>
      <c r="K42" s="17">
        <f t="shared" si="181"/>
        <v>0</v>
      </c>
      <c r="O42" s="17">
        <f t="shared" ref="O42:X42" si="182">O41-O40</f>
        <v>0</v>
      </c>
      <c r="P42" s="17">
        <f t="shared" si="182"/>
        <v>0</v>
      </c>
      <c r="Q42" s="17">
        <f t="shared" si="182"/>
        <v>0</v>
      </c>
      <c r="R42" s="17">
        <f t="shared" si="182"/>
        <v>0</v>
      </c>
      <c r="S42" s="17">
        <f t="shared" si="182"/>
        <v>0</v>
      </c>
      <c r="T42" s="17">
        <f t="shared" si="182"/>
        <v>0</v>
      </c>
      <c r="U42" s="17">
        <f t="shared" si="182"/>
        <v>0</v>
      </c>
      <c r="V42" s="17">
        <f t="shared" si="182"/>
        <v>0</v>
      </c>
      <c r="W42" s="17">
        <f t="shared" si="182"/>
        <v>0</v>
      </c>
      <c r="X42" s="17">
        <f t="shared" si="182"/>
        <v>0</v>
      </c>
      <c r="AA42" s="17">
        <f t="shared" ref="AA42:AJ42" si="183">AA41-AA40</f>
        <v>0</v>
      </c>
      <c r="AB42" s="17">
        <f t="shared" si="183"/>
        <v>0</v>
      </c>
      <c r="AC42" s="17">
        <f t="shared" si="183"/>
        <v>0</v>
      </c>
      <c r="AD42" s="17">
        <f t="shared" si="183"/>
        <v>0</v>
      </c>
      <c r="AE42" s="17">
        <f t="shared" si="183"/>
        <v>0</v>
      </c>
      <c r="AF42" s="17">
        <f t="shared" si="183"/>
        <v>0</v>
      </c>
      <c r="AG42" s="17">
        <f t="shared" si="183"/>
        <v>0</v>
      </c>
      <c r="AH42" s="17">
        <f t="shared" si="183"/>
        <v>0</v>
      </c>
      <c r="AI42" s="17">
        <f t="shared" si="183"/>
        <v>0</v>
      </c>
      <c r="AJ42" s="17">
        <f t="shared" si="183"/>
        <v>0</v>
      </c>
      <c r="AK42" s="70"/>
      <c r="AL42" s="70"/>
      <c r="AM42" s="70"/>
      <c r="AN42" s="17">
        <f t="shared" ref="AN42:AW42" si="184">AN41-AN40</f>
        <v>0</v>
      </c>
      <c r="AO42" s="17">
        <f t="shared" si="184"/>
        <v>0</v>
      </c>
      <c r="AP42" s="17">
        <f t="shared" si="184"/>
        <v>0</v>
      </c>
      <c r="AQ42" s="17">
        <f t="shared" si="184"/>
        <v>0</v>
      </c>
      <c r="AR42" s="17">
        <f t="shared" si="184"/>
        <v>0</v>
      </c>
      <c r="AS42" s="17">
        <f t="shared" si="184"/>
        <v>0</v>
      </c>
      <c r="AT42" s="17">
        <f t="shared" si="184"/>
        <v>0</v>
      </c>
      <c r="AU42" s="17">
        <f t="shared" si="184"/>
        <v>0</v>
      </c>
      <c r="AV42" s="17">
        <f t="shared" si="184"/>
        <v>0</v>
      </c>
      <c r="AW42" s="17">
        <f t="shared" si="184"/>
        <v>0</v>
      </c>
      <c r="AX42" s="70"/>
      <c r="AY42" s="70"/>
      <c r="AZ42" s="70"/>
      <c r="BA42" s="17">
        <f t="shared" ref="BA42:BJ42" si="185">BA41-BA40</f>
        <v>0</v>
      </c>
      <c r="BB42" s="17">
        <f t="shared" si="185"/>
        <v>0</v>
      </c>
      <c r="BC42" s="17">
        <f t="shared" si="185"/>
        <v>0</v>
      </c>
      <c r="BD42" s="17">
        <f t="shared" si="185"/>
        <v>0</v>
      </c>
      <c r="BE42" s="17">
        <f t="shared" si="185"/>
        <v>0</v>
      </c>
      <c r="BF42" s="17">
        <f t="shared" si="185"/>
        <v>0</v>
      </c>
      <c r="BG42" s="17">
        <f t="shared" si="185"/>
        <v>0</v>
      </c>
      <c r="BH42" s="17">
        <f t="shared" si="185"/>
        <v>0</v>
      </c>
      <c r="BI42" s="17">
        <f t="shared" si="185"/>
        <v>0</v>
      </c>
      <c r="BJ42" s="17">
        <f t="shared" si="185"/>
        <v>0</v>
      </c>
      <c r="BK42" s="70"/>
      <c r="BL42" s="70"/>
      <c r="BM42" s="70"/>
      <c r="BN42" s="17">
        <f t="shared" ref="BN42:BW42" si="186">BN41-BN40</f>
        <v>0</v>
      </c>
      <c r="BO42" s="17">
        <f t="shared" si="186"/>
        <v>0</v>
      </c>
      <c r="BP42" s="17">
        <f t="shared" si="186"/>
        <v>0</v>
      </c>
      <c r="BQ42" s="17">
        <f t="shared" si="186"/>
        <v>0</v>
      </c>
      <c r="BR42" s="17">
        <f t="shared" si="186"/>
        <v>0</v>
      </c>
      <c r="BS42" s="17">
        <f t="shared" si="186"/>
        <v>0</v>
      </c>
      <c r="BT42" s="17">
        <f t="shared" si="186"/>
        <v>0</v>
      </c>
      <c r="BU42" s="17">
        <f t="shared" si="186"/>
        <v>0</v>
      </c>
      <c r="BV42" s="17">
        <f t="shared" si="186"/>
        <v>0</v>
      </c>
      <c r="BW42" s="17">
        <f t="shared" si="186"/>
        <v>0</v>
      </c>
      <c r="BX42" s="70"/>
      <c r="BY42" s="70"/>
      <c r="BZ42" s="70"/>
      <c r="CA42" s="17">
        <f t="shared" ref="CA42:CJ42" si="187">CA41-CA40</f>
        <v>0</v>
      </c>
      <c r="CB42" s="17">
        <f t="shared" si="187"/>
        <v>0</v>
      </c>
      <c r="CC42" s="17">
        <f t="shared" si="187"/>
        <v>0</v>
      </c>
      <c r="CD42" s="17">
        <f t="shared" si="187"/>
        <v>0</v>
      </c>
      <c r="CE42" s="17">
        <f t="shared" si="187"/>
        <v>0</v>
      </c>
      <c r="CF42" s="17">
        <f t="shared" si="187"/>
        <v>0</v>
      </c>
      <c r="CG42" s="17">
        <f t="shared" si="187"/>
        <v>0</v>
      </c>
      <c r="CH42" s="17">
        <f t="shared" si="187"/>
        <v>0</v>
      </c>
      <c r="CI42" s="17">
        <f t="shared" si="187"/>
        <v>0</v>
      </c>
      <c r="CJ42" s="17">
        <f t="shared" si="187"/>
        <v>0</v>
      </c>
      <c r="CK42" s="70"/>
      <c r="CL42" s="70"/>
      <c r="CM42" s="70"/>
      <c r="CN42" s="17">
        <f t="shared" ref="CN42:CW42" si="188">CN41-CN40</f>
        <v>0</v>
      </c>
      <c r="CO42" s="17">
        <f t="shared" si="188"/>
        <v>0</v>
      </c>
      <c r="CP42" s="17">
        <f t="shared" si="188"/>
        <v>0</v>
      </c>
      <c r="CQ42" s="17">
        <f t="shared" si="188"/>
        <v>0</v>
      </c>
      <c r="CR42" s="17">
        <f t="shared" si="188"/>
        <v>0</v>
      </c>
      <c r="CS42" s="17">
        <f t="shared" si="188"/>
        <v>0</v>
      </c>
      <c r="CT42" s="17">
        <f t="shared" si="188"/>
        <v>0</v>
      </c>
      <c r="CU42" s="17">
        <f t="shared" si="188"/>
        <v>0</v>
      </c>
      <c r="CV42" s="17">
        <f t="shared" si="188"/>
        <v>0</v>
      </c>
      <c r="CW42" s="17">
        <f t="shared" si="188"/>
        <v>0</v>
      </c>
      <c r="CX42" s="70"/>
      <c r="CY42" s="70"/>
      <c r="CZ42" s="70"/>
      <c r="DA42" s="17">
        <f t="shared" ref="DA42:DJ42" si="189">DA41-DA40</f>
        <v>0</v>
      </c>
      <c r="DB42" s="17">
        <f t="shared" si="189"/>
        <v>0</v>
      </c>
      <c r="DC42" s="17">
        <f t="shared" si="189"/>
        <v>0</v>
      </c>
      <c r="DD42" s="17">
        <f t="shared" si="189"/>
        <v>0</v>
      </c>
      <c r="DE42" s="17">
        <f t="shared" si="189"/>
        <v>0</v>
      </c>
      <c r="DF42" s="17">
        <f t="shared" si="189"/>
        <v>0</v>
      </c>
      <c r="DG42" s="17">
        <f t="shared" si="189"/>
        <v>0</v>
      </c>
      <c r="DH42" s="17">
        <f t="shared" si="189"/>
        <v>0</v>
      </c>
      <c r="DI42" s="17">
        <f t="shared" si="189"/>
        <v>0</v>
      </c>
      <c r="DJ42" s="17">
        <f t="shared" si="189"/>
        <v>0</v>
      </c>
      <c r="DK42" s="70"/>
      <c r="DL42" s="70"/>
      <c r="DM42" s="70"/>
      <c r="DN42" s="17">
        <f t="shared" ref="DN42:DW42" si="190">DN41-DN40</f>
        <v>0</v>
      </c>
      <c r="DO42" s="17">
        <f t="shared" si="190"/>
        <v>0</v>
      </c>
      <c r="DP42" s="17">
        <f t="shared" si="190"/>
        <v>0</v>
      </c>
      <c r="DQ42" s="17">
        <f t="shared" si="190"/>
        <v>0</v>
      </c>
      <c r="DR42" s="17">
        <f t="shared" si="190"/>
        <v>0</v>
      </c>
      <c r="DS42" s="17">
        <f t="shared" si="190"/>
        <v>0</v>
      </c>
      <c r="DT42" s="17">
        <f t="shared" si="190"/>
        <v>0</v>
      </c>
      <c r="DU42" s="17">
        <f t="shared" si="190"/>
        <v>0</v>
      </c>
      <c r="DV42" s="17">
        <f t="shared" si="190"/>
        <v>0</v>
      </c>
      <c r="DW42" s="17">
        <f t="shared" si="190"/>
        <v>0</v>
      </c>
      <c r="DX42" s="70"/>
      <c r="DY42" s="70"/>
      <c r="DZ42" s="70"/>
      <c r="EA42" s="17">
        <f t="shared" ref="EA42:EJ42" si="191">EA41-EA40</f>
        <v>0</v>
      </c>
      <c r="EB42" s="17">
        <f t="shared" si="191"/>
        <v>0</v>
      </c>
      <c r="EC42" s="17">
        <f t="shared" si="191"/>
        <v>0</v>
      </c>
      <c r="ED42" s="17">
        <f t="shared" si="191"/>
        <v>0</v>
      </c>
      <c r="EE42" s="17">
        <f t="shared" si="191"/>
        <v>0</v>
      </c>
      <c r="EF42" s="17">
        <f t="shared" si="191"/>
        <v>0</v>
      </c>
      <c r="EG42" s="17">
        <f t="shared" si="191"/>
        <v>0</v>
      </c>
      <c r="EH42" s="17">
        <f t="shared" si="191"/>
        <v>0</v>
      </c>
      <c r="EI42" s="17">
        <f t="shared" si="191"/>
        <v>0</v>
      </c>
      <c r="EJ42" s="17">
        <f t="shared" si="191"/>
        <v>0</v>
      </c>
      <c r="EK42" s="70"/>
      <c r="EL42" s="70"/>
      <c r="EM42" s="70"/>
      <c r="EN42" s="17">
        <f t="shared" ref="EN42:EW42" si="192">EN41-EN40</f>
        <v>0</v>
      </c>
      <c r="EO42" s="17">
        <f t="shared" si="192"/>
        <v>0</v>
      </c>
      <c r="EP42" s="17">
        <f t="shared" si="192"/>
        <v>0</v>
      </c>
      <c r="EQ42" s="17">
        <f t="shared" si="192"/>
        <v>0</v>
      </c>
      <c r="ER42" s="17">
        <f t="shared" si="192"/>
        <v>0</v>
      </c>
      <c r="ES42" s="17">
        <f t="shared" si="192"/>
        <v>0</v>
      </c>
      <c r="ET42" s="17">
        <f t="shared" si="192"/>
        <v>0</v>
      </c>
      <c r="EU42" s="17">
        <f t="shared" si="192"/>
        <v>0</v>
      </c>
      <c r="EV42" s="17">
        <f t="shared" si="192"/>
        <v>0</v>
      </c>
      <c r="EW42" s="17">
        <f t="shared" si="192"/>
        <v>0</v>
      </c>
      <c r="EX42" s="70"/>
      <c r="EY42" s="70"/>
      <c r="EZ42" s="70"/>
    </row>
    <row r="43" spans="1:156" ht="6" customHeight="1" x14ac:dyDescent="0.2">
      <c r="A43" s="83"/>
      <c r="B43" s="82"/>
      <c r="C43" s="82"/>
      <c r="D43" s="82"/>
      <c r="E43" s="82"/>
      <c r="F43" s="82"/>
      <c r="G43" s="82"/>
      <c r="H43" s="82"/>
      <c r="I43" s="82"/>
      <c r="J43" s="82"/>
      <c r="K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3"/>
      <c r="AL43" s="3"/>
      <c r="AM43" s="3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3"/>
      <c r="AY43" s="3"/>
      <c r="AZ43" s="3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3"/>
      <c r="BL43" s="3"/>
      <c r="BM43" s="3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3"/>
      <c r="BY43" s="3"/>
      <c r="BZ43" s="3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3"/>
      <c r="CL43" s="3"/>
      <c r="CM43" s="3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3"/>
      <c r="CY43" s="3"/>
      <c r="CZ43" s="3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3"/>
      <c r="DL43" s="3"/>
      <c r="DM43" s="3"/>
      <c r="DN43" s="82"/>
      <c r="DO43" s="82"/>
      <c r="DP43" s="82"/>
      <c r="DQ43" s="82"/>
      <c r="DR43" s="82"/>
      <c r="DS43" s="82"/>
      <c r="DT43" s="82"/>
      <c r="DU43" s="82"/>
      <c r="DV43" s="82"/>
      <c r="DW43" s="82"/>
      <c r="DX43" s="3"/>
      <c r="DY43" s="3"/>
      <c r="DZ43" s="3"/>
      <c r="EA43" s="82"/>
      <c r="EB43" s="82"/>
      <c r="EC43" s="82"/>
      <c r="ED43" s="82"/>
      <c r="EE43" s="82"/>
      <c r="EF43" s="82"/>
      <c r="EG43" s="82"/>
      <c r="EH43" s="82"/>
      <c r="EI43" s="82"/>
      <c r="EJ43" s="82"/>
      <c r="EK43" s="3"/>
      <c r="EL43" s="3"/>
      <c r="EM43" s="3"/>
      <c r="EN43" s="82"/>
      <c r="EO43" s="82"/>
      <c r="EP43" s="82"/>
      <c r="EQ43" s="82"/>
      <c r="ER43" s="82"/>
      <c r="ES43" s="82"/>
      <c r="ET43" s="82"/>
      <c r="EU43" s="82"/>
      <c r="EV43" s="82"/>
      <c r="EW43" s="82"/>
      <c r="EX43" s="3"/>
      <c r="EY43" s="3"/>
      <c r="EZ43" s="3"/>
    </row>
    <row r="44" spans="1:156" ht="15" x14ac:dyDescent="0.25">
      <c r="A44" s="1" t="s">
        <v>227</v>
      </c>
      <c r="B44" s="3">
        <f>'Reass Local'!B44</f>
        <v>0</v>
      </c>
      <c r="C44" s="3">
        <f>'Reass Local'!C44</f>
        <v>0</v>
      </c>
      <c r="D44" s="3">
        <f>'Reass Local'!D44</f>
        <v>0</v>
      </c>
      <c r="E44" s="3">
        <f>'Reass Local'!E44</f>
        <v>0</v>
      </c>
      <c r="F44" s="3">
        <f>'Reass Local'!F44</f>
        <v>0</v>
      </c>
      <c r="G44" s="3">
        <f>'Reass Local'!G44</f>
        <v>0</v>
      </c>
      <c r="H44" s="3">
        <f>'Reass Local'!H44</f>
        <v>0</v>
      </c>
      <c r="I44" s="3">
        <f>'Reass Local'!I44</f>
        <v>0</v>
      </c>
      <c r="J44" s="3">
        <f>SUM(D44:I44)</f>
        <v>0</v>
      </c>
      <c r="K44" s="3">
        <f>B44+C44+J44</f>
        <v>0</v>
      </c>
      <c r="L44" s="20"/>
      <c r="M44" s="20"/>
      <c r="N44" s="20"/>
      <c r="O44" s="3">
        <f t="shared" ref="O44:V45" si="193">B44*O100</f>
        <v>0</v>
      </c>
      <c r="P44" s="3">
        <f t="shared" si="193"/>
        <v>0</v>
      </c>
      <c r="Q44" s="3">
        <f t="shared" si="193"/>
        <v>0</v>
      </c>
      <c r="R44" s="3">
        <f t="shared" si="193"/>
        <v>0</v>
      </c>
      <c r="S44" s="3">
        <f t="shared" si="193"/>
        <v>0</v>
      </c>
      <c r="T44" s="3">
        <f t="shared" si="193"/>
        <v>0</v>
      </c>
      <c r="U44" s="3">
        <f t="shared" si="193"/>
        <v>0</v>
      </c>
      <c r="V44" s="3">
        <f t="shared" si="193"/>
        <v>0</v>
      </c>
      <c r="W44" s="3">
        <f>SUM(Q44:V44)</f>
        <v>0</v>
      </c>
      <c r="X44" s="3">
        <f>O44+P44+W44</f>
        <v>0</v>
      </c>
      <c r="Y44" s="20"/>
      <c r="Z44" s="20"/>
      <c r="AA44" s="3">
        <f t="shared" ref="AA44:AH45" si="194">O44*AA100</f>
        <v>0</v>
      </c>
      <c r="AB44" s="3">
        <f t="shared" si="194"/>
        <v>0</v>
      </c>
      <c r="AC44" s="3">
        <f t="shared" si="194"/>
        <v>0</v>
      </c>
      <c r="AD44" s="3">
        <f t="shared" si="194"/>
        <v>0</v>
      </c>
      <c r="AE44" s="3">
        <f t="shared" si="194"/>
        <v>0</v>
      </c>
      <c r="AF44" s="3">
        <f t="shared" si="194"/>
        <v>0</v>
      </c>
      <c r="AG44" s="3">
        <f t="shared" si="194"/>
        <v>0</v>
      </c>
      <c r="AH44" s="3">
        <f t="shared" si="194"/>
        <v>0</v>
      </c>
      <c r="AI44" s="3">
        <f>SUM(AC44:AH44)</f>
        <v>0</v>
      </c>
      <c r="AJ44" s="3">
        <f>AA44+AB44+AI44</f>
        <v>0</v>
      </c>
      <c r="AK44" s="3"/>
      <c r="AL44" s="3"/>
      <c r="AM44" s="3"/>
      <c r="AN44" s="3">
        <f t="shared" ref="AN44:AU45" si="195">AA44*AN100</f>
        <v>0</v>
      </c>
      <c r="AO44" s="3">
        <f t="shared" si="195"/>
        <v>0</v>
      </c>
      <c r="AP44" s="3">
        <f t="shared" si="195"/>
        <v>0</v>
      </c>
      <c r="AQ44" s="3">
        <f t="shared" si="195"/>
        <v>0</v>
      </c>
      <c r="AR44" s="3">
        <f t="shared" si="195"/>
        <v>0</v>
      </c>
      <c r="AS44" s="3">
        <f t="shared" si="195"/>
        <v>0</v>
      </c>
      <c r="AT44" s="3">
        <f t="shared" si="195"/>
        <v>0</v>
      </c>
      <c r="AU44" s="3">
        <f t="shared" si="195"/>
        <v>0</v>
      </c>
      <c r="AV44" s="3">
        <f>SUM(AP44:AU44)</f>
        <v>0</v>
      </c>
      <c r="AW44" s="3">
        <f>AN44+AO44+AV44</f>
        <v>0</v>
      </c>
      <c r="AX44" s="3"/>
      <c r="AY44" s="3"/>
      <c r="AZ44" s="3"/>
      <c r="BA44" s="3">
        <f t="shared" ref="BA44:BH45" si="196">AN44*BA100</f>
        <v>0</v>
      </c>
      <c r="BB44" s="3">
        <f t="shared" si="196"/>
        <v>0</v>
      </c>
      <c r="BC44" s="3">
        <f t="shared" si="196"/>
        <v>0</v>
      </c>
      <c r="BD44" s="3">
        <f t="shared" si="196"/>
        <v>0</v>
      </c>
      <c r="BE44" s="3">
        <f t="shared" si="196"/>
        <v>0</v>
      </c>
      <c r="BF44" s="3">
        <f t="shared" si="196"/>
        <v>0</v>
      </c>
      <c r="BG44" s="3">
        <f t="shared" si="196"/>
        <v>0</v>
      </c>
      <c r="BH44" s="3">
        <f t="shared" si="196"/>
        <v>0</v>
      </c>
      <c r="BI44" s="3">
        <f>SUM(BC44:BH44)</f>
        <v>0</v>
      </c>
      <c r="BJ44" s="3">
        <f>BA44+BB44+BI44</f>
        <v>0</v>
      </c>
      <c r="BK44" s="3"/>
      <c r="BL44" s="3"/>
      <c r="BM44" s="3"/>
      <c r="BN44" s="3">
        <f t="shared" ref="BN44:BU45" si="197">BA44*BN100</f>
        <v>0</v>
      </c>
      <c r="BO44" s="3">
        <f t="shared" si="197"/>
        <v>0</v>
      </c>
      <c r="BP44" s="3">
        <f t="shared" si="197"/>
        <v>0</v>
      </c>
      <c r="BQ44" s="3">
        <f t="shared" si="197"/>
        <v>0</v>
      </c>
      <c r="BR44" s="3">
        <f t="shared" si="197"/>
        <v>0</v>
      </c>
      <c r="BS44" s="3">
        <f t="shared" si="197"/>
        <v>0</v>
      </c>
      <c r="BT44" s="3">
        <f t="shared" si="197"/>
        <v>0</v>
      </c>
      <c r="BU44" s="3">
        <f t="shared" si="197"/>
        <v>0</v>
      </c>
      <c r="BV44" s="3">
        <f>SUM(BP44:BU44)</f>
        <v>0</v>
      </c>
      <c r="BW44" s="3">
        <f>BN44+BO44+BV44</f>
        <v>0</v>
      </c>
      <c r="BX44" s="3"/>
      <c r="BY44" s="3"/>
      <c r="BZ44" s="3"/>
      <c r="CA44" s="3">
        <f t="shared" ref="CA44:CH45" si="198">BN44*CA100</f>
        <v>0</v>
      </c>
      <c r="CB44" s="3">
        <f t="shared" si="198"/>
        <v>0</v>
      </c>
      <c r="CC44" s="3">
        <f t="shared" si="198"/>
        <v>0</v>
      </c>
      <c r="CD44" s="3">
        <f t="shared" si="198"/>
        <v>0</v>
      </c>
      <c r="CE44" s="3">
        <f t="shared" si="198"/>
        <v>0</v>
      </c>
      <c r="CF44" s="3">
        <f t="shared" si="198"/>
        <v>0</v>
      </c>
      <c r="CG44" s="3">
        <f t="shared" si="198"/>
        <v>0</v>
      </c>
      <c r="CH44" s="3">
        <f t="shared" si="198"/>
        <v>0</v>
      </c>
      <c r="CI44" s="3">
        <f>SUM(CC44:CH44)</f>
        <v>0</v>
      </c>
      <c r="CJ44" s="3">
        <f>CA44+CB44+CI44</f>
        <v>0</v>
      </c>
      <c r="CK44" s="3"/>
      <c r="CL44" s="3"/>
      <c r="CM44" s="3"/>
      <c r="CN44" s="3">
        <f t="shared" ref="CN44:CU45" si="199">CA44*CN100</f>
        <v>0</v>
      </c>
      <c r="CO44" s="3">
        <f t="shared" si="199"/>
        <v>0</v>
      </c>
      <c r="CP44" s="3">
        <f t="shared" si="199"/>
        <v>0</v>
      </c>
      <c r="CQ44" s="3">
        <f t="shared" si="199"/>
        <v>0</v>
      </c>
      <c r="CR44" s="3">
        <f t="shared" si="199"/>
        <v>0</v>
      </c>
      <c r="CS44" s="3">
        <f t="shared" si="199"/>
        <v>0</v>
      </c>
      <c r="CT44" s="3">
        <f t="shared" si="199"/>
        <v>0</v>
      </c>
      <c r="CU44" s="3">
        <f t="shared" si="199"/>
        <v>0</v>
      </c>
      <c r="CV44" s="3">
        <f>SUM(CP44:CU44)</f>
        <v>0</v>
      </c>
      <c r="CW44" s="3">
        <f>CN44+CO44+CV44</f>
        <v>0</v>
      </c>
      <c r="CX44" s="3"/>
      <c r="CY44" s="3"/>
      <c r="CZ44" s="3"/>
      <c r="DA44" s="3">
        <f t="shared" ref="DA44:DH45" si="200">CN44*DA100</f>
        <v>0</v>
      </c>
      <c r="DB44" s="3">
        <f t="shared" si="200"/>
        <v>0</v>
      </c>
      <c r="DC44" s="3">
        <f t="shared" si="200"/>
        <v>0</v>
      </c>
      <c r="DD44" s="3">
        <f t="shared" si="200"/>
        <v>0</v>
      </c>
      <c r="DE44" s="3">
        <f t="shared" si="200"/>
        <v>0</v>
      </c>
      <c r="DF44" s="3">
        <f t="shared" si="200"/>
        <v>0</v>
      </c>
      <c r="DG44" s="3">
        <f t="shared" si="200"/>
        <v>0</v>
      </c>
      <c r="DH44" s="3">
        <f t="shared" si="200"/>
        <v>0</v>
      </c>
      <c r="DI44" s="3">
        <f>SUM(DC44:DH44)</f>
        <v>0</v>
      </c>
      <c r="DJ44" s="3">
        <f>DA44+DB44+DI44</f>
        <v>0</v>
      </c>
      <c r="DK44" s="3"/>
      <c r="DL44" s="3"/>
      <c r="DM44" s="3"/>
      <c r="DN44" s="3">
        <f t="shared" ref="DN44:DU45" si="201">DA44*DN100</f>
        <v>0</v>
      </c>
      <c r="DO44" s="3">
        <f t="shared" si="201"/>
        <v>0</v>
      </c>
      <c r="DP44" s="3">
        <f t="shared" si="201"/>
        <v>0</v>
      </c>
      <c r="DQ44" s="3">
        <f t="shared" si="201"/>
        <v>0</v>
      </c>
      <c r="DR44" s="3">
        <f t="shared" si="201"/>
        <v>0</v>
      </c>
      <c r="DS44" s="3">
        <f t="shared" si="201"/>
        <v>0</v>
      </c>
      <c r="DT44" s="3">
        <f t="shared" si="201"/>
        <v>0</v>
      </c>
      <c r="DU44" s="3">
        <f t="shared" si="201"/>
        <v>0</v>
      </c>
      <c r="DV44" s="3">
        <f>SUM(DP44:DU44)</f>
        <v>0</v>
      </c>
      <c r="DW44" s="3">
        <f>DN44+DO44+DV44</f>
        <v>0</v>
      </c>
      <c r="DX44" s="3"/>
      <c r="DY44" s="3"/>
      <c r="DZ44" s="3"/>
      <c r="EA44" s="3">
        <f t="shared" ref="EA44:EH45" si="202">DN44*EA100</f>
        <v>0</v>
      </c>
      <c r="EB44" s="3">
        <f t="shared" si="202"/>
        <v>0</v>
      </c>
      <c r="EC44" s="3">
        <f t="shared" si="202"/>
        <v>0</v>
      </c>
      <c r="ED44" s="3">
        <f t="shared" si="202"/>
        <v>0</v>
      </c>
      <c r="EE44" s="3">
        <f t="shared" si="202"/>
        <v>0</v>
      </c>
      <c r="EF44" s="3">
        <f t="shared" si="202"/>
        <v>0</v>
      </c>
      <c r="EG44" s="3">
        <f t="shared" si="202"/>
        <v>0</v>
      </c>
      <c r="EH44" s="3">
        <f t="shared" si="202"/>
        <v>0</v>
      </c>
      <c r="EI44" s="3">
        <f>SUM(EC44:EH44)</f>
        <v>0</v>
      </c>
      <c r="EJ44" s="3">
        <f>EA44+EB44+EI44</f>
        <v>0</v>
      </c>
      <c r="EK44" s="3"/>
      <c r="EL44" s="3"/>
      <c r="EM44" s="3"/>
      <c r="EN44" s="3">
        <f t="shared" ref="EN44:EU45" si="203">EA44*EN100</f>
        <v>0</v>
      </c>
      <c r="EO44" s="3">
        <f t="shared" si="203"/>
        <v>0</v>
      </c>
      <c r="EP44" s="3">
        <f t="shared" si="203"/>
        <v>0</v>
      </c>
      <c r="EQ44" s="3">
        <f t="shared" si="203"/>
        <v>0</v>
      </c>
      <c r="ER44" s="3">
        <f t="shared" si="203"/>
        <v>0</v>
      </c>
      <c r="ES44" s="3">
        <f t="shared" si="203"/>
        <v>0</v>
      </c>
      <c r="ET44" s="3">
        <f t="shared" si="203"/>
        <v>0</v>
      </c>
      <c r="EU44" s="3">
        <f t="shared" si="203"/>
        <v>0</v>
      </c>
      <c r="EV44" s="3">
        <f>SUM(EP44:EU44)</f>
        <v>0</v>
      </c>
      <c r="EW44" s="3">
        <f>EN44+EO44+EV44</f>
        <v>0</v>
      </c>
      <c r="EX44" s="3"/>
      <c r="EY44" s="3"/>
      <c r="EZ44" s="3"/>
    </row>
    <row r="45" spans="1:156" x14ac:dyDescent="0.2">
      <c r="A45" s="1" t="s">
        <v>226</v>
      </c>
      <c r="B45" s="3">
        <f>'Reass Local'!B45</f>
        <v>388267907.51262766</v>
      </c>
      <c r="C45" s="3">
        <f>'Reass Local'!C45</f>
        <v>0</v>
      </c>
      <c r="D45" s="3">
        <f>'Reass Local'!D45</f>
        <v>192391.50089493673</v>
      </c>
      <c r="E45" s="3">
        <f>'Reass Local'!E45</f>
        <v>2433094331.8883796</v>
      </c>
      <c r="F45" s="3">
        <f>'Reass Local'!F45</f>
        <v>282464298.86619002</v>
      </c>
      <c r="G45" s="3">
        <f>'Reass Local'!G45</f>
        <v>682639079.4189043</v>
      </c>
      <c r="H45" s="3">
        <f>'Reass Local'!H45</f>
        <v>707939836.20268929</v>
      </c>
      <c r="I45" s="3">
        <f>'Reass Local'!I45</f>
        <v>32446491.827069923</v>
      </c>
      <c r="J45" s="3">
        <f>SUM(D45:I45)</f>
        <v>4138776429.7041278</v>
      </c>
      <c r="K45" s="3">
        <f>B45+C45+J45</f>
        <v>4527044337.2167559</v>
      </c>
      <c r="O45" s="3">
        <f t="shared" si="193"/>
        <v>388267907.51262766</v>
      </c>
      <c r="P45" s="3">
        <f t="shared" si="193"/>
        <v>0</v>
      </c>
      <c r="Q45" s="3">
        <f t="shared" si="193"/>
        <v>192391.50089493673</v>
      </c>
      <c r="R45" s="3">
        <f t="shared" si="193"/>
        <v>2433094331.8883796</v>
      </c>
      <c r="S45" s="3">
        <f t="shared" si="193"/>
        <v>282464298.86619002</v>
      </c>
      <c r="T45" s="3">
        <f t="shared" si="193"/>
        <v>682639079.4189043</v>
      </c>
      <c r="U45" s="3">
        <f t="shared" si="193"/>
        <v>707939836.20268929</v>
      </c>
      <c r="V45" s="3">
        <f t="shared" si="193"/>
        <v>32446491.827069923</v>
      </c>
      <c r="W45" s="3">
        <f>SUM(Q45:V45)</f>
        <v>4138776429.7041278</v>
      </c>
      <c r="X45" s="3">
        <f>O45+P45+W45</f>
        <v>4527044337.2167559</v>
      </c>
      <c r="AA45" s="3">
        <f t="shared" si="194"/>
        <v>388267907.51262766</v>
      </c>
      <c r="AB45" s="3">
        <f t="shared" si="194"/>
        <v>0</v>
      </c>
      <c r="AC45" s="3">
        <f t="shared" si="194"/>
        <v>192391.50089493673</v>
      </c>
      <c r="AD45" s="3">
        <f t="shared" si="194"/>
        <v>2433094331.8883796</v>
      </c>
      <c r="AE45" s="3">
        <f t="shared" si="194"/>
        <v>282464298.86619002</v>
      </c>
      <c r="AF45" s="3">
        <f t="shared" si="194"/>
        <v>682639079.4189043</v>
      </c>
      <c r="AG45" s="3">
        <f t="shared" si="194"/>
        <v>707939836.20268929</v>
      </c>
      <c r="AH45" s="3">
        <f t="shared" si="194"/>
        <v>32446491.827069923</v>
      </c>
      <c r="AI45" s="3">
        <f>SUM(AC45:AH45)</f>
        <v>4138776429.7041278</v>
      </c>
      <c r="AJ45" s="3">
        <f>AA45+AB45+AI45</f>
        <v>4527044337.2167559</v>
      </c>
      <c r="AK45" s="3"/>
      <c r="AL45" s="3"/>
      <c r="AM45" s="3"/>
      <c r="AN45" s="3">
        <f t="shared" si="195"/>
        <v>388267907.51262766</v>
      </c>
      <c r="AO45" s="3">
        <f t="shared" si="195"/>
        <v>0</v>
      </c>
      <c r="AP45" s="3">
        <f t="shared" si="195"/>
        <v>192391.50089493673</v>
      </c>
      <c r="AQ45" s="3">
        <f t="shared" si="195"/>
        <v>2433094331.8883796</v>
      </c>
      <c r="AR45" s="3">
        <f t="shared" si="195"/>
        <v>282464298.86619002</v>
      </c>
      <c r="AS45" s="3">
        <f t="shared" si="195"/>
        <v>682639079.4189043</v>
      </c>
      <c r="AT45" s="3">
        <f t="shared" si="195"/>
        <v>707939836.20268929</v>
      </c>
      <c r="AU45" s="3">
        <f t="shared" si="195"/>
        <v>32446491.827069923</v>
      </c>
      <c r="AV45" s="3">
        <f>SUM(AP45:AU45)</f>
        <v>4138776429.7041278</v>
      </c>
      <c r="AW45" s="3">
        <f>AN45+AO45+AV45</f>
        <v>4527044337.2167559</v>
      </c>
      <c r="AX45" s="3"/>
      <c r="AY45" s="3"/>
      <c r="AZ45" s="3"/>
      <c r="BA45" s="3">
        <f t="shared" si="196"/>
        <v>388267907.51262766</v>
      </c>
      <c r="BB45" s="3">
        <f t="shared" si="196"/>
        <v>0</v>
      </c>
      <c r="BC45" s="3">
        <f t="shared" si="196"/>
        <v>192391.50089493673</v>
      </c>
      <c r="BD45" s="3">
        <f t="shared" si="196"/>
        <v>2433094331.8883796</v>
      </c>
      <c r="BE45" s="3">
        <f t="shared" si="196"/>
        <v>282464298.86619002</v>
      </c>
      <c r="BF45" s="3">
        <f t="shared" si="196"/>
        <v>682639079.4189043</v>
      </c>
      <c r="BG45" s="3">
        <f t="shared" si="196"/>
        <v>707939836.20268929</v>
      </c>
      <c r="BH45" s="3">
        <f t="shared" si="196"/>
        <v>32446491.827069923</v>
      </c>
      <c r="BI45" s="3">
        <f>SUM(BC45:BH45)</f>
        <v>4138776429.7041278</v>
      </c>
      <c r="BJ45" s="3">
        <f>BA45+BB45+BI45</f>
        <v>4527044337.2167559</v>
      </c>
      <c r="BK45" s="3"/>
      <c r="BL45" s="3"/>
      <c r="BM45" s="3"/>
      <c r="BN45" s="3">
        <f t="shared" si="197"/>
        <v>388267907.51262766</v>
      </c>
      <c r="BO45" s="3">
        <f t="shared" si="197"/>
        <v>0</v>
      </c>
      <c r="BP45" s="3">
        <f t="shared" si="197"/>
        <v>192391.50089493673</v>
      </c>
      <c r="BQ45" s="3">
        <f t="shared" si="197"/>
        <v>2433094331.8883796</v>
      </c>
      <c r="BR45" s="3">
        <f t="shared" si="197"/>
        <v>282464298.86619002</v>
      </c>
      <c r="BS45" s="3">
        <f t="shared" si="197"/>
        <v>682639079.4189043</v>
      </c>
      <c r="BT45" s="3">
        <f t="shared" si="197"/>
        <v>707939836.20268929</v>
      </c>
      <c r="BU45" s="3">
        <f t="shared" si="197"/>
        <v>32446491.827069923</v>
      </c>
      <c r="BV45" s="3">
        <f>SUM(BP45:BU45)</f>
        <v>4138776429.7041278</v>
      </c>
      <c r="BW45" s="3">
        <f>BN45+BO45+BV45</f>
        <v>4527044337.2167559</v>
      </c>
      <c r="BX45" s="3"/>
      <c r="BY45" s="3"/>
      <c r="BZ45" s="3"/>
      <c r="CA45" s="3">
        <f t="shared" si="198"/>
        <v>388267907.51262766</v>
      </c>
      <c r="CB45" s="3">
        <f t="shared" si="198"/>
        <v>0</v>
      </c>
      <c r="CC45" s="3">
        <f t="shared" si="198"/>
        <v>192391.50089493673</v>
      </c>
      <c r="CD45" s="3">
        <f t="shared" si="198"/>
        <v>2433094331.8883796</v>
      </c>
      <c r="CE45" s="3">
        <f t="shared" si="198"/>
        <v>282464298.86619002</v>
      </c>
      <c r="CF45" s="3">
        <f t="shared" si="198"/>
        <v>682639079.4189043</v>
      </c>
      <c r="CG45" s="3">
        <f t="shared" si="198"/>
        <v>707939836.20268929</v>
      </c>
      <c r="CH45" s="3">
        <f t="shared" si="198"/>
        <v>32446491.827069923</v>
      </c>
      <c r="CI45" s="3">
        <f>SUM(CC45:CH45)</f>
        <v>4138776429.7041278</v>
      </c>
      <c r="CJ45" s="3">
        <f>CA45+CB45+CI45</f>
        <v>4527044337.2167559</v>
      </c>
      <c r="CK45" s="3"/>
      <c r="CL45" s="3"/>
      <c r="CM45" s="3"/>
      <c r="CN45" s="3">
        <f t="shared" si="199"/>
        <v>388267907.51262766</v>
      </c>
      <c r="CO45" s="3">
        <f t="shared" si="199"/>
        <v>0</v>
      </c>
      <c r="CP45" s="3">
        <f t="shared" si="199"/>
        <v>192391.50089493673</v>
      </c>
      <c r="CQ45" s="3">
        <f t="shared" si="199"/>
        <v>2433094331.8883796</v>
      </c>
      <c r="CR45" s="3">
        <f t="shared" si="199"/>
        <v>282464298.86619002</v>
      </c>
      <c r="CS45" s="3">
        <f t="shared" si="199"/>
        <v>682639079.4189043</v>
      </c>
      <c r="CT45" s="3">
        <f t="shared" si="199"/>
        <v>707939836.20268929</v>
      </c>
      <c r="CU45" s="3">
        <f t="shared" si="199"/>
        <v>32446491.827069923</v>
      </c>
      <c r="CV45" s="3">
        <f>SUM(CP45:CU45)</f>
        <v>4138776429.7041278</v>
      </c>
      <c r="CW45" s="3">
        <f>CN45+CO45+CV45</f>
        <v>4527044337.2167559</v>
      </c>
      <c r="CX45" s="3"/>
      <c r="CY45" s="3"/>
      <c r="CZ45" s="3"/>
      <c r="DA45" s="3">
        <f t="shared" si="200"/>
        <v>388267907.51262766</v>
      </c>
      <c r="DB45" s="3">
        <f t="shared" si="200"/>
        <v>0</v>
      </c>
      <c r="DC45" s="3">
        <f t="shared" si="200"/>
        <v>192391.50089493673</v>
      </c>
      <c r="DD45" s="3">
        <f t="shared" si="200"/>
        <v>2433094331.8883796</v>
      </c>
      <c r="DE45" s="3">
        <f t="shared" si="200"/>
        <v>282464298.86619002</v>
      </c>
      <c r="DF45" s="3">
        <f t="shared" si="200"/>
        <v>682639079.4189043</v>
      </c>
      <c r="DG45" s="3">
        <f t="shared" si="200"/>
        <v>707939836.20268929</v>
      </c>
      <c r="DH45" s="3">
        <f t="shared" si="200"/>
        <v>32446491.827069923</v>
      </c>
      <c r="DI45" s="3">
        <f>SUM(DC45:DH45)</f>
        <v>4138776429.7041278</v>
      </c>
      <c r="DJ45" s="3">
        <f>DA45+DB45+DI45</f>
        <v>4527044337.2167559</v>
      </c>
      <c r="DK45" s="3"/>
      <c r="DL45" s="3"/>
      <c r="DM45" s="3"/>
      <c r="DN45" s="3">
        <f t="shared" si="201"/>
        <v>388267907.51262766</v>
      </c>
      <c r="DO45" s="3">
        <f t="shared" si="201"/>
        <v>0</v>
      </c>
      <c r="DP45" s="3">
        <f t="shared" si="201"/>
        <v>192391.50089493673</v>
      </c>
      <c r="DQ45" s="3">
        <f t="shared" si="201"/>
        <v>2433094331.8883796</v>
      </c>
      <c r="DR45" s="3">
        <f t="shared" si="201"/>
        <v>282464298.86619002</v>
      </c>
      <c r="DS45" s="3">
        <f t="shared" si="201"/>
        <v>682639079.4189043</v>
      </c>
      <c r="DT45" s="3">
        <f t="shared" si="201"/>
        <v>707939836.20268929</v>
      </c>
      <c r="DU45" s="3">
        <f t="shared" si="201"/>
        <v>32446491.827069923</v>
      </c>
      <c r="DV45" s="3">
        <f>SUM(DP45:DU45)</f>
        <v>4138776429.7041278</v>
      </c>
      <c r="DW45" s="3">
        <f>DN45+DO45+DV45</f>
        <v>4527044337.2167559</v>
      </c>
      <c r="DX45" s="3"/>
      <c r="DY45" s="3"/>
      <c r="DZ45" s="3"/>
      <c r="EA45" s="3">
        <f t="shared" si="202"/>
        <v>388267907.51262766</v>
      </c>
      <c r="EB45" s="3">
        <f t="shared" si="202"/>
        <v>0</v>
      </c>
      <c r="EC45" s="3">
        <f t="shared" si="202"/>
        <v>192391.50089493673</v>
      </c>
      <c r="ED45" s="3">
        <f t="shared" si="202"/>
        <v>2433094331.8883796</v>
      </c>
      <c r="EE45" s="3">
        <f t="shared" si="202"/>
        <v>282464298.86619002</v>
      </c>
      <c r="EF45" s="3">
        <f t="shared" si="202"/>
        <v>682639079.4189043</v>
      </c>
      <c r="EG45" s="3">
        <f t="shared" si="202"/>
        <v>707939836.20268929</v>
      </c>
      <c r="EH45" s="3">
        <f t="shared" si="202"/>
        <v>32446491.827069923</v>
      </c>
      <c r="EI45" s="3">
        <f>SUM(EC45:EH45)</f>
        <v>4138776429.7041278</v>
      </c>
      <c r="EJ45" s="3">
        <f>EA45+EB45+EI45</f>
        <v>4527044337.2167559</v>
      </c>
      <c r="EK45" s="3"/>
      <c r="EL45" s="3"/>
      <c r="EM45" s="3"/>
      <c r="EN45" s="3">
        <f t="shared" si="203"/>
        <v>388267907.51262766</v>
      </c>
      <c r="EO45" s="3">
        <f t="shared" si="203"/>
        <v>0</v>
      </c>
      <c r="EP45" s="3">
        <f t="shared" si="203"/>
        <v>192391.50089493673</v>
      </c>
      <c r="EQ45" s="3">
        <f t="shared" si="203"/>
        <v>2433094331.8883796</v>
      </c>
      <c r="ER45" s="3">
        <f t="shared" si="203"/>
        <v>282464298.86619002</v>
      </c>
      <c r="ES45" s="3">
        <f t="shared" si="203"/>
        <v>682639079.4189043</v>
      </c>
      <c r="ET45" s="3">
        <f t="shared" si="203"/>
        <v>707939836.20268929</v>
      </c>
      <c r="EU45" s="3">
        <f t="shared" si="203"/>
        <v>32446491.827069923</v>
      </c>
      <c r="EV45" s="3">
        <f>SUM(EP45:EU45)</f>
        <v>4138776429.7041278</v>
      </c>
      <c r="EW45" s="3">
        <f>EN45+EO45+EV45</f>
        <v>4527044337.2167559</v>
      </c>
      <c r="EX45" s="3"/>
      <c r="EY45" s="3"/>
      <c r="EZ45" s="3"/>
    </row>
    <row r="46" spans="1:156" x14ac:dyDescent="0.2">
      <c r="A46" s="92" t="s">
        <v>261</v>
      </c>
      <c r="B46" s="17">
        <f t="shared" ref="B46:I46" si="204">B45+B44</f>
        <v>388267907.51262766</v>
      </c>
      <c r="C46" s="17">
        <f t="shared" si="204"/>
        <v>0</v>
      </c>
      <c r="D46" s="17">
        <f t="shared" si="204"/>
        <v>192391.50089493673</v>
      </c>
      <c r="E46" s="17">
        <f t="shared" si="204"/>
        <v>2433094331.8883796</v>
      </c>
      <c r="F46" s="17">
        <f t="shared" si="204"/>
        <v>282464298.86619002</v>
      </c>
      <c r="G46" s="17">
        <f t="shared" si="204"/>
        <v>682639079.4189043</v>
      </c>
      <c r="H46" s="17">
        <f t="shared" si="204"/>
        <v>707939836.20268929</v>
      </c>
      <c r="I46" s="17">
        <f t="shared" si="204"/>
        <v>32446491.827069923</v>
      </c>
      <c r="J46" s="17">
        <f>SUM(D46:I46)</f>
        <v>4138776429.7041278</v>
      </c>
      <c r="K46" s="17">
        <f>B46+C46+J46</f>
        <v>4527044337.2167559</v>
      </c>
      <c r="O46" s="17">
        <f t="shared" ref="O46:V46" si="205">O45+O44</f>
        <v>388267907.51262766</v>
      </c>
      <c r="P46" s="17">
        <f t="shared" si="205"/>
        <v>0</v>
      </c>
      <c r="Q46" s="17">
        <f t="shared" si="205"/>
        <v>192391.50089493673</v>
      </c>
      <c r="R46" s="17">
        <f t="shared" si="205"/>
        <v>2433094331.8883796</v>
      </c>
      <c r="S46" s="17">
        <f t="shared" si="205"/>
        <v>282464298.86619002</v>
      </c>
      <c r="T46" s="17">
        <f t="shared" si="205"/>
        <v>682639079.4189043</v>
      </c>
      <c r="U46" s="17">
        <f t="shared" si="205"/>
        <v>707939836.20268929</v>
      </c>
      <c r="V46" s="17">
        <f t="shared" si="205"/>
        <v>32446491.827069923</v>
      </c>
      <c r="W46" s="17">
        <f>SUM(Q46:V46)</f>
        <v>4138776429.7041278</v>
      </c>
      <c r="X46" s="17">
        <f>O46+P46+W46</f>
        <v>4527044337.2167559</v>
      </c>
      <c r="AA46" s="17">
        <f t="shared" ref="AA46:AH46" si="206">AA45+AA44</f>
        <v>388267907.51262766</v>
      </c>
      <c r="AB46" s="17">
        <f t="shared" si="206"/>
        <v>0</v>
      </c>
      <c r="AC46" s="17">
        <f t="shared" si="206"/>
        <v>192391.50089493673</v>
      </c>
      <c r="AD46" s="17">
        <f t="shared" si="206"/>
        <v>2433094331.8883796</v>
      </c>
      <c r="AE46" s="17">
        <f t="shared" si="206"/>
        <v>282464298.86619002</v>
      </c>
      <c r="AF46" s="17">
        <f t="shared" si="206"/>
        <v>682639079.4189043</v>
      </c>
      <c r="AG46" s="17">
        <f t="shared" si="206"/>
        <v>707939836.20268929</v>
      </c>
      <c r="AH46" s="17">
        <f t="shared" si="206"/>
        <v>32446491.827069923</v>
      </c>
      <c r="AI46" s="17">
        <f>SUM(AC46:AH46)</f>
        <v>4138776429.7041278</v>
      </c>
      <c r="AJ46" s="17">
        <f>AA46+AB46+AI46</f>
        <v>4527044337.2167559</v>
      </c>
      <c r="AK46" s="70"/>
      <c r="AL46" s="70"/>
      <c r="AM46" s="70"/>
      <c r="AN46" s="17">
        <f t="shared" ref="AN46:AU46" si="207">AN45+AN44</f>
        <v>388267907.51262766</v>
      </c>
      <c r="AO46" s="17">
        <f t="shared" si="207"/>
        <v>0</v>
      </c>
      <c r="AP46" s="17">
        <f t="shared" si="207"/>
        <v>192391.50089493673</v>
      </c>
      <c r="AQ46" s="17">
        <f t="shared" si="207"/>
        <v>2433094331.8883796</v>
      </c>
      <c r="AR46" s="17">
        <f t="shared" si="207"/>
        <v>282464298.86619002</v>
      </c>
      <c r="AS46" s="17">
        <f t="shared" si="207"/>
        <v>682639079.4189043</v>
      </c>
      <c r="AT46" s="17">
        <f t="shared" si="207"/>
        <v>707939836.20268929</v>
      </c>
      <c r="AU46" s="17">
        <f t="shared" si="207"/>
        <v>32446491.827069923</v>
      </c>
      <c r="AV46" s="17">
        <f>SUM(AP46:AU46)</f>
        <v>4138776429.7041278</v>
      </c>
      <c r="AW46" s="17">
        <f>AN46+AO46+AV46</f>
        <v>4527044337.2167559</v>
      </c>
      <c r="AX46" s="70"/>
      <c r="AY46" s="70"/>
      <c r="AZ46" s="70"/>
      <c r="BA46" s="17">
        <f t="shared" ref="BA46:BH46" si="208">BA45+BA44</f>
        <v>388267907.51262766</v>
      </c>
      <c r="BB46" s="17">
        <f t="shared" si="208"/>
        <v>0</v>
      </c>
      <c r="BC46" s="17">
        <f t="shared" si="208"/>
        <v>192391.50089493673</v>
      </c>
      <c r="BD46" s="17">
        <f t="shared" si="208"/>
        <v>2433094331.8883796</v>
      </c>
      <c r="BE46" s="17">
        <f t="shared" si="208"/>
        <v>282464298.86619002</v>
      </c>
      <c r="BF46" s="17">
        <f t="shared" si="208"/>
        <v>682639079.4189043</v>
      </c>
      <c r="BG46" s="17">
        <f t="shared" si="208"/>
        <v>707939836.20268929</v>
      </c>
      <c r="BH46" s="17">
        <f t="shared" si="208"/>
        <v>32446491.827069923</v>
      </c>
      <c r="BI46" s="17">
        <f>SUM(BC46:BH46)</f>
        <v>4138776429.7041278</v>
      </c>
      <c r="BJ46" s="17">
        <f>BA46+BB46+BI46</f>
        <v>4527044337.2167559</v>
      </c>
      <c r="BK46" s="70"/>
      <c r="BL46" s="70"/>
      <c r="BM46" s="70"/>
      <c r="BN46" s="17">
        <f t="shared" ref="BN46:BU46" si="209">BN45+BN44</f>
        <v>388267907.51262766</v>
      </c>
      <c r="BO46" s="17">
        <f t="shared" si="209"/>
        <v>0</v>
      </c>
      <c r="BP46" s="17">
        <f t="shared" si="209"/>
        <v>192391.50089493673</v>
      </c>
      <c r="BQ46" s="17">
        <f t="shared" si="209"/>
        <v>2433094331.8883796</v>
      </c>
      <c r="BR46" s="17">
        <f t="shared" si="209"/>
        <v>282464298.86619002</v>
      </c>
      <c r="BS46" s="17">
        <f t="shared" si="209"/>
        <v>682639079.4189043</v>
      </c>
      <c r="BT46" s="17">
        <f t="shared" si="209"/>
        <v>707939836.20268929</v>
      </c>
      <c r="BU46" s="17">
        <f t="shared" si="209"/>
        <v>32446491.827069923</v>
      </c>
      <c r="BV46" s="17">
        <f>SUM(BP46:BU46)</f>
        <v>4138776429.7041278</v>
      </c>
      <c r="BW46" s="17">
        <f>BN46+BO46+BV46</f>
        <v>4527044337.2167559</v>
      </c>
      <c r="BX46" s="70"/>
      <c r="BY46" s="70"/>
      <c r="BZ46" s="70"/>
      <c r="CA46" s="17">
        <f t="shared" ref="CA46:CH46" si="210">CA45+CA44</f>
        <v>388267907.51262766</v>
      </c>
      <c r="CB46" s="17">
        <f t="shared" si="210"/>
        <v>0</v>
      </c>
      <c r="CC46" s="17">
        <f t="shared" si="210"/>
        <v>192391.50089493673</v>
      </c>
      <c r="CD46" s="17">
        <f t="shared" si="210"/>
        <v>2433094331.8883796</v>
      </c>
      <c r="CE46" s="17">
        <f t="shared" si="210"/>
        <v>282464298.86619002</v>
      </c>
      <c r="CF46" s="17">
        <f t="shared" si="210"/>
        <v>682639079.4189043</v>
      </c>
      <c r="CG46" s="17">
        <f t="shared" si="210"/>
        <v>707939836.20268929</v>
      </c>
      <c r="CH46" s="17">
        <f t="shared" si="210"/>
        <v>32446491.827069923</v>
      </c>
      <c r="CI46" s="17">
        <f>SUM(CC46:CH46)</f>
        <v>4138776429.7041278</v>
      </c>
      <c r="CJ46" s="17">
        <f>CA46+CB46+CI46</f>
        <v>4527044337.2167559</v>
      </c>
      <c r="CK46" s="70"/>
      <c r="CL46" s="70"/>
      <c r="CM46" s="70"/>
      <c r="CN46" s="17">
        <f t="shared" ref="CN46:CU46" si="211">CN45+CN44</f>
        <v>388267907.51262766</v>
      </c>
      <c r="CO46" s="17">
        <f t="shared" si="211"/>
        <v>0</v>
      </c>
      <c r="CP46" s="17">
        <f t="shared" si="211"/>
        <v>192391.50089493673</v>
      </c>
      <c r="CQ46" s="17">
        <f t="shared" si="211"/>
        <v>2433094331.8883796</v>
      </c>
      <c r="CR46" s="17">
        <f t="shared" si="211"/>
        <v>282464298.86619002</v>
      </c>
      <c r="CS46" s="17">
        <f t="shared" si="211"/>
        <v>682639079.4189043</v>
      </c>
      <c r="CT46" s="17">
        <f t="shared" si="211"/>
        <v>707939836.20268929</v>
      </c>
      <c r="CU46" s="17">
        <f t="shared" si="211"/>
        <v>32446491.827069923</v>
      </c>
      <c r="CV46" s="17">
        <f>SUM(CP46:CU46)</f>
        <v>4138776429.7041278</v>
      </c>
      <c r="CW46" s="17">
        <f>CN46+CO46+CV46</f>
        <v>4527044337.2167559</v>
      </c>
      <c r="CX46" s="70"/>
      <c r="CY46" s="70"/>
      <c r="CZ46" s="70"/>
      <c r="DA46" s="17">
        <f t="shared" ref="DA46:DH46" si="212">DA45+DA44</f>
        <v>388267907.51262766</v>
      </c>
      <c r="DB46" s="17">
        <f t="shared" si="212"/>
        <v>0</v>
      </c>
      <c r="DC46" s="17">
        <f t="shared" si="212"/>
        <v>192391.50089493673</v>
      </c>
      <c r="DD46" s="17">
        <f t="shared" si="212"/>
        <v>2433094331.8883796</v>
      </c>
      <c r="DE46" s="17">
        <f t="shared" si="212"/>
        <v>282464298.86619002</v>
      </c>
      <c r="DF46" s="17">
        <f t="shared" si="212"/>
        <v>682639079.4189043</v>
      </c>
      <c r="DG46" s="17">
        <f t="shared" si="212"/>
        <v>707939836.20268929</v>
      </c>
      <c r="DH46" s="17">
        <f t="shared" si="212"/>
        <v>32446491.827069923</v>
      </c>
      <c r="DI46" s="17">
        <f>SUM(DC46:DH46)</f>
        <v>4138776429.7041278</v>
      </c>
      <c r="DJ46" s="17">
        <f>DA46+DB46+DI46</f>
        <v>4527044337.2167559</v>
      </c>
      <c r="DK46" s="70"/>
      <c r="DL46" s="70"/>
      <c r="DM46" s="70"/>
      <c r="DN46" s="17">
        <f t="shared" ref="DN46:DU46" si="213">DN45+DN44</f>
        <v>388267907.51262766</v>
      </c>
      <c r="DO46" s="17">
        <f t="shared" si="213"/>
        <v>0</v>
      </c>
      <c r="DP46" s="17">
        <f t="shared" si="213"/>
        <v>192391.50089493673</v>
      </c>
      <c r="DQ46" s="17">
        <f t="shared" si="213"/>
        <v>2433094331.8883796</v>
      </c>
      <c r="DR46" s="17">
        <f t="shared" si="213"/>
        <v>282464298.86619002</v>
      </c>
      <c r="DS46" s="17">
        <f t="shared" si="213"/>
        <v>682639079.4189043</v>
      </c>
      <c r="DT46" s="17">
        <f t="shared" si="213"/>
        <v>707939836.20268929</v>
      </c>
      <c r="DU46" s="17">
        <f t="shared" si="213"/>
        <v>32446491.827069923</v>
      </c>
      <c r="DV46" s="17">
        <f>SUM(DP46:DU46)</f>
        <v>4138776429.7041278</v>
      </c>
      <c r="DW46" s="17">
        <f>DN46+DO46+DV46</f>
        <v>4527044337.2167559</v>
      </c>
      <c r="DX46" s="70"/>
      <c r="DY46" s="70"/>
      <c r="DZ46" s="70"/>
      <c r="EA46" s="17">
        <f t="shared" ref="EA46:EH46" si="214">EA45+EA44</f>
        <v>388267907.51262766</v>
      </c>
      <c r="EB46" s="17">
        <f t="shared" si="214"/>
        <v>0</v>
      </c>
      <c r="EC46" s="17">
        <f t="shared" si="214"/>
        <v>192391.50089493673</v>
      </c>
      <c r="ED46" s="17">
        <f t="shared" si="214"/>
        <v>2433094331.8883796</v>
      </c>
      <c r="EE46" s="17">
        <f t="shared" si="214"/>
        <v>282464298.86619002</v>
      </c>
      <c r="EF46" s="17">
        <f t="shared" si="214"/>
        <v>682639079.4189043</v>
      </c>
      <c r="EG46" s="17">
        <f t="shared" si="214"/>
        <v>707939836.20268929</v>
      </c>
      <c r="EH46" s="17">
        <f t="shared" si="214"/>
        <v>32446491.827069923</v>
      </c>
      <c r="EI46" s="17">
        <f>SUM(EC46:EH46)</f>
        <v>4138776429.7041278</v>
      </c>
      <c r="EJ46" s="17">
        <f>EA46+EB46+EI46</f>
        <v>4527044337.2167559</v>
      </c>
      <c r="EK46" s="70"/>
      <c r="EL46" s="70"/>
      <c r="EM46" s="70"/>
      <c r="EN46" s="17">
        <f t="shared" ref="EN46:EU46" si="215">EN45+EN44</f>
        <v>388267907.51262766</v>
      </c>
      <c r="EO46" s="17">
        <f t="shared" si="215"/>
        <v>0</v>
      </c>
      <c r="EP46" s="17">
        <f t="shared" si="215"/>
        <v>192391.50089493673</v>
      </c>
      <c r="EQ46" s="17">
        <f t="shared" si="215"/>
        <v>2433094331.8883796</v>
      </c>
      <c r="ER46" s="17">
        <f t="shared" si="215"/>
        <v>282464298.86619002</v>
      </c>
      <c r="ES46" s="17">
        <f t="shared" si="215"/>
        <v>682639079.4189043</v>
      </c>
      <c r="ET46" s="17">
        <f t="shared" si="215"/>
        <v>707939836.20268929</v>
      </c>
      <c r="EU46" s="17">
        <f t="shared" si="215"/>
        <v>32446491.827069923</v>
      </c>
      <c r="EV46" s="17">
        <f>SUM(EP46:EU46)</f>
        <v>4138776429.7041278</v>
      </c>
      <c r="EW46" s="17">
        <f>EN46+EO46+EV46</f>
        <v>4527044337.2167559</v>
      </c>
      <c r="EX46" s="70"/>
      <c r="EY46" s="70"/>
      <c r="EZ46" s="70"/>
    </row>
    <row r="47" spans="1:156" ht="6" customHeight="1" x14ac:dyDescent="0.2">
      <c r="A47" s="83"/>
      <c r="B47" s="82"/>
      <c r="C47" s="82"/>
      <c r="D47" s="82"/>
      <c r="E47" s="82"/>
      <c r="F47" s="82"/>
      <c r="G47" s="82"/>
      <c r="H47" s="82"/>
      <c r="I47" s="82"/>
      <c r="J47" s="82"/>
      <c r="K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3"/>
      <c r="AL47" s="3"/>
      <c r="AM47" s="3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3"/>
      <c r="AY47" s="3"/>
      <c r="AZ47" s="3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3"/>
      <c r="BL47" s="3"/>
      <c r="BM47" s="3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3"/>
      <c r="BY47" s="3"/>
      <c r="BZ47" s="3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3"/>
      <c r="CL47" s="3"/>
      <c r="CM47" s="3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3"/>
      <c r="CY47" s="3"/>
      <c r="CZ47" s="3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3"/>
      <c r="DL47" s="3"/>
      <c r="DM47" s="3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3"/>
      <c r="DY47" s="3"/>
      <c r="DZ47" s="3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3"/>
      <c r="EL47" s="3"/>
      <c r="EM47" s="3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3"/>
      <c r="EY47" s="3"/>
      <c r="EZ47" s="3"/>
    </row>
    <row r="48" spans="1:156" ht="16.5" hidden="1" x14ac:dyDescent="0.3">
      <c r="A48" s="91" t="s">
        <v>268</v>
      </c>
      <c r="B48" s="3"/>
      <c r="C48" s="3"/>
      <c r="D48" s="3"/>
      <c r="E48" s="3"/>
      <c r="F48" s="3"/>
      <c r="G48" s="3"/>
      <c r="H48" s="3"/>
      <c r="I48" s="3"/>
      <c r="J48" s="3"/>
      <c r="K48" s="3"/>
      <c r="O48" s="3"/>
      <c r="P48" s="3"/>
      <c r="Q48" s="3"/>
      <c r="R48" s="3"/>
      <c r="S48" s="3"/>
      <c r="T48" s="3"/>
      <c r="U48" s="3"/>
      <c r="V48" s="3"/>
      <c r="W48" s="3"/>
      <c r="X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</row>
    <row r="49" spans="1:156" ht="16.5" hidden="1" x14ac:dyDescent="0.3">
      <c r="A49" s="85" t="s">
        <v>296</v>
      </c>
      <c r="B49" s="3"/>
      <c r="C49" s="3"/>
      <c r="D49" s="3"/>
      <c r="E49" s="3"/>
      <c r="F49" s="3"/>
      <c r="G49" s="3"/>
      <c r="H49" s="3"/>
      <c r="I49" s="3"/>
      <c r="J49" s="3"/>
      <c r="K49" s="3"/>
      <c r="O49" s="3"/>
      <c r="P49" s="3"/>
      <c r="Q49" s="3"/>
      <c r="R49" s="3"/>
      <c r="S49" s="3"/>
      <c r="T49" s="3"/>
      <c r="U49" s="3"/>
      <c r="V49" s="3"/>
      <c r="W49" s="3"/>
      <c r="X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</row>
    <row r="50" spans="1:156" ht="16.5" hidden="1" x14ac:dyDescent="0.3">
      <c r="A50" s="85" t="s">
        <v>295</v>
      </c>
      <c r="B50" s="3"/>
      <c r="C50" s="3"/>
      <c r="D50" s="3"/>
      <c r="E50" s="3"/>
      <c r="F50" s="3"/>
      <c r="G50" s="3"/>
      <c r="H50" s="3"/>
      <c r="I50" s="3"/>
      <c r="J50" s="3"/>
      <c r="K50" s="3"/>
      <c r="O50" s="3"/>
      <c r="P50" s="3"/>
      <c r="Q50" s="3"/>
      <c r="R50" s="3"/>
      <c r="S50" s="3"/>
      <c r="T50" s="3"/>
      <c r="U50" s="3"/>
      <c r="V50" s="3"/>
      <c r="W50" s="3"/>
      <c r="X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</row>
    <row r="51" spans="1:156" ht="16.5" hidden="1" x14ac:dyDescent="0.3">
      <c r="A51" s="85" t="s">
        <v>265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f>SUM(D51:I51)</f>
        <v>0</v>
      </c>
      <c r="K51" s="3">
        <f>B51+C51+J51</f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f>SUM(Q51:V51)</f>
        <v>0</v>
      </c>
      <c r="X51" s="3">
        <f>O51+P51+W51</f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f>SUM(AC51:AH51)</f>
        <v>0</v>
      </c>
      <c r="AJ51" s="3">
        <f>AA51+AB51+AI51</f>
        <v>0</v>
      </c>
      <c r="AK51" s="3"/>
      <c r="AL51" s="3"/>
      <c r="AM51" s="3"/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f>SUM(AP51:AU51)</f>
        <v>0</v>
      </c>
      <c r="AW51" s="3">
        <f>AN51+AO51+AV51</f>
        <v>0</v>
      </c>
      <c r="AX51" s="3"/>
      <c r="AY51" s="3"/>
      <c r="AZ51" s="3"/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f>SUM(BC51:BH51)</f>
        <v>0</v>
      </c>
      <c r="BJ51" s="3">
        <f>BA51+BB51+BI51</f>
        <v>0</v>
      </c>
      <c r="BK51" s="3"/>
      <c r="BL51" s="3"/>
      <c r="BM51" s="3"/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f>SUM(BP51:BU51)</f>
        <v>0</v>
      </c>
      <c r="BW51" s="3">
        <f>BN51+BO51+BV51</f>
        <v>0</v>
      </c>
      <c r="BX51" s="3"/>
      <c r="BY51" s="3"/>
      <c r="BZ51" s="3"/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f>SUM(CC51:CH51)</f>
        <v>0</v>
      </c>
      <c r="CJ51" s="3">
        <f>CA51+CB51+CI51</f>
        <v>0</v>
      </c>
      <c r="CK51" s="3"/>
      <c r="CL51" s="3"/>
      <c r="CM51" s="3"/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f>SUM(CP51:CU51)</f>
        <v>0</v>
      </c>
      <c r="CW51" s="3">
        <f>CN51+CO51+CV51</f>
        <v>0</v>
      </c>
      <c r="CX51" s="3"/>
      <c r="CY51" s="3"/>
      <c r="CZ51" s="3"/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f>SUM(DC51:DH51)</f>
        <v>0</v>
      </c>
      <c r="DJ51" s="3">
        <f>DA51+DB51+DI51</f>
        <v>0</v>
      </c>
      <c r="DK51" s="3"/>
      <c r="DL51" s="3"/>
      <c r="DM51" s="3"/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f>SUM(DP51:DU51)</f>
        <v>0</v>
      </c>
      <c r="DW51" s="3">
        <f>DN51+DO51+DV51</f>
        <v>0</v>
      </c>
      <c r="DX51" s="3"/>
      <c r="DY51" s="3"/>
      <c r="DZ51" s="3"/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f>SUM(EC51:EH51)</f>
        <v>0</v>
      </c>
      <c r="EJ51" s="3">
        <f>EA51+EB51+EI51</f>
        <v>0</v>
      </c>
      <c r="EK51" s="3"/>
      <c r="EL51" s="3"/>
      <c r="EM51" s="3"/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f>SUM(EP51:EU51)</f>
        <v>0</v>
      </c>
      <c r="EW51" s="3">
        <f>EN51+EO51+EV51</f>
        <v>0</v>
      </c>
      <c r="EX51" s="3"/>
      <c r="EY51" s="3"/>
      <c r="EZ51" s="3"/>
    </row>
    <row r="52" spans="1:156" ht="16.5" hidden="1" x14ac:dyDescent="0.3">
      <c r="A52" s="85" t="s">
        <v>264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f>SUM(D52:I52)</f>
        <v>0</v>
      </c>
      <c r="K52" s="3">
        <f>B52+C52+J52</f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f>SUM(Q52:V52)</f>
        <v>0</v>
      </c>
      <c r="X52" s="3">
        <f>O52+P52+W52</f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f>SUM(AC52:AH52)</f>
        <v>0</v>
      </c>
      <c r="AJ52" s="3">
        <f>AA52+AB52+AI52</f>
        <v>0</v>
      </c>
      <c r="AK52" s="3"/>
      <c r="AL52" s="3"/>
      <c r="AM52" s="3"/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f>SUM(AP52:AU52)</f>
        <v>0</v>
      </c>
      <c r="AW52" s="3">
        <f>AN52+AO52+AV52</f>
        <v>0</v>
      </c>
      <c r="AX52" s="3"/>
      <c r="AY52" s="3"/>
      <c r="AZ52" s="3"/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f>SUM(BC52:BH52)</f>
        <v>0</v>
      </c>
      <c r="BJ52" s="3">
        <f>BA52+BB52+BI52</f>
        <v>0</v>
      </c>
      <c r="BK52" s="3"/>
      <c r="BL52" s="3"/>
      <c r="BM52" s="3"/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f>SUM(BP52:BU52)</f>
        <v>0</v>
      </c>
      <c r="BW52" s="3">
        <f>BN52+BO52+BV52</f>
        <v>0</v>
      </c>
      <c r="BX52" s="3"/>
      <c r="BY52" s="3"/>
      <c r="BZ52" s="3"/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f>SUM(CC52:CH52)</f>
        <v>0</v>
      </c>
      <c r="CJ52" s="3">
        <f>CA52+CB52+CI52</f>
        <v>0</v>
      </c>
      <c r="CK52" s="3"/>
      <c r="CL52" s="3"/>
      <c r="CM52" s="3"/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f>SUM(CP52:CU52)</f>
        <v>0</v>
      </c>
      <c r="CW52" s="3">
        <f>CN52+CO52+CV52</f>
        <v>0</v>
      </c>
      <c r="CX52" s="3"/>
      <c r="CY52" s="3"/>
      <c r="CZ52" s="3"/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f>SUM(DC52:DH52)</f>
        <v>0</v>
      </c>
      <c r="DJ52" s="3">
        <f>DA52+DB52+DI52</f>
        <v>0</v>
      </c>
      <c r="DK52" s="3"/>
      <c r="DL52" s="3"/>
      <c r="DM52" s="3"/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f>SUM(DP52:DU52)</f>
        <v>0</v>
      </c>
      <c r="DW52" s="3">
        <f>DN52+DO52+DV52</f>
        <v>0</v>
      </c>
      <c r="DX52" s="3"/>
      <c r="DY52" s="3"/>
      <c r="DZ52" s="3"/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f>SUM(EC52:EH52)</f>
        <v>0</v>
      </c>
      <c r="EJ52" s="3">
        <f>EA52+EB52+EI52</f>
        <v>0</v>
      </c>
      <c r="EK52" s="3"/>
      <c r="EL52" s="3"/>
      <c r="EM52" s="3"/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f>SUM(EP52:EU52)</f>
        <v>0</v>
      </c>
      <c r="EW52" s="3">
        <f>EN52+EO52+EV52</f>
        <v>0</v>
      </c>
      <c r="EX52" s="3"/>
      <c r="EY52" s="3"/>
      <c r="EZ52" s="3"/>
    </row>
    <row r="53" spans="1:156" ht="6" hidden="1" customHeight="1" x14ac:dyDescent="0.2">
      <c r="A53" s="83"/>
      <c r="B53" s="82"/>
      <c r="C53" s="82"/>
      <c r="D53" s="82"/>
      <c r="E53" s="82"/>
      <c r="F53" s="82"/>
      <c r="G53" s="82"/>
      <c r="H53" s="82"/>
      <c r="I53" s="82"/>
      <c r="J53" s="82"/>
      <c r="K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3"/>
      <c r="AL53" s="3"/>
      <c r="AM53" s="3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3"/>
      <c r="AY53" s="3"/>
      <c r="AZ53" s="3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3"/>
      <c r="BL53" s="3"/>
      <c r="BM53" s="3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3"/>
      <c r="BY53" s="3"/>
      <c r="BZ53" s="3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3"/>
      <c r="CL53" s="3"/>
      <c r="CM53" s="3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3"/>
      <c r="CY53" s="3"/>
      <c r="CZ53" s="3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3"/>
      <c r="DL53" s="3"/>
      <c r="DM53" s="3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3"/>
      <c r="DY53" s="3"/>
      <c r="DZ53" s="3"/>
      <c r="EA53" s="82"/>
      <c r="EB53" s="82"/>
      <c r="EC53" s="82"/>
      <c r="ED53" s="82"/>
      <c r="EE53" s="82"/>
      <c r="EF53" s="82"/>
      <c r="EG53" s="82"/>
      <c r="EH53" s="82"/>
      <c r="EI53" s="82"/>
      <c r="EJ53" s="82"/>
      <c r="EK53" s="3"/>
      <c r="EL53" s="3"/>
      <c r="EM53" s="3"/>
      <c r="EN53" s="82"/>
      <c r="EO53" s="82"/>
      <c r="EP53" s="82"/>
      <c r="EQ53" s="82"/>
      <c r="ER53" s="82"/>
      <c r="ES53" s="82"/>
      <c r="ET53" s="82"/>
      <c r="EU53" s="82"/>
      <c r="EV53" s="82"/>
      <c r="EW53" s="82"/>
      <c r="EX53" s="3"/>
      <c r="EY53" s="3"/>
      <c r="EZ53" s="3"/>
    </row>
    <row r="54" spans="1:156" hidden="1" x14ac:dyDescent="0.2">
      <c r="A54" s="77" t="s">
        <v>263</v>
      </c>
      <c r="B54" s="3"/>
      <c r="C54" s="3"/>
      <c r="D54" s="3"/>
      <c r="E54" s="3"/>
      <c r="F54" s="3"/>
      <c r="G54" s="3"/>
      <c r="H54" s="3"/>
      <c r="I54" s="3"/>
      <c r="J54" s="3"/>
      <c r="K54" s="3"/>
      <c r="O54" s="3"/>
      <c r="P54" s="3"/>
      <c r="Q54" s="3"/>
      <c r="R54" s="3"/>
      <c r="S54" s="3"/>
      <c r="T54" s="3"/>
      <c r="U54" s="3"/>
      <c r="V54" s="3"/>
      <c r="W54" s="3"/>
      <c r="X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</row>
    <row r="55" spans="1:156" hidden="1" x14ac:dyDescent="0.2">
      <c r="A55" s="1" t="s">
        <v>255</v>
      </c>
      <c r="B55" s="76"/>
      <c r="C55" s="76"/>
      <c r="D55" s="76"/>
      <c r="E55" s="76"/>
      <c r="F55" s="76"/>
      <c r="G55" s="76"/>
      <c r="H55" s="76"/>
      <c r="I55" s="76"/>
      <c r="J55" s="76">
        <f>SUM(D55:I55)</f>
        <v>0</v>
      </c>
      <c r="K55" s="76">
        <f>B55+C55+J55</f>
        <v>0</v>
      </c>
      <c r="O55" s="76"/>
      <c r="P55" s="76"/>
      <c r="Q55" s="76"/>
      <c r="R55" s="76"/>
      <c r="S55" s="76"/>
      <c r="T55" s="76"/>
      <c r="U55" s="76"/>
      <c r="V55" s="76"/>
      <c r="W55" s="76">
        <f>SUM(Q55:V55)</f>
        <v>0</v>
      </c>
      <c r="X55" s="76">
        <f>O55+P55+W55</f>
        <v>0</v>
      </c>
      <c r="AA55" s="76"/>
      <c r="AB55" s="76"/>
      <c r="AC55" s="76"/>
      <c r="AD55" s="76"/>
      <c r="AE55" s="76"/>
      <c r="AF55" s="76"/>
      <c r="AG55" s="76"/>
      <c r="AH55" s="76"/>
      <c r="AI55" s="76">
        <f>SUM(AC55:AH55)</f>
        <v>0</v>
      </c>
      <c r="AJ55" s="76">
        <f>AA55+AB55+AI55</f>
        <v>0</v>
      </c>
      <c r="AK55" s="70"/>
      <c r="AL55" s="70"/>
      <c r="AM55" s="70"/>
      <c r="AN55" s="76"/>
      <c r="AO55" s="76"/>
      <c r="AP55" s="76"/>
      <c r="AQ55" s="76"/>
      <c r="AR55" s="76"/>
      <c r="AS55" s="76"/>
      <c r="AT55" s="76"/>
      <c r="AU55" s="76"/>
      <c r="AV55" s="76">
        <f>SUM(AP55:AU55)</f>
        <v>0</v>
      </c>
      <c r="AW55" s="76">
        <f>AN55+AO55+AV55</f>
        <v>0</v>
      </c>
      <c r="AX55" s="70"/>
      <c r="AY55" s="70"/>
      <c r="AZ55" s="70"/>
      <c r="BA55" s="76"/>
      <c r="BB55" s="76"/>
      <c r="BC55" s="76"/>
      <c r="BD55" s="76"/>
      <c r="BE55" s="76"/>
      <c r="BF55" s="76"/>
      <c r="BG55" s="76"/>
      <c r="BH55" s="76"/>
      <c r="BI55" s="76">
        <f>SUM(BC55:BH55)</f>
        <v>0</v>
      </c>
      <c r="BJ55" s="76">
        <f>BA55+BB55+BI55</f>
        <v>0</v>
      </c>
      <c r="BK55" s="70"/>
      <c r="BL55" s="70"/>
      <c r="BM55" s="70"/>
      <c r="BN55" s="76"/>
      <c r="BO55" s="76"/>
      <c r="BP55" s="76"/>
      <c r="BQ55" s="76"/>
      <c r="BR55" s="76"/>
      <c r="BS55" s="76"/>
      <c r="BT55" s="76"/>
      <c r="BU55" s="76"/>
      <c r="BV55" s="76">
        <f>SUM(BP55:BU55)</f>
        <v>0</v>
      </c>
      <c r="BW55" s="76">
        <f>BN55+BO55+BV55</f>
        <v>0</v>
      </c>
      <c r="BX55" s="70"/>
      <c r="BY55" s="70"/>
      <c r="BZ55" s="70"/>
      <c r="CA55" s="76"/>
      <c r="CB55" s="76"/>
      <c r="CC55" s="76"/>
      <c r="CD55" s="76"/>
      <c r="CE55" s="76"/>
      <c r="CF55" s="76"/>
      <c r="CG55" s="76"/>
      <c r="CH55" s="76"/>
      <c r="CI55" s="76">
        <f>SUM(CC55:CH55)</f>
        <v>0</v>
      </c>
      <c r="CJ55" s="76">
        <f>CA55+CB55+CI55</f>
        <v>0</v>
      </c>
      <c r="CK55" s="70"/>
      <c r="CL55" s="70"/>
      <c r="CM55" s="70"/>
      <c r="CN55" s="76"/>
      <c r="CO55" s="76"/>
      <c r="CP55" s="76"/>
      <c r="CQ55" s="76"/>
      <c r="CR55" s="76"/>
      <c r="CS55" s="76"/>
      <c r="CT55" s="76"/>
      <c r="CU55" s="76"/>
      <c r="CV55" s="76">
        <f>SUM(CP55:CU55)</f>
        <v>0</v>
      </c>
      <c r="CW55" s="76">
        <f>CN55+CO55+CV55</f>
        <v>0</v>
      </c>
      <c r="CX55" s="70"/>
      <c r="CY55" s="70"/>
      <c r="CZ55" s="70"/>
      <c r="DA55" s="76"/>
      <c r="DB55" s="76"/>
      <c r="DC55" s="76"/>
      <c r="DD55" s="76"/>
      <c r="DE55" s="76"/>
      <c r="DF55" s="76"/>
      <c r="DG55" s="76"/>
      <c r="DH55" s="76"/>
      <c r="DI55" s="76">
        <f>SUM(DC55:DH55)</f>
        <v>0</v>
      </c>
      <c r="DJ55" s="76">
        <f>DA55+DB55+DI55</f>
        <v>0</v>
      </c>
      <c r="DK55" s="70"/>
      <c r="DL55" s="70"/>
      <c r="DM55" s="70"/>
      <c r="DN55" s="76"/>
      <c r="DO55" s="76"/>
      <c r="DP55" s="76"/>
      <c r="DQ55" s="76"/>
      <c r="DR55" s="76"/>
      <c r="DS55" s="76"/>
      <c r="DT55" s="76"/>
      <c r="DU55" s="76"/>
      <c r="DV55" s="76">
        <f>SUM(DP55:DU55)</f>
        <v>0</v>
      </c>
      <c r="DW55" s="76">
        <f>DN55+DO55+DV55</f>
        <v>0</v>
      </c>
      <c r="DX55" s="70"/>
      <c r="DY55" s="70"/>
      <c r="DZ55" s="70"/>
      <c r="EA55" s="76"/>
      <c r="EB55" s="76"/>
      <c r="EC55" s="76"/>
      <c r="ED55" s="76"/>
      <c r="EE55" s="76"/>
      <c r="EF55" s="76"/>
      <c r="EG55" s="76"/>
      <c r="EH55" s="76"/>
      <c r="EI55" s="76">
        <f>SUM(EC55:EH55)</f>
        <v>0</v>
      </c>
      <c r="EJ55" s="76">
        <f>EA55+EB55+EI55</f>
        <v>0</v>
      </c>
      <c r="EK55" s="70"/>
      <c r="EL55" s="70"/>
      <c r="EM55" s="70"/>
      <c r="EN55" s="76"/>
      <c r="EO55" s="76"/>
      <c r="EP55" s="76"/>
      <c r="EQ55" s="76"/>
      <c r="ER55" s="76"/>
      <c r="ES55" s="76"/>
      <c r="ET55" s="76"/>
      <c r="EU55" s="76"/>
      <c r="EV55" s="76">
        <f>SUM(EP55:EU55)</f>
        <v>0</v>
      </c>
      <c r="EW55" s="76">
        <f>EN55+EO55+EV55</f>
        <v>0</v>
      </c>
      <c r="EX55" s="70"/>
      <c r="EY55" s="70"/>
      <c r="EZ55" s="70"/>
    </row>
    <row r="56" spans="1:156" hidden="1" x14ac:dyDescent="0.2">
      <c r="A56" s="1" t="s">
        <v>254</v>
      </c>
      <c r="B56" s="3">
        <f t="shared" ref="B56:I57" si="216">B40</f>
        <v>0</v>
      </c>
      <c r="C56" s="3">
        <f t="shared" si="216"/>
        <v>0</v>
      </c>
      <c r="D56" s="3">
        <f t="shared" si="216"/>
        <v>0</v>
      </c>
      <c r="E56" s="3">
        <f t="shared" si="216"/>
        <v>0</v>
      </c>
      <c r="F56" s="3">
        <f t="shared" si="216"/>
        <v>0</v>
      </c>
      <c r="G56" s="3">
        <f t="shared" si="216"/>
        <v>0</v>
      </c>
      <c r="H56" s="3">
        <f t="shared" si="216"/>
        <v>0</v>
      </c>
      <c r="I56" s="3">
        <f t="shared" si="216"/>
        <v>0</v>
      </c>
      <c r="J56" s="3">
        <f>SUM(D56:I56)</f>
        <v>0</v>
      </c>
      <c r="K56" s="3">
        <f>B56+C56+J56</f>
        <v>0</v>
      </c>
      <c r="O56" s="3">
        <f t="shared" ref="O56:V57" si="217">O40</f>
        <v>0</v>
      </c>
      <c r="P56" s="3">
        <f t="shared" si="217"/>
        <v>0</v>
      </c>
      <c r="Q56" s="3">
        <f t="shared" si="217"/>
        <v>0</v>
      </c>
      <c r="R56" s="3">
        <f t="shared" si="217"/>
        <v>0</v>
      </c>
      <c r="S56" s="3">
        <f t="shared" si="217"/>
        <v>0</v>
      </c>
      <c r="T56" s="3">
        <f t="shared" si="217"/>
        <v>0</v>
      </c>
      <c r="U56" s="3">
        <f t="shared" si="217"/>
        <v>0</v>
      </c>
      <c r="V56" s="3">
        <f t="shared" si="217"/>
        <v>0</v>
      </c>
      <c r="W56" s="3">
        <f>SUM(Q56:V56)</f>
        <v>0</v>
      </c>
      <c r="X56" s="3">
        <f>O56+P56+W56</f>
        <v>0</v>
      </c>
      <c r="AA56" s="3">
        <f t="shared" ref="AA56:AH57" si="218">AA40</f>
        <v>0</v>
      </c>
      <c r="AB56" s="3">
        <f t="shared" si="218"/>
        <v>0</v>
      </c>
      <c r="AC56" s="3">
        <f t="shared" si="218"/>
        <v>0</v>
      </c>
      <c r="AD56" s="3">
        <f t="shared" si="218"/>
        <v>0</v>
      </c>
      <c r="AE56" s="3">
        <f t="shared" si="218"/>
        <v>0</v>
      </c>
      <c r="AF56" s="3">
        <f t="shared" si="218"/>
        <v>0</v>
      </c>
      <c r="AG56" s="3">
        <f t="shared" si="218"/>
        <v>0</v>
      </c>
      <c r="AH56" s="3">
        <f t="shared" si="218"/>
        <v>0</v>
      </c>
      <c r="AI56" s="3">
        <f>SUM(AC56:AH56)</f>
        <v>0</v>
      </c>
      <c r="AJ56" s="3">
        <f>AA56+AB56+AI56</f>
        <v>0</v>
      </c>
      <c r="AK56" s="3"/>
      <c r="AL56" s="3"/>
      <c r="AM56" s="3"/>
      <c r="AN56" s="3">
        <f t="shared" ref="AN56:AU57" si="219">AN40</f>
        <v>0</v>
      </c>
      <c r="AO56" s="3">
        <f t="shared" si="219"/>
        <v>0</v>
      </c>
      <c r="AP56" s="3">
        <f t="shared" si="219"/>
        <v>0</v>
      </c>
      <c r="AQ56" s="3">
        <f t="shared" si="219"/>
        <v>0</v>
      </c>
      <c r="AR56" s="3">
        <f t="shared" si="219"/>
        <v>0</v>
      </c>
      <c r="AS56" s="3">
        <f t="shared" si="219"/>
        <v>0</v>
      </c>
      <c r="AT56" s="3">
        <f t="shared" si="219"/>
        <v>0</v>
      </c>
      <c r="AU56" s="3">
        <f t="shared" si="219"/>
        <v>0</v>
      </c>
      <c r="AV56" s="3">
        <f>SUM(AP56:AU56)</f>
        <v>0</v>
      </c>
      <c r="AW56" s="3">
        <f>AN56+AO56+AV56</f>
        <v>0</v>
      </c>
      <c r="AX56" s="3"/>
      <c r="AY56" s="3"/>
      <c r="AZ56" s="3"/>
      <c r="BA56" s="3">
        <f t="shared" ref="BA56:BH57" si="220">BA40</f>
        <v>0</v>
      </c>
      <c r="BB56" s="3">
        <f t="shared" si="220"/>
        <v>0</v>
      </c>
      <c r="BC56" s="3">
        <f t="shared" si="220"/>
        <v>0</v>
      </c>
      <c r="BD56" s="3">
        <f t="shared" si="220"/>
        <v>0</v>
      </c>
      <c r="BE56" s="3">
        <f t="shared" si="220"/>
        <v>0</v>
      </c>
      <c r="BF56" s="3">
        <f t="shared" si="220"/>
        <v>0</v>
      </c>
      <c r="BG56" s="3">
        <f t="shared" si="220"/>
        <v>0</v>
      </c>
      <c r="BH56" s="3">
        <f t="shared" si="220"/>
        <v>0</v>
      </c>
      <c r="BI56" s="3">
        <f>SUM(BC56:BH56)</f>
        <v>0</v>
      </c>
      <c r="BJ56" s="3">
        <f>BA56+BB56+BI56</f>
        <v>0</v>
      </c>
      <c r="BK56" s="3"/>
      <c r="BL56" s="3"/>
      <c r="BM56" s="3"/>
      <c r="BN56" s="3">
        <f t="shared" ref="BN56:BU57" si="221">BN40</f>
        <v>0</v>
      </c>
      <c r="BO56" s="3">
        <f t="shared" si="221"/>
        <v>0</v>
      </c>
      <c r="BP56" s="3">
        <f t="shared" si="221"/>
        <v>0</v>
      </c>
      <c r="BQ56" s="3">
        <f t="shared" si="221"/>
        <v>0</v>
      </c>
      <c r="BR56" s="3">
        <f t="shared" si="221"/>
        <v>0</v>
      </c>
      <c r="BS56" s="3">
        <f t="shared" si="221"/>
        <v>0</v>
      </c>
      <c r="BT56" s="3">
        <f t="shared" si="221"/>
        <v>0</v>
      </c>
      <c r="BU56" s="3">
        <f t="shared" si="221"/>
        <v>0</v>
      </c>
      <c r="BV56" s="3">
        <f>SUM(BP56:BU56)</f>
        <v>0</v>
      </c>
      <c r="BW56" s="3">
        <f>BN56+BO56+BV56</f>
        <v>0</v>
      </c>
      <c r="BX56" s="3"/>
      <c r="BY56" s="3"/>
      <c r="BZ56" s="3"/>
      <c r="CA56" s="3">
        <f t="shared" ref="CA56:CH57" si="222">CA40</f>
        <v>0</v>
      </c>
      <c r="CB56" s="3">
        <f t="shared" si="222"/>
        <v>0</v>
      </c>
      <c r="CC56" s="3">
        <f t="shared" si="222"/>
        <v>0</v>
      </c>
      <c r="CD56" s="3">
        <f t="shared" si="222"/>
        <v>0</v>
      </c>
      <c r="CE56" s="3">
        <f t="shared" si="222"/>
        <v>0</v>
      </c>
      <c r="CF56" s="3">
        <f t="shared" si="222"/>
        <v>0</v>
      </c>
      <c r="CG56" s="3">
        <f t="shared" si="222"/>
        <v>0</v>
      </c>
      <c r="CH56" s="3">
        <f t="shared" si="222"/>
        <v>0</v>
      </c>
      <c r="CI56" s="3">
        <f>SUM(CC56:CH56)</f>
        <v>0</v>
      </c>
      <c r="CJ56" s="3">
        <f>CA56+CB56+CI56</f>
        <v>0</v>
      </c>
      <c r="CK56" s="3"/>
      <c r="CL56" s="3"/>
      <c r="CM56" s="3"/>
      <c r="CN56" s="3">
        <f t="shared" ref="CN56:CU57" si="223">CN40</f>
        <v>0</v>
      </c>
      <c r="CO56" s="3">
        <f t="shared" si="223"/>
        <v>0</v>
      </c>
      <c r="CP56" s="3">
        <f t="shared" si="223"/>
        <v>0</v>
      </c>
      <c r="CQ56" s="3">
        <f t="shared" si="223"/>
        <v>0</v>
      </c>
      <c r="CR56" s="3">
        <f t="shared" si="223"/>
        <v>0</v>
      </c>
      <c r="CS56" s="3">
        <f t="shared" si="223"/>
        <v>0</v>
      </c>
      <c r="CT56" s="3">
        <f t="shared" si="223"/>
        <v>0</v>
      </c>
      <c r="CU56" s="3">
        <f t="shared" si="223"/>
        <v>0</v>
      </c>
      <c r="CV56" s="3">
        <f>SUM(CP56:CU56)</f>
        <v>0</v>
      </c>
      <c r="CW56" s="3">
        <f>CN56+CO56+CV56</f>
        <v>0</v>
      </c>
      <c r="CX56" s="3"/>
      <c r="CY56" s="3"/>
      <c r="CZ56" s="3"/>
      <c r="DA56" s="3">
        <f t="shared" ref="DA56:DH57" si="224">DA40</f>
        <v>0</v>
      </c>
      <c r="DB56" s="3">
        <f t="shared" si="224"/>
        <v>0</v>
      </c>
      <c r="DC56" s="3">
        <f t="shared" si="224"/>
        <v>0</v>
      </c>
      <c r="DD56" s="3">
        <f t="shared" si="224"/>
        <v>0</v>
      </c>
      <c r="DE56" s="3">
        <f t="shared" si="224"/>
        <v>0</v>
      </c>
      <c r="DF56" s="3">
        <f t="shared" si="224"/>
        <v>0</v>
      </c>
      <c r="DG56" s="3">
        <f t="shared" si="224"/>
        <v>0</v>
      </c>
      <c r="DH56" s="3">
        <f t="shared" si="224"/>
        <v>0</v>
      </c>
      <c r="DI56" s="3">
        <f>SUM(DC56:DH56)</f>
        <v>0</v>
      </c>
      <c r="DJ56" s="3">
        <f>DA56+DB56+DI56</f>
        <v>0</v>
      </c>
      <c r="DK56" s="3"/>
      <c r="DL56" s="3"/>
      <c r="DM56" s="3"/>
      <c r="DN56" s="3">
        <f t="shared" ref="DN56:DU57" si="225">DN40</f>
        <v>0</v>
      </c>
      <c r="DO56" s="3">
        <f t="shared" si="225"/>
        <v>0</v>
      </c>
      <c r="DP56" s="3">
        <f t="shared" si="225"/>
        <v>0</v>
      </c>
      <c r="DQ56" s="3">
        <f t="shared" si="225"/>
        <v>0</v>
      </c>
      <c r="DR56" s="3">
        <f t="shared" si="225"/>
        <v>0</v>
      </c>
      <c r="DS56" s="3">
        <f t="shared" si="225"/>
        <v>0</v>
      </c>
      <c r="DT56" s="3">
        <f t="shared" si="225"/>
        <v>0</v>
      </c>
      <c r="DU56" s="3">
        <f t="shared" si="225"/>
        <v>0</v>
      </c>
      <c r="DV56" s="3">
        <f>SUM(DP56:DU56)</f>
        <v>0</v>
      </c>
      <c r="DW56" s="3">
        <f>DN56+DO56+DV56</f>
        <v>0</v>
      </c>
      <c r="DX56" s="3"/>
      <c r="DY56" s="3"/>
      <c r="DZ56" s="3"/>
      <c r="EA56" s="3">
        <f t="shared" ref="EA56:EH57" si="226">EA40</f>
        <v>0</v>
      </c>
      <c r="EB56" s="3">
        <f t="shared" si="226"/>
        <v>0</v>
      </c>
      <c r="EC56" s="3">
        <f t="shared" si="226"/>
        <v>0</v>
      </c>
      <c r="ED56" s="3">
        <f t="shared" si="226"/>
        <v>0</v>
      </c>
      <c r="EE56" s="3">
        <f t="shared" si="226"/>
        <v>0</v>
      </c>
      <c r="EF56" s="3">
        <f t="shared" si="226"/>
        <v>0</v>
      </c>
      <c r="EG56" s="3">
        <f t="shared" si="226"/>
        <v>0</v>
      </c>
      <c r="EH56" s="3">
        <f t="shared" si="226"/>
        <v>0</v>
      </c>
      <c r="EI56" s="3">
        <f>SUM(EC56:EH56)</f>
        <v>0</v>
      </c>
      <c r="EJ56" s="3">
        <f>EA56+EB56+EI56</f>
        <v>0</v>
      </c>
      <c r="EK56" s="3"/>
      <c r="EL56" s="3"/>
      <c r="EM56" s="3"/>
      <c r="EN56" s="3">
        <f t="shared" ref="EN56:EU57" si="227">EN40</f>
        <v>0</v>
      </c>
      <c r="EO56" s="3">
        <f t="shared" si="227"/>
        <v>0</v>
      </c>
      <c r="EP56" s="3">
        <f t="shared" si="227"/>
        <v>0</v>
      </c>
      <c r="EQ56" s="3">
        <f t="shared" si="227"/>
        <v>0</v>
      </c>
      <c r="ER56" s="3">
        <f t="shared" si="227"/>
        <v>0</v>
      </c>
      <c r="ES56" s="3">
        <f t="shared" si="227"/>
        <v>0</v>
      </c>
      <c r="ET56" s="3">
        <f t="shared" si="227"/>
        <v>0</v>
      </c>
      <c r="EU56" s="3">
        <f t="shared" si="227"/>
        <v>0</v>
      </c>
      <c r="EV56" s="3">
        <f>SUM(EP56:EU56)</f>
        <v>0</v>
      </c>
      <c r="EW56" s="3">
        <f>EN56+EO56+EV56</f>
        <v>0</v>
      </c>
      <c r="EX56" s="3"/>
      <c r="EY56" s="3"/>
      <c r="EZ56" s="3"/>
    </row>
    <row r="57" spans="1:156" hidden="1" x14ac:dyDescent="0.2">
      <c r="A57" s="1" t="s">
        <v>253</v>
      </c>
      <c r="B57" s="3">
        <f t="shared" si="216"/>
        <v>0</v>
      </c>
      <c r="C57" s="3">
        <f t="shared" si="216"/>
        <v>0</v>
      </c>
      <c r="D57" s="3">
        <f t="shared" si="216"/>
        <v>0</v>
      </c>
      <c r="E57" s="3">
        <f t="shared" si="216"/>
        <v>0</v>
      </c>
      <c r="F57" s="3">
        <f t="shared" si="216"/>
        <v>0</v>
      </c>
      <c r="G57" s="3">
        <f t="shared" si="216"/>
        <v>0</v>
      </c>
      <c r="H57" s="3">
        <f t="shared" si="216"/>
        <v>0</v>
      </c>
      <c r="I57" s="3">
        <f t="shared" si="216"/>
        <v>0</v>
      </c>
      <c r="J57" s="3">
        <f>SUM(D57:I57)</f>
        <v>0</v>
      </c>
      <c r="K57" s="3">
        <f>B57+C57+J57</f>
        <v>0</v>
      </c>
      <c r="O57" s="3">
        <f t="shared" si="217"/>
        <v>0</v>
      </c>
      <c r="P57" s="3">
        <f t="shared" si="217"/>
        <v>0</v>
      </c>
      <c r="Q57" s="3">
        <f t="shared" si="217"/>
        <v>0</v>
      </c>
      <c r="R57" s="3">
        <f t="shared" si="217"/>
        <v>0</v>
      </c>
      <c r="S57" s="3">
        <f t="shared" si="217"/>
        <v>0</v>
      </c>
      <c r="T57" s="3">
        <f t="shared" si="217"/>
        <v>0</v>
      </c>
      <c r="U57" s="3">
        <f t="shared" si="217"/>
        <v>0</v>
      </c>
      <c r="V57" s="3">
        <f t="shared" si="217"/>
        <v>0</v>
      </c>
      <c r="W57" s="3">
        <f>SUM(Q57:V57)</f>
        <v>0</v>
      </c>
      <c r="X57" s="3">
        <f>O57+P57+W57</f>
        <v>0</v>
      </c>
      <c r="AA57" s="3">
        <f t="shared" si="218"/>
        <v>0</v>
      </c>
      <c r="AB57" s="3">
        <f t="shared" si="218"/>
        <v>0</v>
      </c>
      <c r="AC57" s="3">
        <f t="shared" si="218"/>
        <v>0</v>
      </c>
      <c r="AD57" s="3">
        <f t="shared" si="218"/>
        <v>0</v>
      </c>
      <c r="AE57" s="3">
        <f t="shared" si="218"/>
        <v>0</v>
      </c>
      <c r="AF57" s="3">
        <f t="shared" si="218"/>
        <v>0</v>
      </c>
      <c r="AG57" s="3">
        <f t="shared" si="218"/>
        <v>0</v>
      </c>
      <c r="AH57" s="3">
        <f t="shared" si="218"/>
        <v>0</v>
      </c>
      <c r="AI57" s="3">
        <f>SUM(AC57:AH57)</f>
        <v>0</v>
      </c>
      <c r="AJ57" s="3">
        <f>AA57+AB57+AI57</f>
        <v>0</v>
      </c>
      <c r="AK57" s="3"/>
      <c r="AL57" s="3"/>
      <c r="AM57" s="3"/>
      <c r="AN57" s="3">
        <f t="shared" si="219"/>
        <v>0</v>
      </c>
      <c r="AO57" s="3">
        <f t="shared" si="219"/>
        <v>0</v>
      </c>
      <c r="AP57" s="3">
        <f t="shared" si="219"/>
        <v>0</v>
      </c>
      <c r="AQ57" s="3">
        <f t="shared" si="219"/>
        <v>0</v>
      </c>
      <c r="AR57" s="3">
        <f t="shared" si="219"/>
        <v>0</v>
      </c>
      <c r="AS57" s="3">
        <f t="shared" si="219"/>
        <v>0</v>
      </c>
      <c r="AT57" s="3">
        <f t="shared" si="219"/>
        <v>0</v>
      </c>
      <c r="AU57" s="3">
        <f t="shared" si="219"/>
        <v>0</v>
      </c>
      <c r="AV57" s="3">
        <f>SUM(AP57:AU57)</f>
        <v>0</v>
      </c>
      <c r="AW57" s="3">
        <f>AN57+AO57+AV57</f>
        <v>0</v>
      </c>
      <c r="AX57" s="3"/>
      <c r="AY57" s="3"/>
      <c r="AZ57" s="3"/>
      <c r="BA57" s="3">
        <f t="shared" si="220"/>
        <v>0</v>
      </c>
      <c r="BB57" s="3">
        <f t="shared" si="220"/>
        <v>0</v>
      </c>
      <c r="BC57" s="3">
        <f t="shared" si="220"/>
        <v>0</v>
      </c>
      <c r="BD57" s="3">
        <f t="shared" si="220"/>
        <v>0</v>
      </c>
      <c r="BE57" s="3">
        <f t="shared" si="220"/>
        <v>0</v>
      </c>
      <c r="BF57" s="3">
        <f t="shared" si="220"/>
        <v>0</v>
      </c>
      <c r="BG57" s="3">
        <f t="shared" si="220"/>
        <v>0</v>
      </c>
      <c r="BH57" s="3">
        <f t="shared" si="220"/>
        <v>0</v>
      </c>
      <c r="BI57" s="3">
        <f>SUM(BC57:BH57)</f>
        <v>0</v>
      </c>
      <c r="BJ57" s="3">
        <f>BA57+BB57+BI57</f>
        <v>0</v>
      </c>
      <c r="BK57" s="3"/>
      <c r="BL57" s="3"/>
      <c r="BM57" s="3"/>
      <c r="BN57" s="3">
        <f t="shared" si="221"/>
        <v>0</v>
      </c>
      <c r="BO57" s="3">
        <f t="shared" si="221"/>
        <v>0</v>
      </c>
      <c r="BP57" s="3">
        <f t="shared" si="221"/>
        <v>0</v>
      </c>
      <c r="BQ57" s="3">
        <f t="shared" si="221"/>
        <v>0</v>
      </c>
      <c r="BR57" s="3">
        <f t="shared" si="221"/>
        <v>0</v>
      </c>
      <c r="BS57" s="3">
        <f t="shared" si="221"/>
        <v>0</v>
      </c>
      <c r="BT57" s="3">
        <f t="shared" si="221"/>
        <v>0</v>
      </c>
      <c r="BU57" s="3">
        <f t="shared" si="221"/>
        <v>0</v>
      </c>
      <c r="BV57" s="3">
        <f>SUM(BP57:BU57)</f>
        <v>0</v>
      </c>
      <c r="BW57" s="3">
        <f>BN57+BO57+BV57</f>
        <v>0</v>
      </c>
      <c r="BX57" s="3"/>
      <c r="BY57" s="3"/>
      <c r="BZ57" s="3"/>
      <c r="CA57" s="3">
        <f t="shared" si="222"/>
        <v>0</v>
      </c>
      <c r="CB57" s="3">
        <f t="shared" si="222"/>
        <v>0</v>
      </c>
      <c r="CC57" s="3">
        <f t="shared" si="222"/>
        <v>0</v>
      </c>
      <c r="CD57" s="3">
        <f t="shared" si="222"/>
        <v>0</v>
      </c>
      <c r="CE57" s="3">
        <f t="shared" si="222"/>
        <v>0</v>
      </c>
      <c r="CF57" s="3">
        <f t="shared" si="222"/>
        <v>0</v>
      </c>
      <c r="CG57" s="3">
        <f t="shared" si="222"/>
        <v>0</v>
      </c>
      <c r="CH57" s="3">
        <f t="shared" si="222"/>
        <v>0</v>
      </c>
      <c r="CI57" s="3">
        <f>SUM(CC57:CH57)</f>
        <v>0</v>
      </c>
      <c r="CJ57" s="3">
        <f>CA57+CB57+CI57</f>
        <v>0</v>
      </c>
      <c r="CK57" s="3"/>
      <c r="CL57" s="3"/>
      <c r="CM57" s="3"/>
      <c r="CN57" s="3">
        <f t="shared" si="223"/>
        <v>0</v>
      </c>
      <c r="CO57" s="3">
        <f t="shared" si="223"/>
        <v>0</v>
      </c>
      <c r="CP57" s="3">
        <f t="shared" si="223"/>
        <v>0</v>
      </c>
      <c r="CQ57" s="3">
        <f t="shared" si="223"/>
        <v>0</v>
      </c>
      <c r="CR57" s="3">
        <f t="shared" si="223"/>
        <v>0</v>
      </c>
      <c r="CS57" s="3">
        <f t="shared" si="223"/>
        <v>0</v>
      </c>
      <c r="CT57" s="3">
        <f t="shared" si="223"/>
        <v>0</v>
      </c>
      <c r="CU57" s="3">
        <f t="shared" si="223"/>
        <v>0</v>
      </c>
      <c r="CV57" s="3">
        <f>SUM(CP57:CU57)</f>
        <v>0</v>
      </c>
      <c r="CW57" s="3">
        <f>CN57+CO57+CV57</f>
        <v>0</v>
      </c>
      <c r="CX57" s="3"/>
      <c r="CY57" s="3"/>
      <c r="CZ57" s="3"/>
      <c r="DA57" s="3">
        <f t="shared" si="224"/>
        <v>0</v>
      </c>
      <c r="DB57" s="3">
        <f t="shared" si="224"/>
        <v>0</v>
      </c>
      <c r="DC57" s="3">
        <f t="shared" si="224"/>
        <v>0</v>
      </c>
      <c r="DD57" s="3">
        <f t="shared" si="224"/>
        <v>0</v>
      </c>
      <c r="DE57" s="3">
        <f t="shared" si="224"/>
        <v>0</v>
      </c>
      <c r="DF57" s="3">
        <f t="shared" si="224"/>
        <v>0</v>
      </c>
      <c r="DG57" s="3">
        <f t="shared" si="224"/>
        <v>0</v>
      </c>
      <c r="DH57" s="3">
        <f t="shared" si="224"/>
        <v>0</v>
      </c>
      <c r="DI57" s="3">
        <f>SUM(DC57:DH57)</f>
        <v>0</v>
      </c>
      <c r="DJ57" s="3">
        <f>DA57+DB57+DI57</f>
        <v>0</v>
      </c>
      <c r="DK57" s="3"/>
      <c r="DL57" s="3"/>
      <c r="DM57" s="3"/>
      <c r="DN57" s="3">
        <f t="shared" si="225"/>
        <v>0</v>
      </c>
      <c r="DO57" s="3">
        <f t="shared" si="225"/>
        <v>0</v>
      </c>
      <c r="DP57" s="3">
        <f t="shared" si="225"/>
        <v>0</v>
      </c>
      <c r="DQ57" s="3">
        <f t="shared" si="225"/>
        <v>0</v>
      </c>
      <c r="DR57" s="3">
        <f t="shared" si="225"/>
        <v>0</v>
      </c>
      <c r="DS57" s="3">
        <f t="shared" si="225"/>
        <v>0</v>
      </c>
      <c r="DT57" s="3">
        <f t="shared" si="225"/>
        <v>0</v>
      </c>
      <c r="DU57" s="3">
        <f t="shared" si="225"/>
        <v>0</v>
      </c>
      <c r="DV57" s="3">
        <f>SUM(DP57:DU57)</f>
        <v>0</v>
      </c>
      <c r="DW57" s="3">
        <f>DN57+DO57+DV57</f>
        <v>0</v>
      </c>
      <c r="DX57" s="3"/>
      <c r="DY57" s="3"/>
      <c r="DZ57" s="3"/>
      <c r="EA57" s="3">
        <f t="shared" si="226"/>
        <v>0</v>
      </c>
      <c r="EB57" s="3">
        <f t="shared" si="226"/>
        <v>0</v>
      </c>
      <c r="EC57" s="3">
        <f t="shared" si="226"/>
        <v>0</v>
      </c>
      <c r="ED57" s="3">
        <f t="shared" si="226"/>
        <v>0</v>
      </c>
      <c r="EE57" s="3">
        <f t="shared" si="226"/>
        <v>0</v>
      </c>
      <c r="EF57" s="3">
        <f t="shared" si="226"/>
        <v>0</v>
      </c>
      <c r="EG57" s="3">
        <f t="shared" si="226"/>
        <v>0</v>
      </c>
      <c r="EH57" s="3">
        <f t="shared" si="226"/>
        <v>0</v>
      </c>
      <c r="EI57" s="3">
        <f>SUM(EC57:EH57)</f>
        <v>0</v>
      </c>
      <c r="EJ57" s="3">
        <f>EA57+EB57+EI57</f>
        <v>0</v>
      </c>
      <c r="EK57" s="3"/>
      <c r="EL57" s="3"/>
      <c r="EM57" s="3"/>
      <c r="EN57" s="3">
        <f t="shared" si="227"/>
        <v>0</v>
      </c>
      <c r="EO57" s="3">
        <f t="shared" si="227"/>
        <v>0</v>
      </c>
      <c r="EP57" s="3">
        <f t="shared" si="227"/>
        <v>0</v>
      </c>
      <c r="EQ57" s="3">
        <f t="shared" si="227"/>
        <v>0</v>
      </c>
      <c r="ER57" s="3">
        <f t="shared" si="227"/>
        <v>0</v>
      </c>
      <c r="ES57" s="3">
        <f t="shared" si="227"/>
        <v>0</v>
      </c>
      <c r="ET57" s="3">
        <f t="shared" si="227"/>
        <v>0</v>
      </c>
      <c r="EU57" s="3">
        <f t="shared" si="227"/>
        <v>0</v>
      </c>
      <c r="EV57" s="3">
        <f>SUM(EP57:EU57)</f>
        <v>0</v>
      </c>
      <c r="EW57" s="3">
        <f>EN57+EO57+EV57</f>
        <v>0</v>
      </c>
      <c r="EX57" s="3"/>
      <c r="EY57" s="3"/>
      <c r="EZ57" s="3"/>
    </row>
    <row r="58" spans="1:156" hidden="1" x14ac:dyDescent="0.2">
      <c r="A58" s="74" t="s">
        <v>258</v>
      </c>
      <c r="B58" s="75">
        <f t="shared" ref="B58:I58" si="228">B56</f>
        <v>0</v>
      </c>
      <c r="C58" s="75">
        <f t="shared" si="228"/>
        <v>0</v>
      </c>
      <c r="D58" s="75">
        <f t="shared" si="228"/>
        <v>0</v>
      </c>
      <c r="E58" s="75">
        <f t="shared" si="228"/>
        <v>0</v>
      </c>
      <c r="F58" s="75">
        <f t="shared" si="228"/>
        <v>0</v>
      </c>
      <c r="G58" s="75">
        <f t="shared" si="228"/>
        <v>0</v>
      </c>
      <c r="H58" s="75">
        <f t="shared" si="228"/>
        <v>0</v>
      </c>
      <c r="I58" s="75">
        <f t="shared" si="228"/>
        <v>0</v>
      </c>
      <c r="J58" s="75">
        <f>SUM(D58:I58)</f>
        <v>0</v>
      </c>
      <c r="K58" s="75">
        <f>B58+C58+J58</f>
        <v>0</v>
      </c>
      <c r="O58" s="75">
        <f t="shared" ref="O58:V58" si="229">O56</f>
        <v>0</v>
      </c>
      <c r="P58" s="75">
        <f t="shared" si="229"/>
        <v>0</v>
      </c>
      <c r="Q58" s="75">
        <f t="shared" si="229"/>
        <v>0</v>
      </c>
      <c r="R58" s="75">
        <f t="shared" si="229"/>
        <v>0</v>
      </c>
      <c r="S58" s="75">
        <f t="shared" si="229"/>
        <v>0</v>
      </c>
      <c r="T58" s="75">
        <f t="shared" si="229"/>
        <v>0</v>
      </c>
      <c r="U58" s="75">
        <f t="shared" si="229"/>
        <v>0</v>
      </c>
      <c r="V58" s="75">
        <f t="shared" si="229"/>
        <v>0</v>
      </c>
      <c r="W58" s="75">
        <f>SUM(Q58:V58)</f>
        <v>0</v>
      </c>
      <c r="X58" s="75">
        <f>O58+P58+W58</f>
        <v>0</v>
      </c>
      <c r="AA58" s="75">
        <f t="shared" ref="AA58:AH58" si="230">AA56</f>
        <v>0</v>
      </c>
      <c r="AB58" s="75">
        <f t="shared" si="230"/>
        <v>0</v>
      </c>
      <c r="AC58" s="75">
        <f t="shared" si="230"/>
        <v>0</v>
      </c>
      <c r="AD58" s="75">
        <f t="shared" si="230"/>
        <v>0</v>
      </c>
      <c r="AE58" s="75">
        <f t="shared" si="230"/>
        <v>0</v>
      </c>
      <c r="AF58" s="75">
        <f t="shared" si="230"/>
        <v>0</v>
      </c>
      <c r="AG58" s="75">
        <f t="shared" si="230"/>
        <v>0</v>
      </c>
      <c r="AH58" s="75">
        <f t="shared" si="230"/>
        <v>0</v>
      </c>
      <c r="AI58" s="75">
        <f>SUM(AC58:AH58)</f>
        <v>0</v>
      </c>
      <c r="AJ58" s="75">
        <f>AA58+AB58+AI58</f>
        <v>0</v>
      </c>
      <c r="AK58" s="70"/>
      <c r="AL58" s="70"/>
      <c r="AM58" s="70"/>
      <c r="AN58" s="75">
        <f t="shared" ref="AN58:AU58" si="231">AN56</f>
        <v>0</v>
      </c>
      <c r="AO58" s="75">
        <f t="shared" si="231"/>
        <v>0</v>
      </c>
      <c r="AP58" s="75">
        <f t="shared" si="231"/>
        <v>0</v>
      </c>
      <c r="AQ58" s="75">
        <f t="shared" si="231"/>
        <v>0</v>
      </c>
      <c r="AR58" s="75">
        <f t="shared" si="231"/>
        <v>0</v>
      </c>
      <c r="AS58" s="75">
        <f t="shared" si="231"/>
        <v>0</v>
      </c>
      <c r="AT58" s="75">
        <f t="shared" si="231"/>
        <v>0</v>
      </c>
      <c r="AU58" s="75">
        <f t="shared" si="231"/>
        <v>0</v>
      </c>
      <c r="AV58" s="75">
        <f>SUM(AP58:AU58)</f>
        <v>0</v>
      </c>
      <c r="AW58" s="75">
        <f>AN58+AO58+AV58</f>
        <v>0</v>
      </c>
      <c r="AX58" s="70"/>
      <c r="AY58" s="70"/>
      <c r="AZ58" s="70"/>
      <c r="BA58" s="75">
        <f t="shared" ref="BA58:BH58" si="232">BA56</f>
        <v>0</v>
      </c>
      <c r="BB58" s="75">
        <f t="shared" si="232"/>
        <v>0</v>
      </c>
      <c r="BC58" s="75">
        <f t="shared" si="232"/>
        <v>0</v>
      </c>
      <c r="BD58" s="75">
        <f t="shared" si="232"/>
        <v>0</v>
      </c>
      <c r="BE58" s="75">
        <f t="shared" si="232"/>
        <v>0</v>
      </c>
      <c r="BF58" s="75">
        <f t="shared" si="232"/>
        <v>0</v>
      </c>
      <c r="BG58" s="75">
        <f t="shared" si="232"/>
        <v>0</v>
      </c>
      <c r="BH58" s="75">
        <f t="shared" si="232"/>
        <v>0</v>
      </c>
      <c r="BI58" s="75">
        <f>SUM(BC58:BH58)</f>
        <v>0</v>
      </c>
      <c r="BJ58" s="75">
        <f>BA58+BB58+BI58</f>
        <v>0</v>
      </c>
      <c r="BK58" s="70"/>
      <c r="BL58" s="70"/>
      <c r="BM58" s="70"/>
      <c r="BN58" s="75">
        <f t="shared" ref="BN58:BU58" si="233">BN56</f>
        <v>0</v>
      </c>
      <c r="BO58" s="75">
        <f t="shared" si="233"/>
        <v>0</v>
      </c>
      <c r="BP58" s="75">
        <f t="shared" si="233"/>
        <v>0</v>
      </c>
      <c r="BQ58" s="75">
        <f t="shared" si="233"/>
        <v>0</v>
      </c>
      <c r="BR58" s="75">
        <f t="shared" si="233"/>
        <v>0</v>
      </c>
      <c r="BS58" s="75">
        <f t="shared" si="233"/>
        <v>0</v>
      </c>
      <c r="BT58" s="75">
        <f t="shared" si="233"/>
        <v>0</v>
      </c>
      <c r="BU58" s="75">
        <f t="shared" si="233"/>
        <v>0</v>
      </c>
      <c r="BV58" s="75">
        <f>SUM(BP58:BU58)</f>
        <v>0</v>
      </c>
      <c r="BW58" s="75">
        <f>BN58+BO58+BV58</f>
        <v>0</v>
      </c>
      <c r="BX58" s="70"/>
      <c r="BY58" s="70"/>
      <c r="BZ58" s="70"/>
      <c r="CA58" s="75">
        <f t="shared" ref="CA58:CH58" si="234">CA56</f>
        <v>0</v>
      </c>
      <c r="CB58" s="75">
        <f t="shared" si="234"/>
        <v>0</v>
      </c>
      <c r="CC58" s="75">
        <f t="shared" si="234"/>
        <v>0</v>
      </c>
      <c r="CD58" s="75">
        <f t="shared" si="234"/>
        <v>0</v>
      </c>
      <c r="CE58" s="75">
        <f t="shared" si="234"/>
        <v>0</v>
      </c>
      <c r="CF58" s="75">
        <f t="shared" si="234"/>
        <v>0</v>
      </c>
      <c r="CG58" s="75">
        <f t="shared" si="234"/>
        <v>0</v>
      </c>
      <c r="CH58" s="75">
        <f t="shared" si="234"/>
        <v>0</v>
      </c>
      <c r="CI58" s="75">
        <f>SUM(CC58:CH58)</f>
        <v>0</v>
      </c>
      <c r="CJ58" s="75">
        <f>CA58+CB58+CI58</f>
        <v>0</v>
      </c>
      <c r="CK58" s="70"/>
      <c r="CL58" s="70"/>
      <c r="CM58" s="70"/>
      <c r="CN58" s="75">
        <f t="shared" ref="CN58:CU58" si="235">CN56</f>
        <v>0</v>
      </c>
      <c r="CO58" s="75">
        <f t="shared" si="235"/>
        <v>0</v>
      </c>
      <c r="CP58" s="75">
        <f t="shared" si="235"/>
        <v>0</v>
      </c>
      <c r="CQ58" s="75">
        <f t="shared" si="235"/>
        <v>0</v>
      </c>
      <c r="CR58" s="75">
        <f t="shared" si="235"/>
        <v>0</v>
      </c>
      <c r="CS58" s="75">
        <f t="shared" si="235"/>
        <v>0</v>
      </c>
      <c r="CT58" s="75">
        <f t="shared" si="235"/>
        <v>0</v>
      </c>
      <c r="CU58" s="75">
        <f t="shared" si="235"/>
        <v>0</v>
      </c>
      <c r="CV58" s="75">
        <f>SUM(CP58:CU58)</f>
        <v>0</v>
      </c>
      <c r="CW58" s="75">
        <f>CN58+CO58+CV58</f>
        <v>0</v>
      </c>
      <c r="CX58" s="70"/>
      <c r="CY58" s="70"/>
      <c r="CZ58" s="70"/>
      <c r="DA58" s="75">
        <f t="shared" ref="DA58:DH58" si="236">DA56</f>
        <v>0</v>
      </c>
      <c r="DB58" s="75">
        <f t="shared" si="236"/>
        <v>0</v>
      </c>
      <c r="DC58" s="75">
        <f t="shared" si="236"/>
        <v>0</v>
      </c>
      <c r="DD58" s="75">
        <f t="shared" si="236"/>
        <v>0</v>
      </c>
      <c r="DE58" s="75">
        <f t="shared" si="236"/>
        <v>0</v>
      </c>
      <c r="DF58" s="75">
        <f t="shared" si="236"/>
        <v>0</v>
      </c>
      <c r="DG58" s="75">
        <f t="shared" si="236"/>
        <v>0</v>
      </c>
      <c r="DH58" s="75">
        <f t="shared" si="236"/>
        <v>0</v>
      </c>
      <c r="DI58" s="75">
        <f>SUM(DC58:DH58)</f>
        <v>0</v>
      </c>
      <c r="DJ58" s="75">
        <f>DA58+DB58+DI58</f>
        <v>0</v>
      </c>
      <c r="DK58" s="70"/>
      <c r="DL58" s="70"/>
      <c r="DM58" s="70"/>
      <c r="DN58" s="75">
        <f t="shared" ref="DN58:DU58" si="237">DN56</f>
        <v>0</v>
      </c>
      <c r="DO58" s="75">
        <f t="shared" si="237"/>
        <v>0</v>
      </c>
      <c r="DP58" s="75">
        <f t="shared" si="237"/>
        <v>0</v>
      </c>
      <c r="DQ58" s="75">
        <f t="shared" si="237"/>
        <v>0</v>
      </c>
      <c r="DR58" s="75">
        <f t="shared" si="237"/>
        <v>0</v>
      </c>
      <c r="DS58" s="75">
        <f t="shared" si="237"/>
        <v>0</v>
      </c>
      <c r="DT58" s="75">
        <f t="shared" si="237"/>
        <v>0</v>
      </c>
      <c r="DU58" s="75">
        <f t="shared" si="237"/>
        <v>0</v>
      </c>
      <c r="DV58" s="75">
        <f>SUM(DP58:DU58)</f>
        <v>0</v>
      </c>
      <c r="DW58" s="75">
        <f>DN58+DO58+DV58</f>
        <v>0</v>
      </c>
      <c r="DX58" s="70"/>
      <c r="DY58" s="70"/>
      <c r="DZ58" s="70"/>
      <c r="EA58" s="75">
        <f t="shared" ref="EA58:EH58" si="238">EA56</f>
        <v>0</v>
      </c>
      <c r="EB58" s="75">
        <f t="shared" si="238"/>
        <v>0</v>
      </c>
      <c r="EC58" s="75">
        <f t="shared" si="238"/>
        <v>0</v>
      </c>
      <c r="ED58" s="75">
        <f t="shared" si="238"/>
        <v>0</v>
      </c>
      <c r="EE58" s="75">
        <f t="shared" si="238"/>
        <v>0</v>
      </c>
      <c r="EF58" s="75">
        <f t="shared" si="238"/>
        <v>0</v>
      </c>
      <c r="EG58" s="75">
        <f t="shared" si="238"/>
        <v>0</v>
      </c>
      <c r="EH58" s="75">
        <f t="shared" si="238"/>
        <v>0</v>
      </c>
      <c r="EI58" s="75">
        <f>SUM(EC58:EH58)</f>
        <v>0</v>
      </c>
      <c r="EJ58" s="75">
        <f>EA58+EB58+EI58</f>
        <v>0</v>
      </c>
      <c r="EK58" s="70"/>
      <c r="EL58" s="70"/>
      <c r="EM58" s="70"/>
      <c r="EN58" s="75">
        <f t="shared" ref="EN58:EU58" si="239">EN56</f>
        <v>0</v>
      </c>
      <c r="EO58" s="75">
        <f t="shared" si="239"/>
        <v>0</v>
      </c>
      <c r="EP58" s="75">
        <f t="shared" si="239"/>
        <v>0</v>
      </c>
      <c r="EQ58" s="75">
        <f t="shared" si="239"/>
        <v>0</v>
      </c>
      <c r="ER58" s="75">
        <f t="shared" si="239"/>
        <v>0</v>
      </c>
      <c r="ES58" s="75">
        <f t="shared" si="239"/>
        <v>0</v>
      </c>
      <c r="ET58" s="75">
        <f t="shared" si="239"/>
        <v>0</v>
      </c>
      <c r="EU58" s="75">
        <f t="shared" si="239"/>
        <v>0</v>
      </c>
      <c r="EV58" s="75">
        <f>SUM(EP58:EU58)</f>
        <v>0</v>
      </c>
      <c r="EW58" s="75">
        <f>EN58+EO58+EV58</f>
        <v>0</v>
      </c>
      <c r="EX58" s="70"/>
      <c r="EY58" s="70"/>
      <c r="EZ58" s="70"/>
    </row>
    <row r="59" spans="1:156" hidden="1" x14ac:dyDescent="0.2">
      <c r="A59" s="74" t="s">
        <v>262</v>
      </c>
      <c r="B59" s="75">
        <f t="shared" ref="B59:I59" si="240">B57-B55</f>
        <v>0</v>
      </c>
      <c r="C59" s="75">
        <f t="shared" si="240"/>
        <v>0</v>
      </c>
      <c r="D59" s="75">
        <f t="shared" si="240"/>
        <v>0</v>
      </c>
      <c r="E59" s="75">
        <f t="shared" si="240"/>
        <v>0</v>
      </c>
      <c r="F59" s="75">
        <f t="shared" si="240"/>
        <v>0</v>
      </c>
      <c r="G59" s="75">
        <f t="shared" si="240"/>
        <v>0</v>
      </c>
      <c r="H59" s="75">
        <f t="shared" si="240"/>
        <v>0</v>
      </c>
      <c r="I59" s="75">
        <f t="shared" si="240"/>
        <v>0</v>
      </c>
      <c r="J59" s="75">
        <f>SUM(D59:I59)</f>
        <v>0</v>
      </c>
      <c r="K59" s="75">
        <f>B59+C59+J59</f>
        <v>0</v>
      </c>
      <c r="O59" s="75">
        <f t="shared" ref="O59:V59" si="241">O57-O55</f>
        <v>0</v>
      </c>
      <c r="P59" s="75">
        <f t="shared" si="241"/>
        <v>0</v>
      </c>
      <c r="Q59" s="75">
        <f t="shared" si="241"/>
        <v>0</v>
      </c>
      <c r="R59" s="75">
        <f t="shared" si="241"/>
        <v>0</v>
      </c>
      <c r="S59" s="75">
        <f t="shared" si="241"/>
        <v>0</v>
      </c>
      <c r="T59" s="75">
        <f t="shared" si="241"/>
        <v>0</v>
      </c>
      <c r="U59" s="75">
        <f t="shared" si="241"/>
        <v>0</v>
      </c>
      <c r="V59" s="75">
        <f t="shared" si="241"/>
        <v>0</v>
      </c>
      <c r="W59" s="75">
        <f>SUM(Q59:V59)</f>
        <v>0</v>
      </c>
      <c r="X59" s="75">
        <f>O59+P59+W59</f>
        <v>0</v>
      </c>
      <c r="AA59" s="75">
        <f t="shared" ref="AA59:AH59" si="242">AA57-AA55</f>
        <v>0</v>
      </c>
      <c r="AB59" s="75">
        <f t="shared" si="242"/>
        <v>0</v>
      </c>
      <c r="AC59" s="75">
        <f t="shared" si="242"/>
        <v>0</v>
      </c>
      <c r="AD59" s="75">
        <f t="shared" si="242"/>
        <v>0</v>
      </c>
      <c r="AE59" s="75">
        <f t="shared" si="242"/>
        <v>0</v>
      </c>
      <c r="AF59" s="75">
        <f t="shared" si="242"/>
        <v>0</v>
      </c>
      <c r="AG59" s="75">
        <f t="shared" si="242"/>
        <v>0</v>
      </c>
      <c r="AH59" s="75">
        <f t="shared" si="242"/>
        <v>0</v>
      </c>
      <c r="AI59" s="75">
        <f>SUM(AC59:AH59)</f>
        <v>0</v>
      </c>
      <c r="AJ59" s="75">
        <f>AA59+AB59+AI59</f>
        <v>0</v>
      </c>
      <c r="AK59" s="70"/>
      <c r="AL59" s="70"/>
      <c r="AM59" s="70"/>
      <c r="AN59" s="75">
        <f t="shared" ref="AN59:AU59" si="243">AN57-AN55</f>
        <v>0</v>
      </c>
      <c r="AO59" s="75">
        <f t="shared" si="243"/>
        <v>0</v>
      </c>
      <c r="AP59" s="75">
        <f t="shared" si="243"/>
        <v>0</v>
      </c>
      <c r="AQ59" s="75">
        <f t="shared" si="243"/>
        <v>0</v>
      </c>
      <c r="AR59" s="75">
        <f t="shared" si="243"/>
        <v>0</v>
      </c>
      <c r="AS59" s="75">
        <f t="shared" si="243"/>
        <v>0</v>
      </c>
      <c r="AT59" s="75">
        <f t="shared" si="243"/>
        <v>0</v>
      </c>
      <c r="AU59" s="75">
        <f t="shared" si="243"/>
        <v>0</v>
      </c>
      <c r="AV59" s="75">
        <f>SUM(AP59:AU59)</f>
        <v>0</v>
      </c>
      <c r="AW59" s="75">
        <f>AN59+AO59+AV59</f>
        <v>0</v>
      </c>
      <c r="AX59" s="70"/>
      <c r="AY59" s="70"/>
      <c r="AZ59" s="70"/>
      <c r="BA59" s="75">
        <f t="shared" ref="BA59:BH59" si="244">BA57-BA55</f>
        <v>0</v>
      </c>
      <c r="BB59" s="75">
        <f t="shared" si="244"/>
        <v>0</v>
      </c>
      <c r="BC59" s="75">
        <f t="shared" si="244"/>
        <v>0</v>
      </c>
      <c r="BD59" s="75">
        <f t="shared" si="244"/>
        <v>0</v>
      </c>
      <c r="BE59" s="75">
        <f t="shared" si="244"/>
        <v>0</v>
      </c>
      <c r="BF59" s="75">
        <f t="shared" si="244"/>
        <v>0</v>
      </c>
      <c r="BG59" s="75">
        <f t="shared" si="244"/>
        <v>0</v>
      </c>
      <c r="BH59" s="75">
        <f t="shared" si="244"/>
        <v>0</v>
      </c>
      <c r="BI59" s="75">
        <f>SUM(BC59:BH59)</f>
        <v>0</v>
      </c>
      <c r="BJ59" s="75">
        <f>BA59+BB59+BI59</f>
        <v>0</v>
      </c>
      <c r="BK59" s="70"/>
      <c r="BL59" s="70"/>
      <c r="BM59" s="70"/>
      <c r="BN59" s="75">
        <f t="shared" ref="BN59:BU59" si="245">BN57-BN55</f>
        <v>0</v>
      </c>
      <c r="BO59" s="75">
        <f t="shared" si="245"/>
        <v>0</v>
      </c>
      <c r="BP59" s="75">
        <f t="shared" si="245"/>
        <v>0</v>
      </c>
      <c r="BQ59" s="75">
        <f t="shared" si="245"/>
        <v>0</v>
      </c>
      <c r="BR59" s="75">
        <f t="shared" si="245"/>
        <v>0</v>
      </c>
      <c r="BS59" s="75">
        <f t="shared" si="245"/>
        <v>0</v>
      </c>
      <c r="BT59" s="75">
        <f t="shared" si="245"/>
        <v>0</v>
      </c>
      <c r="BU59" s="75">
        <f t="shared" si="245"/>
        <v>0</v>
      </c>
      <c r="BV59" s="75">
        <f>SUM(BP59:BU59)</f>
        <v>0</v>
      </c>
      <c r="BW59" s="75">
        <f>BN59+BO59+BV59</f>
        <v>0</v>
      </c>
      <c r="BX59" s="70"/>
      <c r="BY59" s="70"/>
      <c r="BZ59" s="70"/>
      <c r="CA59" s="75">
        <f t="shared" ref="CA59:CH59" si="246">CA57-CA55</f>
        <v>0</v>
      </c>
      <c r="CB59" s="75">
        <f t="shared" si="246"/>
        <v>0</v>
      </c>
      <c r="CC59" s="75">
        <f t="shared" si="246"/>
        <v>0</v>
      </c>
      <c r="CD59" s="75">
        <f t="shared" si="246"/>
        <v>0</v>
      </c>
      <c r="CE59" s="75">
        <f t="shared" si="246"/>
        <v>0</v>
      </c>
      <c r="CF59" s="75">
        <f t="shared" si="246"/>
        <v>0</v>
      </c>
      <c r="CG59" s="75">
        <f t="shared" si="246"/>
        <v>0</v>
      </c>
      <c r="CH59" s="75">
        <f t="shared" si="246"/>
        <v>0</v>
      </c>
      <c r="CI59" s="75">
        <f>SUM(CC59:CH59)</f>
        <v>0</v>
      </c>
      <c r="CJ59" s="75">
        <f>CA59+CB59+CI59</f>
        <v>0</v>
      </c>
      <c r="CK59" s="70"/>
      <c r="CL59" s="70"/>
      <c r="CM59" s="70"/>
      <c r="CN59" s="75">
        <f t="shared" ref="CN59:CU59" si="247">CN57-CN55</f>
        <v>0</v>
      </c>
      <c r="CO59" s="75">
        <f t="shared" si="247"/>
        <v>0</v>
      </c>
      <c r="CP59" s="75">
        <f t="shared" si="247"/>
        <v>0</v>
      </c>
      <c r="CQ59" s="75">
        <f t="shared" si="247"/>
        <v>0</v>
      </c>
      <c r="CR59" s="75">
        <f t="shared" si="247"/>
        <v>0</v>
      </c>
      <c r="CS59" s="75">
        <f t="shared" si="247"/>
        <v>0</v>
      </c>
      <c r="CT59" s="75">
        <f t="shared" si="247"/>
        <v>0</v>
      </c>
      <c r="CU59" s="75">
        <f t="shared" si="247"/>
        <v>0</v>
      </c>
      <c r="CV59" s="75">
        <f>SUM(CP59:CU59)</f>
        <v>0</v>
      </c>
      <c r="CW59" s="75">
        <f>CN59+CO59+CV59</f>
        <v>0</v>
      </c>
      <c r="CX59" s="70"/>
      <c r="CY59" s="70"/>
      <c r="CZ59" s="70"/>
      <c r="DA59" s="75">
        <f t="shared" ref="DA59:DH59" si="248">DA57-DA55</f>
        <v>0</v>
      </c>
      <c r="DB59" s="75">
        <f t="shared" si="248"/>
        <v>0</v>
      </c>
      <c r="DC59" s="75">
        <f t="shared" si="248"/>
        <v>0</v>
      </c>
      <c r="DD59" s="75">
        <f t="shared" si="248"/>
        <v>0</v>
      </c>
      <c r="DE59" s="75">
        <f t="shared" si="248"/>
        <v>0</v>
      </c>
      <c r="DF59" s="75">
        <f t="shared" si="248"/>
        <v>0</v>
      </c>
      <c r="DG59" s="75">
        <f t="shared" si="248"/>
        <v>0</v>
      </c>
      <c r="DH59" s="75">
        <f t="shared" si="248"/>
        <v>0</v>
      </c>
      <c r="DI59" s="75">
        <f>SUM(DC59:DH59)</f>
        <v>0</v>
      </c>
      <c r="DJ59" s="75">
        <f>DA59+DB59+DI59</f>
        <v>0</v>
      </c>
      <c r="DK59" s="70"/>
      <c r="DL59" s="70"/>
      <c r="DM59" s="70"/>
      <c r="DN59" s="75">
        <f t="shared" ref="DN59:DU59" si="249">DN57-DN55</f>
        <v>0</v>
      </c>
      <c r="DO59" s="75">
        <f t="shared" si="249"/>
        <v>0</v>
      </c>
      <c r="DP59" s="75">
        <f t="shared" si="249"/>
        <v>0</v>
      </c>
      <c r="DQ59" s="75">
        <f t="shared" si="249"/>
        <v>0</v>
      </c>
      <c r="DR59" s="75">
        <f t="shared" si="249"/>
        <v>0</v>
      </c>
      <c r="DS59" s="75">
        <f t="shared" si="249"/>
        <v>0</v>
      </c>
      <c r="DT59" s="75">
        <f t="shared" si="249"/>
        <v>0</v>
      </c>
      <c r="DU59" s="75">
        <f t="shared" si="249"/>
        <v>0</v>
      </c>
      <c r="DV59" s="75">
        <f>SUM(DP59:DU59)</f>
        <v>0</v>
      </c>
      <c r="DW59" s="75">
        <f>DN59+DO59+DV59</f>
        <v>0</v>
      </c>
      <c r="DX59" s="70"/>
      <c r="DY59" s="70"/>
      <c r="DZ59" s="70"/>
      <c r="EA59" s="75">
        <f t="shared" ref="EA59:EH59" si="250">EA57-EA55</f>
        <v>0</v>
      </c>
      <c r="EB59" s="75">
        <f t="shared" si="250"/>
        <v>0</v>
      </c>
      <c r="EC59" s="75">
        <f t="shared" si="250"/>
        <v>0</v>
      </c>
      <c r="ED59" s="75">
        <f t="shared" si="250"/>
        <v>0</v>
      </c>
      <c r="EE59" s="75">
        <f t="shared" si="250"/>
        <v>0</v>
      </c>
      <c r="EF59" s="75">
        <f t="shared" si="250"/>
        <v>0</v>
      </c>
      <c r="EG59" s="75">
        <f t="shared" si="250"/>
        <v>0</v>
      </c>
      <c r="EH59" s="75">
        <f t="shared" si="250"/>
        <v>0</v>
      </c>
      <c r="EI59" s="75">
        <f>SUM(EC59:EH59)</f>
        <v>0</v>
      </c>
      <c r="EJ59" s="75">
        <f>EA59+EB59+EI59</f>
        <v>0</v>
      </c>
      <c r="EK59" s="70"/>
      <c r="EL59" s="70"/>
      <c r="EM59" s="70"/>
      <c r="EN59" s="75">
        <f t="shared" ref="EN59:EU59" si="251">EN57-EN55</f>
        <v>0</v>
      </c>
      <c r="EO59" s="75">
        <f t="shared" si="251"/>
        <v>0</v>
      </c>
      <c r="EP59" s="75">
        <f t="shared" si="251"/>
        <v>0</v>
      </c>
      <c r="EQ59" s="75">
        <f t="shared" si="251"/>
        <v>0</v>
      </c>
      <c r="ER59" s="75">
        <f t="shared" si="251"/>
        <v>0</v>
      </c>
      <c r="ES59" s="75">
        <f t="shared" si="251"/>
        <v>0</v>
      </c>
      <c r="ET59" s="75">
        <f t="shared" si="251"/>
        <v>0</v>
      </c>
      <c r="EU59" s="75">
        <f t="shared" si="251"/>
        <v>0</v>
      </c>
      <c r="EV59" s="75">
        <f>SUM(EP59:EU59)</f>
        <v>0</v>
      </c>
      <c r="EW59" s="75">
        <f>EN59+EO59+EV59</f>
        <v>0</v>
      </c>
      <c r="EX59" s="70"/>
      <c r="EY59" s="70"/>
      <c r="EZ59" s="70"/>
    </row>
    <row r="60" spans="1:156" ht="6" customHeight="1" x14ac:dyDescent="0.2">
      <c r="A60" s="83"/>
      <c r="B60" s="82"/>
      <c r="C60" s="82"/>
      <c r="D60" s="82"/>
      <c r="E60" s="82"/>
      <c r="F60" s="82"/>
      <c r="G60" s="82"/>
      <c r="H60" s="82"/>
      <c r="I60" s="82"/>
      <c r="J60" s="82"/>
      <c r="K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3"/>
      <c r="AL60" s="3"/>
      <c r="AM60" s="3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3"/>
      <c r="AY60" s="3"/>
      <c r="AZ60" s="3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3"/>
      <c r="BL60" s="3"/>
      <c r="BM60" s="3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3"/>
      <c r="BY60" s="3"/>
      <c r="BZ60" s="3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3"/>
      <c r="CL60" s="3"/>
      <c r="CM60" s="3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3"/>
      <c r="CY60" s="3"/>
      <c r="CZ60" s="3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3"/>
      <c r="DL60" s="3"/>
      <c r="DM60" s="3"/>
      <c r="DN60" s="82"/>
      <c r="DO60" s="82"/>
      <c r="DP60" s="82"/>
      <c r="DQ60" s="82"/>
      <c r="DR60" s="82"/>
      <c r="DS60" s="82"/>
      <c r="DT60" s="82"/>
      <c r="DU60" s="82"/>
      <c r="DV60" s="82"/>
      <c r="DW60" s="82"/>
      <c r="DX60" s="3"/>
      <c r="DY60" s="3"/>
      <c r="DZ60" s="3"/>
      <c r="EA60" s="82"/>
      <c r="EB60" s="82"/>
      <c r="EC60" s="82"/>
      <c r="ED60" s="82"/>
      <c r="EE60" s="82"/>
      <c r="EF60" s="82"/>
      <c r="EG60" s="82"/>
      <c r="EH60" s="82"/>
      <c r="EI60" s="82"/>
      <c r="EJ60" s="82"/>
      <c r="EK60" s="3"/>
      <c r="EL60" s="3"/>
      <c r="EM60" s="3"/>
      <c r="EN60" s="82"/>
      <c r="EO60" s="82"/>
      <c r="EP60" s="82"/>
      <c r="EQ60" s="82"/>
      <c r="ER60" s="82"/>
      <c r="ES60" s="82"/>
      <c r="ET60" s="82"/>
      <c r="EU60" s="82"/>
      <c r="EV60" s="82"/>
      <c r="EW60" s="82"/>
      <c r="EX60" s="3"/>
      <c r="EY60" s="3"/>
      <c r="EZ60" s="3"/>
    </row>
    <row r="61" spans="1:156" x14ac:dyDescent="0.2">
      <c r="A61" s="77" t="s">
        <v>261</v>
      </c>
      <c r="B61" s="3"/>
      <c r="C61" s="3"/>
      <c r="D61" s="3"/>
      <c r="E61" s="3"/>
      <c r="F61" s="3"/>
      <c r="G61" s="3"/>
      <c r="H61" s="3"/>
      <c r="I61" s="3"/>
      <c r="J61" s="3"/>
      <c r="K61" s="3"/>
      <c r="O61" s="3"/>
      <c r="P61" s="3"/>
      <c r="Q61" s="3"/>
      <c r="R61" s="3"/>
      <c r="S61" s="3"/>
      <c r="T61" s="3"/>
      <c r="U61" s="3"/>
      <c r="V61" s="3"/>
      <c r="W61" s="3"/>
      <c r="X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</row>
    <row r="62" spans="1:156" x14ac:dyDescent="0.2">
      <c r="A62" s="1" t="s">
        <v>255</v>
      </c>
      <c r="B62" s="76">
        <f>'Reass Local'!B62</f>
        <v>388267907.51262766</v>
      </c>
      <c r="C62" s="76">
        <f>'Reass Local'!C62</f>
        <v>0</v>
      </c>
      <c r="D62" s="76">
        <f>'Reass Local'!D62</f>
        <v>192391.50089493673</v>
      </c>
      <c r="E62" s="76">
        <f>'Reass Local'!E62</f>
        <v>2433094331.8883796</v>
      </c>
      <c r="F62" s="76">
        <f>'Reass Local'!F62</f>
        <v>282464298.86619002</v>
      </c>
      <c r="G62" s="76">
        <f>'Reass Local'!G62</f>
        <v>682639079.4189043</v>
      </c>
      <c r="H62" s="76">
        <f>'Reass Local'!H62</f>
        <v>707939836.20268929</v>
      </c>
      <c r="I62" s="76">
        <f>'Reass Local'!I62</f>
        <v>32446491.827069923</v>
      </c>
      <c r="J62" s="76">
        <v>3738549749</v>
      </c>
      <c r="K62" s="76">
        <f>B62+C62+J62</f>
        <v>4126817656.5126276</v>
      </c>
      <c r="O62" s="76">
        <f t="shared" ref="O62:V62" si="252">B62*O104</f>
        <v>388267907.51262766</v>
      </c>
      <c r="P62" s="76">
        <f t="shared" si="252"/>
        <v>0</v>
      </c>
      <c r="Q62" s="76">
        <f t="shared" si="252"/>
        <v>192391.50089493673</v>
      </c>
      <c r="R62" s="76">
        <f t="shared" si="252"/>
        <v>2433094331.8883796</v>
      </c>
      <c r="S62" s="76">
        <f t="shared" si="252"/>
        <v>282464298.86619002</v>
      </c>
      <c r="T62" s="76">
        <f t="shared" si="252"/>
        <v>682639079.4189043</v>
      </c>
      <c r="U62" s="76">
        <f t="shared" si="252"/>
        <v>707939836.20268929</v>
      </c>
      <c r="V62" s="76">
        <f t="shared" si="252"/>
        <v>32446491.827069923</v>
      </c>
      <c r="W62" s="76">
        <v>3738549749</v>
      </c>
      <c r="X62" s="76">
        <f>O62+P62+W62</f>
        <v>4126817656.5126276</v>
      </c>
      <c r="AA62" s="76">
        <f t="shared" ref="AA62:AH62" si="253">O62*AA104</f>
        <v>388267907.51262766</v>
      </c>
      <c r="AB62" s="76">
        <f t="shared" si="253"/>
        <v>0</v>
      </c>
      <c r="AC62" s="76">
        <f t="shared" si="253"/>
        <v>192391.50089493673</v>
      </c>
      <c r="AD62" s="76">
        <f t="shared" si="253"/>
        <v>2433094331.8883796</v>
      </c>
      <c r="AE62" s="76">
        <f t="shared" si="253"/>
        <v>282464298.86619002</v>
      </c>
      <c r="AF62" s="76">
        <f t="shared" si="253"/>
        <v>682639079.4189043</v>
      </c>
      <c r="AG62" s="76">
        <f t="shared" si="253"/>
        <v>707939836.20268929</v>
      </c>
      <c r="AH62" s="76">
        <f t="shared" si="253"/>
        <v>32446491.827069923</v>
      </c>
      <c r="AI62" s="76">
        <v>3738549749</v>
      </c>
      <c r="AJ62" s="76">
        <f>AA62+AB62+AI62</f>
        <v>4126817656.5126276</v>
      </c>
      <c r="AK62" s="70"/>
      <c r="AL62" s="70"/>
      <c r="AM62" s="70"/>
      <c r="AN62" s="76">
        <f t="shared" ref="AN62:AU62" si="254">AA62*AN104</f>
        <v>388267907.51262766</v>
      </c>
      <c r="AO62" s="76">
        <f t="shared" si="254"/>
        <v>0</v>
      </c>
      <c r="AP62" s="76">
        <f t="shared" si="254"/>
        <v>192391.50089493673</v>
      </c>
      <c r="AQ62" s="76">
        <f t="shared" si="254"/>
        <v>2433094331.8883796</v>
      </c>
      <c r="AR62" s="76">
        <f t="shared" si="254"/>
        <v>282464298.86619002</v>
      </c>
      <c r="AS62" s="76">
        <f t="shared" si="254"/>
        <v>682639079.4189043</v>
      </c>
      <c r="AT62" s="76">
        <f t="shared" si="254"/>
        <v>707939836.20268929</v>
      </c>
      <c r="AU62" s="76">
        <f t="shared" si="254"/>
        <v>32446491.827069923</v>
      </c>
      <c r="AV62" s="76">
        <v>3738549749</v>
      </c>
      <c r="AW62" s="76">
        <f>AN62+AO62+AV62</f>
        <v>4126817656.5126276</v>
      </c>
      <c r="AX62" s="70"/>
      <c r="AY62" s="70"/>
      <c r="AZ62" s="70"/>
      <c r="BA62" s="76">
        <f t="shared" ref="BA62:BH62" si="255">AN62*BA104</f>
        <v>388267907.51262766</v>
      </c>
      <c r="BB62" s="76">
        <f t="shared" si="255"/>
        <v>0</v>
      </c>
      <c r="BC62" s="76">
        <f t="shared" si="255"/>
        <v>192391.50089493673</v>
      </c>
      <c r="BD62" s="76">
        <f t="shared" si="255"/>
        <v>2433094331.8883796</v>
      </c>
      <c r="BE62" s="76">
        <f t="shared" si="255"/>
        <v>282464298.86619002</v>
      </c>
      <c r="BF62" s="76">
        <f t="shared" si="255"/>
        <v>682639079.4189043</v>
      </c>
      <c r="BG62" s="76">
        <f t="shared" si="255"/>
        <v>707939836.20268929</v>
      </c>
      <c r="BH62" s="76">
        <f t="shared" si="255"/>
        <v>32446491.827069923</v>
      </c>
      <c r="BI62" s="76">
        <v>3738549749</v>
      </c>
      <c r="BJ62" s="76">
        <f>BA62+BB62+BI62</f>
        <v>4126817656.5126276</v>
      </c>
      <c r="BK62" s="70"/>
      <c r="BL62" s="70"/>
      <c r="BM62" s="70"/>
      <c r="BN62" s="76">
        <f t="shared" ref="BN62:BU62" si="256">BA62*BN104</f>
        <v>388267907.51262766</v>
      </c>
      <c r="BO62" s="76">
        <f t="shared" si="256"/>
        <v>0</v>
      </c>
      <c r="BP62" s="76">
        <f t="shared" si="256"/>
        <v>192391.50089493673</v>
      </c>
      <c r="BQ62" s="76">
        <f t="shared" si="256"/>
        <v>2433094331.8883796</v>
      </c>
      <c r="BR62" s="76">
        <f t="shared" si="256"/>
        <v>282464298.86619002</v>
      </c>
      <c r="BS62" s="76">
        <f t="shared" si="256"/>
        <v>682639079.4189043</v>
      </c>
      <c r="BT62" s="76">
        <f t="shared" si="256"/>
        <v>707939836.20268929</v>
      </c>
      <c r="BU62" s="76">
        <f t="shared" si="256"/>
        <v>32446491.827069923</v>
      </c>
      <c r="BV62" s="76">
        <v>3738549749</v>
      </c>
      <c r="BW62" s="76">
        <f>BN62+BO62+BV62</f>
        <v>4126817656.5126276</v>
      </c>
      <c r="BX62" s="70"/>
      <c r="BY62" s="70"/>
      <c r="BZ62" s="70"/>
      <c r="CA62" s="76">
        <f t="shared" ref="CA62:CH62" si="257">BN62*CA104</f>
        <v>388267907.51262766</v>
      </c>
      <c r="CB62" s="76">
        <f t="shared" si="257"/>
        <v>0</v>
      </c>
      <c r="CC62" s="76">
        <f t="shared" si="257"/>
        <v>192391.50089493673</v>
      </c>
      <c r="CD62" s="76">
        <f t="shared" si="257"/>
        <v>2433094331.8883796</v>
      </c>
      <c r="CE62" s="76">
        <f t="shared" si="257"/>
        <v>282464298.86619002</v>
      </c>
      <c r="CF62" s="76">
        <f t="shared" si="257"/>
        <v>682639079.4189043</v>
      </c>
      <c r="CG62" s="76">
        <f t="shared" si="257"/>
        <v>707939836.20268929</v>
      </c>
      <c r="CH62" s="76">
        <f t="shared" si="257"/>
        <v>32446491.827069923</v>
      </c>
      <c r="CI62" s="76">
        <v>3738549749</v>
      </c>
      <c r="CJ62" s="76">
        <f>CA62+CB62+CI62</f>
        <v>4126817656.5126276</v>
      </c>
      <c r="CK62" s="70"/>
      <c r="CL62" s="70"/>
      <c r="CM62" s="70"/>
      <c r="CN62" s="76">
        <f t="shared" ref="CN62:CU62" si="258">CA62*CN104</f>
        <v>388267907.51262766</v>
      </c>
      <c r="CO62" s="76">
        <f t="shared" si="258"/>
        <v>0</v>
      </c>
      <c r="CP62" s="76">
        <f t="shared" si="258"/>
        <v>192391.50089493673</v>
      </c>
      <c r="CQ62" s="76">
        <f t="shared" si="258"/>
        <v>2433094331.8883796</v>
      </c>
      <c r="CR62" s="76">
        <f t="shared" si="258"/>
        <v>282464298.86619002</v>
      </c>
      <c r="CS62" s="76">
        <f t="shared" si="258"/>
        <v>682639079.4189043</v>
      </c>
      <c r="CT62" s="76">
        <f t="shared" si="258"/>
        <v>707939836.20268929</v>
      </c>
      <c r="CU62" s="76">
        <f t="shared" si="258"/>
        <v>32446491.827069923</v>
      </c>
      <c r="CV62" s="76">
        <v>3738549749</v>
      </c>
      <c r="CW62" s="76">
        <f>CN62+CO62+CV62</f>
        <v>4126817656.5126276</v>
      </c>
      <c r="CX62" s="70"/>
      <c r="CY62" s="70"/>
      <c r="CZ62" s="70"/>
      <c r="DA62" s="76">
        <f t="shared" ref="DA62:DH62" si="259">CN62*DA104</f>
        <v>388267907.51262766</v>
      </c>
      <c r="DB62" s="76">
        <f t="shared" si="259"/>
        <v>0</v>
      </c>
      <c r="DC62" s="76">
        <f t="shared" si="259"/>
        <v>192391.50089493673</v>
      </c>
      <c r="DD62" s="76">
        <f t="shared" si="259"/>
        <v>2433094331.8883796</v>
      </c>
      <c r="DE62" s="76">
        <f t="shared" si="259"/>
        <v>282464298.86619002</v>
      </c>
      <c r="DF62" s="76">
        <f t="shared" si="259"/>
        <v>682639079.4189043</v>
      </c>
      <c r="DG62" s="76">
        <f t="shared" si="259"/>
        <v>707939836.20268929</v>
      </c>
      <c r="DH62" s="76">
        <f t="shared" si="259"/>
        <v>32446491.827069923</v>
      </c>
      <c r="DI62" s="76">
        <v>3738549749</v>
      </c>
      <c r="DJ62" s="76">
        <f>DA62+DB62+DI62</f>
        <v>4126817656.5126276</v>
      </c>
      <c r="DK62" s="70"/>
      <c r="DL62" s="70"/>
      <c r="DM62" s="70"/>
      <c r="DN62" s="76">
        <f t="shared" ref="DN62:DU62" si="260">DA62*DN104</f>
        <v>388267907.51262766</v>
      </c>
      <c r="DO62" s="76">
        <f t="shared" si="260"/>
        <v>0</v>
      </c>
      <c r="DP62" s="76">
        <f t="shared" si="260"/>
        <v>192391.50089493673</v>
      </c>
      <c r="DQ62" s="76">
        <f t="shared" si="260"/>
        <v>2433094331.8883796</v>
      </c>
      <c r="DR62" s="76">
        <f t="shared" si="260"/>
        <v>282464298.86619002</v>
      </c>
      <c r="DS62" s="76">
        <f t="shared" si="260"/>
        <v>682639079.4189043</v>
      </c>
      <c r="DT62" s="76">
        <f t="shared" si="260"/>
        <v>707939836.20268929</v>
      </c>
      <c r="DU62" s="76">
        <f t="shared" si="260"/>
        <v>32446491.827069923</v>
      </c>
      <c r="DV62" s="76">
        <v>3738549749</v>
      </c>
      <c r="DW62" s="76">
        <f>DN62+DO62+DV62</f>
        <v>4126817656.5126276</v>
      </c>
      <c r="DX62" s="70"/>
      <c r="DY62" s="70"/>
      <c r="DZ62" s="70"/>
      <c r="EA62" s="76">
        <f t="shared" ref="EA62:EH62" si="261">DN62*EA104</f>
        <v>388267907.51262766</v>
      </c>
      <c r="EB62" s="76">
        <f t="shared" si="261"/>
        <v>0</v>
      </c>
      <c r="EC62" s="76">
        <f t="shared" si="261"/>
        <v>192391.50089493673</v>
      </c>
      <c r="ED62" s="76">
        <f t="shared" si="261"/>
        <v>2433094331.8883796</v>
      </c>
      <c r="EE62" s="76">
        <f t="shared" si="261"/>
        <v>282464298.86619002</v>
      </c>
      <c r="EF62" s="76">
        <f t="shared" si="261"/>
        <v>682639079.4189043</v>
      </c>
      <c r="EG62" s="76">
        <f t="shared" si="261"/>
        <v>707939836.20268929</v>
      </c>
      <c r="EH62" s="76">
        <f t="shared" si="261"/>
        <v>32446491.827069923</v>
      </c>
      <c r="EI62" s="76">
        <v>3738549749</v>
      </c>
      <c r="EJ62" s="76">
        <f>EA62+EB62+EI62</f>
        <v>4126817656.5126276</v>
      </c>
      <c r="EK62" s="70"/>
      <c r="EL62" s="70"/>
      <c r="EM62" s="70"/>
      <c r="EN62" s="76">
        <f t="shared" ref="EN62:EU62" si="262">EA62*EN104</f>
        <v>388267907.51262766</v>
      </c>
      <c r="EO62" s="76">
        <f t="shared" si="262"/>
        <v>0</v>
      </c>
      <c r="EP62" s="76">
        <f t="shared" si="262"/>
        <v>192391.50089493673</v>
      </c>
      <c r="EQ62" s="76">
        <f t="shared" si="262"/>
        <v>2433094331.8883796</v>
      </c>
      <c r="ER62" s="76">
        <f t="shared" si="262"/>
        <v>282464298.86619002</v>
      </c>
      <c r="ES62" s="76">
        <f t="shared" si="262"/>
        <v>682639079.4189043</v>
      </c>
      <c r="ET62" s="76">
        <f t="shared" si="262"/>
        <v>707939836.20268929</v>
      </c>
      <c r="EU62" s="76">
        <f t="shared" si="262"/>
        <v>32446491.827069923</v>
      </c>
      <c r="EV62" s="76">
        <v>3738549749</v>
      </c>
      <c r="EW62" s="76">
        <f>EN62+EO62+EV62</f>
        <v>4126817656.5126276</v>
      </c>
      <c r="EX62" s="70"/>
      <c r="EY62" s="70"/>
      <c r="EZ62" s="70"/>
    </row>
    <row r="63" spans="1:156" x14ac:dyDescent="0.2">
      <c r="A63" s="1" t="s">
        <v>254</v>
      </c>
      <c r="B63" s="3">
        <f t="shared" ref="B63:I64" si="263">B44</f>
        <v>0</v>
      </c>
      <c r="C63" s="3">
        <f t="shared" si="263"/>
        <v>0</v>
      </c>
      <c r="D63" s="3">
        <f t="shared" si="263"/>
        <v>0</v>
      </c>
      <c r="E63" s="3">
        <f t="shared" si="263"/>
        <v>0</v>
      </c>
      <c r="F63" s="3">
        <f t="shared" si="263"/>
        <v>0</v>
      </c>
      <c r="G63" s="3">
        <f t="shared" si="263"/>
        <v>0</v>
      </c>
      <c r="H63" s="3">
        <f t="shared" si="263"/>
        <v>0</v>
      </c>
      <c r="I63" s="3">
        <f t="shared" si="263"/>
        <v>0</v>
      </c>
      <c r="J63" s="3">
        <f>SUM(D63:I63)</f>
        <v>0</v>
      </c>
      <c r="K63" s="3">
        <f>B63+C63+J63</f>
        <v>0</v>
      </c>
      <c r="O63" s="3">
        <f t="shared" ref="O63:V64" si="264">O44</f>
        <v>0</v>
      </c>
      <c r="P63" s="3">
        <f t="shared" si="264"/>
        <v>0</v>
      </c>
      <c r="Q63" s="3">
        <f t="shared" si="264"/>
        <v>0</v>
      </c>
      <c r="R63" s="3">
        <f t="shared" si="264"/>
        <v>0</v>
      </c>
      <c r="S63" s="3">
        <f t="shared" si="264"/>
        <v>0</v>
      </c>
      <c r="T63" s="3">
        <f t="shared" si="264"/>
        <v>0</v>
      </c>
      <c r="U63" s="3">
        <f t="shared" si="264"/>
        <v>0</v>
      </c>
      <c r="V63" s="3">
        <f t="shared" si="264"/>
        <v>0</v>
      </c>
      <c r="W63" s="3">
        <f>SUM(Q63:V63)</f>
        <v>0</v>
      </c>
      <c r="X63" s="3">
        <f>O63+P63+W63</f>
        <v>0</v>
      </c>
      <c r="AA63" s="3">
        <f t="shared" ref="AA63:AH64" si="265">AA44</f>
        <v>0</v>
      </c>
      <c r="AB63" s="3">
        <f t="shared" si="265"/>
        <v>0</v>
      </c>
      <c r="AC63" s="3">
        <f t="shared" si="265"/>
        <v>0</v>
      </c>
      <c r="AD63" s="3">
        <f t="shared" si="265"/>
        <v>0</v>
      </c>
      <c r="AE63" s="3">
        <f t="shared" si="265"/>
        <v>0</v>
      </c>
      <c r="AF63" s="3">
        <f t="shared" si="265"/>
        <v>0</v>
      </c>
      <c r="AG63" s="3">
        <f t="shared" si="265"/>
        <v>0</v>
      </c>
      <c r="AH63" s="3">
        <f t="shared" si="265"/>
        <v>0</v>
      </c>
      <c r="AI63" s="3">
        <f>SUM(AC63:AH63)</f>
        <v>0</v>
      </c>
      <c r="AJ63" s="3">
        <f>AA63+AB63+AI63</f>
        <v>0</v>
      </c>
      <c r="AK63" s="3"/>
      <c r="AL63" s="3"/>
      <c r="AM63" s="3"/>
      <c r="AN63" s="3">
        <f t="shared" ref="AN63:AU64" si="266">AN44</f>
        <v>0</v>
      </c>
      <c r="AO63" s="3">
        <f t="shared" si="266"/>
        <v>0</v>
      </c>
      <c r="AP63" s="3">
        <f t="shared" si="266"/>
        <v>0</v>
      </c>
      <c r="AQ63" s="3">
        <f t="shared" si="266"/>
        <v>0</v>
      </c>
      <c r="AR63" s="3">
        <f t="shared" si="266"/>
        <v>0</v>
      </c>
      <c r="AS63" s="3">
        <f t="shared" si="266"/>
        <v>0</v>
      </c>
      <c r="AT63" s="3">
        <f t="shared" si="266"/>
        <v>0</v>
      </c>
      <c r="AU63" s="3">
        <f t="shared" si="266"/>
        <v>0</v>
      </c>
      <c r="AV63" s="3">
        <f>SUM(AP63:AU63)</f>
        <v>0</v>
      </c>
      <c r="AW63" s="3">
        <f>AN63+AO63+AV63</f>
        <v>0</v>
      </c>
      <c r="AX63" s="3"/>
      <c r="AY63" s="3"/>
      <c r="AZ63" s="3"/>
      <c r="BA63" s="3">
        <f t="shared" ref="BA63:BH64" si="267">BA44</f>
        <v>0</v>
      </c>
      <c r="BB63" s="3">
        <f t="shared" si="267"/>
        <v>0</v>
      </c>
      <c r="BC63" s="3">
        <f t="shared" si="267"/>
        <v>0</v>
      </c>
      <c r="BD63" s="3">
        <f t="shared" si="267"/>
        <v>0</v>
      </c>
      <c r="BE63" s="3">
        <f t="shared" si="267"/>
        <v>0</v>
      </c>
      <c r="BF63" s="3">
        <f t="shared" si="267"/>
        <v>0</v>
      </c>
      <c r="BG63" s="3">
        <f t="shared" si="267"/>
        <v>0</v>
      </c>
      <c r="BH63" s="3">
        <f t="shared" si="267"/>
        <v>0</v>
      </c>
      <c r="BI63" s="3">
        <f>SUM(BC63:BH63)</f>
        <v>0</v>
      </c>
      <c r="BJ63" s="3">
        <f>BA63+BB63+BI63</f>
        <v>0</v>
      </c>
      <c r="BK63" s="3"/>
      <c r="BL63" s="3"/>
      <c r="BM63" s="3"/>
      <c r="BN63" s="3">
        <f t="shared" ref="BN63:BU64" si="268">BN44</f>
        <v>0</v>
      </c>
      <c r="BO63" s="3">
        <f t="shared" si="268"/>
        <v>0</v>
      </c>
      <c r="BP63" s="3">
        <f t="shared" si="268"/>
        <v>0</v>
      </c>
      <c r="BQ63" s="3">
        <f t="shared" si="268"/>
        <v>0</v>
      </c>
      <c r="BR63" s="3">
        <f t="shared" si="268"/>
        <v>0</v>
      </c>
      <c r="BS63" s="3">
        <f t="shared" si="268"/>
        <v>0</v>
      </c>
      <c r="BT63" s="3">
        <f t="shared" si="268"/>
        <v>0</v>
      </c>
      <c r="BU63" s="3">
        <f t="shared" si="268"/>
        <v>0</v>
      </c>
      <c r="BV63" s="3">
        <f>SUM(BP63:BU63)</f>
        <v>0</v>
      </c>
      <c r="BW63" s="3">
        <f>BN63+BO63+BV63</f>
        <v>0</v>
      </c>
      <c r="BX63" s="3"/>
      <c r="BY63" s="3"/>
      <c r="BZ63" s="3"/>
      <c r="CA63" s="3">
        <f t="shared" ref="CA63:CH64" si="269">CA44</f>
        <v>0</v>
      </c>
      <c r="CB63" s="3">
        <f t="shared" si="269"/>
        <v>0</v>
      </c>
      <c r="CC63" s="3">
        <f t="shared" si="269"/>
        <v>0</v>
      </c>
      <c r="CD63" s="3">
        <f t="shared" si="269"/>
        <v>0</v>
      </c>
      <c r="CE63" s="3">
        <f t="shared" si="269"/>
        <v>0</v>
      </c>
      <c r="CF63" s="3">
        <f t="shared" si="269"/>
        <v>0</v>
      </c>
      <c r="CG63" s="3">
        <f t="shared" si="269"/>
        <v>0</v>
      </c>
      <c r="CH63" s="3">
        <f t="shared" si="269"/>
        <v>0</v>
      </c>
      <c r="CI63" s="3">
        <f>SUM(CC63:CH63)</f>
        <v>0</v>
      </c>
      <c r="CJ63" s="3">
        <f>CA63+CB63+CI63</f>
        <v>0</v>
      </c>
      <c r="CK63" s="3"/>
      <c r="CL63" s="3"/>
      <c r="CM63" s="3"/>
      <c r="CN63" s="3">
        <f t="shared" ref="CN63:CU64" si="270">CN44</f>
        <v>0</v>
      </c>
      <c r="CO63" s="3">
        <f t="shared" si="270"/>
        <v>0</v>
      </c>
      <c r="CP63" s="3">
        <f t="shared" si="270"/>
        <v>0</v>
      </c>
      <c r="CQ63" s="3">
        <f t="shared" si="270"/>
        <v>0</v>
      </c>
      <c r="CR63" s="3">
        <f t="shared" si="270"/>
        <v>0</v>
      </c>
      <c r="CS63" s="3">
        <f t="shared" si="270"/>
        <v>0</v>
      </c>
      <c r="CT63" s="3">
        <f t="shared" si="270"/>
        <v>0</v>
      </c>
      <c r="CU63" s="3">
        <f t="shared" si="270"/>
        <v>0</v>
      </c>
      <c r="CV63" s="3">
        <f>SUM(CP63:CU63)</f>
        <v>0</v>
      </c>
      <c r="CW63" s="3">
        <f>CN63+CO63+CV63</f>
        <v>0</v>
      </c>
      <c r="CX63" s="3"/>
      <c r="CY63" s="3"/>
      <c r="CZ63" s="3"/>
      <c r="DA63" s="3">
        <f t="shared" ref="DA63:DH64" si="271">DA44</f>
        <v>0</v>
      </c>
      <c r="DB63" s="3">
        <f t="shared" si="271"/>
        <v>0</v>
      </c>
      <c r="DC63" s="3">
        <f t="shared" si="271"/>
        <v>0</v>
      </c>
      <c r="DD63" s="3">
        <f t="shared" si="271"/>
        <v>0</v>
      </c>
      <c r="DE63" s="3">
        <f t="shared" si="271"/>
        <v>0</v>
      </c>
      <c r="DF63" s="3">
        <f t="shared" si="271"/>
        <v>0</v>
      </c>
      <c r="DG63" s="3">
        <f t="shared" si="271"/>
        <v>0</v>
      </c>
      <c r="DH63" s="3">
        <f t="shared" si="271"/>
        <v>0</v>
      </c>
      <c r="DI63" s="3">
        <f>SUM(DC63:DH63)</f>
        <v>0</v>
      </c>
      <c r="DJ63" s="3">
        <f>DA63+DB63+DI63</f>
        <v>0</v>
      </c>
      <c r="DK63" s="3"/>
      <c r="DL63" s="3"/>
      <c r="DM63" s="3"/>
      <c r="DN63" s="3">
        <f t="shared" ref="DN63:DU64" si="272">DN44</f>
        <v>0</v>
      </c>
      <c r="DO63" s="3">
        <f t="shared" si="272"/>
        <v>0</v>
      </c>
      <c r="DP63" s="3">
        <f t="shared" si="272"/>
        <v>0</v>
      </c>
      <c r="DQ63" s="3">
        <f t="shared" si="272"/>
        <v>0</v>
      </c>
      <c r="DR63" s="3">
        <f t="shared" si="272"/>
        <v>0</v>
      </c>
      <c r="DS63" s="3">
        <f t="shared" si="272"/>
        <v>0</v>
      </c>
      <c r="DT63" s="3">
        <f t="shared" si="272"/>
        <v>0</v>
      </c>
      <c r="DU63" s="3">
        <f t="shared" si="272"/>
        <v>0</v>
      </c>
      <c r="DV63" s="3">
        <f>SUM(DP63:DU63)</f>
        <v>0</v>
      </c>
      <c r="DW63" s="3">
        <f>DN63+DO63+DV63</f>
        <v>0</v>
      </c>
      <c r="DX63" s="3"/>
      <c r="DY63" s="3"/>
      <c r="DZ63" s="3"/>
      <c r="EA63" s="3">
        <f t="shared" ref="EA63:EH64" si="273">EA44</f>
        <v>0</v>
      </c>
      <c r="EB63" s="3">
        <f t="shared" si="273"/>
        <v>0</v>
      </c>
      <c r="EC63" s="3">
        <f t="shared" si="273"/>
        <v>0</v>
      </c>
      <c r="ED63" s="3">
        <f t="shared" si="273"/>
        <v>0</v>
      </c>
      <c r="EE63" s="3">
        <f t="shared" si="273"/>
        <v>0</v>
      </c>
      <c r="EF63" s="3">
        <f t="shared" si="273"/>
        <v>0</v>
      </c>
      <c r="EG63" s="3">
        <f t="shared" si="273"/>
        <v>0</v>
      </c>
      <c r="EH63" s="3">
        <f t="shared" si="273"/>
        <v>0</v>
      </c>
      <c r="EI63" s="3">
        <f>SUM(EC63:EH63)</f>
        <v>0</v>
      </c>
      <c r="EJ63" s="3">
        <f>EA63+EB63+EI63</f>
        <v>0</v>
      </c>
      <c r="EK63" s="3"/>
      <c r="EL63" s="3"/>
      <c r="EM63" s="3"/>
      <c r="EN63" s="3">
        <f t="shared" ref="EN63:EU64" si="274">EN44</f>
        <v>0</v>
      </c>
      <c r="EO63" s="3">
        <f t="shared" si="274"/>
        <v>0</v>
      </c>
      <c r="EP63" s="3">
        <f t="shared" si="274"/>
        <v>0</v>
      </c>
      <c r="EQ63" s="3">
        <f t="shared" si="274"/>
        <v>0</v>
      </c>
      <c r="ER63" s="3">
        <f t="shared" si="274"/>
        <v>0</v>
      </c>
      <c r="ES63" s="3">
        <f t="shared" si="274"/>
        <v>0</v>
      </c>
      <c r="ET63" s="3">
        <f t="shared" si="274"/>
        <v>0</v>
      </c>
      <c r="EU63" s="3">
        <f t="shared" si="274"/>
        <v>0</v>
      </c>
      <c r="EV63" s="3">
        <f>SUM(EP63:EU63)</f>
        <v>0</v>
      </c>
      <c r="EW63" s="3">
        <f>EN63+EO63+EV63</f>
        <v>0</v>
      </c>
      <c r="EX63" s="3"/>
      <c r="EY63" s="3"/>
      <c r="EZ63" s="3"/>
    </row>
    <row r="64" spans="1:156" x14ac:dyDescent="0.2">
      <c r="A64" s="1" t="s">
        <v>253</v>
      </c>
      <c r="B64" s="3">
        <f t="shared" si="263"/>
        <v>388267907.51262766</v>
      </c>
      <c r="C64" s="3">
        <f t="shared" si="263"/>
        <v>0</v>
      </c>
      <c r="D64" s="3">
        <f t="shared" si="263"/>
        <v>192391.50089493673</v>
      </c>
      <c r="E64" s="3">
        <f t="shared" si="263"/>
        <v>2433094331.8883796</v>
      </c>
      <c r="F64" s="3">
        <f t="shared" si="263"/>
        <v>282464298.86619002</v>
      </c>
      <c r="G64" s="3">
        <f t="shared" si="263"/>
        <v>682639079.4189043</v>
      </c>
      <c r="H64" s="3">
        <f t="shared" si="263"/>
        <v>707939836.20268929</v>
      </c>
      <c r="I64" s="3">
        <f t="shared" si="263"/>
        <v>32446491.827069923</v>
      </c>
      <c r="J64" s="3">
        <f>SUM(D64:I64)</f>
        <v>4138776429.7041278</v>
      </c>
      <c r="K64" s="3">
        <f>B64+C64+J64</f>
        <v>4527044337.2167559</v>
      </c>
      <c r="L64" s="3"/>
      <c r="M64" s="3"/>
      <c r="N64" s="3"/>
      <c r="O64" s="3">
        <f t="shared" si="264"/>
        <v>388267907.51262766</v>
      </c>
      <c r="P64" s="3">
        <f t="shared" si="264"/>
        <v>0</v>
      </c>
      <c r="Q64" s="3">
        <f t="shared" si="264"/>
        <v>192391.50089493673</v>
      </c>
      <c r="R64" s="3">
        <f t="shared" si="264"/>
        <v>2433094331.8883796</v>
      </c>
      <c r="S64" s="3">
        <f t="shared" si="264"/>
        <v>282464298.86619002</v>
      </c>
      <c r="T64" s="3">
        <f t="shared" si="264"/>
        <v>682639079.4189043</v>
      </c>
      <c r="U64" s="3">
        <f t="shared" si="264"/>
        <v>707939836.20268929</v>
      </c>
      <c r="V64" s="3">
        <f t="shared" si="264"/>
        <v>32446491.827069923</v>
      </c>
      <c r="W64" s="3">
        <f>SUM(Q64:V64)</f>
        <v>4138776429.7041278</v>
      </c>
      <c r="X64" s="3">
        <f>O64+P64+W64</f>
        <v>4527044337.2167559</v>
      </c>
      <c r="Y64" s="3"/>
      <c r="Z64" s="3"/>
      <c r="AA64" s="3">
        <f t="shared" si="265"/>
        <v>388267907.51262766</v>
      </c>
      <c r="AB64" s="3">
        <f t="shared" si="265"/>
        <v>0</v>
      </c>
      <c r="AC64" s="3">
        <f t="shared" si="265"/>
        <v>192391.50089493673</v>
      </c>
      <c r="AD64" s="3">
        <f t="shared" si="265"/>
        <v>2433094331.8883796</v>
      </c>
      <c r="AE64" s="3">
        <f t="shared" si="265"/>
        <v>282464298.86619002</v>
      </c>
      <c r="AF64" s="3">
        <f t="shared" si="265"/>
        <v>682639079.4189043</v>
      </c>
      <c r="AG64" s="3">
        <f t="shared" si="265"/>
        <v>707939836.20268929</v>
      </c>
      <c r="AH64" s="3">
        <f t="shared" si="265"/>
        <v>32446491.827069923</v>
      </c>
      <c r="AI64" s="3">
        <f>SUM(AC64:AH64)</f>
        <v>4138776429.7041278</v>
      </c>
      <c r="AJ64" s="3">
        <f>AA64+AB64+AI64</f>
        <v>4527044337.2167559</v>
      </c>
      <c r="AK64" s="3"/>
      <c r="AL64" s="3"/>
      <c r="AM64" s="3"/>
      <c r="AN64" s="3">
        <f t="shared" si="266"/>
        <v>388267907.51262766</v>
      </c>
      <c r="AO64" s="3">
        <f t="shared" si="266"/>
        <v>0</v>
      </c>
      <c r="AP64" s="3">
        <f t="shared" si="266"/>
        <v>192391.50089493673</v>
      </c>
      <c r="AQ64" s="3">
        <f t="shared" si="266"/>
        <v>2433094331.8883796</v>
      </c>
      <c r="AR64" s="3">
        <f t="shared" si="266"/>
        <v>282464298.86619002</v>
      </c>
      <c r="AS64" s="3">
        <f t="shared" si="266"/>
        <v>682639079.4189043</v>
      </c>
      <c r="AT64" s="3">
        <f t="shared" si="266"/>
        <v>707939836.20268929</v>
      </c>
      <c r="AU64" s="3">
        <f t="shared" si="266"/>
        <v>32446491.827069923</v>
      </c>
      <c r="AV64" s="3">
        <f>SUM(AP64:AU64)</f>
        <v>4138776429.7041278</v>
      </c>
      <c r="AW64" s="3">
        <f>AN64+AO64+AV64</f>
        <v>4527044337.2167559</v>
      </c>
      <c r="AX64" s="3"/>
      <c r="AY64" s="3"/>
      <c r="AZ64" s="3"/>
      <c r="BA64" s="3">
        <f t="shared" si="267"/>
        <v>388267907.51262766</v>
      </c>
      <c r="BB64" s="3">
        <f t="shared" si="267"/>
        <v>0</v>
      </c>
      <c r="BC64" s="3">
        <f t="shared" si="267"/>
        <v>192391.50089493673</v>
      </c>
      <c r="BD64" s="3">
        <f t="shared" si="267"/>
        <v>2433094331.8883796</v>
      </c>
      <c r="BE64" s="3">
        <f t="shared" si="267"/>
        <v>282464298.86619002</v>
      </c>
      <c r="BF64" s="3">
        <f t="shared" si="267"/>
        <v>682639079.4189043</v>
      </c>
      <c r="BG64" s="3">
        <f t="shared" si="267"/>
        <v>707939836.20268929</v>
      </c>
      <c r="BH64" s="3">
        <f t="shared" si="267"/>
        <v>32446491.827069923</v>
      </c>
      <c r="BI64" s="3">
        <f>SUM(BC64:BH64)</f>
        <v>4138776429.7041278</v>
      </c>
      <c r="BJ64" s="3">
        <f>BA64+BB64+BI64</f>
        <v>4527044337.2167559</v>
      </c>
      <c r="BK64" s="3"/>
      <c r="BL64" s="3"/>
      <c r="BM64" s="3"/>
      <c r="BN64" s="3">
        <f t="shared" si="268"/>
        <v>388267907.51262766</v>
      </c>
      <c r="BO64" s="3">
        <f t="shared" si="268"/>
        <v>0</v>
      </c>
      <c r="BP64" s="3">
        <f t="shared" si="268"/>
        <v>192391.50089493673</v>
      </c>
      <c r="BQ64" s="3">
        <f t="shared" si="268"/>
        <v>2433094331.8883796</v>
      </c>
      <c r="BR64" s="3">
        <f t="shared" si="268"/>
        <v>282464298.86619002</v>
      </c>
      <c r="BS64" s="3">
        <f t="shared" si="268"/>
        <v>682639079.4189043</v>
      </c>
      <c r="BT64" s="3">
        <f t="shared" si="268"/>
        <v>707939836.20268929</v>
      </c>
      <c r="BU64" s="3">
        <f t="shared" si="268"/>
        <v>32446491.827069923</v>
      </c>
      <c r="BV64" s="3">
        <f>SUM(BP64:BU64)</f>
        <v>4138776429.7041278</v>
      </c>
      <c r="BW64" s="3">
        <f>BN64+BO64+BV64</f>
        <v>4527044337.2167559</v>
      </c>
      <c r="BX64" s="3"/>
      <c r="BY64" s="3"/>
      <c r="BZ64" s="3"/>
      <c r="CA64" s="3">
        <f t="shared" si="269"/>
        <v>388267907.51262766</v>
      </c>
      <c r="CB64" s="3">
        <f t="shared" si="269"/>
        <v>0</v>
      </c>
      <c r="CC64" s="3">
        <f t="shared" si="269"/>
        <v>192391.50089493673</v>
      </c>
      <c r="CD64" s="3">
        <f t="shared" si="269"/>
        <v>2433094331.8883796</v>
      </c>
      <c r="CE64" s="3">
        <f t="shared" si="269"/>
        <v>282464298.86619002</v>
      </c>
      <c r="CF64" s="3">
        <f t="shared" si="269"/>
        <v>682639079.4189043</v>
      </c>
      <c r="CG64" s="3">
        <f t="shared" si="269"/>
        <v>707939836.20268929</v>
      </c>
      <c r="CH64" s="3">
        <f t="shared" si="269"/>
        <v>32446491.827069923</v>
      </c>
      <c r="CI64" s="3">
        <f>SUM(CC64:CH64)</f>
        <v>4138776429.7041278</v>
      </c>
      <c r="CJ64" s="3">
        <f>CA64+CB64+CI64</f>
        <v>4527044337.2167559</v>
      </c>
      <c r="CK64" s="3"/>
      <c r="CL64" s="3"/>
      <c r="CM64" s="3"/>
      <c r="CN64" s="3">
        <f t="shared" si="270"/>
        <v>388267907.51262766</v>
      </c>
      <c r="CO64" s="3">
        <f t="shared" si="270"/>
        <v>0</v>
      </c>
      <c r="CP64" s="3">
        <f t="shared" si="270"/>
        <v>192391.50089493673</v>
      </c>
      <c r="CQ64" s="3">
        <f t="shared" si="270"/>
        <v>2433094331.8883796</v>
      </c>
      <c r="CR64" s="3">
        <f t="shared" si="270"/>
        <v>282464298.86619002</v>
      </c>
      <c r="CS64" s="3">
        <f t="shared" si="270"/>
        <v>682639079.4189043</v>
      </c>
      <c r="CT64" s="3">
        <f t="shared" si="270"/>
        <v>707939836.20268929</v>
      </c>
      <c r="CU64" s="3">
        <f t="shared" si="270"/>
        <v>32446491.827069923</v>
      </c>
      <c r="CV64" s="3">
        <f>SUM(CP64:CU64)</f>
        <v>4138776429.7041278</v>
      </c>
      <c r="CW64" s="3">
        <f>CN64+CO64+CV64</f>
        <v>4527044337.2167559</v>
      </c>
      <c r="CX64" s="3"/>
      <c r="CY64" s="3"/>
      <c r="CZ64" s="3"/>
      <c r="DA64" s="3">
        <f t="shared" si="271"/>
        <v>388267907.51262766</v>
      </c>
      <c r="DB64" s="3">
        <f t="shared" si="271"/>
        <v>0</v>
      </c>
      <c r="DC64" s="3">
        <f t="shared" si="271"/>
        <v>192391.50089493673</v>
      </c>
      <c r="DD64" s="3">
        <f t="shared" si="271"/>
        <v>2433094331.8883796</v>
      </c>
      <c r="DE64" s="3">
        <f t="shared" si="271"/>
        <v>282464298.86619002</v>
      </c>
      <c r="DF64" s="3">
        <f t="shared" si="271"/>
        <v>682639079.4189043</v>
      </c>
      <c r="DG64" s="3">
        <f t="shared" si="271"/>
        <v>707939836.20268929</v>
      </c>
      <c r="DH64" s="3">
        <f t="shared" si="271"/>
        <v>32446491.827069923</v>
      </c>
      <c r="DI64" s="3">
        <f>SUM(DC64:DH64)</f>
        <v>4138776429.7041278</v>
      </c>
      <c r="DJ64" s="3">
        <f>DA64+DB64+DI64</f>
        <v>4527044337.2167559</v>
      </c>
      <c r="DK64" s="3"/>
      <c r="DL64" s="3"/>
      <c r="DM64" s="3"/>
      <c r="DN64" s="3">
        <f t="shared" si="272"/>
        <v>388267907.51262766</v>
      </c>
      <c r="DO64" s="3">
        <f t="shared" si="272"/>
        <v>0</v>
      </c>
      <c r="DP64" s="3">
        <f t="shared" si="272"/>
        <v>192391.50089493673</v>
      </c>
      <c r="DQ64" s="3">
        <f t="shared" si="272"/>
        <v>2433094331.8883796</v>
      </c>
      <c r="DR64" s="3">
        <f t="shared" si="272"/>
        <v>282464298.86619002</v>
      </c>
      <c r="DS64" s="3">
        <f t="shared" si="272"/>
        <v>682639079.4189043</v>
      </c>
      <c r="DT64" s="3">
        <f t="shared" si="272"/>
        <v>707939836.20268929</v>
      </c>
      <c r="DU64" s="3">
        <f t="shared" si="272"/>
        <v>32446491.827069923</v>
      </c>
      <c r="DV64" s="3">
        <f>SUM(DP64:DU64)</f>
        <v>4138776429.7041278</v>
      </c>
      <c r="DW64" s="3">
        <f>DN64+DO64+DV64</f>
        <v>4527044337.2167559</v>
      </c>
      <c r="DX64" s="3"/>
      <c r="DY64" s="3"/>
      <c r="DZ64" s="3"/>
      <c r="EA64" s="3">
        <f t="shared" si="273"/>
        <v>388267907.51262766</v>
      </c>
      <c r="EB64" s="3">
        <f t="shared" si="273"/>
        <v>0</v>
      </c>
      <c r="EC64" s="3">
        <f t="shared" si="273"/>
        <v>192391.50089493673</v>
      </c>
      <c r="ED64" s="3">
        <f t="shared" si="273"/>
        <v>2433094331.8883796</v>
      </c>
      <c r="EE64" s="3">
        <f t="shared" si="273"/>
        <v>282464298.86619002</v>
      </c>
      <c r="EF64" s="3">
        <f t="shared" si="273"/>
        <v>682639079.4189043</v>
      </c>
      <c r="EG64" s="3">
        <f t="shared" si="273"/>
        <v>707939836.20268929</v>
      </c>
      <c r="EH64" s="3">
        <f t="shared" si="273"/>
        <v>32446491.827069923</v>
      </c>
      <c r="EI64" s="3">
        <f>SUM(EC64:EH64)</f>
        <v>4138776429.7041278</v>
      </c>
      <c r="EJ64" s="3">
        <f>EA64+EB64+EI64</f>
        <v>4527044337.2167559</v>
      </c>
      <c r="EK64" s="3"/>
      <c r="EL64" s="3"/>
      <c r="EM64" s="3"/>
      <c r="EN64" s="3">
        <f t="shared" si="274"/>
        <v>388267907.51262766</v>
      </c>
      <c r="EO64" s="3">
        <f t="shared" si="274"/>
        <v>0</v>
      </c>
      <c r="EP64" s="3">
        <f t="shared" si="274"/>
        <v>192391.50089493673</v>
      </c>
      <c r="EQ64" s="3">
        <f t="shared" si="274"/>
        <v>2433094331.8883796</v>
      </c>
      <c r="ER64" s="3">
        <f t="shared" si="274"/>
        <v>282464298.86619002</v>
      </c>
      <c r="ES64" s="3">
        <f t="shared" si="274"/>
        <v>682639079.4189043</v>
      </c>
      <c r="ET64" s="3">
        <f t="shared" si="274"/>
        <v>707939836.20268929</v>
      </c>
      <c r="EU64" s="3">
        <f t="shared" si="274"/>
        <v>32446491.827069923</v>
      </c>
      <c r="EV64" s="3">
        <f>SUM(EP64:EU64)</f>
        <v>4138776429.7041278</v>
      </c>
      <c r="EW64" s="3">
        <f>EN64+EO64+EV64</f>
        <v>4527044337.2167559</v>
      </c>
      <c r="EX64" s="3"/>
      <c r="EY64" s="3"/>
      <c r="EZ64" s="3"/>
    </row>
    <row r="65" spans="1:156" x14ac:dyDescent="0.2">
      <c r="A65" s="74" t="s">
        <v>258</v>
      </c>
      <c r="B65" s="75">
        <f t="shared" ref="B65:I65" si="275">B63</f>
        <v>0</v>
      </c>
      <c r="C65" s="75">
        <f t="shared" si="275"/>
        <v>0</v>
      </c>
      <c r="D65" s="75">
        <f t="shared" si="275"/>
        <v>0</v>
      </c>
      <c r="E65" s="75">
        <f t="shared" si="275"/>
        <v>0</v>
      </c>
      <c r="F65" s="75">
        <f t="shared" si="275"/>
        <v>0</v>
      </c>
      <c r="G65" s="75">
        <f t="shared" si="275"/>
        <v>0</v>
      </c>
      <c r="H65" s="75">
        <f t="shared" si="275"/>
        <v>0</v>
      </c>
      <c r="I65" s="75">
        <f t="shared" si="275"/>
        <v>0</v>
      </c>
      <c r="J65" s="75">
        <f>SUM(D65:I65)</f>
        <v>0</v>
      </c>
      <c r="K65" s="75">
        <f>B65+C65+J65</f>
        <v>0</v>
      </c>
      <c r="O65" s="75">
        <f t="shared" ref="O65:V65" si="276">O63</f>
        <v>0</v>
      </c>
      <c r="P65" s="75">
        <f t="shared" si="276"/>
        <v>0</v>
      </c>
      <c r="Q65" s="75">
        <f t="shared" si="276"/>
        <v>0</v>
      </c>
      <c r="R65" s="75">
        <f t="shared" si="276"/>
        <v>0</v>
      </c>
      <c r="S65" s="75">
        <f t="shared" si="276"/>
        <v>0</v>
      </c>
      <c r="T65" s="75">
        <f t="shared" si="276"/>
        <v>0</v>
      </c>
      <c r="U65" s="75">
        <f t="shared" si="276"/>
        <v>0</v>
      </c>
      <c r="V65" s="75">
        <f t="shared" si="276"/>
        <v>0</v>
      </c>
      <c r="W65" s="75">
        <f>SUM(Q65:V65)</f>
        <v>0</v>
      </c>
      <c r="X65" s="75">
        <f>O65+P65+W65</f>
        <v>0</v>
      </c>
      <c r="AA65" s="75">
        <f t="shared" ref="AA65:AH65" si="277">AA63</f>
        <v>0</v>
      </c>
      <c r="AB65" s="75">
        <f t="shared" si="277"/>
        <v>0</v>
      </c>
      <c r="AC65" s="75">
        <f t="shared" si="277"/>
        <v>0</v>
      </c>
      <c r="AD65" s="75">
        <f t="shared" si="277"/>
        <v>0</v>
      </c>
      <c r="AE65" s="75">
        <f t="shared" si="277"/>
        <v>0</v>
      </c>
      <c r="AF65" s="75">
        <f t="shared" si="277"/>
        <v>0</v>
      </c>
      <c r="AG65" s="75">
        <f t="shared" si="277"/>
        <v>0</v>
      </c>
      <c r="AH65" s="75">
        <f t="shared" si="277"/>
        <v>0</v>
      </c>
      <c r="AI65" s="75">
        <f>SUM(AC65:AH65)</f>
        <v>0</v>
      </c>
      <c r="AJ65" s="75">
        <f>AA65+AB65+AI65</f>
        <v>0</v>
      </c>
      <c r="AK65" s="70"/>
      <c r="AL65" s="70"/>
      <c r="AM65" s="70"/>
      <c r="AN65" s="75">
        <f t="shared" ref="AN65:AU65" si="278">AN63</f>
        <v>0</v>
      </c>
      <c r="AO65" s="75">
        <f t="shared" si="278"/>
        <v>0</v>
      </c>
      <c r="AP65" s="75">
        <f t="shared" si="278"/>
        <v>0</v>
      </c>
      <c r="AQ65" s="75">
        <f t="shared" si="278"/>
        <v>0</v>
      </c>
      <c r="AR65" s="75">
        <f t="shared" si="278"/>
        <v>0</v>
      </c>
      <c r="AS65" s="75">
        <f t="shared" si="278"/>
        <v>0</v>
      </c>
      <c r="AT65" s="75">
        <f t="shared" si="278"/>
        <v>0</v>
      </c>
      <c r="AU65" s="75">
        <f t="shared" si="278"/>
        <v>0</v>
      </c>
      <c r="AV65" s="75">
        <f>SUM(AP65:AU65)</f>
        <v>0</v>
      </c>
      <c r="AW65" s="75">
        <f>AN65+AO65+AV65</f>
        <v>0</v>
      </c>
      <c r="AX65" s="70"/>
      <c r="AY65" s="70"/>
      <c r="AZ65" s="70"/>
      <c r="BA65" s="75">
        <f t="shared" ref="BA65:BH65" si="279">BA63</f>
        <v>0</v>
      </c>
      <c r="BB65" s="75">
        <f t="shared" si="279"/>
        <v>0</v>
      </c>
      <c r="BC65" s="75">
        <f t="shared" si="279"/>
        <v>0</v>
      </c>
      <c r="BD65" s="75">
        <f t="shared" si="279"/>
        <v>0</v>
      </c>
      <c r="BE65" s="75">
        <f t="shared" si="279"/>
        <v>0</v>
      </c>
      <c r="BF65" s="75">
        <f t="shared" si="279"/>
        <v>0</v>
      </c>
      <c r="BG65" s="75">
        <f t="shared" si="279"/>
        <v>0</v>
      </c>
      <c r="BH65" s="75">
        <f t="shared" si="279"/>
        <v>0</v>
      </c>
      <c r="BI65" s="75">
        <f>SUM(BC65:BH65)</f>
        <v>0</v>
      </c>
      <c r="BJ65" s="75">
        <f>BA65+BB65+BI65</f>
        <v>0</v>
      </c>
      <c r="BK65" s="70"/>
      <c r="BL65" s="70"/>
      <c r="BM65" s="70"/>
      <c r="BN65" s="75">
        <f t="shared" ref="BN65:BU65" si="280">BN63</f>
        <v>0</v>
      </c>
      <c r="BO65" s="75">
        <f t="shared" si="280"/>
        <v>0</v>
      </c>
      <c r="BP65" s="75">
        <f t="shared" si="280"/>
        <v>0</v>
      </c>
      <c r="BQ65" s="75">
        <f t="shared" si="280"/>
        <v>0</v>
      </c>
      <c r="BR65" s="75">
        <f t="shared" si="280"/>
        <v>0</v>
      </c>
      <c r="BS65" s="75">
        <f t="shared" si="280"/>
        <v>0</v>
      </c>
      <c r="BT65" s="75">
        <f t="shared" si="280"/>
        <v>0</v>
      </c>
      <c r="BU65" s="75">
        <f t="shared" si="280"/>
        <v>0</v>
      </c>
      <c r="BV65" s="75">
        <f>SUM(BP65:BU65)</f>
        <v>0</v>
      </c>
      <c r="BW65" s="75">
        <f>BN65+BO65+BV65</f>
        <v>0</v>
      </c>
      <c r="BX65" s="70"/>
      <c r="BY65" s="70"/>
      <c r="BZ65" s="70"/>
      <c r="CA65" s="75">
        <f t="shared" ref="CA65:CH65" si="281">CA63</f>
        <v>0</v>
      </c>
      <c r="CB65" s="75">
        <f t="shared" si="281"/>
        <v>0</v>
      </c>
      <c r="CC65" s="75">
        <f t="shared" si="281"/>
        <v>0</v>
      </c>
      <c r="CD65" s="75">
        <f t="shared" si="281"/>
        <v>0</v>
      </c>
      <c r="CE65" s="75">
        <f t="shared" si="281"/>
        <v>0</v>
      </c>
      <c r="CF65" s="75">
        <f t="shared" si="281"/>
        <v>0</v>
      </c>
      <c r="CG65" s="75">
        <f t="shared" si="281"/>
        <v>0</v>
      </c>
      <c r="CH65" s="75">
        <f t="shared" si="281"/>
        <v>0</v>
      </c>
      <c r="CI65" s="75">
        <f>SUM(CC65:CH65)</f>
        <v>0</v>
      </c>
      <c r="CJ65" s="75">
        <f>CA65+CB65+CI65</f>
        <v>0</v>
      </c>
      <c r="CK65" s="70"/>
      <c r="CL65" s="70"/>
      <c r="CM65" s="70"/>
      <c r="CN65" s="75">
        <f t="shared" ref="CN65:CU65" si="282">CN63</f>
        <v>0</v>
      </c>
      <c r="CO65" s="75">
        <f t="shared" si="282"/>
        <v>0</v>
      </c>
      <c r="CP65" s="75">
        <f t="shared" si="282"/>
        <v>0</v>
      </c>
      <c r="CQ65" s="75">
        <f t="shared" si="282"/>
        <v>0</v>
      </c>
      <c r="CR65" s="75">
        <f t="shared" si="282"/>
        <v>0</v>
      </c>
      <c r="CS65" s="75">
        <f t="shared" si="282"/>
        <v>0</v>
      </c>
      <c r="CT65" s="75">
        <f t="shared" si="282"/>
        <v>0</v>
      </c>
      <c r="CU65" s="75">
        <f t="shared" si="282"/>
        <v>0</v>
      </c>
      <c r="CV65" s="75">
        <f>SUM(CP65:CU65)</f>
        <v>0</v>
      </c>
      <c r="CW65" s="75">
        <f>CN65+CO65+CV65</f>
        <v>0</v>
      </c>
      <c r="CX65" s="70"/>
      <c r="CY65" s="70"/>
      <c r="CZ65" s="70"/>
      <c r="DA65" s="75">
        <f t="shared" ref="DA65:DH65" si="283">DA63</f>
        <v>0</v>
      </c>
      <c r="DB65" s="75">
        <f t="shared" si="283"/>
        <v>0</v>
      </c>
      <c r="DC65" s="75">
        <f t="shared" si="283"/>
        <v>0</v>
      </c>
      <c r="DD65" s="75">
        <f t="shared" si="283"/>
        <v>0</v>
      </c>
      <c r="DE65" s="75">
        <f t="shared" si="283"/>
        <v>0</v>
      </c>
      <c r="DF65" s="75">
        <f t="shared" si="283"/>
        <v>0</v>
      </c>
      <c r="DG65" s="75">
        <f t="shared" si="283"/>
        <v>0</v>
      </c>
      <c r="DH65" s="75">
        <f t="shared" si="283"/>
        <v>0</v>
      </c>
      <c r="DI65" s="75">
        <f>SUM(DC65:DH65)</f>
        <v>0</v>
      </c>
      <c r="DJ65" s="75">
        <f>DA65+DB65+DI65</f>
        <v>0</v>
      </c>
      <c r="DK65" s="70"/>
      <c r="DL65" s="70"/>
      <c r="DM65" s="70"/>
      <c r="DN65" s="75">
        <f t="shared" ref="DN65:DU65" si="284">DN63</f>
        <v>0</v>
      </c>
      <c r="DO65" s="75">
        <f t="shared" si="284"/>
        <v>0</v>
      </c>
      <c r="DP65" s="75">
        <f t="shared" si="284"/>
        <v>0</v>
      </c>
      <c r="DQ65" s="75">
        <f t="shared" si="284"/>
        <v>0</v>
      </c>
      <c r="DR65" s="75">
        <f t="shared" si="284"/>
        <v>0</v>
      </c>
      <c r="DS65" s="75">
        <f t="shared" si="284"/>
        <v>0</v>
      </c>
      <c r="DT65" s="75">
        <f t="shared" si="284"/>
        <v>0</v>
      </c>
      <c r="DU65" s="75">
        <f t="shared" si="284"/>
        <v>0</v>
      </c>
      <c r="DV65" s="75">
        <f>SUM(DP65:DU65)</f>
        <v>0</v>
      </c>
      <c r="DW65" s="75">
        <f>DN65+DO65+DV65</f>
        <v>0</v>
      </c>
      <c r="DX65" s="70"/>
      <c r="DY65" s="70"/>
      <c r="DZ65" s="70"/>
      <c r="EA65" s="75">
        <f t="shared" ref="EA65:EH65" si="285">EA63</f>
        <v>0</v>
      </c>
      <c r="EB65" s="75">
        <f t="shared" si="285"/>
        <v>0</v>
      </c>
      <c r="EC65" s="75">
        <f t="shared" si="285"/>
        <v>0</v>
      </c>
      <c r="ED65" s="75">
        <f t="shared" si="285"/>
        <v>0</v>
      </c>
      <c r="EE65" s="75">
        <f t="shared" si="285"/>
        <v>0</v>
      </c>
      <c r="EF65" s="75">
        <f t="shared" si="285"/>
        <v>0</v>
      </c>
      <c r="EG65" s="75">
        <f t="shared" si="285"/>
        <v>0</v>
      </c>
      <c r="EH65" s="75">
        <f t="shared" si="285"/>
        <v>0</v>
      </c>
      <c r="EI65" s="75">
        <f>SUM(EC65:EH65)</f>
        <v>0</v>
      </c>
      <c r="EJ65" s="75">
        <f>EA65+EB65+EI65</f>
        <v>0</v>
      </c>
      <c r="EK65" s="70"/>
      <c r="EL65" s="70"/>
      <c r="EM65" s="70"/>
      <c r="EN65" s="75">
        <f t="shared" ref="EN65:EU65" si="286">EN63</f>
        <v>0</v>
      </c>
      <c r="EO65" s="75">
        <f t="shared" si="286"/>
        <v>0</v>
      </c>
      <c r="EP65" s="75">
        <f t="shared" si="286"/>
        <v>0</v>
      </c>
      <c r="EQ65" s="75">
        <f t="shared" si="286"/>
        <v>0</v>
      </c>
      <c r="ER65" s="75">
        <f t="shared" si="286"/>
        <v>0</v>
      </c>
      <c r="ES65" s="75">
        <f t="shared" si="286"/>
        <v>0</v>
      </c>
      <c r="ET65" s="75">
        <f t="shared" si="286"/>
        <v>0</v>
      </c>
      <c r="EU65" s="75">
        <f t="shared" si="286"/>
        <v>0</v>
      </c>
      <c r="EV65" s="75">
        <f>SUM(EP65:EU65)</f>
        <v>0</v>
      </c>
      <c r="EW65" s="75">
        <f>EN65+EO65+EV65</f>
        <v>0</v>
      </c>
      <c r="EX65" s="70"/>
      <c r="EY65" s="70"/>
      <c r="EZ65" s="70"/>
    </row>
    <row r="66" spans="1:156" x14ac:dyDescent="0.2">
      <c r="A66" s="74" t="s">
        <v>262</v>
      </c>
      <c r="B66" s="75">
        <f t="shared" ref="B66:I66" si="287">B64-B62</f>
        <v>0</v>
      </c>
      <c r="C66" s="75">
        <f t="shared" si="287"/>
        <v>0</v>
      </c>
      <c r="D66" s="75">
        <f t="shared" si="287"/>
        <v>0</v>
      </c>
      <c r="E66" s="75">
        <f t="shared" si="287"/>
        <v>0</v>
      </c>
      <c r="F66" s="75">
        <f t="shared" si="287"/>
        <v>0</v>
      </c>
      <c r="G66" s="75">
        <f t="shared" si="287"/>
        <v>0</v>
      </c>
      <c r="H66" s="75">
        <f t="shared" si="287"/>
        <v>0</v>
      </c>
      <c r="I66" s="75">
        <f t="shared" si="287"/>
        <v>0</v>
      </c>
      <c r="J66" s="75">
        <f>SUM(D66:I66)</f>
        <v>0</v>
      </c>
      <c r="K66" s="75">
        <f>B66+C66+J66</f>
        <v>0</v>
      </c>
      <c r="O66" s="75">
        <f t="shared" ref="O66:V66" si="288">O64-O62</f>
        <v>0</v>
      </c>
      <c r="P66" s="75">
        <f t="shared" si="288"/>
        <v>0</v>
      </c>
      <c r="Q66" s="75">
        <f t="shared" si="288"/>
        <v>0</v>
      </c>
      <c r="R66" s="75">
        <f t="shared" si="288"/>
        <v>0</v>
      </c>
      <c r="S66" s="75">
        <f t="shared" si="288"/>
        <v>0</v>
      </c>
      <c r="T66" s="75">
        <f t="shared" si="288"/>
        <v>0</v>
      </c>
      <c r="U66" s="75">
        <f t="shared" si="288"/>
        <v>0</v>
      </c>
      <c r="V66" s="75">
        <f t="shared" si="288"/>
        <v>0</v>
      </c>
      <c r="W66" s="75">
        <f>SUM(Q66:V66)</f>
        <v>0</v>
      </c>
      <c r="X66" s="75">
        <f>O66+P66+W66</f>
        <v>0</v>
      </c>
      <c r="AA66" s="75">
        <f t="shared" ref="AA66:AH66" si="289">AA64-AA62</f>
        <v>0</v>
      </c>
      <c r="AB66" s="75">
        <f t="shared" si="289"/>
        <v>0</v>
      </c>
      <c r="AC66" s="75">
        <f t="shared" si="289"/>
        <v>0</v>
      </c>
      <c r="AD66" s="75">
        <f t="shared" si="289"/>
        <v>0</v>
      </c>
      <c r="AE66" s="75">
        <f t="shared" si="289"/>
        <v>0</v>
      </c>
      <c r="AF66" s="75">
        <f t="shared" si="289"/>
        <v>0</v>
      </c>
      <c r="AG66" s="75">
        <f t="shared" si="289"/>
        <v>0</v>
      </c>
      <c r="AH66" s="75">
        <f t="shared" si="289"/>
        <v>0</v>
      </c>
      <c r="AI66" s="75">
        <f>SUM(AC66:AH66)</f>
        <v>0</v>
      </c>
      <c r="AJ66" s="75">
        <f>AA66+AB66+AI66</f>
        <v>0</v>
      </c>
      <c r="AK66" s="70"/>
      <c r="AL66" s="70"/>
      <c r="AM66" s="70"/>
      <c r="AN66" s="75">
        <f t="shared" ref="AN66:AU66" si="290">AN64-AN62</f>
        <v>0</v>
      </c>
      <c r="AO66" s="75">
        <f t="shared" si="290"/>
        <v>0</v>
      </c>
      <c r="AP66" s="75">
        <f t="shared" si="290"/>
        <v>0</v>
      </c>
      <c r="AQ66" s="75">
        <f t="shared" si="290"/>
        <v>0</v>
      </c>
      <c r="AR66" s="75">
        <f t="shared" si="290"/>
        <v>0</v>
      </c>
      <c r="AS66" s="75">
        <f t="shared" si="290"/>
        <v>0</v>
      </c>
      <c r="AT66" s="75">
        <f t="shared" si="290"/>
        <v>0</v>
      </c>
      <c r="AU66" s="75">
        <f t="shared" si="290"/>
        <v>0</v>
      </c>
      <c r="AV66" s="75">
        <f>SUM(AP66:AU66)</f>
        <v>0</v>
      </c>
      <c r="AW66" s="75">
        <f>AN66+AO66+AV66</f>
        <v>0</v>
      </c>
      <c r="AX66" s="70"/>
      <c r="AY66" s="70"/>
      <c r="AZ66" s="70"/>
      <c r="BA66" s="75">
        <f t="shared" ref="BA66:BH66" si="291">BA64-BA62</f>
        <v>0</v>
      </c>
      <c r="BB66" s="75">
        <f t="shared" si="291"/>
        <v>0</v>
      </c>
      <c r="BC66" s="75">
        <f t="shared" si="291"/>
        <v>0</v>
      </c>
      <c r="BD66" s="75">
        <f t="shared" si="291"/>
        <v>0</v>
      </c>
      <c r="BE66" s="75">
        <f t="shared" si="291"/>
        <v>0</v>
      </c>
      <c r="BF66" s="75">
        <f t="shared" si="291"/>
        <v>0</v>
      </c>
      <c r="BG66" s="75">
        <f t="shared" si="291"/>
        <v>0</v>
      </c>
      <c r="BH66" s="75">
        <f t="shared" si="291"/>
        <v>0</v>
      </c>
      <c r="BI66" s="75">
        <f>SUM(BC66:BH66)</f>
        <v>0</v>
      </c>
      <c r="BJ66" s="75">
        <f>BA66+BB66+BI66</f>
        <v>0</v>
      </c>
      <c r="BK66" s="70"/>
      <c r="BL66" s="70"/>
      <c r="BM66" s="70"/>
      <c r="BN66" s="75">
        <f t="shared" ref="BN66:BU66" si="292">BN64-BN62</f>
        <v>0</v>
      </c>
      <c r="BO66" s="75">
        <f t="shared" si="292"/>
        <v>0</v>
      </c>
      <c r="BP66" s="75">
        <f t="shared" si="292"/>
        <v>0</v>
      </c>
      <c r="BQ66" s="75">
        <f t="shared" si="292"/>
        <v>0</v>
      </c>
      <c r="BR66" s="75">
        <f t="shared" si="292"/>
        <v>0</v>
      </c>
      <c r="BS66" s="75">
        <f t="shared" si="292"/>
        <v>0</v>
      </c>
      <c r="BT66" s="75">
        <f t="shared" si="292"/>
        <v>0</v>
      </c>
      <c r="BU66" s="75">
        <f t="shared" si="292"/>
        <v>0</v>
      </c>
      <c r="BV66" s="75">
        <f>SUM(BP66:BU66)</f>
        <v>0</v>
      </c>
      <c r="BW66" s="75">
        <f>BN66+BO66+BV66</f>
        <v>0</v>
      </c>
      <c r="BX66" s="70"/>
      <c r="BY66" s="70"/>
      <c r="BZ66" s="70"/>
      <c r="CA66" s="75">
        <f t="shared" ref="CA66:CH66" si="293">CA64-CA62</f>
        <v>0</v>
      </c>
      <c r="CB66" s="75">
        <f t="shared" si="293"/>
        <v>0</v>
      </c>
      <c r="CC66" s="75">
        <f t="shared" si="293"/>
        <v>0</v>
      </c>
      <c r="CD66" s="75">
        <f t="shared" si="293"/>
        <v>0</v>
      </c>
      <c r="CE66" s="75">
        <f t="shared" si="293"/>
        <v>0</v>
      </c>
      <c r="CF66" s="75">
        <f t="shared" si="293"/>
        <v>0</v>
      </c>
      <c r="CG66" s="75">
        <f t="shared" si="293"/>
        <v>0</v>
      </c>
      <c r="CH66" s="75">
        <f t="shared" si="293"/>
        <v>0</v>
      </c>
      <c r="CI66" s="75">
        <f>SUM(CC66:CH66)</f>
        <v>0</v>
      </c>
      <c r="CJ66" s="75">
        <f>CA66+CB66+CI66</f>
        <v>0</v>
      </c>
      <c r="CK66" s="70"/>
      <c r="CL66" s="70"/>
      <c r="CM66" s="70"/>
      <c r="CN66" s="75">
        <f t="shared" ref="CN66:CU66" si="294">CN64-CN62</f>
        <v>0</v>
      </c>
      <c r="CO66" s="75">
        <f t="shared" si="294"/>
        <v>0</v>
      </c>
      <c r="CP66" s="75">
        <f t="shared" si="294"/>
        <v>0</v>
      </c>
      <c r="CQ66" s="75">
        <f t="shared" si="294"/>
        <v>0</v>
      </c>
      <c r="CR66" s="75">
        <f t="shared" si="294"/>
        <v>0</v>
      </c>
      <c r="CS66" s="75">
        <f t="shared" si="294"/>
        <v>0</v>
      </c>
      <c r="CT66" s="75">
        <f t="shared" si="294"/>
        <v>0</v>
      </c>
      <c r="CU66" s="75">
        <f t="shared" si="294"/>
        <v>0</v>
      </c>
      <c r="CV66" s="75">
        <f>SUM(CP66:CU66)</f>
        <v>0</v>
      </c>
      <c r="CW66" s="75">
        <f>CN66+CO66+CV66</f>
        <v>0</v>
      </c>
      <c r="CX66" s="70"/>
      <c r="CY66" s="70"/>
      <c r="CZ66" s="70"/>
      <c r="DA66" s="75">
        <f t="shared" ref="DA66:DH66" si="295">DA64-DA62</f>
        <v>0</v>
      </c>
      <c r="DB66" s="75">
        <f t="shared" si="295"/>
        <v>0</v>
      </c>
      <c r="DC66" s="75">
        <f t="shared" si="295"/>
        <v>0</v>
      </c>
      <c r="DD66" s="75">
        <f t="shared" si="295"/>
        <v>0</v>
      </c>
      <c r="DE66" s="75">
        <f t="shared" si="295"/>
        <v>0</v>
      </c>
      <c r="DF66" s="75">
        <f t="shared" si="295"/>
        <v>0</v>
      </c>
      <c r="DG66" s="75">
        <f t="shared" si="295"/>
        <v>0</v>
      </c>
      <c r="DH66" s="75">
        <f t="shared" si="295"/>
        <v>0</v>
      </c>
      <c r="DI66" s="75">
        <f>SUM(DC66:DH66)</f>
        <v>0</v>
      </c>
      <c r="DJ66" s="75">
        <f>DA66+DB66+DI66</f>
        <v>0</v>
      </c>
      <c r="DK66" s="70"/>
      <c r="DL66" s="70"/>
      <c r="DM66" s="70"/>
      <c r="DN66" s="75">
        <f t="shared" ref="DN66:DU66" si="296">DN64-DN62</f>
        <v>0</v>
      </c>
      <c r="DO66" s="75">
        <f t="shared" si="296"/>
        <v>0</v>
      </c>
      <c r="DP66" s="75">
        <f t="shared" si="296"/>
        <v>0</v>
      </c>
      <c r="DQ66" s="75">
        <f t="shared" si="296"/>
        <v>0</v>
      </c>
      <c r="DR66" s="75">
        <f t="shared" si="296"/>
        <v>0</v>
      </c>
      <c r="DS66" s="75">
        <f t="shared" si="296"/>
        <v>0</v>
      </c>
      <c r="DT66" s="75">
        <f t="shared" si="296"/>
        <v>0</v>
      </c>
      <c r="DU66" s="75">
        <f t="shared" si="296"/>
        <v>0</v>
      </c>
      <c r="DV66" s="75">
        <f>SUM(DP66:DU66)</f>
        <v>0</v>
      </c>
      <c r="DW66" s="75">
        <f>DN66+DO66+DV66</f>
        <v>0</v>
      </c>
      <c r="DX66" s="70"/>
      <c r="DY66" s="70"/>
      <c r="DZ66" s="70"/>
      <c r="EA66" s="75">
        <f t="shared" ref="EA66:EH66" si="297">EA64-EA62</f>
        <v>0</v>
      </c>
      <c r="EB66" s="75">
        <f t="shared" si="297"/>
        <v>0</v>
      </c>
      <c r="EC66" s="75">
        <f t="shared" si="297"/>
        <v>0</v>
      </c>
      <c r="ED66" s="75">
        <f t="shared" si="297"/>
        <v>0</v>
      </c>
      <c r="EE66" s="75">
        <f t="shared" si="297"/>
        <v>0</v>
      </c>
      <c r="EF66" s="75">
        <f t="shared" si="297"/>
        <v>0</v>
      </c>
      <c r="EG66" s="75">
        <f t="shared" si="297"/>
        <v>0</v>
      </c>
      <c r="EH66" s="75">
        <f t="shared" si="297"/>
        <v>0</v>
      </c>
      <c r="EI66" s="75">
        <f>SUM(EC66:EH66)</f>
        <v>0</v>
      </c>
      <c r="EJ66" s="75">
        <f>EA66+EB66+EI66</f>
        <v>0</v>
      </c>
      <c r="EK66" s="70"/>
      <c r="EL66" s="70"/>
      <c r="EM66" s="70"/>
      <c r="EN66" s="75">
        <f t="shared" ref="EN66:EU66" si="298">EN64-EN62</f>
        <v>0</v>
      </c>
      <c r="EO66" s="75">
        <f t="shared" si="298"/>
        <v>0</v>
      </c>
      <c r="EP66" s="75">
        <f t="shared" si="298"/>
        <v>0</v>
      </c>
      <c r="EQ66" s="75">
        <f t="shared" si="298"/>
        <v>0</v>
      </c>
      <c r="ER66" s="75">
        <f t="shared" si="298"/>
        <v>0</v>
      </c>
      <c r="ES66" s="75">
        <f t="shared" si="298"/>
        <v>0</v>
      </c>
      <c r="ET66" s="75">
        <f t="shared" si="298"/>
        <v>0</v>
      </c>
      <c r="EU66" s="75">
        <f t="shared" si="298"/>
        <v>0</v>
      </c>
      <c r="EV66" s="75">
        <f>SUM(EP66:EU66)</f>
        <v>0</v>
      </c>
      <c r="EW66" s="75">
        <f>EN66+EO66+EV66</f>
        <v>0</v>
      </c>
      <c r="EX66" s="70"/>
      <c r="EY66" s="70"/>
      <c r="EZ66" s="70"/>
    </row>
    <row r="67" spans="1:156" ht="6" customHeight="1" x14ac:dyDescent="0.2">
      <c r="A67" s="83"/>
      <c r="B67" s="82"/>
      <c r="C67" s="82"/>
      <c r="D67" s="82"/>
      <c r="E67" s="82"/>
      <c r="F67" s="82"/>
      <c r="G67" s="82"/>
      <c r="H67" s="82"/>
      <c r="I67" s="82"/>
      <c r="J67" s="82"/>
      <c r="K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3"/>
      <c r="AL67" s="3"/>
      <c r="AM67" s="3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3"/>
      <c r="AY67" s="3"/>
      <c r="AZ67" s="3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3"/>
      <c r="BL67" s="3"/>
      <c r="BM67" s="3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3"/>
      <c r="BY67" s="3"/>
      <c r="BZ67" s="3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3"/>
      <c r="CL67" s="3"/>
      <c r="CM67" s="3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3"/>
      <c r="CY67" s="3"/>
      <c r="CZ67" s="3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3"/>
      <c r="DL67" s="3"/>
      <c r="DM67" s="3"/>
      <c r="DN67" s="82"/>
      <c r="DO67" s="82"/>
      <c r="DP67" s="82"/>
      <c r="DQ67" s="82"/>
      <c r="DR67" s="82"/>
      <c r="DS67" s="82"/>
      <c r="DT67" s="82"/>
      <c r="DU67" s="82"/>
      <c r="DV67" s="82"/>
      <c r="DW67" s="82"/>
      <c r="DX67" s="3"/>
      <c r="DY67" s="3"/>
      <c r="DZ67" s="3"/>
      <c r="EA67" s="82"/>
      <c r="EB67" s="82"/>
      <c r="EC67" s="82"/>
      <c r="ED67" s="82"/>
      <c r="EE67" s="82"/>
      <c r="EF67" s="82"/>
      <c r="EG67" s="82"/>
      <c r="EH67" s="82"/>
      <c r="EI67" s="82"/>
      <c r="EJ67" s="82"/>
      <c r="EK67" s="3"/>
      <c r="EL67" s="3"/>
      <c r="EM67" s="3"/>
      <c r="EN67" s="82"/>
      <c r="EO67" s="82"/>
      <c r="EP67" s="82"/>
      <c r="EQ67" s="82"/>
      <c r="ER67" s="82"/>
      <c r="ES67" s="82"/>
      <c r="ET67" s="82"/>
      <c r="EU67" s="82"/>
      <c r="EV67" s="82"/>
      <c r="EW67" s="82"/>
      <c r="EX67" s="3"/>
      <c r="EY67" s="3"/>
      <c r="EZ67" s="3"/>
    </row>
    <row r="68" spans="1:156" hidden="1" x14ac:dyDescent="0.2">
      <c r="A68" s="77" t="s">
        <v>261</v>
      </c>
      <c r="B68" s="3"/>
      <c r="C68" s="3"/>
      <c r="D68" s="3"/>
      <c r="E68" s="3"/>
      <c r="F68" s="3"/>
      <c r="G68" s="3"/>
      <c r="H68" s="3"/>
      <c r="I68" s="3"/>
      <c r="J68" s="3"/>
      <c r="K68" s="3"/>
      <c r="O68" s="3"/>
      <c r="P68" s="3"/>
      <c r="Q68" s="3"/>
      <c r="R68" s="3"/>
      <c r="S68" s="3"/>
      <c r="T68" s="3"/>
      <c r="U68" s="3"/>
      <c r="V68" s="3"/>
      <c r="W68" s="3"/>
      <c r="X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</row>
    <row r="69" spans="1:156" hidden="1" x14ac:dyDescent="0.2">
      <c r="A69" s="1" t="s">
        <v>260</v>
      </c>
      <c r="B69" s="76"/>
      <c r="C69" s="76"/>
      <c r="D69" s="76"/>
      <c r="E69" s="76"/>
      <c r="F69" s="76"/>
      <c r="G69" s="76"/>
      <c r="H69" s="76"/>
      <c r="I69" s="76"/>
      <c r="J69" s="76">
        <f>SUM(D69:I69)</f>
        <v>0</v>
      </c>
      <c r="K69" s="76">
        <f>B69+C69+J69</f>
        <v>0</v>
      </c>
      <c r="O69" s="76"/>
      <c r="P69" s="76"/>
      <c r="Q69" s="76"/>
      <c r="R69" s="76"/>
      <c r="S69" s="76"/>
      <c r="T69" s="76"/>
      <c r="U69" s="76"/>
      <c r="V69" s="76"/>
      <c r="W69" s="76">
        <f>SUM(Q69:V69)</f>
        <v>0</v>
      </c>
      <c r="X69" s="76">
        <f>O69+P69+W69</f>
        <v>0</v>
      </c>
      <c r="AA69" s="76"/>
      <c r="AB69" s="76"/>
      <c r="AC69" s="76"/>
      <c r="AD69" s="76"/>
      <c r="AE69" s="76"/>
      <c r="AF69" s="76"/>
      <c r="AG69" s="76"/>
      <c r="AH69" s="76"/>
      <c r="AI69" s="76">
        <f>SUM(AC69:AH69)</f>
        <v>0</v>
      </c>
      <c r="AJ69" s="76">
        <f>AA69+AB69+AI69</f>
        <v>0</v>
      </c>
      <c r="AK69" s="70"/>
      <c r="AL69" s="70"/>
      <c r="AM69" s="70"/>
      <c r="AN69" s="76"/>
      <c r="AO69" s="76"/>
      <c r="AP69" s="76"/>
      <c r="AQ69" s="76"/>
      <c r="AR69" s="76"/>
      <c r="AS69" s="76"/>
      <c r="AT69" s="76"/>
      <c r="AU69" s="76"/>
      <c r="AV69" s="76">
        <f>SUM(AP69:AU69)</f>
        <v>0</v>
      </c>
      <c r="AW69" s="76">
        <f>AN69+AO69+AV69</f>
        <v>0</v>
      </c>
      <c r="AX69" s="70"/>
      <c r="AY69" s="70"/>
      <c r="AZ69" s="70"/>
      <c r="BA69" s="76"/>
      <c r="BB69" s="76"/>
      <c r="BC69" s="76"/>
      <c r="BD69" s="76"/>
      <c r="BE69" s="76"/>
      <c r="BF69" s="76"/>
      <c r="BG69" s="76"/>
      <c r="BH69" s="76"/>
      <c r="BI69" s="76">
        <f>SUM(BC69:BH69)</f>
        <v>0</v>
      </c>
      <c r="BJ69" s="76">
        <f>BA69+BB69+BI69</f>
        <v>0</v>
      </c>
      <c r="BK69" s="70"/>
      <c r="BL69" s="70"/>
      <c r="BM69" s="70"/>
      <c r="BN69" s="76"/>
      <c r="BO69" s="76"/>
      <c r="BP69" s="76"/>
      <c r="BQ69" s="76"/>
      <c r="BR69" s="76"/>
      <c r="BS69" s="76"/>
      <c r="BT69" s="76"/>
      <c r="BU69" s="76"/>
      <c r="BV69" s="76">
        <f>SUM(BP69:BU69)</f>
        <v>0</v>
      </c>
      <c r="BW69" s="76">
        <f>BN69+BO69+BV69</f>
        <v>0</v>
      </c>
      <c r="BX69" s="70"/>
      <c r="BY69" s="70"/>
      <c r="BZ69" s="70"/>
      <c r="CA69" s="76"/>
      <c r="CB69" s="76"/>
      <c r="CC69" s="76"/>
      <c r="CD69" s="76"/>
      <c r="CE69" s="76"/>
      <c r="CF69" s="76"/>
      <c r="CG69" s="76"/>
      <c r="CH69" s="76"/>
      <c r="CI69" s="76">
        <f>SUM(CC69:CH69)</f>
        <v>0</v>
      </c>
      <c r="CJ69" s="76">
        <f>CA69+CB69+CI69</f>
        <v>0</v>
      </c>
      <c r="CK69" s="70"/>
      <c r="CL69" s="70"/>
      <c r="CM69" s="70"/>
      <c r="CN69" s="76"/>
      <c r="CO69" s="76"/>
      <c r="CP69" s="76"/>
      <c r="CQ69" s="76"/>
      <c r="CR69" s="76"/>
      <c r="CS69" s="76"/>
      <c r="CT69" s="76"/>
      <c r="CU69" s="76"/>
      <c r="CV69" s="76">
        <f>SUM(CP69:CU69)</f>
        <v>0</v>
      </c>
      <c r="CW69" s="76">
        <f>CN69+CO69+CV69</f>
        <v>0</v>
      </c>
      <c r="CX69" s="70"/>
      <c r="CY69" s="70"/>
      <c r="CZ69" s="70"/>
      <c r="DA69" s="76"/>
      <c r="DB69" s="76"/>
      <c r="DC69" s="76"/>
      <c r="DD69" s="76"/>
      <c r="DE69" s="76"/>
      <c r="DF69" s="76"/>
      <c r="DG69" s="76"/>
      <c r="DH69" s="76"/>
      <c r="DI69" s="76">
        <f>SUM(DC69:DH69)</f>
        <v>0</v>
      </c>
      <c r="DJ69" s="76">
        <f>DA69+DB69+DI69</f>
        <v>0</v>
      </c>
      <c r="DK69" s="70"/>
      <c r="DL69" s="70"/>
      <c r="DM69" s="70"/>
      <c r="DN69" s="76"/>
      <c r="DO69" s="76"/>
      <c r="DP69" s="76"/>
      <c r="DQ69" s="76"/>
      <c r="DR69" s="76"/>
      <c r="DS69" s="76"/>
      <c r="DT69" s="76"/>
      <c r="DU69" s="76"/>
      <c r="DV69" s="76">
        <f>SUM(DP69:DU69)</f>
        <v>0</v>
      </c>
      <c r="DW69" s="76">
        <f>DN69+DO69+DV69</f>
        <v>0</v>
      </c>
      <c r="DX69" s="70"/>
      <c r="DY69" s="70"/>
      <c r="DZ69" s="70"/>
      <c r="EA69" s="76"/>
      <c r="EB69" s="76"/>
      <c r="EC69" s="76"/>
      <c r="ED69" s="76"/>
      <c r="EE69" s="76"/>
      <c r="EF69" s="76"/>
      <c r="EG69" s="76"/>
      <c r="EH69" s="76"/>
      <c r="EI69" s="76">
        <f>SUM(EC69:EH69)</f>
        <v>0</v>
      </c>
      <c r="EJ69" s="76">
        <f>EA69+EB69+EI69</f>
        <v>0</v>
      </c>
      <c r="EK69" s="70"/>
      <c r="EL69" s="70"/>
      <c r="EM69" s="70"/>
      <c r="EN69" s="76"/>
      <c r="EO69" s="76"/>
      <c r="EP69" s="76"/>
      <c r="EQ69" s="76"/>
      <c r="ER69" s="76"/>
      <c r="ES69" s="76"/>
      <c r="ET69" s="76"/>
      <c r="EU69" s="76"/>
      <c r="EV69" s="76">
        <f>SUM(EP69:EU69)</f>
        <v>0</v>
      </c>
      <c r="EW69" s="76">
        <f>EN69+EO69+EV69</f>
        <v>0</v>
      </c>
      <c r="EX69" s="70"/>
      <c r="EY69" s="70"/>
      <c r="EZ69" s="70"/>
    </row>
    <row r="70" spans="1:156" hidden="1" x14ac:dyDescent="0.2">
      <c r="A70" s="1" t="s">
        <v>259</v>
      </c>
      <c r="B70" s="3">
        <f t="shared" ref="B70:I70" si="299">B54</f>
        <v>0</v>
      </c>
      <c r="C70" s="3">
        <f t="shared" si="299"/>
        <v>0</v>
      </c>
      <c r="D70" s="3">
        <f t="shared" si="299"/>
        <v>0</v>
      </c>
      <c r="E70" s="3">
        <f t="shared" si="299"/>
        <v>0</v>
      </c>
      <c r="F70" s="3">
        <f t="shared" si="299"/>
        <v>0</v>
      </c>
      <c r="G70" s="3">
        <f t="shared" si="299"/>
        <v>0</v>
      </c>
      <c r="H70" s="3">
        <f t="shared" si="299"/>
        <v>0</v>
      </c>
      <c r="I70" s="3">
        <f t="shared" si="299"/>
        <v>0</v>
      </c>
      <c r="J70" s="3">
        <f>SUM(D70:I70)</f>
        <v>0</v>
      </c>
      <c r="K70" s="3">
        <f>B70+C70+J70</f>
        <v>0</v>
      </c>
      <c r="O70" s="3">
        <f t="shared" ref="O70:V70" si="300">O54</f>
        <v>0</v>
      </c>
      <c r="P70" s="3">
        <f t="shared" si="300"/>
        <v>0</v>
      </c>
      <c r="Q70" s="3">
        <f t="shared" si="300"/>
        <v>0</v>
      </c>
      <c r="R70" s="3">
        <f t="shared" si="300"/>
        <v>0</v>
      </c>
      <c r="S70" s="3">
        <f t="shared" si="300"/>
        <v>0</v>
      </c>
      <c r="T70" s="3">
        <f t="shared" si="300"/>
        <v>0</v>
      </c>
      <c r="U70" s="3">
        <f t="shared" si="300"/>
        <v>0</v>
      </c>
      <c r="V70" s="3">
        <f t="shared" si="300"/>
        <v>0</v>
      </c>
      <c r="W70" s="3">
        <f>SUM(Q70:V70)</f>
        <v>0</v>
      </c>
      <c r="X70" s="3">
        <f>O70+P70+W70</f>
        <v>0</v>
      </c>
      <c r="AA70" s="3">
        <f t="shared" ref="AA70:AH70" si="301">AA54</f>
        <v>0</v>
      </c>
      <c r="AB70" s="3">
        <f t="shared" si="301"/>
        <v>0</v>
      </c>
      <c r="AC70" s="3">
        <f t="shared" si="301"/>
        <v>0</v>
      </c>
      <c r="AD70" s="3">
        <f t="shared" si="301"/>
        <v>0</v>
      </c>
      <c r="AE70" s="3">
        <f t="shared" si="301"/>
        <v>0</v>
      </c>
      <c r="AF70" s="3">
        <f t="shared" si="301"/>
        <v>0</v>
      </c>
      <c r="AG70" s="3">
        <f t="shared" si="301"/>
        <v>0</v>
      </c>
      <c r="AH70" s="3">
        <f t="shared" si="301"/>
        <v>0</v>
      </c>
      <c r="AI70" s="3">
        <f>SUM(AC70:AH70)</f>
        <v>0</v>
      </c>
      <c r="AJ70" s="3">
        <f>AA70+AB70+AI70</f>
        <v>0</v>
      </c>
      <c r="AK70" s="3"/>
      <c r="AL70" s="3"/>
      <c r="AM70" s="3"/>
      <c r="AN70" s="3">
        <f t="shared" ref="AN70:AU70" si="302">AN54</f>
        <v>0</v>
      </c>
      <c r="AO70" s="3">
        <f t="shared" si="302"/>
        <v>0</v>
      </c>
      <c r="AP70" s="3">
        <f t="shared" si="302"/>
        <v>0</v>
      </c>
      <c r="AQ70" s="3">
        <f t="shared" si="302"/>
        <v>0</v>
      </c>
      <c r="AR70" s="3">
        <f t="shared" si="302"/>
        <v>0</v>
      </c>
      <c r="AS70" s="3">
        <f t="shared" si="302"/>
        <v>0</v>
      </c>
      <c r="AT70" s="3">
        <f t="shared" si="302"/>
        <v>0</v>
      </c>
      <c r="AU70" s="3">
        <f t="shared" si="302"/>
        <v>0</v>
      </c>
      <c r="AV70" s="3">
        <f>SUM(AP70:AU70)</f>
        <v>0</v>
      </c>
      <c r="AW70" s="3">
        <f>AN70+AO70+AV70</f>
        <v>0</v>
      </c>
      <c r="AX70" s="3"/>
      <c r="AY70" s="3"/>
      <c r="AZ70" s="3"/>
      <c r="BA70" s="3">
        <f t="shared" ref="BA70:BH70" si="303">BA54</f>
        <v>0</v>
      </c>
      <c r="BB70" s="3">
        <f t="shared" si="303"/>
        <v>0</v>
      </c>
      <c r="BC70" s="3">
        <f t="shared" si="303"/>
        <v>0</v>
      </c>
      <c r="BD70" s="3">
        <f t="shared" si="303"/>
        <v>0</v>
      </c>
      <c r="BE70" s="3">
        <f t="shared" si="303"/>
        <v>0</v>
      </c>
      <c r="BF70" s="3">
        <f t="shared" si="303"/>
        <v>0</v>
      </c>
      <c r="BG70" s="3">
        <f t="shared" si="303"/>
        <v>0</v>
      </c>
      <c r="BH70" s="3">
        <f t="shared" si="303"/>
        <v>0</v>
      </c>
      <c r="BI70" s="3">
        <f>SUM(BC70:BH70)</f>
        <v>0</v>
      </c>
      <c r="BJ70" s="3">
        <f>BA70+BB70+BI70</f>
        <v>0</v>
      </c>
      <c r="BK70" s="3"/>
      <c r="BL70" s="3"/>
      <c r="BM70" s="3"/>
      <c r="BN70" s="3">
        <f t="shared" ref="BN70:BU70" si="304">BN54</f>
        <v>0</v>
      </c>
      <c r="BO70" s="3">
        <f t="shared" si="304"/>
        <v>0</v>
      </c>
      <c r="BP70" s="3">
        <f t="shared" si="304"/>
        <v>0</v>
      </c>
      <c r="BQ70" s="3">
        <f t="shared" si="304"/>
        <v>0</v>
      </c>
      <c r="BR70" s="3">
        <f t="shared" si="304"/>
        <v>0</v>
      </c>
      <c r="BS70" s="3">
        <f t="shared" si="304"/>
        <v>0</v>
      </c>
      <c r="BT70" s="3">
        <f t="shared" si="304"/>
        <v>0</v>
      </c>
      <c r="BU70" s="3">
        <f t="shared" si="304"/>
        <v>0</v>
      </c>
      <c r="BV70" s="3">
        <f>SUM(BP70:BU70)</f>
        <v>0</v>
      </c>
      <c r="BW70" s="3">
        <f>BN70+BO70+BV70</f>
        <v>0</v>
      </c>
      <c r="BX70" s="3"/>
      <c r="BY70" s="3"/>
      <c r="BZ70" s="3"/>
      <c r="CA70" s="3">
        <f t="shared" ref="CA70:CH70" si="305">CA54</f>
        <v>0</v>
      </c>
      <c r="CB70" s="3">
        <f t="shared" si="305"/>
        <v>0</v>
      </c>
      <c r="CC70" s="3">
        <f t="shared" si="305"/>
        <v>0</v>
      </c>
      <c r="CD70" s="3">
        <f t="shared" si="305"/>
        <v>0</v>
      </c>
      <c r="CE70" s="3">
        <f t="shared" si="305"/>
        <v>0</v>
      </c>
      <c r="CF70" s="3">
        <f t="shared" si="305"/>
        <v>0</v>
      </c>
      <c r="CG70" s="3">
        <f t="shared" si="305"/>
        <v>0</v>
      </c>
      <c r="CH70" s="3">
        <f t="shared" si="305"/>
        <v>0</v>
      </c>
      <c r="CI70" s="3">
        <f>SUM(CC70:CH70)</f>
        <v>0</v>
      </c>
      <c r="CJ70" s="3">
        <f>CA70+CB70+CI70</f>
        <v>0</v>
      </c>
      <c r="CK70" s="3"/>
      <c r="CL70" s="3"/>
      <c r="CM70" s="3"/>
      <c r="CN70" s="3">
        <f t="shared" ref="CN70:CU70" si="306">CN54</f>
        <v>0</v>
      </c>
      <c r="CO70" s="3">
        <f t="shared" si="306"/>
        <v>0</v>
      </c>
      <c r="CP70" s="3">
        <f t="shared" si="306"/>
        <v>0</v>
      </c>
      <c r="CQ70" s="3">
        <f t="shared" si="306"/>
        <v>0</v>
      </c>
      <c r="CR70" s="3">
        <f t="shared" si="306"/>
        <v>0</v>
      </c>
      <c r="CS70" s="3">
        <f t="shared" si="306"/>
        <v>0</v>
      </c>
      <c r="CT70" s="3">
        <f t="shared" si="306"/>
        <v>0</v>
      </c>
      <c r="CU70" s="3">
        <f t="shared" si="306"/>
        <v>0</v>
      </c>
      <c r="CV70" s="3">
        <f>SUM(CP70:CU70)</f>
        <v>0</v>
      </c>
      <c r="CW70" s="3">
        <f>CN70+CO70+CV70</f>
        <v>0</v>
      </c>
      <c r="CX70" s="3"/>
      <c r="CY70" s="3"/>
      <c r="CZ70" s="3"/>
      <c r="DA70" s="3">
        <f t="shared" ref="DA70:DH70" si="307">DA54</f>
        <v>0</v>
      </c>
      <c r="DB70" s="3">
        <f t="shared" si="307"/>
        <v>0</v>
      </c>
      <c r="DC70" s="3">
        <f t="shared" si="307"/>
        <v>0</v>
      </c>
      <c r="DD70" s="3">
        <f t="shared" si="307"/>
        <v>0</v>
      </c>
      <c r="DE70" s="3">
        <f t="shared" si="307"/>
        <v>0</v>
      </c>
      <c r="DF70" s="3">
        <f t="shared" si="307"/>
        <v>0</v>
      </c>
      <c r="DG70" s="3">
        <f t="shared" si="307"/>
        <v>0</v>
      </c>
      <c r="DH70" s="3">
        <f t="shared" si="307"/>
        <v>0</v>
      </c>
      <c r="DI70" s="3">
        <f>SUM(DC70:DH70)</f>
        <v>0</v>
      </c>
      <c r="DJ70" s="3">
        <f>DA70+DB70+DI70</f>
        <v>0</v>
      </c>
      <c r="DK70" s="3"/>
      <c r="DL70" s="3"/>
      <c r="DM70" s="3"/>
      <c r="DN70" s="3">
        <f t="shared" ref="DN70:DU70" si="308">DN54</f>
        <v>0</v>
      </c>
      <c r="DO70" s="3">
        <f t="shared" si="308"/>
        <v>0</v>
      </c>
      <c r="DP70" s="3">
        <f t="shared" si="308"/>
        <v>0</v>
      </c>
      <c r="DQ70" s="3">
        <f t="shared" si="308"/>
        <v>0</v>
      </c>
      <c r="DR70" s="3">
        <f t="shared" si="308"/>
        <v>0</v>
      </c>
      <c r="DS70" s="3">
        <f t="shared" si="308"/>
        <v>0</v>
      </c>
      <c r="DT70" s="3">
        <f t="shared" si="308"/>
        <v>0</v>
      </c>
      <c r="DU70" s="3">
        <f t="shared" si="308"/>
        <v>0</v>
      </c>
      <c r="DV70" s="3">
        <f>SUM(DP70:DU70)</f>
        <v>0</v>
      </c>
      <c r="DW70" s="3">
        <f>DN70+DO70+DV70</f>
        <v>0</v>
      </c>
      <c r="DX70" s="3"/>
      <c r="DY70" s="3"/>
      <c r="DZ70" s="3"/>
      <c r="EA70" s="3">
        <f t="shared" ref="EA70:EH70" si="309">EA54</f>
        <v>0</v>
      </c>
      <c r="EB70" s="3">
        <f t="shared" si="309"/>
        <v>0</v>
      </c>
      <c r="EC70" s="3">
        <f t="shared" si="309"/>
        <v>0</v>
      </c>
      <c r="ED70" s="3">
        <f t="shared" si="309"/>
        <v>0</v>
      </c>
      <c r="EE70" s="3">
        <f t="shared" si="309"/>
        <v>0</v>
      </c>
      <c r="EF70" s="3">
        <f t="shared" si="309"/>
        <v>0</v>
      </c>
      <c r="EG70" s="3">
        <f t="shared" si="309"/>
        <v>0</v>
      </c>
      <c r="EH70" s="3">
        <f t="shared" si="309"/>
        <v>0</v>
      </c>
      <c r="EI70" s="3">
        <f>SUM(EC70:EH70)</f>
        <v>0</v>
      </c>
      <c r="EJ70" s="3">
        <f>EA70+EB70+EI70</f>
        <v>0</v>
      </c>
      <c r="EK70" s="3"/>
      <c r="EL70" s="3"/>
      <c r="EM70" s="3"/>
      <c r="EN70" s="3">
        <f t="shared" ref="EN70:EU70" si="310">EN54</f>
        <v>0</v>
      </c>
      <c r="EO70" s="3">
        <f t="shared" si="310"/>
        <v>0</v>
      </c>
      <c r="EP70" s="3">
        <f t="shared" si="310"/>
        <v>0</v>
      </c>
      <c r="EQ70" s="3">
        <f t="shared" si="310"/>
        <v>0</v>
      </c>
      <c r="ER70" s="3">
        <f t="shared" si="310"/>
        <v>0</v>
      </c>
      <c r="ES70" s="3">
        <f t="shared" si="310"/>
        <v>0</v>
      </c>
      <c r="ET70" s="3">
        <f t="shared" si="310"/>
        <v>0</v>
      </c>
      <c r="EU70" s="3">
        <f t="shared" si="310"/>
        <v>0</v>
      </c>
      <c r="EV70" s="3">
        <f>SUM(EP70:EU70)</f>
        <v>0</v>
      </c>
      <c r="EW70" s="3">
        <f>EN70+EO70+EV70</f>
        <v>0</v>
      </c>
      <c r="EX70" s="3"/>
      <c r="EY70" s="3"/>
      <c r="EZ70" s="3"/>
    </row>
    <row r="71" spans="1:156" hidden="1" x14ac:dyDescent="0.2">
      <c r="A71" s="74" t="s">
        <v>258</v>
      </c>
      <c r="B71" s="75">
        <f t="shared" ref="B71:I71" si="311">B70-B69</f>
        <v>0</v>
      </c>
      <c r="C71" s="75">
        <f t="shared" si="311"/>
        <v>0</v>
      </c>
      <c r="D71" s="75">
        <f t="shared" si="311"/>
        <v>0</v>
      </c>
      <c r="E71" s="75">
        <f t="shared" si="311"/>
        <v>0</v>
      </c>
      <c r="F71" s="75">
        <f t="shared" si="311"/>
        <v>0</v>
      </c>
      <c r="G71" s="75">
        <f t="shared" si="311"/>
        <v>0</v>
      </c>
      <c r="H71" s="75">
        <f t="shared" si="311"/>
        <v>0</v>
      </c>
      <c r="I71" s="75">
        <f t="shared" si="311"/>
        <v>0</v>
      </c>
      <c r="J71" s="75">
        <f>SUM(D71:I71)</f>
        <v>0</v>
      </c>
      <c r="K71" s="75">
        <f>B71+C71+J71</f>
        <v>0</v>
      </c>
      <c r="O71" s="75">
        <f t="shared" ref="O71:V71" si="312">O70-O69</f>
        <v>0</v>
      </c>
      <c r="P71" s="75">
        <f t="shared" si="312"/>
        <v>0</v>
      </c>
      <c r="Q71" s="75">
        <f t="shared" si="312"/>
        <v>0</v>
      </c>
      <c r="R71" s="75">
        <f t="shared" si="312"/>
        <v>0</v>
      </c>
      <c r="S71" s="75">
        <f t="shared" si="312"/>
        <v>0</v>
      </c>
      <c r="T71" s="75">
        <f t="shared" si="312"/>
        <v>0</v>
      </c>
      <c r="U71" s="75">
        <f t="shared" si="312"/>
        <v>0</v>
      </c>
      <c r="V71" s="75">
        <f t="shared" si="312"/>
        <v>0</v>
      </c>
      <c r="W71" s="75">
        <f>SUM(Q71:V71)</f>
        <v>0</v>
      </c>
      <c r="X71" s="75">
        <f>O71+P71+W71</f>
        <v>0</v>
      </c>
      <c r="AA71" s="75">
        <f t="shared" ref="AA71:AH71" si="313">AA70-AA69</f>
        <v>0</v>
      </c>
      <c r="AB71" s="75">
        <f t="shared" si="313"/>
        <v>0</v>
      </c>
      <c r="AC71" s="75">
        <f t="shared" si="313"/>
        <v>0</v>
      </c>
      <c r="AD71" s="75">
        <f t="shared" si="313"/>
        <v>0</v>
      </c>
      <c r="AE71" s="75">
        <f t="shared" si="313"/>
        <v>0</v>
      </c>
      <c r="AF71" s="75">
        <f t="shared" si="313"/>
        <v>0</v>
      </c>
      <c r="AG71" s="75">
        <f t="shared" si="313"/>
        <v>0</v>
      </c>
      <c r="AH71" s="75">
        <f t="shared" si="313"/>
        <v>0</v>
      </c>
      <c r="AI71" s="75">
        <f>SUM(AC71:AH71)</f>
        <v>0</v>
      </c>
      <c r="AJ71" s="75">
        <f>AA71+AB71+AI71</f>
        <v>0</v>
      </c>
      <c r="AK71" s="70"/>
      <c r="AL71" s="70"/>
      <c r="AM71" s="70"/>
      <c r="AN71" s="75">
        <f t="shared" ref="AN71:AU71" si="314">AN70-AN69</f>
        <v>0</v>
      </c>
      <c r="AO71" s="75">
        <f t="shared" si="314"/>
        <v>0</v>
      </c>
      <c r="AP71" s="75">
        <f t="shared" si="314"/>
        <v>0</v>
      </c>
      <c r="AQ71" s="75">
        <f t="shared" si="314"/>
        <v>0</v>
      </c>
      <c r="AR71" s="75">
        <f t="shared" si="314"/>
        <v>0</v>
      </c>
      <c r="AS71" s="75">
        <f t="shared" si="314"/>
        <v>0</v>
      </c>
      <c r="AT71" s="75">
        <f t="shared" si="314"/>
        <v>0</v>
      </c>
      <c r="AU71" s="75">
        <f t="shared" si="314"/>
        <v>0</v>
      </c>
      <c r="AV71" s="75">
        <f>SUM(AP71:AU71)</f>
        <v>0</v>
      </c>
      <c r="AW71" s="75">
        <f>AN71+AO71+AV71</f>
        <v>0</v>
      </c>
      <c r="AX71" s="70"/>
      <c r="AY71" s="70"/>
      <c r="AZ71" s="70"/>
      <c r="BA71" s="75">
        <f t="shared" ref="BA71:BH71" si="315">BA70-BA69</f>
        <v>0</v>
      </c>
      <c r="BB71" s="75">
        <f t="shared" si="315"/>
        <v>0</v>
      </c>
      <c r="BC71" s="75">
        <f t="shared" si="315"/>
        <v>0</v>
      </c>
      <c r="BD71" s="75">
        <f t="shared" si="315"/>
        <v>0</v>
      </c>
      <c r="BE71" s="75">
        <f t="shared" si="315"/>
        <v>0</v>
      </c>
      <c r="BF71" s="75">
        <f t="shared" si="315"/>
        <v>0</v>
      </c>
      <c r="BG71" s="75">
        <f t="shared" si="315"/>
        <v>0</v>
      </c>
      <c r="BH71" s="75">
        <f t="shared" si="315"/>
        <v>0</v>
      </c>
      <c r="BI71" s="75">
        <f>SUM(BC71:BH71)</f>
        <v>0</v>
      </c>
      <c r="BJ71" s="75">
        <f>BA71+BB71+BI71</f>
        <v>0</v>
      </c>
      <c r="BK71" s="70"/>
      <c r="BL71" s="70"/>
      <c r="BM71" s="70"/>
      <c r="BN71" s="75">
        <f t="shared" ref="BN71:BU71" si="316">BN70-BN69</f>
        <v>0</v>
      </c>
      <c r="BO71" s="75">
        <f t="shared" si="316"/>
        <v>0</v>
      </c>
      <c r="BP71" s="75">
        <f t="shared" si="316"/>
        <v>0</v>
      </c>
      <c r="BQ71" s="75">
        <f t="shared" si="316"/>
        <v>0</v>
      </c>
      <c r="BR71" s="75">
        <f t="shared" si="316"/>
        <v>0</v>
      </c>
      <c r="BS71" s="75">
        <f t="shared" si="316"/>
        <v>0</v>
      </c>
      <c r="BT71" s="75">
        <f t="shared" si="316"/>
        <v>0</v>
      </c>
      <c r="BU71" s="75">
        <f t="shared" si="316"/>
        <v>0</v>
      </c>
      <c r="BV71" s="75">
        <f>SUM(BP71:BU71)</f>
        <v>0</v>
      </c>
      <c r="BW71" s="75">
        <f>BN71+BO71+BV71</f>
        <v>0</v>
      </c>
      <c r="BX71" s="70"/>
      <c r="BY71" s="70"/>
      <c r="BZ71" s="70"/>
      <c r="CA71" s="75">
        <f t="shared" ref="CA71:CH71" si="317">CA70-CA69</f>
        <v>0</v>
      </c>
      <c r="CB71" s="75">
        <f t="shared" si="317"/>
        <v>0</v>
      </c>
      <c r="CC71" s="75">
        <f t="shared" si="317"/>
        <v>0</v>
      </c>
      <c r="CD71" s="75">
        <f t="shared" si="317"/>
        <v>0</v>
      </c>
      <c r="CE71" s="75">
        <f t="shared" si="317"/>
        <v>0</v>
      </c>
      <c r="CF71" s="75">
        <f t="shared" si="317"/>
        <v>0</v>
      </c>
      <c r="CG71" s="75">
        <f t="shared" si="317"/>
        <v>0</v>
      </c>
      <c r="CH71" s="75">
        <f t="shared" si="317"/>
        <v>0</v>
      </c>
      <c r="CI71" s="75">
        <f>SUM(CC71:CH71)</f>
        <v>0</v>
      </c>
      <c r="CJ71" s="75">
        <f>CA71+CB71+CI71</f>
        <v>0</v>
      </c>
      <c r="CK71" s="70"/>
      <c r="CL71" s="70"/>
      <c r="CM71" s="70"/>
      <c r="CN71" s="75">
        <f t="shared" ref="CN71:CU71" si="318">CN70-CN69</f>
        <v>0</v>
      </c>
      <c r="CO71" s="75">
        <f t="shared" si="318"/>
        <v>0</v>
      </c>
      <c r="CP71" s="75">
        <f t="shared" si="318"/>
        <v>0</v>
      </c>
      <c r="CQ71" s="75">
        <f t="shared" si="318"/>
        <v>0</v>
      </c>
      <c r="CR71" s="75">
        <f t="shared" si="318"/>
        <v>0</v>
      </c>
      <c r="CS71" s="75">
        <f t="shared" si="318"/>
        <v>0</v>
      </c>
      <c r="CT71" s="75">
        <f t="shared" si="318"/>
        <v>0</v>
      </c>
      <c r="CU71" s="75">
        <f t="shared" si="318"/>
        <v>0</v>
      </c>
      <c r="CV71" s="75">
        <f>SUM(CP71:CU71)</f>
        <v>0</v>
      </c>
      <c r="CW71" s="75">
        <f>CN71+CO71+CV71</f>
        <v>0</v>
      </c>
      <c r="CX71" s="70"/>
      <c r="CY71" s="70"/>
      <c r="CZ71" s="70"/>
      <c r="DA71" s="75">
        <f t="shared" ref="DA71:DH71" si="319">DA70-DA69</f>
        <v>0</v>
      </c>
      <c r="DB71" s="75">
        <f t="shared" si="319"/>
        <v>0</v>
      </c>
      <c r="DC71" s="75">
        <f t="shared" si="319"/>
        <v>0</v>
      </c>
      <c r="DD71" s="75">
        <f t="shared" si="319"/>
        <v>0</v>
      </c>
      <c r="DE71" s="75">
        <f t="shared" si="319"/>
        <v>0</v>
      </c>
      <c r="DF71" s="75">
        <f t="shared" si="319"/>
        <v>0</v>
      </c>
      <c r="DG71" s="75">
        <f t="shared" si="319"/>
        <v>0</v>
      </c>
      <c r="DH71" s="75">
        <f t="shared" si="319"/>
        <v>0</v>
      </c>
      <c r="DI71" s="75">
        <f>SUM(DC71:DH71)</f>
        <v>0</v>
      </c>
      <c r="DJ71" s="75">
        <f>DA71+DB71+DI71</f>
        <v>0</v>
      </c>
      <c r="DK71" s="70"/>
      <c r="DL71" s="70"/>
      <c r="DM71" s="70"/>
      <c r="DN71" s="75">
        <f t="shared" ref="DN71:DU71" si="320">DN70-DN69</f>
        <v>0</v>
      </c>
      <c r="DO71" s="75">
        <f t="shared" si="320"/>
        <v>0</v>
      </c>
      <c r="DP71" s="75">
        <f t="shared" si="320"/>
        <v>0</v>
      </c>
      <c r="DQ71" s="75">
        <f t="shared" si="320"/>
        <v>0</v>
      </c>
      <c r="DR71" s="75">
        <f t="shared" si="320"/>
        <v>0</v>
      </c>
      <c r="DS71" s="75">
        <f t="shared" si="320"/>
        <v>0</v>
      </c>
      <c r="DT71" s="75">
        <f t="shared" si="320"/>
        <v>0</v>
      </c>
      <c r="DU71" s="75">
        <f t="shared" si="320"/>
        <v>0</v>
      </c>
      <c r="DV71" s="75">
        <f>SUM(DP71:DU71)</f>
        <v>0</v>
      </c>
      <c r="DW71" s="75">
        <f>DN71+DO71+DV71</f>
        <v>0</v>
      </c>
      <c r="DX71" s="70"/>
      <c r="DY71" s="70"/>
      <c r="DZ71" s="70"/>
      <c r="EA71" s="75">
        <f t="shared" ref="EA71:EH71" si="321">EA70-EA69</f>
        <v>0</v>
      </c>
      <c r="EB71" s="75">
        <f t="shared" si="321"/>
        <v>0</v>
      </c>
      <c r="EC71" s="75">
        <f t="shared" si="321"/>
        <v>0</v>
      </c>
      <c r="ED71" s="75">
        <f t="shared" si="321"/>
        <v>0</v>
      </c>
      <c r="EE71" s="75">
        <f t="shared" si="321"/>
        <v>0</v>
      </c>
      <c r="EF71" s="75">
        <f t="shared" si="321"/>
        <v>0</v>
      </c>
      <c r="EG71" s="75">
        <f t="shared" si="321"/>
        <v>0</v>
      </c>
      <c r="EH71" s="75">
        <f t="shared" si="321"/>
        <v>0</v>
      </c>
      <c r="EI71" s="75">
        <f>SUM(EC71:EH71)</f>
        <v>0</v>
      </c>
      <c r="EJ71" s="75">
        <f>EA71+EB71+EI71</f>
        <v>0</v>
      </c>
      <c r="EK71" s="70"/>
      <c r="EL71" s="70"/>
      <c r="EM71" s="70"/>
      <c r="EN71" s="75">
        <f t="shared" ref="EN71:EU71" si="322">EN70-EN69</f>
        <v>0</v>
      </c>
      <c r="EO71" s="75">
        <f t="shared" si="322"/>
        <v>0</v>
      </c>
      <c r="EP71" s="75">
        <f t="shared" si="322"/>
        <v>0</v>
      </c>
      <c r="EQ71" s="75">
        <f t="shared" si="322"/>
        <v>0</v>
      </c>
      <c r="ER71" s="75">
        <f t="shared" si="322"/>
        <v>0</v>
      </c>
      <c r="ES71" s="75">
        <f t="shared" si="322"/>
        <v>0</v>
      </c>
      <c r="ET71" s="75">
        <f t="shared" si="322"/>
        <v>0</v>
      </c>
      <c r="EU71" s="75">
        <f t="shared" si="322"/>
        <v>0</v>
      </c>
      <c r="EV71" s="75">
        <f>SUM(EP71:EU71)</f>
        <v>0</v>
      </c>
      <c r="EW71" s="75">
        <f>EN71+EO71+EV71</f>
        <v>0</v>
      </c>
      <c r="EX71" s="70"/>
      <c r="EY71" s="70"/>
      <c r="EZ71" s="70"/>
    </row>
    <row r="72" spans="1:156" x14ac:dyDescent="0.2">
      <c r="A72" s="77" t="s">
        <v>256</v>
      </c>
      <c r="B72" s="3"/>
      <c r="C72" s="3"/>
      <c r="D72" s="3"/>
      <c r="E72" s="3"/>
      <c r="F72" s="3"/>
      <c r="G72" s="3"/>
      <c r="H72" s="3"/>
      <c r="I72" s="3"/>
      <c r="J72" s="3"/>
      <c r="K72" s="3"/>
      <c r="O72" s="3"/>
      <c r="P72" s="3"/>
      <c r="Q72" s="3"/>
      <c r="R72" s="3"/>
      <c r="S72" s="3"/>
      <c r="T72" s="3"/>
      <c r="U72" s="3"/>
      <c r="V72" s="3"/>
      <c r="W72" s="3"/>
      <c r="X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</row>
    <row r="73" spans="1:156" x14ac:dyDescent="0.2">
      <c r="A73" s="1" t="s">
        <v>255</v>
      </c>
      <c r="B73" s="76">
        <f t="shared" ref="B73:I75" si="323">+B62*0.05</f>
        <v>19413395.375631385</v>
      </c>
      <c r="C73" s="76">
        <f t="shared" si="323"/>
        <v>0</v>
      </c>
      <c r="D73" s="76">
        <f t="shared" si="323"/>
        <v>9619.5750447468363</v>
      </c>
      <c r="E73" s="76">
        <f t="shared" si="323"/>
        <v>121654716.59441899</v>
      </c>
      <c r="F73" s="76">
        <f t="shared" si="323"/>
        <v>14123214.943309501</v>
      </c>
      <c r="G73" s="76">
        <f t="shared" si="323"/>
        <v>34131953.970945217</v>
      </c>
      <c r="H73" s="76">
        <f t="shared" si="323"/>
        <v>35396991.810134463</v>
      </c>
      <c r="I73" s="76">
        <f t="shared" si="323"/>
        <v>1622324.5913534963</v>
      </c>
      <c r="J73" s="76">
        <f>SUM(D73:I73)</f>
        <v>206938821.48520643</v>
      </c>
      <c r="K73" s="76">
        <f>B73+C73+J73</f>
        <v>226352216.86083782</v>
      </c>
      <c r="O73" s="76">
        <f t="shared" ref="O73:V75" si="324">+O62*0.05</f>
        <v>19413395.375631385</v>
      </c>
      <c r="P73" s="76">
        <f t="shared" si="324"/>
        <v>0</v>
      </c>
      <c r="Q73" s="76">
        <f t="shared" si="324"/>
        <v>9619.5750447468363</v>
      </c>
      <c r="R73" s="76">
        <f t="shared" si="324"/>
        <v>121654716.59441899</v>
      </c>
      <c r="S73" s="76">
        <f t="shared" si="324"/>
        <v>14123214.943309501</v>
      </c>
      <c r="T73" s="76">
        <f t="shared" si="324"/>
        <v>34131953.970945217</v>
      </c>
      <c r="U73" s="76">
        <f t="shared" si="324"/>
        <v>35396991.810134463</v>
      </c>
      <c r="V73" s="76">
        <f t="shared" si="324"/>
        <v>1622324.5913534963</v>
      </c>
      <c r="W73" s="76">
        <f>SUM(Q73:V73)</f>
        <v>206938821.48520643</v>
      </c>
      <c r="X73" s="76">
        <f>O73+P73+W73</f>
        <v>226352216.86083782</v>
      </c>
      <c r="AA73" s="76">
        <f t="shared" ref="AA73:AH75" si="325">+AA62*0.05</f>
        <v>19413395.375631385</v>
      </c>
      <c r="AB73" s="76">
        <f t="shared" si="325"/>
        <v>0</v>
      </c>
      <c r="AC73" s="76">
        <f t="shared" si="325"/>
        <v>9619.5750447468363</v>
      </c>
      <c r="AD73" s="76">
        <f t="shared" si="325"/>
        <v>121654716.59441899</v>
      </c>
      <c r="AE73" s="76">
        <f t="shared" si="325"/>
        <v>14123214.943309501</v>
      </c>
      <c r="AF73" s="76">
        <f t="shared" si="325"/>
        <v>34131953.970945217</v>
      </c>
      <c r="AG73" s="76">
        <f t="shared" si="325"/>
        <v>35396991.810134463</v>
      </c>
      <c r="AH73" s="76">
        <f t="shared" si="325"/>
        <v>1622324.5913534963</v>
      </c>
      <c r="AI73" s="76">
        <f>SUM(AC73:AH73)</f>
        <v>206938821.48520643</v>
      </c>
      <c r="AJ73" s="76">
        <f>AA73+AB73+AI73</f>
        <v>226352216.86083782</v>
      </c>
      <c r="AK73" s="70"/>
      <c r="AL73" s="70"/>
      <c r="AM73" s="70"/>
      <c r="AN73" s="76">
        <f t="shared" ref="AN73:AU75" si="326">+AN62*0.05</f>
        <v>19413395.375631385</v>
      </c>
      <c r="AO73" s="76">
        <f t="shared" si="326"/>
        <v>0</v>
      </c>
      <c r="AP73" s="76">
        <f t="shared" si="326"/>
        <v>9619.5750447468363</v>
      </c>
      <c r="AQ73" s="76">
        <f t="shared" si="326"/>
        <v>121654716.59441899</v>
      </c>
      <c r="AR73" s="76">
        <f t="shared" si="326"/>
        <v>14123214.943309501</v>
      </c>
      <c r="AS73" s="76">
        <f t="shared" si="326"/>
        <v>34131953.970945217</v>
      </c>
      <c r="AT73" s="76">
        <f t="shared" si="326"/>
        <v>35396991.810134463</v>
      </c>
      <c r="AU73" s="76">
        <f t="shared" si="326"/>
        <v>1622324.5913534963</v>
      </c>
      <c r="AV73" s="76">
        <f>SUM(AP73:AU73)</f>
        <v>206938821.48520643</v>
      </c>
      <c r="AW73" s="76">
        <f>AN73+AO73+AV73</f>
        <v>226352216.86083782</v>
      </c>
      <c r="AX73" s="70"/>
      <c r="AY73" s="70"/>
      <c r="AZ73" s="70"/>
      <c r="BA73" s="76">
        <f t="shared" ref="BA73:BH75" si="327">+BA62*0.05</f>
        <v>19413395.375631385</v>
      </c>
      <c r="BB73" s="76">
        <f t="shared" si="327"/>
        <v>0</v>
      </c>
      <c r="BC73" s="76">
        <f t="shared" si="327"/>
        <v>9619.5750447468363</v>
      </c>
      <c r="BD73" s="76">
        <f t="shared" si="327"/>
        <v>121654716.59441899</v>
      </c>
      <c r="BE73" s="76">
        <f t="shared" si="327"/>
        <v>14123214.943309501</v>
      </c>
      <c r="BF73" s="76">
        <f t="shared" si="327"/>
        <v>34131953.970945217</v>
      </c>
      <c r="BG73" s="76">
        <f t="shared" si="327"/>
        <v>35396991.810134463</v>
      </c>
      <c r="BH73" s="76">
        <f t="shared" si="327"/>
        <v>1622324.5913534963</v>
      </c>
      <c r="BI73" s="76">
        <f>SUM(BC73:BH73)</f>
        <v>206938821.48520643</v>
      </c>
      <c r="BJ73" s="76">
        <f>BA73+BB73+BI73</f>
        <v>226352216.86083782</v>
      </c>
      <c r="BK73" s="70"/>
      <c r="BL73" s="70"/>
      <c r="BM73" s="70"/>
      <c r="BN73" s="76">
        <f t="shared" ref="BN73:BU75" si="328">+BN62*0.05</f>
        <v>19413395.375631385</v>
      </c>
      <c r="BO73" s="76">
        <f t="shared" si="328"/>
        <v>0</v>
      </c>
      <c r="BP73" s="76">
        <f t="shared" si="328"/>
        <v>9619.5750447468363</v>
      </c>
      <c r="BQ73" s="76">
        <f t="shared" si="328"/>
        <v>121654716.59441899</v>
      </c>
      <c r="BR73" s="76">
        <f t="shared" si="328"/>
        <v>14123214.943309501</v>
      </c>
      <c r="BS73" s="76">
        <f t="shared" si="328"/>
        <v>34131953.970945217</v>
      </c>
      <c r="BT73" s="76">
        <f t="shared" si="328"/>
        <v>35396991.810134463</v>
      </c>
      <c r="BU73" s="76">
        <f t="shared" si="328"/>
        <v>1622324.5913534963</v>
      </c>
      <c r="BV73" s="76">
        <f>SUM(BP73:BU73)</f>
        <v>206938821.48520643</v>
      </c>
      <c r="BW73" s="76">
        <f>BN73+BO73+BV73</f>
        <v>226352216.86083782</v>
      </c>
      <c r="BX73" s="70"/>
      <c r="BY73" s="70"/>
      <c r="BZ73" s="70"/>
      <c r="CA73" s="76">
        <f t="shared" ref="CA73:CH75" si="329">+CA62*0.05</f>
        <v>19413395.375631385</v>
      </c>
      <c r="CB73" s="76">
        <f t="shared" si="329"/>
        <v>0</v>
      </c>
      <c r="CC73" s="76">
        <f t="shared" si="329"/>
        <v>9619.5750447468363</v>
      </c>
      <c r="CD73" s="76">
        <f t="shared" si="329"/>
        <v>121654716.59441899</v>
      </c>
      <c r="CE73" s="76">
        <f t="shared" si="329"/>
        <v>14123214.943309501</v>
      </c>
      <c r="CF73" s="76">
        <f t="shared" si="329"/>
        <v>34131953.970945217</v>
      </c>
      <c r="CG73" s="76">
        <f t="shared" si="329"/>
        <v>35396991.810134463</v>
      </c>
      <c r="CH73" s="76">
        <f t="shared" si="329"/>
        <v>1622324.5913534963</v>
      </c>
      <c r="CI73" s="76">
        <f>SUM(CC73:CH73)</f>
        <v>206938821.48520643</v>
      </c>
      <c r="CJ73" s="76">
        <f>CA73+CB73+CI73</f>
        <v>226352216.86083782</v>
      </c>
      <c r="CK73" s="70"/>
      <c r="CL73" s="70"/>
      <c r="CM73" s="70"/>
      <c r="CN73" s="76">
        <f t="shared" ref="CN73:CU75" si="330">+CN62*0.05</f>
        <v>19413395.375631385</v>
      </c>
      <c r="CO73" s="76">
        <f t="shared" si="330"/>
        <v>0</v>
      </c>
      <c r="CP73" s="76">
        <f t="shared" si="330"/>
        <v>9619.5750447468363</v>
      </c>
      <c r="CQ73" s="76">
        <f t="shared" si="330"/>
        <v>121654716.59441899</v>
      </c>
      <c r="CR73" s="76">
        <f t="shared" si="330"/>
        <v>14123214.943309501</v>
      </c>
      <c r="CS73" s="76">
        <f t="shared" si="330"/>
        <v>34131953.970945217</v>
      </c>
      <c r="CT73" s="76">
        <f t="shared" si="330"/>
        <v>35396991.810134463</v>
      </c>
      <c r="CU73" s="76">
        <f t="shared" si="330"/>
        <v>1622324.5913534963</v>
      </c>
      <c r="CV73" s="76">
        <f>SUM(CP73:CU73)</f>
        <v>206938821.48520643</v>
      </c>
      <c r="CW73" s="76">
        <f>CN73+CO73+CV73</f>
        <v>226352216.86083782</v>
      </c>
      <c r="CX73" s="70"/>
      <c r="CY73" s="70"/>
      <c r="CZ73" s="70"/>
      <c r="DA73" s="76">
        <f t="shared" ref="DA73:DH75" si="331">+DA62*0.05</f>
        <v>19413395.375631385</v>
      </c>
      <c r="DB73" s="76">
        <f t="shared" si="331"/>
        <v>0</v>
      </c>
      <c r="DC73" s="76">
        <f t="shared" si="331"/>
        <v>9619.5750447468363</v>
      </c>
      <c r="DD73" s="76">
        <f t="shared" si="331"/>
        <v>121654716.59441899</v>
      </c>
      <c r="DE73" s="76">
        <f t="shared" si="331"/>
        <v>14123214.943309501</v>
      </c>
      <c r="DF73" s="76">
        <f t="shared" si="331"/>
        <v>34131953.970945217</v>
      </c>
      <c r="DG73" s="76">
        <f t="shared" si="331"/>
        <v>35396991.810134463</v>
      </c>
      <c r="DH73" s="76">
        <f t="shared" si="331"/>
        <v>1622324.5913534963</v>
      </c>
      <c r="DI73" s="76">
        <f>SUM(DC73:DH73)</f>
        <v>206938821.48520643</v>
      </c>
      <c r="DJ73" s="76">
        <f>DA73+DB73+DI73</f>
        <v>226352216.86083782</v>
      </c>
      <c r="DK73" s="70"/>
      <c r="DL73" s="70"/>
      <c r="DM73" s="70"/>
      <c r="DN73" s="76">
        <f t="shared" ref="DN73:DU75" si="332">+DN62*0.05</f>
        <v>19413395.375631385</v>
      </c>
      <c r="DO73" s="76">
        <f t="shared" si="332"/>
        <v>0</v>
      </c>
      <c r="DP73" s="76">
        <f t="shared" si="332"/>
        <v>9619.5750447468363</v>
      </c>
      <c r="DQ73" s="76">
        <f t="shared" si="332"/>
        <v>121654716.59441899</v>
      </c>
      <c r="DR73" s="76">
        <f t="shared" si="332"/>
        <v>14123214.943309501</v>
      </c>
      <c r="DS73" s="76">
        <f t="shared" si="332"/>
        <v>34131953.970945217</v>
      </c>
      <c r="DT73" s="76">
        <f t="shared" si="332"/>
        <v>35396991.810134463</v>
      </c>
      <c r="DU73" s="76">
        <f t="shared" si="332"/>
        <v>1622324.5913534963</v>
      </c>
      <c r="DV73" s="76">
        <f>SUM(DP73:DU73)</f>
        <v>206938821.48520643</v>
      </c>
      <c r="DW73" s="76">
        <f>DN73+DO73+DV73</f>
        <v>226352216.86083782</v>
      </c>
      <c r="DX73" s="70"/>
      <c r="DY73" s="70"/>
      <c r="DZ73" s="70"/>
      <c r="EA73" s="76">
        <f t="shared" ref="EA73:EH75" si="333">+EA62*0.05</f>
        <v>19413395.375631385</v>
      </c>
      <c r="EB73" s="76">
        <f t="shared" si="333"/>
        <v>0</v>
      </c>
      <c r="EC73" s="76">
        <f t="shared" si="333"/>
        <v>9619.5750447468363</v>
      </c>
      <c r="ED73" s="76">
        <f t="shared" si="333"/>
        <v>121654716.59441899</v>
      </c>
      <c r="EE73" s="76">
        <f t="shared" si="333"/>
        <v>14123214.943309501</v>
      </c>
      <c r="EF73" s="76">
        <f t="shared" si="333"/>
        <v>34131953.970945217</v>
      </c>
      <c r="EG73" s="76">
        <f t="shared" si="333"/>
        <v>35396991.810134463</v>
      </c>
      <c r="EH73" s="76">
        <f t="shared" si="333"/>
        <v>1622324.5913534963</v>
      </c>
      <c r="EI73" s="76">
        <f>SUM(EC73:EH73)</f>
        <v>206938821.48520643</v>
      </c>
      <c r="EJ73" s="76">
        <f>EA73+EB73+EI73</f>
        <v>226352216.86083782</v>
      </c>
      <c r="EK73" s="70"/>
      <c r="EL73" s="70"/>
      <c r="EM73" s="70"/>
      <c r="EN73" s="76">
        <f t="shared" ref="EN73:EU75" si="334">+EN62*0.05</f>
        <v>19413395.375631385</v>
      </c>
      <c r="EO73" s="76">
        <f t="shared" si="334"/>
        <v>0</v>
      </c>
      <c r="EP73" s="76">
        <f t="shared" si="334"/>
        <v>9619.5750447468363</v>
      </c>
      <c r="EQ73" s="76">
        <f t="shared" si="334"/>
        <v>121654716.59441899</v>
      </c>
      <c r="ER73" s="76">
        <f t="shared" si="334"/>
        <v>14123214.943309501</v>
      </c>
      <c r="ES73" s="76">
        <f t="shared" si="334"/>
        <v>34131953.970945217</v>
      </c>
      <c r="ET73" s="76">
        <f t="shared" si="334"/>
        <v>35396991.810134463</v>
      </c>
      <c r="EU73" s="76">
        <f t="shared" si="334"/>
        <v>1622324.5913534963</v>
      </c>
      <c r="EV73" s="76">
        <f>SUM(EP73:EU73)</f>
        <v>206938821.48520643</v>
      </c>
      <c r="EW73" s="76">
        <f>EN73+EO73+EV73</f>
        <v>226352216.86083782</v>
      </c>
      <c r="EX73" s="70"/>
      <c r="EY73" s="70"/>
      <c r="EZ73" s="70"/>
    </row>
    <row r="74" spans="1:156" x14ac:dyDescent="0.2">
      <c r="A74" s="1" t="s">
        <v>254</v>
      </c>
      <c r="B74" s="3">
        <f t="shared" si="323"/>
        <v>0</v>
      </c>
      <c r="C74" s="3">
        <f t="shared" si="323"/>
        <v>0</v>
      </c>
      <c r="D74" s="3">
        <f t="shared" si="323"/>
        <v>0</v>
      </c>
      <c r="E74" s="3">
        <f t="shared" si="323"/>
        <v>0</v>
      </c>
      <c r="F74" s="3">
        <f t="shared" si="323"/>
        <v>0</v>
      </c>
      <c r="G74" s="3">
        <f t="shared" si="323"/>
        <v>0</v>
      </c>
      <c r="H74" s="3">
        <f t="shared" si="323"/>
        <v>0</v>
      </c>
      <c r="I74" s="3">
        <f t="shared" si="323"/>
        <v>0</v>
      </c>
      <c r="J74" s="3">
        <f>SUM(D74:I74)</f>
        <v>0</v>
      </c>
      <c r="K74" s="3">
        <f>B74+C74+J74</f>
        <v>0</v>
      </c>
      <c r="O74" s="3">
        <f t="shared" si="324"/>
        <v>0</v>
      </c>
      <c r="P74" s="3">
        <f t="shared" si="324"/>
        <v>0</v>
      </c>
      <c r="Q74" s="3">
        <f t="shared" si="324"/>
        <v>0</v>
      </c>
      <c r="R74" s="3">
        <f t="shared" si="324"/>
        <v>0</v>
      </c>
      <c r="S74" s="3">
        <f t="shared" si="324"/>
        <v>0</v>
      </c>
      <c r="T74" s="3">
        <f t="shared" si="324"/>
        <v>0</v>
      </c>
      <c r="U74" s="3">
        <f t="shared" si="324"/>
        <v>0</v>
      </c>
      <c r="V74" s="3">
        <f t="shared" si="324"/>
        <v>0</v>
      </c>
      <c r="W74" s="3">
        <f>SUM(Q74:V74)</f>
        <v>0</v>
      </c>
      <c r="X74" s="3">
        <f>O74+P74+W74</f>
        <v>0</v>
      </c>
      <c r="AA74" s="3">
        <f t="shared" si="325"/>
        <v>0</v>
      </c>
      <c r="AB74" s="3">
        <f t="shared" si="325"/>
        <v>0</v>
      </c>
      <c r="AC74" s="3">
        <f t="shared" si="325"/>
        <v>0</v>
      </c>
      <c r="AD74" s="3">
        <f t="shared" si="325"/>
        <v>0</v>
      </c>
      <c r="AE74" s="3">
        <f t="shared" si="325"/>
        <v>0</v>
      </c>
      <c r="AF74" s="3">
        <f t="shared" si="325"/>
        <v>0</v>
      </c>
      <c r="AG74" s="3">
        <f t="shared" si="325"/>
        <v>0</v>
      </c>
      <c r="AH74" s="3">
        <f t="shared" si="325"/>
        <v>0</v>
      </c>
      <c r="AI74" s="3">
        <f>SUM(AC74:AH74)</f>
        <v>0</v>
      </c>
      <c r="AJ74" s="3">
        <f>AA74+AB74+AI74</f>
        <v>0</v>
      </c>
      <c r="AK74" s="3"/>
      <c r="AL74" s="3"/>
      <c r="AM74" s="3"/>
      <c r="AN74" s="3">
        <f t="shared" si="326"/>
        <v>0</v>
      </c>
      <c r="AO74" s="3">
        <f t="shared" si="326"/>
        <v>0</v>
      </c>
      <c r="AP74" s="3">
        <f t="shared" si="326"/>
        <v>0</v>
      </c>
      <c r="AQ74" s="3">
        <f t="shared" si="326"/>
        <v>0</v>
      </c>
      <c r="AR74" s="3">
        <f t="shared" si="326"/>
        <v>0</v>
      </c>
      <c r="AS74" s="3">
        <f t="shared" si="326"/>
        <v>0</v>
      </c>
      <c r="AT74" s="3">
        <f t="shared" si="326"/>
        <v>0</v>
      </c>
      <c r="AU74" s="3">
        <f t="shared" si="326"/>
        <v>0</v>
      </c>
      <c r="AV74" s="3">
        <f>SUM(AP74:AU74)</f>
        <v>0</v>
      </c>
      <c r="AW74" s="3">
        <f>AN74+AO74+AV74</f>
        <v>0</v>
      </c>
      <c r="AX74" s="3"/>
      <c r="AY74" s="3"/>
      <c r="AZ74" s="3"/>
      <c r="BA74" s="3">
        <f t="shared" si="327"/>
        <v>0</v>
      </c>
      <c r="BB74" s="3">
        <f t="shared" si="327"/>
        <v>0</v>
      </c>
      <c r="BC74" s="3">
        <f t="shared" si="327"/>
        <v>0</v>
      </c>
      <c r="BD74" s="3">
        <f t="shared" si="327"/>
        <v>0</v>
      </c>
      <c r="BE74" s="3">
        <f t="shared" si="327"/>
        <v>0</v>
      </c>
      <c r="BF74" s="3">
        <f t="shared" si="327"/>
        <v>0</v>
      </c>
      <c r="BG74" s="3">
        <f t="shared" si="327"/>
        <v>0</v>
      </c>
      <c r="BH74" s="3">
        <f t="shared" si="327"/>
        <v>0</v>
      </c>
      <c r="BI74" s="3">
        <f>SUM(BC74:BH74)</f>
        <v>0</v>
      </c>
      <c r="BJ74" s="3">
        <f>BA74+BB74+BI74</f>
        <v>0</v>
      </c>
      <c r="BK74" s="3"/>
      <c r="BL74" s="3"/>
      <c r="BM74" s="3"/>
      <c r="BN74" s="3">
        <f t="shared" si="328"/>
        <v>0</v>
      </c>
      <c r="BO74" s="3">
        <f t="shared" si="328"/>
        <v>0</v>
      </c>
      <c r="BP74" s="3">
        <f t="shared" si="328"/>
        <v>0</v>
      </c>
      <c r="BQ74" s="3">
        <f t="shared" si="328"/>
        <v>0</v>
      </c>
      <c r="BR74" s="3">
        <f t="shared" si="328"/>
        <v>0</v>
      </c>
      <c r="BS74" s="3">
        <f t="shared" si="328"/>
        <v>0</v>
      </c>
      <c r="BT74" s="3">
        <f t="shared" si="328"/>
        <v>0</v>
      </c>
      <c r="BU74" s="3">
        <f t="shared" si="328"/>
        <v>0</v>
      </c>
      <c r="BV74" s="3">
        <f>SUM(BP74:BU74)</f>
        <v>0</v>
      </c>
      <c r="BW74" s="3">
        <f>BN74+BO74+BV74</f>
        <v>0</v>
      </c>
      <c r="BX74" s="3"/>
      <c r="BY74" s="3"/>
      <c r="BZ74" s="3"/>
      <c r="CA74" s="3">
        <f t="shared" si="329"/>
        <v>0</v>
      </c>
      <c r="CB74" s="3">
        <f t="shared" si="329"/>
        <v>0</v>
      </c>
      <c r="CC74" s="3">
        <f t="shared" si="329"/>
        <v>0</v>
      </c>
      <c r="CD74" s="3">
        <f t="shared" si="329"/>
        <v>0</v>
      </c>
      <c r="CE74" s="3">
        <f t="shared" si="329"/>
        <v>0</v>
      </c>
      <c r="CF74" s="3">
        <f t="shared" si="329"/>
        <v>0</v>
      </c>
      <c r="CG74" s="3">
        <f t="shared" si="329"/>
        <v>0</v>
      </c>
      <c r="CH74" s="3">
        <f t="shared" si="329"/>
        <v>0</v>
      </c>
      <c r="CI74" s="3">
        <f>SUM(CC74:CH74)</f>
        <v>0</v>
      </c>
      <c r="CJ74" s="3">
        <f>CA74+CB74+CI74</f>
        <v>0</v>
      </c>
      <c r="CK74" s="3"/>
      <c r="CL74" s="3"/>
      <c r="CM74" s="3"/>
      <c r="CN74" s="3">
        <f t="shared" si="330"/>
        <v>0</v>
      </c>
      <c r="CO74" s="3">
        <f t="shared" si="330"/>
        <v>0</v>
      </c>
      <c r="CP74" s="3">
        <f t="shared" si="330"/>
        <v>0</v>
      </c>
      <c r="CQ74" s="3">
        <f t="shared" si="330"/>
        <v>0</v>
      </c>
      <c r="CR74" s="3">
        <f t="shared" si="330"/>
        <v>0</v>
      </c>
      <c r="CS74" s="3">
        <f t="shared" si="330"/>
        <v>0</v>
      </c>
      <c r="CT74" s="3">
        <f t="shared" si="330"/>
        <v>0</v>
      </c>
      <c r="CU74" s="3">
        <f t="shared" si="330"/>
        <v>0</v>
      </c>
      <c r="CV74" s="3">
        <f>SUM(CP74:CU74)</f>
        <v>0</v>
      </c>
      <c r="CW74" s="3">
        <f>CN74+CO74+CV74</f>
        <v>0</v>
      </c>
      <c r="CX74" s="3"/>
      <c r="CY74" s="3"/>
      <c r="CZ74" s="3"/>
      <c r="DA74" s="3">
        <f t="shared" si="331"/>
        <v>0</v>
      </c>
      <c r="DB74" s="3">
        <f t="shared" si="331"/>
        <v>0</v>
      </c>
      <c r="DC74" s="3">
        <f t="shared" si="331"/>
        <v>0</v>
      </c>
      <c r="DD74" s="3">
        <f t="shared" si="331"/>
        <v>0</v>
      </c>
      <c r="DE74" s="3">
        <f t="shared" si="331"/>
        <v>0</v>
      </c>
      <c r="DF74" s="3">
        <f t="shared" si="331"/>
        <v>0</v>
      </c>
      <c r="DG74" s="3">
        <f t="shared" si="331"/>
        <v>0</v>
      </c>
      <c r="DH74" s="3">
        <f t="shared" si="331"/>
        <v>0</v>
      </c>
      <c r="DI74" s="3">
        <f>SUM(DC74:DH74)</f>
        <v>0</v>
      </c>
      <c r="DJ74" s="3">
        <f>DA74+DB74+DI74</f>
        <v>0</v>
      </c>
      <c r="DK74" s="3"/>
      <c r="DL74" s="3"/>
      <c r="DM74" s="3"/>
      <c r="DN74" s="3">
        <f t="shared" si="332"/>
        <v>0</v>
      </c>
      <c r="DO74" s="3">
        <f t="shared" si="332"/>
        <v>0</v>
      </c>
      <c r="DP74" s="3">
        <f t="shared" si="332"/>
        <v>0</v>
      </c>
      <c r="DQ74" s="3">
        <f t="shared" si="332"/>
        <v>0</v>
      </c>
      <c r="DR74" s="3">
        <f t="shared" si="332"/>
        <v>0</v>
      </c>
      <c r="DS74" s="3">
        <f t="shared" si="332"/>
        <v>0</v>
      </c>
      <c r="DT74" s="3">
        <f t="shared" si="332"/>
        <v>0</v>
      </c>
      <c r="DU74" s="3">
        <f t="shared" si="332"/>
        <v>0</v>
      </c>
      <c r="DV74" s="3">
        <f>SUM(DP74:DU74)</f>
        <v>0</v>
      </c>
      <c r="DW74" s="3">
        <f>DN74+DO74+DV74</f>
        <v>0</v>
      </c>
      <c r="DX74" s="3"/>
      <c r="DY74" s="3"/>
      <c r="DZ74" s="3"/>
      <c r="EA74" s="3">
        <f t="shared" si="333"/>
        <v>0</v>
      </c>
      <c r="EB74" s="3">
        <f t="shared" si="333"/>
        <v>0</v>
      </c>
      <c r="EC74" s="3">
        <f t="shared" si="333"/>
        <v>0</v>
      </c>
      <c r="ED74" s="3">
        <f t="shared" si="333"/>
        <v>0</v>
      </c>
      <c r="EE74" s="3">
        <f t="shared" si="333"/>
        <v>0</v>
      </c>
      <c r="EF74" s="3">
        <f t="shared" si="333"/>
        <v>0</v>
      </c>
      <c r="EG74" s="3">
        <f t="shared" si="333"/>
        <v>0</v>
      </c>
      <c r="EH74" s="3">
        <f t="shared" si="333"/>
        <v>0</v>
      </c>
      <c r="EI74" s="3">
        <f>SUM(EC74:EH74)</f>
        <v>0</v>
      </c>
      <c r="EJ74" s="3">
        <f>EA74+EB74+EI74</f>
        <v>0</v>
      </c>
      <c r="EK74" s="3"/>
      <c r="EL74" s="3"/>
      <c r="EM74" s="3"/>
      <c r="EN74" s="3">
        <f t="shared" si="334"/>
        <v>0</v>
      </c>
      <c r="EO74" s="3">
        <f t="shared" si="334"/>
        <v>0</v>
      </c>
      <c r="EP74" s="3">
        <f t="shared" si="334"/>
        <v>0</v>
      </c>
      <c r="EQ74" s="3">
        <f t="shared" si="334"/>
        <v>0</v>
      </c>
      <c r="ER74" s="3">
        <f t="shared" si="334"/>
        <v>0</v>
      </c>
      <c r="ES74" s="3">
        <f t="shared" si="334"/>
        <v>0</v>
      </c>
      <c r="ET74" s="3">
        <f t="shared" si="334"/>
        <v>0</v>
      </c>
      <c r="EU74" s="3">
        <f t="shared" si="334"/>
        <v>0</v>
      </c>
      <c r="EV74" s="3">
        <f>SUM(EP74:EU74)</f>
        <v>0</v>
      </c>
      <c r="EW74" s="3">
        <f>EN74+EO74+EV74</f>
        <v>0</v>
      </c>
      <c r="EX74" s="3"/>
      <c r="EY74" s="3"/>
      <c r="EZ74" s="3"/>
    </row>
    <row r="75" spans="1:156" x14ac:dyDescent="0.2">
      <c r="A75" s="1" t="s">
        <v>253</v>
      </c>
      <c r="B75" s="3">
        <f t="shared" si="323"/>
        <v>19413395.375631385</v>
      </c>
      <c r="C75" s="3">
        <f t="shared" si="323"/>
        <v>0</v>
      </c>
      <c r="D75" s="3">
        <f t="shared" si="323"/>
        <v>9619.5750447468363</v>
      </c>
      <c r="E75" s="3">
        <f t="shared" si="323"/>
        <v>121654716.59441899</v>
      </c>
      <c r="F75" s="3">
        <f t="shared" si="323"/>
        <v>14123214.943309501</v>
      </c>
      <c r="G75" s="3">
        <f t="shared" si="323"/>
        <v>34131953.970945217</v>
      </c>
      <c r="H75" s="3">
        <f t="shared" si="323"/>
        <v>35396991.810134463</v>
      </c>
      <c r="I75" s="3">
        <f t="shared" si="323"/>
        <v>1622324.5913534963</v>
      </c>
      <c r="J75" s="3">
        <f>SUM(D75:I75)</f>
        <v>206938821.48520643</v>
      </c>
      <c r="K75" s="3">
        <f>B75+C75+J75</f>
        <v>226352216.86083782</v>
      </c>
      <c r="O75" s="3">
        <f t="shared" si="324"/>
        <v>19413395.375631385</v>
      </c>
      <c r="P75" s="3">
        <f t="shared" si="324"/>
        <v>0</v>
      </c>
      <c r="Q75" s="3">
        <f t="shared" si="324"/>
        <v>9619.5750447468363</v>
      </c>
      <c r="R75" s="3">
        <f t="shared" si="324"/>
        <v>121654716.59441899</v>
      </c>
      <c r="S75" s="3">
        <f t="shared" si="324"/>
        <v>14123214.943309501</v>
      </c>
      <c r="T75" s="3">
        <f t="shared" si="324"/>
        <v>34131953.970945217</v>
      </c>
      <c r="U75" s="3">
        <f t="shared" si="324"/>
        <v>35396991.810134463</v>
      </c>
      <c r="V75" s="3">
        <f t="shared" si="324"/>
        <v>1622324.5913534963</v>
      </c>
      <c r="W75" s="3">
        <f>SUM(Q75:V75)</f>
        <v>206938821.48520643</v>
      </c>
      <c r="X75" s="3">
        <f>O75+P75+W75</f>
        <v>226352216.86083782</v>
      </c>
      <c r="AA75" s="3">
        <f t="shared" si="325"/>
        <v>19413395.375631385</v>
      </c>
      <c r="AB75" s="3">
        <f t="shared" si="325"/>
        <v>0</v>
      </c>
      <c r="AC75" s="3">
        <f t="shared" si="325"/>
        <v>9619.5750447468363</v>
      </c>
      <c r="AD75" s="3">
        <f t="shared" si="325"/>
        <v>121654716.59441899</v>
      </c>
      <c r="AE75" s="3">
        <f t="shared" si="325"/>
        <v>14123214.943309501</v>
      </c>
      <c r="AF75" s="3">
        <f t="shared" si="325"/>
        <v>34131953.970945217</v>
      </c>
      <c r="AG75" s="3">
        <f t="shared" si="325"/>
        <v>35396991.810134463</v>
      </c>
      <c r="AH75" s="3">
        <f t="shared" si="325"/>
        <v>1622324.5913534963</v>
      </c>
      <c r="AI75" s="3">
        <f>SUM(AC75:AH75)</f>
        <v>206938821.48520643</v>
      </c>
      <c r="AJ75" s="3">
        <f>AA75+AB75+AI75</f>
        <v>226352216.86083782</v>
      </c>
      <c r="AK75" s="3"/>
      <c r="AL75" s="3"/>
      <c r="AM75" s="3"/>
      <c r="AN75" s="3">
        <f t="shared" si="326"/>
        <v>19413395.375631385</v>
      </c>
      <c r="AO75" s="3">
        <f t="shared" si="326"/>
        <v>0</v>
      </c>
      <c r="AP75" s="3">
        <f t="shared" si="326"/>
        <v>9619.5750447468363</v>
      </c>
      <c r="AQ75" s="3">
        <f t="shared" si="326"/>
        <v>121654716.59441899</v>
      </c>
      <c r="AR75" s="3">
        <f t="shared" si="326"/>
        <v>14123214.943309501</v>
      </c>
      <c r="AS75" s="3">
        <f t="shared" si="326"/>
        <v>34131953.970945217</v>
      </c>
      <c r="AT75" s="3">
        <f t="shared" si="326"/>
        <v>35396991.810134463</v>
      </c>
      <c r="AU75" s="3">
        <f t="shared" si="326"/>
        <v>1622324.5913534963</v>
      </c>
      <c r="AV75" s="3">
        <f>SUM(AP75:AU75)</f>
        <v>206938821.48520643</v>
      </c>
      <c r="AW75" s="3">
        <f>AN75+AO75+AV75</f>
        <v>226352216.86083782</v>
      </c>
      <c r="AX75" s="3"/>
      <c r="AY75" s="3"/>
      <c r="AZ75" s="3"/>
      <c r="BA75" s="3">
        <f t="shared" si="327"/>
        <v>19413395.375631385</v>
      </c>
      <c r="BB75" s="3">
        <f t="shared" si="327"/>
        <v>0</v>
      </c>
      <c r="BC75" s="3">
        <f t="shared" si="327"/>
        <v>9619.5750447468363</v>
      </c>
      <c r="BD75" s="3">
        <f t="shared" si="327"/>
        <v>121654716.59441899</v>
      </c>
      <c r="BE75" s="3">
        <f t="shared" si="327"/>
        <v>14123214.943309501</v>
      </c>
      <c r="BF75" s="3">
        <f t="shared" si="327"/>
        <v>34131953.970945217</v>
      </c>
      <c r="BG75" s="3">
        <f t="shared" si="327"/>
        <v>35396991.810134463</v>
      </c>
      <c r="BH75" s="3">
        <f t="shared" si="327"/>
        <v>1622324.5913534963</v>
      </c>
      <c r="BI75" s="3">
        <f>SUM(BC75:BH75)</f>
        <v>206938821.48520643</v>
      </c>
      <c r="BJ75" s="3">
        <f>BA75+BB75+BI75</f>
        <v>226352216.86083782</v>
      </c>
      <c r="BK75" s="3"/>
      <c r="BL75" s="3"/>
      <c r="BM75" s="3"/>
      <c r="BN75" s="3">
        <f t="shared" si="328"/>
        <v>19413395.375631385</v>
      </c>
      <c r="BO75" s="3">
        <f t="shared" si="328"/>
        <v>0</v>
      </c>
      <c r="BP75" s="3">
        <f t="shared" si="328"/>
        <v>9619.5750447468363</v>
      </c>
      <c r="BQ75" s="3">
        <f t="shared" si="328"/>
        <v>121654716.59441899</v>
      </c>
      <c r="BR75" s="3">
        <f t="shared" si="328"/>
        <v>14123214.943309501</v>
      </c>
      <c r="BS75" s="3">
        <f t="shared" si="328"/>
        <v>34131953.970945217</v>
      </c>
      <c r="BT75" s="3">
        <f t="shared" si="328"/>
        <v>35396991.810134463</v>
      </c>
      <c r="BU75" s="3">
        <f t="shared" si="328"/>
        <v>1622324.5913534963</v>
      </c>
      <c r="BV75" s="3">
        <f>SUM(BP75:BU75)</f>
        <v>206938821.48520643</v>
      </c>
      <c r="BW75" s="3">
        <f>BN75+BO75+BV75</f>
        <v>226352216.86083782</v>
      </c>
      <c r="BX75" s="3"/>
      <c r="BY75" s="3"/>
      <c r="BZ75" s="3"/>
      <c r="CA75" s="3">
        <f t="shared" si="329"/>
        <v>19413395.375631385</v>
      </c>
      <c r="CB75" s="3">
        <f t="shared" si="329"/>
        <v>0</v>
      </c>
      <c r="CC75" s="3">
        <f t="shared" si="329"/>
        <v>9619.5750447468363</v>
      </c>
      <c r="CD75" s="3">
        <f t="shared" si="329"/>
        <v>121654716.59441899</v>
      </c>
      <c r="CE75" s="3">
        <f t="shared" si="329"/>
        <v>14123214.943309501</v>
      </c>
      <c r="CF75" s="3">
        <f t="shared" si="329"/>
        <v>34131953.970945217</v>
      </c>
      <c r="CG75" s="3">
        <f t="shared" si="329"/>
        <v>35396991.810134463</v>
      </c>
      <c r="CH75" s="3">
        <f t="shared" si="329"/>
        <v>1622324.5913534963</v>
      </c>
      <c r="CI75" s="3">
        <f>SUM(CC75:CH75)</f>
        <v>206938821.48520643</v>
      </c>
      <c r="CJ75" s="3">
        <f>CA75+CB75+CI75</f>
        <v>226352216.86083782</v>
      </c>
      <c r="CK75" s="3"/>
      <c r="CL75" s="3"/>
      <c r="CM75" s="3"/>
      <c r="CN75" s="3">
        <f t="shared" si="330"/>
        <v>19413395.375631385</v>
      </c>
      <c r="CO75" s="3">
        <f t="shared" si="330"/>
        <v>0</v>
      </c>
      <c r="CP75" s="3">
        <f t="shared" si="330"/>
        <v>9619.5750447468363</v>
      </c>
      <c r="CQ75" s="3">
        <f t="shared" si="330"/>
        <v>121654716.59441899</v>
      </c>
      <c r="CR75" s="3">
        <f t="shared" si="330"/>
        <v>14123214.943309501</v>
      </c>
      <c r="CS75" s="3">
        <f t="shared" si="330"/>
        <v>34131953.970945217</v>
      </c>
      <c r="CT75" s="3">
        <f t="shared" si="330"/>
        <v>35396991.810134463</v>
      </c>
      <c r="CU75" s="3">
        <f t="shared" si="330"/>
        <v>1622324.5913534963</v>
      </c>
      <c r="CV75" s="3">
        <f>SUM(CP75:CU75)</f>
        <v>206938821.48520643</v>
      </c>
      <c r="CW75" s="3">
        <f>CN75+CO75+CV75</f>
        <v>226352216.86083782</v>
      </c>
      <c r="CX75" s="3"/>
      <c r="CY75" s="3"/>
      <c r="CZ75" s="3"/>
      <c r="DA75" s="3">
        <f t="shared" si="331"/>
        <v>19413395.375631385</v>
      </c>
      <c r="DB75" s="3">
        <f t="shared" si="331"/>
        <v>0</v>
      </c>
      <c r="DC75" s="3">
        <f t="shared" si="331"/>
        <v>9619.5750447468363</v>
      </c>
      <c r="DD75" s="3">
        <f t="shared" si="331"/>
        <v>121654716.59441899</v>
      </c>
      <c r="DE75" s="3">
        <f t="shared" si="331"/>
        <v>14123214.943309501</v>
      </c>
      <c r="DF75" s="3">
        <f t="shared" si="331"/>
        <v>34131953.970945217</v>
      </c>
      <c r="DG75" s="3">
        <f t="shared" si="331"/>
        <v>35396991.810134463</v>
      </c>
      <c r="DH75" s="3">
        <f t="shared" si="331"/>
        <v>1622324.5913534963</v>
      </c>
      <c r="DI75" s="3">
        <f>SUM(DC75:DH75)</f>
        <v>206938821.48520643</v>
      </c>
      <c r="DJ75" s="3">
        <f>DA75+DB75+DI75</f>
        <v>226352216.86083782</v>
      </c>
      <c r="DK75" s="3"/>
      <c r="DL75" s="3"/>
      <c r="DM75" s="3"/>
      <c r="DN75" s="3">
        <f t="shared" si="332"/>
        <v>19413395.375631385</v>
      </c>
      <c r="DO75" s="3">
        <f t="shared" si="332"/>
        <v>0</v>
      </c>
      <c r="DP75" s="3">
        <f t="shared" si="332"/>
        <v>9619.5750447468363</v>
      </c>
      <c r="DQ75" s="3">
        <f t="shared" si="332"/>
        <v>121654716.59441899</v>
      </c>
      <c r="DR75" s="3">
        <f t="shared" si="332"/>
        <v>14123214.943309501</v>
      </c>
      <c r="DS75" s="3">
        <f t="shared" si="332"/>
        <v>34131953.970945217</v>
      </c>
      <c r="DT75" s="3">
        <f t="shared" si="332"/>
        <v>35396991.810134463</v>
      </c>
      <c r="DU75" s="3">
        <f t="shared" si="332"/>
        <v>1622324.5913534963</v>
      </c>
      <c r="DV75" s="3">
        <f>SUM(DP75:DU75)</f>
        <v>206938821.48520643</v>
      </c>
      <c r="DW75" s="3">
        <f>DN75+DO75+DV75</f>
        <v>226352216.86083782</v>
      </c>
      <c r="DX75" s="3"/>
      <c r="DY75" s="3"/>
      <c r="DZ75" s="3"/>
      <c r="EA75" s="3">
        <f t="shared" si="333"/>
        <v>19413395.375631385</v>
      </c>
      <c r="EB75" s="3">
        <f t="shared" si="333"/>
        <v>0</v>
      </c>
      <c r="EC75" s="3">
        <f t="shared" si="333"/>
        <v>9619.5750447468363</v>
      </c>
      <c r="ED75" s="3">
        <f t="shared" si="333"/>
        <v>121654716.59441899</v>
      </c>
      <c r="EE75" s="3">
        <f t="shared" si="333"/>
        <v>14123214.943309501</v>
      </c>
      <c r="EF75" s="3">
        <f t="shared" si="333"/>
        <v>34131953.970945217</v>
      </c>
      <c r="EG75" s="3">
        <f t="shared" si="333"/>
        <v>35396991.810134463</v>
      </c>
      <c r="EH75" s="3">
        <f t="shared" si="333"/>
        <v>1622324.5913534963</v>
      </c>
      <c r="EI75" s="3">
        <f>SUM(EC75:EH75)</f>
        <v>206938821.48520643</v>
      </c>
      <c r="EJ75" s="3">
        <f>EA75+EB75+EI75</f>
        <v>226352216.86083782</v>
      </c>
      <c r="EK75" s="3"/>
      <c r="EL75" s="3"/>
      <c r="EM75" s="3"/>
      <c r="EN75" s="3">
        <f t="shared" si="334"/>
        <v>19413395.375631385</v>
      </c>
      <c r="EO75" s="3">
        <f t="shared" si="334"/>
        <v>0</v>
      </c>
      <c r="EP75" s="3">
        <f t="shared" si="334"/>
        <v>9619.5750447468363</v>
      </c>
      <c r="EQ75" s="3">
        <f t="shared" si="334"/>
        <v>121654716.59441899</v>
      </c>
      <c r="ER75" s="3">
        <f t="shared" si="334"/>
        <v>14123214.943309501</v>
      </c>
      <c r="ES75" s="3">
        <f t="shared" si="334"/>
        <v>34131953.970945217</v>
      </c>
      <c r="ET75" s="3">
        <f t="shared" si="334"/>
        <v>35396991.810134463</v>
      </c>
      <c r="EU75" s="3">
        <f t="shared" si="334"/>
        <v>1622324.5913534963</v>
      </c>
      <c r="EV75" s="3">
        <f>SUM(EP75:EU75)</f>
        <v>206938821.48520643</v>
      </c>
      <c r="EW75" s="3">
        <f>EN75+EO75+EV75</f>
        <v>226352216.86083782</v>
      </c>
      <c r="EX75" s="3"/>
      <c r="EY75" s="3"/>
      <c r="EZ75" s="3"/>
    </row>
    <row r="76" spans="1:156" x14ac:dyDescent="0.2">
      <c r="A76" s="74" t="s">
        <v>252</v>
      </c>
      <c r="B76" s="75">
        <f t="shared" ref="B76:I76" si="335">B74</f>
        <v>0</v>
      </c>
      <c r="C76" s="75">
        <f t="shared" si="335"/>
        <v>0</v>
      </c>
      <c r="D76" s="75">
        <f t="shared" si="335"/>
        <v>0</v>
      </c>
      <c r="E76" s="75">
        <f t="shared" si="335"/>
        <v>0</v>
      </c>
      <c r="F76" s="75">
        <f t="shared" si="335"/>
        <v>0</v>
      </c>
      <c r="G76" s="75">
        <f t="shared" si="335"/>
        <v>0</v>
      </c>
      <c r="H76" s="75">
        <f t="shared" si="335"/>
        <v>0</v>
      </c>
      <c r="I76" s="75">
        <f t="shared" si="335"/>
        <v>0</v>
      </c>
      <c r="J76" s="75">
        <f>SUM(D76:I76)</f>
        <v>0</v>
      </c>
      <c r="K76" s="75">
        <f>B76+C76+J76</f>
        <v>0</v>
      </c>
      <c r="O76" s="75">
        <f t="shared" ref="O76:V76" si="336">O74</f>
        <v>0</v>
      </c>
      <c r="P76" s="75">
        <f t="shared" si="336"/>
        <v>0</v>
      </c>
      <c r="Q76" s="75">
        <f t="shared" si="336"/>
        <v>0</v>
      </c>
      <c r="R76" s="75">
        <f t="shared" si="336"/>
        <v>0</v>
      </c>
      <c r="S76" s="75">
        <f t="shared" si="336"/>
        <v>0</v>
      </c>
      <c r="T76" s="75">
        <f t="shared" si="336"/>
        <v>0</v>
      </c>
      <c r="U76" s="75">
        <f t="shared" si="336"/>
        <v>0</v>
      </c>
      <c r="V76" s="75">
        <f t="shared" si="336"/>
        <v>0</v>
      </c>
      <c r="W76" s="75">
        <f>SUM(Q76:V76)</f>
        <v>0</v>
      </c>
      <c r="X76" s="75">
        <f>O76+P76+W76</f>
        <v>0</v>
      </c>
      <c r="AA76" s="75">
        <f t="shared" ref="AA76:AH76" si="337">AA74</f>
        <v>0</v>
      </c>
      <c r="AB76" s="75">
        <f t="shared" si="337"/>
        <v>0</v>
      </c>
      <c r="AC76" s="75">
        <f t="shared" si="337"/>
        <v>0</v>
      </c>
      <c r="AD76" s="75">
        <f t="shared" si="337"/>
        <v>0</v>
      </c>
      <c r="AE76" s="75">
        <f t="shared" si="337"/>
        <v>0</v>
      </c>
      <c r="AF76" s="75">
        <f t="shared" si="337"/>
        <v>0</v>
      </c>
      <c r="AG76" s="75">
        <f t="shared" si="337"/>
        <v>0</v>
      </c>
      <c r="AH76" s="75">
        <f t="shared" si="337"/>
        <v>0</v>
      </c>
      <c r="AI76" s="75">
        <f>SUM(AC76:AH76)</f>
        <v>0</v>
      </c>
      <c r="AJ76" s="75">
        <f>AA76+AB76+AI76</f>
        <v>0</v>
      </c>
      <c r="AK76" s="70"/>
      <c r="AL76" s="70"/>
      <c r="AM76" s="70"/>
      <c r="AN76" s="75">
        <f t="shared" ref="AN76:AU76" si="338">AN74</f>
        <v>0</v>
      </c>
      <c r="AO76" s="75">
        <f t="shared" si="338"/>
        <v>0</v>
      </c>
      <c r="AP76" s="75">
        <f t="shared" si="338"/>
        <v>0</v>
      </c>
      <c r="AQ76" s="75">
        <f t="shared" si="338"/>
        <v>0</v>
      </c>
      <c r="AR76" s="75">
        <f t="shared" si="338"/>
        <v>0</v>
      </c>
      <c r="AS76" s="75">
        <f t="shared" si="338"/>
        <v>0</v>
      </c>
      <c r="AT76" s="75">
        <f t="shared" si="338"/>
        <v>0</v>
      </c>
      <c r="AU76" s="75">
        <f t="shared" si="338"/>
        <v>0</v>
      </c>
      <c r="AV76" s="75">
        <f>SUM(AP76:AU76)</f>
        <v>0</v>
      </c>
      <c r="AW76" s="75">
        <f>AN76+AO76+AV76</f>
        <v>0</v>
      </c>
      <c r="AX76" s="70"/>
      <c r="AY76" s="70"/>
      <c r="AZ76" s="70"/>
      <c r="BA76" s="75">
        <f t="shared" ref="BA76:BH76" si="339">BA74</f>
        <v>0</v>
      </c>
      <c r="BB76" s="75">
        <f t="shared" si="339"/>
        <v>0</v>
      </c>
      <c r="BC76" s="75">
        <f t="shared" si="339"/>
        <v>0</v>
      </c>
      <c r="BD76" s="75">
        <f t="shared" si="339"/>
        <v>0</v>
      </c>
      <c r="BE76" s="75">
        <f t="shared" si="339"/>
        <v>0</v>
      </c>
      <c r="BF76" s="75">
        <f t="shared" si="339"/>
        <v>0</v>
      </c>
      <c r="BG76" s="75">
        <f t="shared" si="339"/>
        <v>0</v>
      </c>
      <c r="BH76" s="75">
        <f t="shared" si="339"/>
        <v>0</v>
      </c>
      <c r="BI76" s="75">
        <f>SUM(BC76:BH76)</f>
        <v>0</v>
      </c>
      <c r="BJ76" s="75">
        <f>BA76+BB76+BI76</f>
        <v>0</v>
      </c>
      <c r="BK76" s="70"/>
      <c r="BL76" s="70"/>
      <c r="BM76" s="70"/>
      <c r="BN76" s="75">
        <f t="shared" ref="BN76:BU76" si="340">BN74</f>
        <v>0</v>
      </c>
      <c r="BO76" s="75">
        <f t="shared" si="340"/>
        <v>0</v>
      </c>
      <c r="BP76" s="75">
        <f t="shared" si="340"/>
        <v>0</v>
      </c>
      <c r="BQ76" s="75">
        <f t="shared" si="340"/>
        <v>0</v>
      </c>
      <c r="BR76" s="75">
        <f t="shared" si="340"/>
        <v>0</v>
      </c>
      <c r="BS76" s="75">
        <f t="shared" si="340"/>
        <v>0</v>
      </c>
      <c r="BT76" s="75">
        <f t="shared" si="340"/>
        <v>0</v>
      </c>
      <c r="BU76" s="75">
        <f t="shared" si="340"/>
        <v>0</v>
      </c>
      <c r="BV76" s="75">
        <f>SUM(BP76:BU76)</f>
        <v>0</v>
      </c>
      <c r="BW76" s="75">
        <f>BN76+BO76+BV76</f>
        <v>0</v>
      </c>
      <c r="BX76" s="70"/>
      <c r="BY76" s="70"/>
      <c r="BZ76" s="70"/>
      <c r="CA76" s="75">
        <f t="shared" ref="CA76:CH76" si="341">CA74</f>
        <v>0</v>
      </c>
      <c r="CB76" s="75">
        <f t="shared" si="341"/>
        <v>0</v>
      </c>
      <c r="CC76" s="75">
        <f t="shared" si="341"/>
        <v>0</v>
      </c>
      <c r="CD76" s="75">
        <f t="shared" si="341"/>
        <v>0</v>
      </c>
      <c r="CE76" s="75">
        <f t="shared" si="341"/>
        <v>0</v>
      </c>
      <c r="CF76" s="75">
        <f t="shared" si="341"/>
        <v>0</v>
      </c>
      <c r="CG76" s="75">
        <f t="shared" si="341"/>
        <v>0</v>
      </c>
      <c r="CH76" s="75">
        <f t="shared" si="341"/>
        <v>0</v>
      </c>
      <c r="CI76" s="75">
        <f>SUM(CC76:CH76)</f>
        <v>0</v>
      </c>
      <c r="CJ76" s="75">
        <f>CA76+CB76+CI76</f>
        <v>0</v>
      </c>
      <c r="CK76" s="70"/>
      <c r="CL76" s="70"/>
      <c r="CM76" s="70"/>
      <c r="CN76" s="75">
        <f t="shared" ref="CN76:CU76" si="342">CN74</f>
        <v>0</v>
      </c>
      <c r="CO76" s="75">
        <f t="shared" si="342"/>
        <v>0</v>
      </c>
      <c r="CP76" s="75">
        <f t="shared" si="342"/>
        <v>0</v>
      </c>
      <c r="CQ76" s="75">
        <f t="shared" si="342"/>
        <v>0</v>
      </c>
      <c r="CR76" s="75">
        <f t="shared" si="342"/>
        <v>0</v>
      </c>
      <c r="CS76" s="75">
        <f t="shared" si="342"/>
        <v>0</v>
      </c>
      <c r="CT76" s="75">
        <f t="shared" si="342"/>
        <v>0</v>
      </c>
      <c r="CU76" s="75">
        <f t="shared" si="342"/>
        <v>0</v>
      </c>
      <c r="CV76" s="75">
        <f>SUM(CP76:CU76)</f>
        <v>0</v>
      </c>
      <c r="CW76" s="75">
        <f>CN76+CO76+CV76</f>
        <v>0</v>
      </c>
      <c r="CX76" s="70"/>
      <c r="CY76" s="70"/>
      <c r="CZ76" s="70"/>
      <c r="DA76" s="75">
        <f t="shared" ref="DA76:DH76" si="343">DA74</f>
        <v>0</v>
      </c>
      <c r="DB76" s="75">
        <f t="shared" si="343"/>
        <v>0</v>
      </c>
      <c r="DC76" s="75">
        <f t="shared" si="343"/>
        <v>0</v>
      </c>
      <c r="DD76" s="75">
        <f t="shared" si="343"/>
        <v>0</v>
      </c>
      <c r="DE76" s="75">
        <f t="shared" si="343"/>
        <v>0</v>
      </c>
      <c r="DF76" s="75">
        <f t="shared" si="343"/>
        <v>0</v>
      </c>
      <c r="DG76" s="75">
        <f t="shared" si="343"/>
        <v>0</v>
      </c>
      <c r="DH76" s="75">
        <f t="shared" si="343"/>
        <v>0</v>
      </c>
      <c r="DI76" s="75">
        <f>SUM(DC76:DH76)</f>
        <v>0</v>
      </c>
      <c r="DJ76" s="75">
        <f>DA76+DB76+DI76</f>
        <v>0</v>
      </c>
      <c r="DK76" s="70"/>
      <c r="DL76" s="70"/>
      <c r="DM76" s="70"/>
      <c r="DN76" s="75">
        <f t="shared" ref="DN76:DU76" si="344">DN74</f>
        <v>0</v>
      </c>
      <c r="DO76" s="75">
        <f t="shared" si="344"/>
        <v>0</v>
      </c>
      <c r="DP76" s="75">
        <f t="shared" si="344"/>
        <v>0</v>
      </c>
      <c r="DQ76" s="75">
        <f t="shared" si="344"/>
        <v>0</v>
      </c>
      <c r="DR76" s="75">
        <f t="shared" si="344"/>
        <v>0</v>
      </c>
      <c r="DS76" s="75">
        <f t="shared" si="344"/>
        <v>0</v>
      </c>
      <c r="DT76" s="75">
        <f t="shared" si="344"/>
        <v>0</v>
      </c>
      <c r="DU76" s="75">
        <f t="shared" si="344"/>
        <v>0</v>
      </c>
      <c r="DV76" s="75">
        <f>SUM(DP76:DU76)</f>
        <v>0</v>
      </c>
      <c r="DW76" s="75">
        <f>DN76+DO76+DV76</f>
        <v>0</v>
      </c>
      <c r="DX76" s="70"/>
      <c r="DY76" s="70"/>
      <c r="DZ76" s="70"/>
      <c r="EA76" s="75">
        <f t="shared" ref="EA76:EH76" si="345">EA74</f>
        <v>0</v>
      </c>
      <c r="EB76" s="75">
        <f t="shared" si="345"/>
        <v>0</v>
      </c>
      <c r="EC76" s="75">
        <f t="shared" si="345"/>
        <v>0</v>
      </c>
      <c r="ED76" s="75">
        <f t="shared" si="345"/>
        <v>0</v>
      </c>
      <c r="EE76" s="75">
        <f t="shared" si="345"/>
        <v>0</v>
      </c>
      <c r="EF76" s="75">
        <f t="shared" si="345"/>
        <v>0</v>
      </c>
      <c r="EG76" s="75">
        <f t="shared" si="345"/>
        <v>0</v>
      </c>
      <c r="EH76" s="75">
        <f t="shared" si="345"/>
        <v>0</v>
      </c>
      <c r="EI76" s="75">
        <f>SUM(EC76:EH76)</f>
        <v>0</v>
      </c>
      <c r="EJ76" s="75">
        <f>EA76+EB76+EI76</f>
        <v>0</v>
      </c>
      <c r="EK76" s="70"/>
      <c r="EL76" s="70"/>
      <c r="EM76" s="70"/>
      <c r="EN76" s="75">
        <f t="shared" ref="EN76:EU76" si="346">EN74</f>
        <v>0</v>
      </c>
      <c r="EO76" s="75">
        <f t="shared" si="346"/>
        <v>0</v>
      </c>
      <c r="EP76" s="75">
        <f t="shared" si="346"/>
        <v>0</v>
      </c>
      <c r="EQ76" s="75">
        <f t="shared" si="346"/>
        <v>0</v>
      </c>
      <c r="ER76" s="75">
        <f t="shared" si="346"/>
        <v>0</v>
      </c>
      <c r="ES76" s="75">
        <f t="shared" si="346"/>
        <v>0</v>
      </c>
      <c r="ET76" s="75">
        <f t="shared" si="346"/>
        <v>0</v>
      </c>
      <c r="EU76" s="75">
        <f t="shared" si="346"/>
        <v>0</v>
      </c>
      <c r="EV76" s="75">
        <f>SUM(EP76:EU76)</f>
        <v>0</v>
      </c>
      <c r="EW76" s="75">
        <f>EN76+EO76+EV76</f>
        <v>0</v>
      </c>
      <c r="EX76" s="70"/>
      <c r="EY76" s="70"/>
      <c r="EZ76" s="70"/>
    </row>
    <row r="77" spans="1:156" x14ac:dyDescent="0.2">
      <c r="A77" s="74" t="s">
        <v>251</v>
      </c>
      <c r="B77" s="75">
        <f t="shared" ref="B77:I77" si="347">B75-B73</f>
        <v>0</v>
      </c>
      <c r="C77" s="75">
        <f t="shared" si="347"/>
        <v>0</v>
      </c>
      <c r="D77" s="75">
        <f t="shared" si="347"/>
        <v>0</v>
      </c>
      <c r="E77" s="75">
        <f t="shared" si="347"/>
        <v>0</v>
      </c>
      <c r="F77" s="75">
        <f t="shared" si="347"/>
        <v>0</v>
      </c>
      <c r="G77" s="75">
        <f t="shared" si="347"/>
        <v>0</v>
      </c>
      <c r="H77" s="75">
        <f t="shared" si="347"/>
        <v>0</v>
      </c>
      <c r="I77" s="75">
        <f t="shared" si="347"/>
        <v>0</v>
      </c>
      <c r="J77" s="75">
        <f>SUM(D77:I77)</f>
        <v>0</v>
      </c>
      <c r="K77" s="75">
        <f>B77+C77+J77</f>
        <v>0</v>
      </c>
      <c r="O77" s="75">
        <f t="shared" ref="O77:V77" si="348">O75-O73</f>
        <v>0</v>
      </c>
      <c r="P77" s="75">
        <f t="shared" si="348"/>
        <v>0</v>
      </c>
      <c r="Q77" s="75">
        <f t="shared" si="348"/>
        <v>0</v>
      </c>
      <c r="R77" s="75">
        <f t="shared" si="348"/>
        <v>0</v>
      </c>
      <c r="S77" s="75">
        <f t="shared" si="348"/>
        <v>0</v>
      </c>
      <c r="T77" s="75">
        <f t="shared" si="348"/>
        <v>0</v>
      </c>
      <c r="U77" s="75">
        <f t="shared" si="348"/>
        <v>0</v>
      </c>
      <c r="V77" s="75">
        <f t="shared" si="348"/>
        <v>0</v>
      </c>
      <c r="W77" s="75">
        <f>SUM(Q77:V77)</f>
        <v>0</v>
      </c>
      <c r="X77" s="75">
        <f>O77+P77+W77</f>
        <v>0</v>
      </c>
      <c r="AA77" s="75">
        <f t="shared" ref="AA77:AH77" si="349">AA75-AA73</f>
        <v>0</v>
      </c>
      <c r="AB77" s="75">
        <f t="shared" si="349"/>
        <v>0</v>
      </c>
      <c r="AC77" s="75">
        <f t="shared" si="349"/>
        <v>0</v>
      </c>
      <c r="AD77" s="75">
        <f t="shared" si="349"/>
        <v>0</v>
      </c>
      <c r="AE77" s="75">
        <f t="shared" si="349"/>
        <v>0</v>
      </c>
      <c r="AF77" s="75">
        <f t="shared" si="349"/>
        <v>0</v>
      </c>
      <c r="AG77" s="75">
        <f t="shared" si="349"/>
        <v>0</v>
      </c>
      <c r="AH77" s="75">
        <f t="shared" si="349"/>
        <v>0</v>
      </c>
      <c r="AI77" s="75">
        <f>SUM(AC77:AH77)</f>
        <v>0</v>
      </c>
      <c r="AJ77" s="75">
        <f>AA77+AB77+AI77</f>
        <v>0</v>
      </c>
      <c r="AK77" s="70"/>
      <c r="AL77" s="70"/>
      <c r="AM77" s="70"/>
      <c r="AN77" s="75">
        <f t="shared" ref="AN77:AU77" si="350">AN75-AN73</f>
        <v>0</v>
      </c>
      <c r="AO77" s="75">
        <f t="shared" si="350"/>
        <v>0</v>
      </c>
      <c r="AP77" s="75">
        <f t="shared" si="350"/>
        <v>0</v>
      </c>
      <c r="AQ77" s="75">
        <f t="shared" si="350"/>
        <v>0</v>
      </c>
      <c r="AR77" s="75">
        <f t="shared" si="350"/>
        <v>0</v>
      </c>
      <c r="AS77" s="75">
        <f t="shared" si="350"/>
        <v>0</v>
      </c>
      <c r="AT77" s="75">
        <f t="shared" si="350"/>
        <v>0</v>
      </c>
      <c r="AU77" s="75">
        <f t="shared" si="350"/>
        <v>0</v>
      </c>
      <c r="AV77" s="75">
        <f>SUM(AP77:AU77)</f>
        <v>0</v>
      </c>
      <c r="AW77" s="75">
        <f>AN77+AO77+AV77</f>
        <v>0</v>
      </c>
      <c r="AX77" s="70"/>
      <c r="AY77" s="70"/>
      <c r="AZ77" s="70"/>
      <c r="BA77" s="75">
        <f t="shared" ref="BA77:BH77" si="351">BA75-BA73</f>
        <v>0</v>
      </c>
      <c r="BB77" s="75">
        <f t="shared" si="351"/>
        <v>0</v>
      </c>
      <c r="BC77" s="75">
        <f t="shared" si="351"/>
        <v>0</v>
      </c>
      <c r="BD77" s="75">
        <f t="shared" si="351"/>
        <v>0</v>
      </c>
      <c r="BE77" s="75">
        <f t="shared" si="351"/>
        <v>0</v>
      </c>
      <c r="BF77" s="75">
        <f t="shared" si="351"/>
        <v>0</v>
      </c>
      <c r="BG77" s="75">
        <f t="shared" si="351"/>
        <v>0</v>
      </c>
      <c r="BH77" s="75">
        <f t="shared" si="351"/>
        <v>0</v>
      </c>
      <c r="BI77" s="75">
        <f>SUM(BC77:BH77)</f>
        <v>0</v>
      </c>
      <c r="BJ77" s="75">
        <f>BA77+BB77+BI77</f>
        <v>0</v>
      </c>
      <c r="BK77" s="70"/>
      <c r="BL77" s="70"/>
      <c r="BM77" s="70"/>
      <c r="BN77" s="75">
        <f t="shared" ref="BN77:BU77" si="352">BN75-BN73</f>
        <v>0</v>
      </c>
      <c r="BO77" s="75">
        <f t="shared" si="352"/>
        <v>0</v>
      </c>
      <c r="BP77" s="75">
        <f t="shared" si="352"/>
        <v>0</v>
      </c>
      <c r="BQ77" s="75">
        <f t="shared" si="352"/>
        <v>0</v>
      </c>
      <c r="BR77" s="75">
        <f t="shared" si="352"/>
        <v>0</v>
      </c>
      <c r="BS77" s="75">
        <f t="shared" si="352"/>
        <v>0</v>
      </c>
      <c r="BT77" s="75">
        <f t="shared" si="352"/>
        <v>0</v>
      </c>
      <c r="BU77" s="75">
        <f t="shared" si="352"/>
        <v>0</v>
      </c>
      <c r="BV77" s="75">
        <f>SUM(BP77:BU77)</f>
        <v>0</v>
      </c>
      <c r="BW77" s="75">
        <f>BN77+BO77+BV77</f>
        <v>0</v>
      </c>
      <c r="BX77" s="70"/>
      <c r="BY77" s="70"/>
      <c r="BZ77" s="70"/>
      <c r="CA77" s="75">
        <f t="shared" ref="CA77:CH77" si="353">CA75-CA73</f>
        <v>0</v>
      </c>
      <c r="CB77" s="75">
        <f t="shared" si="353"/>
        <v>0</v>
      </c>
      <c r="CC77" s="75">
        <f t="shared" si="353"/>
        <v>0</v>
      </c>
      <c r="CD77" s="75">
        <f t="shared" si="353"/>
        <v>0</v>
      </c>
      <c r="CE77" s="75">
        <f t="shared" si="353"/>
        <v>0</v>
      </c>
      <c r="CF77" s="75">
        <f t="shared" si="353"/>
        <v>0</v>
      </c>
      <c r="CG77" s="75">
        <f t="shared" si="353"/>
        <v>0</v>
      </c>
      <c r="CH77" s="75">
        <f t="shared" si="353"/>
        <v>0</v>
      </c>
      <c r="CI77" s="75">
        <f>SUM(CC77:CH77)</f>
        <v>0</v>
      </c>
      <c r="CJ77" s="75">
        <f>CA77+CB77+CI77</f>
        <v>0</v>
      </c>
      <c r="CK77" s="70"/>
      <c r="CL77" s="70"/>
      <c r="CM77" s="70"/>
      <c r="CN77" s="75">
        <f t="shared" ref="CN77:CU77" si="354">CN75-CN73</f>
        <v>0</v>
      </c>
      <c r="CO77" s="75">
        <f t="shared" si="354"/>
        <v>0</v>
      </c>
      <c r="CP77" s="75">
        <f t="shared" si="354"/>
        <v>0</v>
      </c>
      <c r="CQ77" s="75">
        <f t="shared" si="354"/>
        <v>0</v>
      </c>
      <c r="CR77" s="75">
        <f t="shared" si="354"/>
        <v>0</v>
      </c>
      <c r="CS77" s="75">
        <f t="shared" si="354"/>
        <v>0</v>
      </c>
      <c r="CT77" s="75">
        <f t="shared" si="354"/>
        <v>0</v>
      </c>
      <c r="CU77" s="75">
        <f t="shared" si="354"/>
        <v>0</v>
      </c>
      <c r="CV77" s="75">
        <f>SUM(CP77:CU77)</f>
        <v>0</v>
      </c>
      <c r="CW77" s="75">
        <f>CN77+CO77+CV77</f>
        <v>0</v>
      </c>
      <c r="CX77" s="70"/>
      <c r="CY77" s="70"/>
      <c r="CZ77" s="70"/>
      <c r="DA77" s="75">
        <f t="shared" ref="DA77:DH77" si="355">DA75-DA73</f>
        <v>0</v>
      </c>
      <c r="DB77" s="75">
        <f t="shared" si="355"/>
        <v>0</v>
      </c>
      <c r="DC77" s="75">
        <f t="shared" si="355"/>
        <v>0</v>
      </c>
      <c r="DD77" s="75">
        <f t="shared" si="355"/>
        <v>0</v>
      </c>
      <c r="DE77" s="75">
        <f t="shared" si="355"/>
        <v>0</v>
      </c>
      <c r="DF77" s="75">
        <f t="shared" si="355"/>
        <v>0</v>
      </c>
      <c r="DG77" s="75">
        <f t="shared" si="355"/>
        <v>0</v>
      </c>
      <c r="DH77" s="75">
        <f t="shared" si="355"/>
        <v>0</v>
      </c>
      <c r="DI77" s="75">
        <f>SUM(DC77:DH77)</f>
        <v>0</v>
      </c>
      <c r="DJ77" s="75">
        <f>DA77+DB77+DI77</f>
        <v>0</v>
      </c>
      <c r="DK77" s="70"/>
      <c r="DL77" s="70"/>
      <c r="DM77" s="70"/>
      <c r="DN77" s="75">
        <f t="shared" ref="DN77:DU77" si="356">DN75-DN73</f>
        <v>0</v>
      </c>
      <c r="DO77" s="75">
        <f t="shared" si="356"/>
        <v>0</v>
      </c>
      <c r="DP77" s="75">
        <f t="shared" si="356"/>
        <v>0</v>
      </c>
      <c r="DQ77" s="75">
        <f t="shared" si="356"/>
        <v>0</v>
      </c>
      <c r="DR77" s="75">
        <f t="shared" si="356"/>
        <v>0</v>
      </c>
      <c r="DS77" s="75">
        <f t="shared" si="356"/>
        <v>0</v>
      </c>
      <c r="DT77" s="75">
        <f t="shared" si="356"/>
        <v>0</v>
      </c>
      <c r="DU77" s="75">
        <f t="shared" si="356"/>
        <v>0</v>
      </c>
      <c r="DV77" s="75">
        <f>SUM(DP77:DU77)</f>
        <v>0</v>
      </c>
      <c r="DW77" s="75">
        <f>DN77+DO77+DV77</f>
        <v>0</v>
      </c>
      <c r="DX77" s="70"/>
      <c r="DY77" s="70"/>
      <c r="DZ77" s="70"/>
      <c r="EA77" s="75">
        <f t="shared" ref="EA77:EH77" si="357">EA75-EA73</f>
        <v>0</v>
      </c>
      <c r="EB77" s="75">
        <f t="shared" si="357"/>
        <v>0</v>
      </c>
      <c r="EC77" s="75">
        <f t="shared" si="357"/>
        <v>0</v>
      </c>
      <c r="ED77" s="75">
        <f t="shared" si="357"/>
        <v>0</v>
      </c>
      <c r="EE77" s="75">
        <f t="shared" si="357"/>
        <v>0</v>
      </c>
      <c r="EF77" s="75">
        <f t="shared" si="357"/>
        <v>0</v>
      </c>
      <c r="EG77" s="75">
        <f t="shared" si="357"/>
        <v>0</v>
      </c>
      <c r="EH77" s="75">
        <f t="shared" si="357"/>
        <v>0</v>
      </c>
      <c r="EI77" s="75">
        <f>SUM(EC77:EH77)</f>
        <v>0</v>
      </c>
      <c r="EJ77" s="75">
        <f>EA77+EB77+EI77</f>
        <v>0</v>
      </c>
      <c r="EK77" s="70"/>
      <c r="EL77" s="70"/>
      <c r="EM77" s="70"/>
      <c r="EN77" s="75">
        <f t="shared" ref="EN77:EU77" si="358">EN75-EN73</f>
        <v>0</v>
      </c>
      <c r="EO77" s="75">
        <f t="shared" si="358"/>
        <v>0</v>
      </c>
      <c r="EP77" s="75">
        <f t="shared" si="358"/>
        <v>0</v>
      </c>
      <c r="EQ77" s="75">
        <f t="shared" si="358"/>
        <v>0</v>
      </c>
      <c r="ER77" s="75">
        <f t="shared" si="358"/>
        <v>0</v>
      </c>
      <c r="ES77" s="75">
        <f t="shared" si="358"/>
        <v>0</v>
      </c>
      <c r="ET77" s="75">
        <f t="shared" si="358"/>
        <v>0</v>
      </c>
      <c r="EU77" s="75">
        <f t="shared" si="358"/>
        <v>0</v>
      </c>
      <c r="EV77" s="75">
        <f>SUM(EP77:EU77)</f>
        <v>0</v>
      </c>
      <c r="EW77" s="75">
        <f>EN77+EO77+EV77</f>
        <v>0</v>
      </c>
      <c r="EX77" s="70"/>
      <c r="EY77" s="70"/>
      <c r="EZ77" s="70"/>
    </row>
    <row r="79" spans="1:156" x14ac:dyDescent="0.2">
      <c r="A79" s="71" t="s">
        <v>248</v>
      </c>
      <c r="C79" s="3"/>
      <c r="P79" s="3"/>
      <c r="AB79" s="3"/>
      <c r="AO79" s="3"/>
      <c r="BB79" s="3"/>
      <c r="BO79" s="3"/>
      <c r="CB79" s="3"/>
      <c r="CO79" s="3"/>
      <c r="DB79" s="3"/>
      <c r="DO79" s="3"/>
      <c r="EB79" s="3"/>
      <c r="EO79" s="3"/>
    </row>
    <row r="80" spans="1:156" x14ac:dyDescent="0.2">
      <c r="C80" s="3"/>
      <c r="P80" s="3"/>
      <c r="AB80" s="3"/>
      <c r="AO80" s="3"/>
      <c r="BB80" s="3"/>
      <c r="BO80" s="3"/>
      <c r="CB80" s="3"/>
      <c r="CO80" s="3"/>
      <c r="DB80" s="3"/>
      <c r="DO80" s="3"/>
      <c r="EB80" s="3"/>
      <c r="EO80" s="3"/>
    </row>
    <row r="81" spans="1:156" ht="15" x14ac:dyDescent="0.25">
      <c r="A81" s="1" t="s">
        <v>242</v>
      </c>
      <c r="B81" s="59">
        <v>0.17685813915513199</v>
      </c>
      <c r="C81" s="59">
        <v>0.169698013837731</v>
      </c>
      <c r="D81" s="59">
        <v>0.176970929865124</v>
      </c>
      <c r="E81" s="59">
        <v>0.18459232991303001</v>
      </c>
      <c r="F81" s="59">
        <v>0.14410552039912</v>
      </c>
      <c r="G81" s="59">
        <v>0.16710813688368401</v>
      </c>
      <c r="H81" s="59">
        <v>0.13920295041657901</v>
      </c>
      <c r="I81" s="59">
        <v>0.119507788624318</v>
      </c>
      <c r="J81" s="59">
        <v>0.17076255684109001</v>
      </c>
      <c r="K81" s="59">
        <v>0.170868636871777</v>
      </c>
      <c r="L81" s="61" t="s">
        <v>294</v>
      </c>
      <c r="M81" s="61"/>
      <c r="N81" s="61"/>
      <c r="O81" s="59">
        <v>0.17685813915513199</v>
      </c>
      <c r="P81" s="59">
        <v>0.169698013837731</v>
      </c>
      <c r="Q81" s="59">
        <v>0.176970929865124</v>
      </c>
      <c r="R81" s="59">
        <v>0.18459232991303001</v>
      </c>
      <c r="S81" s="59">
        <v>0.14410552039912</v>
      </c>
      <c r="T81" s="59">
        <v>0.16710813688368401</v>
      </c>
      <c r="U81" s="59">
        <v>0.13920295041657901</v>
      </c>
      <c r="V81" s="59">
        <v>0.119507788624318</v>
      </c>
      <c r="W81" s="59">
        <v>0.17076255684109001</v>
      </c>
      <c r="X81" s="59">
        <v>0.170868636871777</v>
      </c>
      <c r="Y81" s="61" t="s">
        <v>294</v>
      </c>
      <c r="Z81" s="61"/>
      <c r="AA81" s="59">
        <v>0.17685813915513199</v>
      </c>
      <c r="AB81" s="59">
        <v>0.169698013837731</v>
      </c>
      <c r="AC81" s="59">
        <v>0.176970929865124</v>
      </c>
      <c r="AD81" s="59">
        <v>0.18459232991303001</v>
      </c>
      <c r="AE81" s="59">
        <v>0.14410552039912</v>
      </c>
      <c r="AF81" s="59">
        <v>0.16710813688368401</v>
      </c>
      <c r="AG81" s="59">
        <v>0.13920295041657901</v>
      </c>
      <c r="AH81" s="59">
        <v>0.119507788624318</v>
      </c>
      <c r="AI81" s="59">
        <v>0.17076255684109001</v>
      </c>
      <c r="AJ81" s="59">
        <v>0.170868636871777</v>
      </c>
      <c r="AK81" s="59"/>
      <c r="AL81" s="59"/>
      <c r="AM81" s="59"/>
      <c r="AN81" s="59">
        <v>0.17685813915513199</v>
      </c>
      <c r="AO81" s="59">
        <v>0.169698013837731</v>
      </c>
      <c r="AP81" s="59">
        <v>0.176970929865124</v>
      </c>
      <c r="AQ81" s="59">
        <v>0.18459232991303001</v>
      </c>
      <c r="AR81" s="59">
        <v>0.14410552039912</v>
      </c>
      <c r="AS81" s="59">
        <v>0.16710813688368401</v>
      </c>
      <c r="AT81" s="59">
        <v>0.13920295041657901</v>
      </c>
      <c r="AU81" s="59">
        <v>0.119507788624318</v>
      </c>
      <c r="AV81" s="59">
        <v>0.17076255684109001</v>
      </c>
      <c r="AW81" s="59">
        <v>0.170868636871777</v>
      </c>
      <c r="AX81" s="59"/>
      <c r="AY81" s="59"/>
      <c r="AZ81" s="59"/>
      <c r="BA81" s="59">
        <v>0.17685813915513199</v>
      </c>
      <c r="BB81" s="59">
        <v>0.16969801383773087</v>
      </c>
      <c r="BC81" s="59">
        <v>0.17697092986512364</v>
      </c>
      <c r="BD81" s="59">
        <v>0.18459232991302971</v>
      </c>
      <c r="BE81" s="59">
        <v>0.14410552039911992</v>
      </c>
      <c r="BF81" s="59">
        <v>0.1671081368836837</v>
      </c>
      <c r="BG81" s="59">
        <v>0.13920295041657937</v>
      </c>
      <c r="BH81" s="59">
        <v>0.1195077886243176</v>
      </c>
      <c r="BI81" s="59">
        <v>0.17076255684109035</v>
      </c>
      <c r="BJ81" s="59">
        <v>0.170868636871777</v>
      </c>
      <c r="BK81" s="59"/>
      <c r="BL81" s="59"/>
      <c r="BM81" s="59"/>
      <c r="BN81" s="59">
        <v>0.17685813915513199</v>
      </c>
      <c r="BO81" s="59">
        <v>0.16969801383773087</v>
      </c>
      <c r="BP81" s="59">
        <v>0.17697092986512364</v>
      </c>
      <c r="BQ81" s="59">
        <v>0.18459232991302971</v>
      </c>
      <c r="BR81" s="59">
        <v>0.14410552039911992</v>
      </c>
      <c r="BS81" s="59">
        <v>0.1671081368836837</v>
      </c>
      <c r="BT81" s="59">
        <v>0.13920295041657937</v>
      </c>
      <c r="BU81" s="59">
        <v>0.1195077886243176</v>
      </c>
      <c r="BV81" s="59">
        <v>0.17076255684109035</v>
      </c>
      <c r="BW81" s="59">
        <v>0.170868636871777</v>
      </c>
      <c r="BX81" s="59"/>
      <c r="BY81" s="59"/>
      <c r="BZ81" s="59"/>
      <c r="CA81" s="59">
        <v>0.17685813915513199</v>
      </c>
      <c r="CB81" s="59">
        <v>0.16969801383773087</v>
      </c>
      <c r="CC81" s="59">
        <v>0.17697092986512364</v>
      </c>
      <c r="CD81" s="59">
        <v>0.18459232991302971</v>
      </c>
      <c r="CE81" s="59">
        <v>0.14410552039911992</v>
      </c>
      <c r="CF81" s="59">
        <v>0.1671081368836837</v>
      </c>
      <c r="CG81" s="59">
        <v>0.13920295041657937</v>
      </c>
      <c r="CH81" s="59">
        <v>0.1195077886243176</v>
      </c>
      <c r="CI81" s="59">
        <v>0.17076255684109035</v>
      </c>
      <c r="CJ81" s="59">
        <v>0.170868636871777</v>
      </c>
      <c r="CK81" s="59"/>
      <c r="CL81" s="59"/>
      <c r="CM81" s="59"/>
      <c r="CN81" s="59">
        <v>0.17685813915513199</v>
      </c>
      <c r="CO81" s="59">
        <v>0.16969801383773087</v>
      </c>
      <c r="CP81" s="59">
        <v>0.17697092986512364</v>
      </c>
      <c r="CQ81" s="59">
        <v>0.18459232991302971</v>
      </c>
      <c r="CR81" s="59">
        <v>0.14410552039911992</v>
      </c>
      <c r="CS81" s="59">
        <v>0.1671081368836837</v>
      </c>
      <c r="CT81" s="59">
        <v>0.13920295041657937</v>
      </c>
      <c r="CU81" s="59">
        <v>0.1195077886243176</v>
      </c>
      <c r="CV81" s="59">
        <v>0.17076255684109035</v>
      </c>
      <c r="CW81" s="59">
        <v>0.170868636871777</v>
      </c>
      <c r="CX81" s="59"/>
      <c r="CY81" s="59"/>
      <c r="CZ81" s="59"/>
      <c r="DA81" s="59">
        <v>0.17685813915513199</v>
      </c>
      <c r="DB81" s="59">
        <v>0.16969801383773087</v>
      </c>
      <c r="DC81" s="59">
        <v>0.17697092986512364</v>
      </c>
      <c r="DD81" s="59">
        <v>0.18459232991302971</v>
      </c>
      <c r="DE81" s="59">
        <v>0.14410552039911992</v>
      </c>
      <c r="DF81" s="59">
        <v>0.1671081368836837</v>
      </c>
      <c r="DG81" s="59">
        <v>0.13920295041657937</v>
      </c>
      <c r="DH81" s="59">
        <v>0.1195077886243176</v>
      </c>
      <c r="DI81" s="59">
        <v>0.17076255684109035</v>
      </c>
      <c r="DJ81" s="59">
        <v>0.170868636871777</v>
      </c>
      <c r="DK81" s="59"/>
      <c r="DL81" s="59"/>
      <c r="DM81" s="59"/>
      <c r="DN81" s="59">
        <v>0.17685813915513199</v>
      </c>
      <c r="DO81" s="59">
        <v>0.16969801383773087</v>
      </c>
      <c r="DP81" s="59">
        <v>0.17697092986512364</v>
      </c>
      <c r="DQ81" s="59">
        <v>0.18459232991302971</v>
      </c>
      <c r="DR81" s="59">
        <v>0.14410552039911992</v>
      </c>
      <c r="DS81" s="59">
        <v>0.1671081368836837</v>
      </c>
      <c r="DT81" s="59">
        <v>0.13920295041657937</v>
      </c>
      <c r="DU81" s="59">
        <v>0.1195077886243176</v>
      </c>
      <c r="DV81" s="59">
        <v>0.17076255684109035</v>
      </c>
      <c r="DW81" s="59">
        <v>0.170868636871777</v>
      </c>
      <c r="DX81" s="59"/>
      <c r="DY81" s="59"/>
      <c r="DZ81" s="59"/>
      <c r="EA81" s="59">
        <v>0.17685813915513199</v>
      </c>
      <c r="EB81" s="59">
        <v>0.16969801383773087</v>
      </c>
      <c r="EC81" s="59">
        <v>0.17697092986512364</v>
      </c>
      <c r="ED81" s="59">
        <v>0.18459232991302971</v>
      </c>
      <c r="EE81" s="59">
        <v>0.14410552039911992</v>
      </c>
      <c r="EF81" s="59">
        <v>0.1671081368836837</v>
      </c>
      <c r="EG81" s="59">
        <v>0.13920295041657937</v>
      </c>
      <c r="EH81" s="59">
        <v>0.1195077886243176</v>
      </c>
      <c r="EI81" s="59">
        <v>0.17076255684109035</v>
      </c>
      <c r="EJ81" s="59">
        <v>0.170868636871777</v>
      </c>
      <c r="EK81" s="59"/>
      <c r="EL81" s="59"/>
      <c r="EM81" s="59"/>
      <c r="EN81" s="59">
        <v>0.17685813915513199</v>
      </c>
      <c r="EO81" s="59">
        <v>0.16969801383773087</v>
      </c>
      <c r="EP81" s="59">
        <v>0.17697092986512364</v>
      </c>
      <c r="EQ81" s="59">
        <v>0.18459232991302971</v>
      </c>
      <c r="ER81" s="59">
        <v>0.14410552039911992</v>
      </c>
      <c r="ES81" s="59">
        <v>0.1671081368836837</v>
      </c>
      <c r="ET81" s="59">
        <v>0.13920295041657937</v>
      </c>
      <c r="EU81" s="59">
        <v>0.1195077886243176</v>
      </c>
      <c r="EV81" s="59">
        <v>0.17076255684109035</v>
      </c>
      <c r="EW81" s="59">
        <v>0.170868636871777</v>
      </c>
      <c r="EX81" s="59"/>
      <c r="EY81" s="59"/>
      <c r="EZ81" s="59"/>
    </row>
    <row r="82" spans="1:156" ht="15" x14ac:dyDescent="0.25">
      <c r="A82" s="1" t="s">
        <v>241</v>
      </c>
      <c r="B82" s="59">
        <v>0.102328782215153</v>
      </c>
      <c r="C82" s="59">
        <v>0.166982822882209</v>
      </c>
      <c r="D82" s="59">
        <v>0.185521108179419</v>
      </c>
      <c r="E82" s="59">
        <v>0.17288960531855699</v>
      </c>
      <c r="F82" s="59">
        <v>0.14854010436436901</v>
      </c>
      <c r="G82" s="59">
        <v>0.16333002554965101</v>
      </c>
      <c r="H82" s="59">
        <v>0.17668298196516399</v>
      </c>
      <c r="I82" s="59">
        <v>7.0306521196201496E-2</v>
      </c>
      <c r="J82" s="59">
        <v>0.16291841349880601</v>
      </c>
      <c r="K82" s="59">
        <v>0.16129080273912999</v>
      </c>
      <c r="L82" s="61" t="s">
        <v>292</v>
      </c>
      <c r="M82" s="61"/>
      <c r="N82" s="61"/>
      <c r="O82" s="59">
        <v>0.102328782215153</v>
      </c>
      <c r="P82" s="59">
        <v>0.166982822882209</v>
      </c>
      <c r="Q82" s="59">
        <v>0.185521108179419</v>
      </c>
      <c r="R82" s="59">
        <v>0.17288960531855699</v>
      </c>
      <c r="S82" s="59">
        <v>0.14854010436436901</v>
      </c>
      <c r="T82" s="59">
        <v>0.16333002554965101</v>
      </c>
      <c r="U82" s="59">
        <v>0.17668298196516399</v>
      </c>
      <c r="V82" s="59">
        <v>7.0306521196201496E-2</v>
      </c>
      <c r="W82" s="59">
        <v>0.16291841349880601</v>
      </c>
      <c r="X82" s="59">
        <v>0.16129080273912999</v>
      </c>
      <c r="Y82" s="61" t="s">
        <v>292</v>
      </c>
      <c r="Z82" s="61"/>
      <c r="AA82" s="59">
        <v>0.102328782215153</v>
      </c>
      <c r="AB82" s="59">
        <v>0.166982822882209</v>
      </c>
      <c r="AC82" s="59">
        <v>0.185521108179419</v>
      </c>
      <c r="AD82" s="59">
        <v>0.17288960531855699</v>
      </c>
      <c r="AE82" s="59">
        <v>0.14854010436436901</v>
      </c>
      <c r="AF82" s="59">
        <v>0.16333002554965101</v>
      </c>
      <c r="AG82" s="59">
        <v>0.17668298196516399</v>
      </c>
      <c r="AH82" s="59">
        <v>7.0306521196201496E-2</v>
      </c>
      <c r="AI82" s="59">
        <v>0.16291841349880601</v>
      </c>
      <c r="AJ82" s="59">
        <v>0.16129080273912999</v>
      </c>
      <c r="AK82" s="59"/>
      <c r="AL82" s="59"/>
      <c r="AM82" s="59"/>
      <c r="AN82" s="59">
        <v>0.102328782215153</v>
      </c>
      <c r="AO82" s="59">
        <v>0.166982822882209</v>
      </c>
      <c r="AP82" s="59">
        <v>0.185521108179419</v>
      </c>
      <c r="AQ82" s="59">
        <v>0.17288960531855699</v>
      </c>
      <c r="AR82" s="59">
        <v>0.14854010436436901</v>
      </c>
      <c r="AS82" s="59">
        <v>0.16333002554965101</v>
      </c>
      <c r="AT82" s="59">
        <v>0.17668298196516399</v>
      </c>
      <c r="AU82" s="59">
        <v>7.0306521196201496E-2</v>
      </c>
      <c r="AV82" s="59">
        <v>0.16291841349880601</v>
      </c>
      <c r="AW82" s="59">
        <v>0.16129080273912999</v>
      </c>
      <c r="AX82" s="59"/>
      <c r="AY82" s="59"/>
      <c r="AZ82" s="59"/>
      <c r="BA82" s="59">
        <v>0.1023287822151534</v>
      </c>
      <c r="BB82" s="59">
        <v>0.16698282288220948</v>
      </c>
      <c r="BC82" s="59">
        <v>0.18552110817941952</v>
      </c>
      <c r="BD82" s="59">
        <v>0.17288960531855668</v>
      </c>
      <c r="BE82" s="59">
        <v>0.14854010436436857</v>
      </c>
      <c r="BF82" s="59">
        <v>0.16333002554965065</v>
      </c>
      <c r="BG82" s="59">
        <v>0.17668298196516374</v>
      </c>
      <c r="BH82" s="59">
        <v>7.030652119620151E-2</v>
      </c>
      <c r="BI82" s="59">
        <v>0.1629184134988062</v>
      </c>
      <c r="BJ82" s="59">
        <v>0.16129080273913032</v>
      </c>
      <c r="BK82" s="59"/>
      <c r="BL82" s="59"/>
      <c r="BM82" s="59"/>
      <c r="BN82" s="59">
        <v>0.1023287822151534</v>
      </c>
      <c r="BO82" s="59">
        <v>0.16698282288220948</v>
      </c>
      <c r="BP82" s="59">
        <v>0.18552110817941952</v>
      </c>
      <c r="BQ82" s="59">
        <v>0.17288960531855668</v>
      </c>
      <c r="BR82" s="59">
        <v>0.14854010436436857</v>
      </c>
      <c r="BS82" s="59">
        <v>0.16333002554965065</v>
      </c>
      <c r="BT82" s="59">
        <v>0.17668298196516374</v>
      </c>
      <c r="BU82" s="59">
        <v>7.030652119620151E-2</v>
      </c>
      <c r="BV82" s="59">
        <v>0.1629184134988062</v>
      </c>
      <c r="BW82" s="59">
        <v>0.16129080273913032</v>
      </c>
      <c r="BX82" s="59"/>
      <c r="BY82" s="59"/>
      <c r="BZ82" s="59"/>
      <c r="CA82" s="59">
        <v>0.1023287822151534</v>
      </c>
      <c r="CB82" s="59">
        <v>0.16698282288220948</v>
      </c>
      <c r="CC82" s="59">
        <v>0.18552110817941952</v>
      </c>
      <c r="CD82" s="59">
        <v>0.17288960531855668</v>
      </c>
      <c r="CE82" s="59">
        <v>0.14854010436436857</v>
      </c>
      <c r="CF82" s="59">
        <v>0.16333002554965065</v>
      </c>
      <c r="CG82" s="59">
        <v>0.17668298196516374</v>
      </c>
      <c r="CH82" s="59">
        <v>7.030652119620151E-2</v>
      </c>
      <c r="CI82" s="59">
        <v>0.1629184134988062</v>
      </c>
      <c r="CJ82" s="59">
        <v>0.16129080273913032</v>
      </c>
      <c r="CK82" s="59"/>
      <c r="CL82" s="59"/>
      <c r="CM82" s="59"/>
      <c r="CN82" s="59">
        <v>0.1023287822151534</v>
      </c>
      <c r="CO82" s="59">
        <v>0.16698282288220948</v>
      </c>
      <c r="CP82" s="59">
        <v>0.18552110817941952</v>
      </c>
      <c r="CQ82" s="59">
        <v>0.17288960531855668</v>
      </c>
      <c r="CR82" s="59">
        <v>0.14854010436436857</v>
      </c>
      <c r="CS82" s="59">
        <v>0.16333002554965065</v>
      </c>
      <c r="CT82" s="59">
        <v>0.17668298196516374</v>
      </c>
      <c r="CU82" s="59">
        <v>7.030652119620151E-2</v>
      </c>
      <c r="CV82" s="59">
        <v>0.1629184134988062</v>
      </c>
      <c r="CW82" s="59">
        <v>0.16129080273913032</v>
      </c>
      <c r="CX82" s="59"/>
      <c r="CY82" s="59"/>
      <c r="CZ82" s="59"/>
      <c r="DA82" s="59">
        <v>0.1023287822151534</v>
      </c>
      <c r="DB82" s="59">
        <v>0.16698282288220948</v>
      </c>
      <c r="DC82" s="59">
        <v>0.18552110817941952</v>
      </c>
      <c r="DD82" s="59">
        <v>0.17288960531855668</v>
      </c>
      <c r="DE82" s="59">
        <v>0.14854010436436857</v>
      </c>
      <c r="DF82" s="59">
        <v>0.16333002554965065</v>
      </c>
      <c r="DG82" s="59">
        <v>0.17668298196516374</v>
      </c>
      <c r="DH82" s="59">
        <v>7.030652119620151E-2</v>
      </c>
      <c r="DI82" s="59">
        <v>0.1629184134988062</v>
      </c>
      <c r="DJ82" s="59">
        <v>0.16129080273913032</v>
      </c>
      <c r="DK82" s="59"/>
      <c r="DL82" s="59"/>
      <c r="DM82" s="59"/>
      <c r="DN82" s="59">
        <v>0.1023287822151534</v>
      </c>
      <c r="DO82" s="59">
        <v>0.16698282288220948</v>
      </c>
      <c r="DP82" s="59">
        <v>0.18552110817941952</v>
      </c>
      <c r="DQ82" s="59">
        <v>0.17288960531855668</v>
      </c>
      <c r="DR82" s="59">
        <v>0.14854010436436857</v>
      </c>
      <c r="DS82" s="59">
        <v>0.16333002554965065</v>
      </c>
      <c r="DT82" s="59">
        <v>0.17668298196516374</v>
      </c>
      <c r="DU82" s="59">
        <v>7.030652119620151E-2</v>
      </c>
      <c r="DV82" s="59">
        <v>0.1629184134988062</v>
      </c>
      <c r="DW82" s="59">
        <v>0.16129080273913032</v>
      </c>
      <c r="DX82" s="59"/>
      <c r="DY82" s="59"/>
      <c r="DZ82" s="59"/>
      <c r="EA82" s="59">
        <v>0.1023287822151534</v>
      </c>
      <c r="EB82" s="59">
        <v>0.16698282288220948</v>
      </c>
      <c r="EC82" s="59">
        <v>0.18552110817941952</v>
      </c>
      <c r="ED82" s="59">
        <v>0.17288960531855668</v>
      </c>
      <c r="EE82" s="59">
        <v>0.14854010436436857</v>
      </c>
      <c r="EF82" s="59">
        <v>0.16333002554965065</v>
      </c>
      <c r="EG82" s="59">
        <v>0.17668298196516374</v>
      </c>
      <c r="EH82" s="59">
        <v>7.030652119620151E-2</v>
      </c>
      <c r="EI82" s="59">
        <v>0.1629184134988062</v>
      </c>
      <c r="EJ82" s="59">
        <v>0.16129080273913032</v>
      </c>
      <c r="EK82" s="59"/>
      <c r="EL82" s="59"/>
      <c r="EM82" s="59"/>
      <c r="EN82" s="59">
        <v>0.1023287822151534</v>
      </c>
      <c r="EO82" s="59">
        <v>0.16698282288220948</v>
      </c>
      <c r="EP82" s="59">
        <v>0.18552110817941952</v>
      </c>
      <c r="EQ82" s="59">
        <v>0.17288960531855668</v>
      </c>
      <c r="ER82" s="59">
        <v>0.14854010436436857</v>
      </c>
      <c r="ES82" s="59">
        <v>0.16333002554965065</v>
      </c>
      <c r="ET82" s="59">
        <v>0.17668298196516374</v>
      </c>
      <c r="EU82" s="59">
        <v>7.030652119620151E-2</v>
      </c>
      <c r="EV82" s="59">
        <v>0.1629184134988062</v>
      </c>
      <c r="EW82" s="59">
        <v>0.16129080273913032</v>
      </c>
      <c r="EX82" s="59"/>
      <c r="EY82" s="59"/>
      <c r="EZ82" s="59"/>
    </row>
    <row r="85" spans="1:156" ht="15.75" x14ac:dyDescent="0.25">
      <c r="A85" s="109" t="s">
        <v>431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56" t="str">
        <f>'Reass Local'!M87</f>
        <v>Progression par branche Réass</v>
      </c>
      <c r="O85" s="55">
        <f>'Reass Local'!N87</f>
        <v>0</v>
      </c>
      <c r="P85" s="55">
        <f>'Reass Local'!O87</f>
        <v>0</v>
      </c>
      <c r="Q85" s="55">
        <f>'Reass Local'!P87</f>
        <v>0</v>
      </c>
      <c r="R85" s="55">
        <f>'Reass Local'!Q87</f>
        <v>0</v>
      </c>
      <c r="S85" s="55">
        <f>'Reass Local'!R87</f>
        <v>0</v>
      </c>
      <c r="T85" s="55">
        <f>'Reass Local'!S87</f>
        <v>0</v>
      </c>
      <c r="U85" s="55">
        <f>'Reass Local'!T87</f>
        <v>0</v>
      </c>
      <c r="V85" s="55">
        <f>'Reass Local'!U87</f>
        <v>0</v>
      </c>
      <c r="W85" s="54" t="str">
        <f>'Reass Local'!V87</f>
        <v> </v>
      </c>
      <c r="X85" s="53" t="str">
        <f>'Reass Local'!W87</f>
        <v> </v>
      </c>
      <c r="Y85" s="33"/>
      <c r="Z85" s="33"/>
      <c r="AA85" s="55">
        <f>'Reass Local'!Z87</f>
        <v>0</v>
      </c>
      <c r="AB85" s="55">
        <f>'Reass Local'!AA87</f>
        <v>0</v>
      </c>
      <c r="AC85" s="55">
        <f>'Reass Local'!AB87</f>
        <v>0</v>
      </c>
      <c r="AD85" s="55">
        <f>'Reass Local'!AC87</f>
        <v>0</v>
      </c>
      <c r="AE85" s="55">
        <f>'Reass Local'!AD87</f>
        <v>0</v>
      </c>
      <c r="AF85" s="55">
        <f>'Reass Local'!AE87</f>
        <v>0</v>
      </c>
      <c r="AG85" s="55">
        <f>'Reass Local'!AF87</f>
        <v>0</v>
      </c>
      <c r="AH85" s="55">
        <f>'Reass Local'!AG87</f>
        <v>0</v>
      </c>
      <c r="AI85" s="371" t="str">
        <f>'Reass Local'!AH87</f>
        <v> </v>
      </c>
      <c r="AJ85" s="55" t="str">
        <f>'Reass Local'!AI87</f>
        <v> </v>
      </c>
      <c r="AK85" s="33"/>
      <c r="AL85" s="33"/>
      <c r="AM85" s="56" t="str">
        <f>'Reass Local'!AK87</f>
        <v>Progression par branche Réass</v>
      </c>
      <c r="AN85" s="55">
        <f>'Reass Local'!AL87</f>
        <v>0</v>
      </c>
      <c r="AO85" s="55">
        <f>'Reass Local'!AM87</f>
        <v>0</v>
      </c>
      <c r="AP85" s="55">
        <f>'Reass Local'!AN87</f>
        <v>0</v>
      </c>
      <c r="AQ85" s="55">
        <f>'Reass Local'!AO87</f>
        <v>0</v>
      </c>
      <c r="AR85" s="55">
        <f>'Reass Local'!AP87</f>
        <v>0</v>
      </c>
      <c r="AS85" s="55">
        <f>'Reass Local'!AQ87</f>
        <v>0</v>
      </c>
      <c r="AT85" s="55">
        <f>'Reass Local'!AR87</f>
        <v>0</v>
      </c>
      <c r="AU85" s="55">
        <f>'Reass Local'!AS87</f>
        <v>0</v>
      </c>
      <c r="AV85" s="54" t="str">
        <f>'Reass Local'!AT87</f>
        <v> </v>
      </c>
      <c r="AW85" s="53" t="str">
        <f>'Reass Local'!AU87</f>
        <v> </v>
      </c>
      <c r="AX85" s="33"/>
      <c r="AY85" s="33"/>
      <c r="AZ85" s="377"/>
      <c r="BA85" s="55">
        <f>'Reass Local'!AX87</f>
        <v>0</v>
      </c>
      <c r="BB85" s="55">
        <f>'Reass Local'!AY87</f>
        <v>0</v>
      </c>
      <c r="BC85" s="55">
        <f>'Reass Local'!AZ87</f>
        <v>0</v>
      </c>
      <c r="BD85" s="55">
        <f>'Reass Local'!BA87</f>
        <v>0</v>
      </c>
      <c r="BE85" s="55">
        <f>'Reass Local'!BB87</f>
        <v>0</v>
      </c>
      <c r="BF85" s="55">
        <f>'Reass Local'!BC87</f>
        <v>0</v>
      </c>
      <c r="BG85" s="55">
        <f>'Reass Local'!BD87</f>
        <v>0</v>
      </c>
      <c r="BH85" s="55">
        <f>'Reass Local'!BE87</f>
        <v>0</v>
      </c>
      <c r="BI85" s="371" t="str">
        <f>'Reass Local'!BF87</f>
        <v> </v>
      </c>
      <c r="BJ85" s="55" t="str">
        <f>'Reass Local'!BG87</f>
        <v> </v>
      </c>
      <c r="BK85" s="33"/>
      <c r="BL85" s="33"/>
      <c r="BM85" s="377"/>
      <c r="BN85" s="55">
        <f>'Reass Local'!BJ87</f>
        <v>0</v>
      </c>
      <c r="BO85" s="55">
        <f>'Reass Local'!BK87</f>
        <v>0</v>
      </c>
      <c r="BP85" s="55">
        <f>'Reass Local'!BL87</f>
        <v>0</v>
      </c>
      <c r="BQ85" s="55">
        <f>'Reass Local'!BM87</f>
        <v>0</v>
      </c>
      <c r="BR85" s="55">
        <f>'Reass Local'!BN87</f>
        <v>0</v>
      </c>
      <c r="BS85" s="55">
        <f>'Reass Local'!BO87</f>
        <v>0</v>
      </c>
      <c r="BT85" s="55">
        <f>'Reass Local'!BP87</f>
        <v>0</v>
      </c>
      <c r="BU85" s="55">
        <f>'Reass Local'!BQ87</f>
        <v>0</v>
      </c>
      <c r="BV85" s="371" t="str">
        <f>'Reass Local'!BR87</f>
        <v> </v>
      </c>
      <c r="BW85" s="55" t="str">
        <f>'Reass Local'!BS87</f>
        <v> </v>
      </c>
      <c r="BX85" s="33"/>
      <c r="BY85" s="33"/>
      <c r="BZ85" s="377"/>
      <c r="CA85" s="55">
        <f>'Reass Local'!BV87</f>
        <v>0</v>
      </c>
      <c r="CB85" s="55">
        <f>'Reass Local'!BW87</f>
        <v>0</v>
      </c>
      <c r="CC85" s="55">
        <f>'Reass Local'!BX87</f>
        <v>0</v>
      </c>
      <c r="CD85" s="55">
        <f>'Reass Local'!BY87</f>
        <v>0</v>
      </c>
      <c r="CE85" s="55">
        <f>'Reass Local'!BZ87</f>
        <v>0</v>
      </c>
      <c r="CF85" s="55">
        <f>'Reass Local'!CA87</f>
        <v>0</v>
      </c>
      <c r="CG85" s="55">
        <f>'Reass Local'!CB87</f>
        <v>0</v>
      </c>
      <c r="CH85" s="55">
        <f>'Reass Local'!CC87</f>
        <v>0</v>
      </c>
      <c r="CI85" s="371" t="str">
        <f>'Reass Local'!CD87</f>
        <v> </v>
      </c>
      <c r="CJ85" s="55" t="str">
        <f>'Reass Local'!CE87</f>
        <v> </v>
      </c>
      <c r="CK85" s="33"/>
      <c r="CL85" s="33"/>
      <c r="CM85" s="377"/>
      <c r="CN85" s="55">
        <f>'Reass Local'!CH87</f>
        <v>0</v>
      </c>
      <c r="CO85" s="55">
        <f>'Reass Local'!CI87</f>
        <v>0</v>
      </c>
      <c r="CP85" s="55">
        <f>'Reass Local'!CJ87</f>
        <v>0</v>
      </c>
      <c r="CQ85" s="55">
        <f>'Reass Local'!CK87</f>
        <v>0</v>
      </c>
      <c r="CR85" s="55">
        <f>'Reass Local'!CL87</f>
        <v>0</v>
      </c>
      <c r="CS85" s="55">
        <f>'Reass Local'!CM87</f>
        <v>0</v>
      </c>
      <c r="CT85" s="55">
        <f>'Reass Local'!CN87</f>
        <v>0</v>
      </c>
      <c r="CU85" s="55">
        <f>'Reass Local'!CO87</f>
        <v>0</v>
      </c>
      <c r="CV85" s="371" t="str">
        <f>'Reass Local'!CP87</f>
        <v> </v>
      </c>
      <c r="CW85" s="55" t="str">
        <f>'Reass Local'!CQ87</f>
        <v> </v>
      </c>
      <c r="CX85" s="33"/>
      <c r="CY85" s="33"/>
      <c r="CZ85" s="377"/>
      <c r="DA85" s="55">
        <f>'Reass Local'!CT87</f>
        <v>0</v>
      </c>
      <c r="DB85" s="55">
        <f>'Reass Local'!CU87</f>
        <v>0</v>
      </c>
      <c r="DC85" s="55">
        <f>'Reass Local'!CV87</f>
        <v>0</v>
      </c>
      <c r="DD85" s="55">
        <f>'Reass Local'!CW87</f>
        <v>0</v>
      </c>
      <c r="DE85" s="55">
        <f>'Reass Local'!CX87</f>
        <v>0</v>
      </c>
      <c r="DF85" s="55">
        <f>'Reass Local'!CY87</f>
        <v>0</v>
      </c>
      <c r="DG85" s="55">
        <f>'Reass Local'!CZ87</f>
        <v>0</v>
      </c>
      <c r="DH85" s="55">
        <f>'Reass Local'!DA87</f>
        <v>0</v>
      </c>
      <c r="DI85" s="371" t="str">
        <f>'Reass Local'!DB87</f>
        <v> </v>
      </c>
      <c r="DJ85" s="55" t="str">
        <f>'Reass Local'!DC87</f>
        <v> </v>
      </c>
      <c r="DK85" s="33"/>
      <c r="DL85" s="33"/>
      <c r="DM85" s="377"/>
      <c r="DN85" s="55">
        <f>'Reass Local'!DF87</f>
        <v>0</v>
      </c>
      <c r="DO85" s="55">
        <f>'Reass Local'!DG87</f>
        <v>0</v>
      </c>
      <c r="DP85" s="55">
        <f>'Reass Local'!DH87</f>
        <v>0</v>
      </c>
      <c r="DQ85" s="55">
        <f>'Reass Local'!DI87</f>
        <v>0</v>
      </c>
      <c r="DR85" s="55">
        <f>'Reass Local'!DJ87</f>
        <v>0</v>
      </c>
      <c r="DS85" s="55">
        <f>'Reass Local'!DK87</f>
        <v>0</v>
      </c>
      <c r="DT85" s="55">
        <f>'Reass Local'!DL87</f>
        <v>0</v>
      </c>
      <c r="DU85" s="55">
        <f>'Reass Local'!DM87</f>
        <v>0</v>
      </c>
      <c r="DV85" s="371" t="str">
        <f>'Reass Local'!DN87</f>
        <v> </v>
      </c>
      <c r="DW85" s="55" t="str">
        <f>'Reass Local'!DO87</f>
        <v> </v>
      </c>
      <c r="DX85" s="33"/>
      <c r="DY85" s="33"/>
      <c r="DZ85" s="377"/>
      <c r="EA85" s="55">
        <f>'Reass Local'!DF87</f>
        <v>0</v>
      </c>
      <c r="EB85" s="55">
        <f>'Reass Local'!DG87</f>
        <v>0</v>
      </c>
      <c r="EC85" s="55">
        <f>'Reass Local'!DH87</f>
        <v>0</v>
      </c>
      <c r="ED85" s="55">
        <f>'Reass Local'!DI87</f>
        <v>0</v>
      </c>
      <c r="EE85" s="55">
        <f>'Reass Local'!DJ87</f>
        <v>0</v>
      </c>
      <c r="EF85" s="55">
        <f>'Reass Local'!DK87</f>
        <v>0</v>
      </c>
      <c r="EG85" s="55">
        <f>'Reass Local'!DL87</f>
        <v>0</v>
      </c>
      <c r="EH85" s="55">
        <f>'Reass Local'!DM87</f>
        <v>0</v>
      </c>
      <c r="EI85" s="371" t="str">
        <f>'Reass Local'!DN87</f>
        <v> </v>
      </c>
      <c r="EJ85" s="55" t="str">
        <f>'Reass Local'!DO87</f>
        <v> </v>
      </c>
      <c r="EK85" s="33"/>
      <c r="EL85" s="33"/>
      <c r="EM85" s="377"/>
      <c r="EN85" s="55">
        <f>'Reass Local'!ED87</f>
        <v>0</v>
      </c>
      <c r="EO85" s="55">
        <f>'Reass Local'!EE87</f>
        <v>0</v>
      </c>
      <c r="EP85" s="55">
        <f>'Reass Local'!EF87</f>
        <v>0</v>
      </c>
      <c r="EQ85" s="55">
        <f>'Reass Local'!EG87</f>
        <v>0</v>
      </c>
      <c r="ER85" s="55">
        <f>'Reass Local'!EH87</f>
        <v>0</v>
      </c>
      <c r="ES85" s="55">
        <f>'Reass Local'!EI87</f>
        <v>0</v>
      </c>
      <c r="ET85" s="55">
        <f>'Reass Local'!EJ87</f>
        <v>0</v>
      </c>
      <c r="EU85" s="55">
        <f>'Reass Local'!EK87</f>
        <v>0</v>
      </c>
      <c r="EV85" s="371" t="str">
        <f>'Reass Local'!EL87</f>
        <v> </v>
      </c>
      <c r="EW85" s="55" t="str">
        <f>'Reass Local'!EM87</f>
        <v> </v>
      </c>
      <c r="EX85" s="33"/>
      <c r="EY85" s="33"/>
      <c r="EZ85" s="33"/>
    </row>
    <row r="86" spans="1:156" x14ac:dyDescent="0.2">
      <c r="A86" s="1" t="s">
        <v>222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43" t="str">
        <f>'Reass Local'!M88</f>
        <v> </v>
      </c>
      <c r="O86" s="34" t="str">
        <f>'Reass Local'!N88</f>
        <v> </v>
      </c>
      <c r="P86" s="34" t="str">
        <f>'Reass Local'!O88</f>
        <v> </v>
      </c>
      <c r="Q86" s="34" t="str">
        <f>'Reass Local'!P88</f>
        <v> </v>
      </c>
      <c r="R86" s="34" t="str">
        <f>'Reass Local'!Q88</f>
        <v> </v>
      </c>
      <c r="S86" s="34" t="str">
        <f>'Reass Local'!R88</f>
        <v> </v>
      </c>
      <c r="T86" s="34" t="str">
        <f>'Reass Local'!S88</f>
        <v> </v>
      </c>
      <c r="U86" s="34" t="str">
        <f>'Reass Local'!T88</f>
        <v> </v>
      </c>
      <c r="V86" s="34" t="str">
        <f>'Reass Local'!U88</f>
        <v> </v>
      </c>
      <c r="W86" s="35" t="str">
        <f>'Reass Local'!V88</f>
        <v> </v>
      </c>
      <c r="X86" s="34" t="str">
        <f>'Reass Local'!W88</f>
        <v> </v>
      </c>
      <c r="Y86" s="33"/>
      <c r="Z86" s="33"/>
      <c r="AA86" s="36" t="str">
        <f>'Reass Local'!Z88</f>
        <v> </v>
      </c>
      <c r="AB86" s="36" t="str">
        <f>'Reass Local'!AA88</f>
        <v> </v>
      </c>
      <c r="AC86" s="36" t="str">
        <f>'Reass Local'!AB88</f>
        <v> </v>
      </c>
      <c r="AD86" s="36" t="str">
        <f>'Reass Local'!AC88</f>
        <v> </v>
      </c>
      <c r="AE86" s="36" t="str">
        <f>'Reass Local'!AD88</f>
        <v> </v>
      </c>
      <c r="AF86" s="36" t="str">
        <f>'Reass Local'!AE88</f>
        <v> </v>
      </c>
      <c r="AG86" s="36" t="str">
        <f>'Reass Local'!AF88</f>
        <v> </v>
      </c>
      <c r="AH86" s="36" t="str">
        <f>'Reass Local'!AG88</f>
        <v> </v>
      </c>
      <c r="AI86" s="365" t="str">
        <f>'Reass Local'!AH88</f>
        <v> </v>
      </c>
      <c r="AJ86" s="36" t="str">
        <f>'Reass Local'!AI88</f>
        <v> </v>
      </c>
      <c r="AK86" s="33"/>
      <c r="AL86" s="33"/>
      <c r="AM86" s="43" t="str">
        <f>'Reass Local'!AK88</f>
        <v> </v>
      </c>
      <c r="AN86" s="34" t="str">
        <f>'Reass Local'!AL88</f>
        <v> </v>
      </c>
      <c r="AO86" s="34" t="str">
        <f>'Reass Local'!AM88</f>
        <v> </v>
      </c>
      <c r="AP86" s="34" t="str">
        <f>'Reass Local'!AN88</f>
        <v> </v>
      </c>
      <c r="AQ86" s="34" t="str">
        <f>'Reass Local'!AO88</f>
        <v> </v>
      </c>
      <c r="AR86" s="34" t="str">
        <f>'Reass Local'!AP88</f>
        <v> </v>
      </c>
      <c r="AS86" s="34" t="str">
        <f>'Reass Local'!AQ88</f>
        <v> </v>
      </c>
      <c r="AT86" s="34" t="str">
        <f>'Reass Local'!AR88</f>
        <v> </v>
      </c>
      <c r="AU86" s="34" t="str">
        <f>'Reass Local'!AS88</f>
        <v> </v>
      </c>
      <c r="AV86" s="35" t="str">
        <f>'Reass Local'!AT88</f>
        <v> </v>
      </c>
      <c r="AW86" s="34" t="str">
        <f>'Reass Local'!AU88</f>
        <v> </v>
      </c>
      <c r="AX86" s="33"/>
      <c r="AY86" s="33"/>
      <c r="AZ86" s="33"/>
      <c r="BA86" s="36" t="str">
        <f>'Reass Local'!AX88</f>
        <v> </v>
      </c>
      <c r="BB86" s="36" t="str">
        <f>'Reass Local'!AY88</f>
        <v> </v>
      </c>
      <c r="BC86" s="36" t="str">
        <f>'Reass Local'!AZ88</f>
        <v> </v>
      </c>
      <c r="BD86" s="36" t="str">
        <f>'Reass Local'!BA88</f>
        <v> </v>
      </c>
      <c r="BE86" s="36" t="str">
        <f>'Reass Local'!BB88</f>
        <v> </v>
      </c>
      <c r="BF86" s="36" t="str">
        <f>'Reass Local'!BC88</f>
        <v> </v>
      </c>
      <c r="BG86" s="36" t="str">
        <f>'Reass Local'!BD88</f>
        <v> </v>
      </c>
      <c r="BH86" s="36" t="str">
        <f>'Reass Local'!BE88</f>
        <v> </v>
      </c>
      <c r="BI86" s="365" t="str">
        <f>'Reass Local'!BF88</f>
        <v> </v>
      </c>
      <c r="BJ86" s="36" t="str">
        <f>'Reass Local'!BG88</f>
        <v> </v>
      </c>
      <c r="BK86" s="33"/>
      <c r="BL86" s="33"/>
      <c r="BM86" s="33"/>
      <c r="BN86" s="36" t="str">
        <f>'Reass Local'!BJ88</f>
        <v> </v>
      </c>
      <c r="BO86" s="36" t="str">
        <f>'Reass Local'!BK88</f>
        <v> </v>
      </c>
      <c r="BP86" s="36" t="str">
        <f>'Reass Local'!BL88</f>
        <v> </v>
      </c>
      <c r="BQ86" s="36" t="str">
        <f>'Reass Local'!BM88</f>
        <v> </v>
      </c>
      <c r="BR86" s="36" t="str">
        <f>'Reass Local'!BN88</f>
        <v> </v>
      </c>
      <c r="BS86" s="36" t="str">
        <f>'Reass Local'!BO88</f>
        <v> </v>
      </c>
      <c r="BT86" s="36" t="str">
        <f>'Reass Local'!BP88</f>
        <v> </v>
      </c>
      <c r="BU86" s="36" t="str">
        <f>'Reass Local'!BQ88</f>
        <v> </v>
      </c>
      <c r="BV86" s="365" t="str">
        <f>'Reass Local'!BR88</f>
        <v> </v>
      </c>
      <c r="BW86" s="36" t="str">
        <f>'Reass Local'!BS88</f>
        <v> </v>
      </c>
      <c r="BX86" s="33"/>
      <c r="BY86" s="33"/>
      <c r="BZ86" s="33"/>
      <c r="CA86" s="36" t="str">
        <f>'Reass Local'!BV88</f>
        <v> </v>
      </c>
      <c r="CB86" s="36" t="str">
        <f>'Reass Local'!BW88</f>
        <v> </v>
      </c>
      <c r="CC86" s="36" t="str">
        <f>'Reass Local'!BX88</f>
        <v> </v>
      </c>
      <c r="CD86" s="36" t="str">
        <f>'Reass Local'!BY88</f>
        <v> </v>
      </c>
      <c r="CE86" s="36" t="str">
        <f>'Reass Local'!BZ88</f>
        <v> </v>
      </c>
      <c r="CF86" s="36" t="str">
        <f>'Reass Local'!CA88</f>
        <v> </v>
      </c>
      <c r="CG86" s="36" t="str">
        <f>'Reass Local'!CB88</f>
        <v> </v>
      </c>
      <c r="CH86" s="36" t="str">
        <f>'Reass Local'!CC88</f>
        <v> </v>
      </c>
      <c r="CI86" s="365" t="str">
        <f>'Reass Local'!CD88</f>
        <v> </v>
      </c>
      <c r="CJ86" s="36" t="str">
        <f>'Reass Local'!CE88</f>
        <v> </v>
      </c>
      <c r="CK86" s="33"/>
      <c r="CL86" s="33"/>
      <c r="CM86" s="33"/>
      <c r="CN86" s="36" t="str">
        <f>'Reass Local'!CH88</f>
        <v> </v>
      </c>
      <c r="CO86" s="36" t="str">
        <f>'Reass Local'!CI88</f>
        <v> </v>
      </c>
      <c r="CP86" s="36" t="str">
        <f>'Reass Local'!CJ88</f>
        <v> </v>
      </c>
      <c r="CQ86" s="36" t="str">
        <f>'Reass Local'!CK88</f>
        <v> </v>
      </c>
      <c r="CR86" s="36" t="str">
        <f>'Reass Local'!CL88</f>
        <v> </v>
      </c>
      <c r="CS86" s="36" t="str">
        <f>'Reass Local'!CM88</f>
        <v> </v>
      </c>
      <c r="CT86" s="36" t="str">
        <f>'Reass Local'!CN88</f>
        <v> </v>
      </c>
      <c r="CU86" s="36" t="str">
        <f>'Reass Local'!CO88</f>
        <v> </v>
      </c>
      <c r="CV86" s="365" t="str">
        <f>'Reass Local'!CP88</f>
        <v> </v>
      </c>
      <c r="CW86" s="36" t="str">
        <f>'Reass Local'!CQ88</f>
        <v> </v>
      </c>
      <c r="CX86" s="33"/>
      <c r="CY86" s="33"/>
      <c r="CZ86" s="33"/>
      <c r="DA86" s="36" t="str">
        <f>'Reass Local'!CT88</f>
        <v> </v>
      </c>
      <c r="DB86" s="36" t="str">
        <f>'Reass Local'!CU88</f>
        <v> </v>
      </c>
      <c r="DC86" s="36" t="str">
        <f>'Reass Local'!CV88</f>
        <v> </v>
      </c>
      <c r="DD86" s="36" t="str">
        <f>'Reass Local'!CW88</f>
        <v> </v>
      </c>
      <c r="DE86" s="36" t="str">
        <f>'Reass Local'!CX88</f>
        <v> </v>
      </c>
      <c r="DF86" s="36" t="str">
        <f>'Reass Local'!CY88</f>
        <v> </v>
      </c>
      <c r="DG86" s="36" t="str">
        <f>'Reass Local'!CZ88</f>
        <v> </v>
      </c>
      <c r="DH86" s="36" t="str">
        <f>'Reass Local'!DA88</f>
        <v> </v>
      </c>
      <c r="DI86" s="365" t="str">
        <f>'Reass Local'!DB88</f>
        <v> </v>
      </c>
      <c r="DJ86" s="36" t="str">
        <f>'Reass Local'!DC88</f>
        <v> </v>
      </c>
      <c r="DK86" s="33"/>
      <c r="DL86" s="33"/>
      <c r="DM86" s="33"/>
      <c r="DN86" s="36" t="str">
        <f>'Reass Local'!DF88</f>
        <v> </v>
      </c>
      <c r="DO86" s="36" t="str">
        <f>'Reass Local'!DG88</f>
        <v> </v>
      </c>
      <c r="DP86" s="36" t="str">
        <f>'Reass Local'!DH88</f>
        <v> </v>
      </c>
      <c r="DQ86" s="36" t="str">
        <f>'Reass Local'!DI88</f>
        <v> </v>
      </c>
      <c r="DR86" s="36" t="str">
        <f>'Reass Local'!DJ88</f>
        <v> </v>
      </c>
      <c r="DS86" s="36" t="str">
        <f>'Reass Local'!DK88</f>
        <v> </v>
      </c>
      <c r="DT86" s="36" t="str">
        <f>'Reass Local'!DL88</f>
        <v> </v>
      </c>
      <c r="DU86" s="36" t="str">
        <f>'Reass Local'!DM88</f>
        <v> </v>
      </c>
      <c r="DV86" s="365" t="str">
        <f>'Reass Local'!DN88</f>
        <v> </v>
      </c>
      <c r="DW86" s="36" t="str">
        <f>'Reass Local'!DO88</f>
        <v> </v>
      </c>
      <c r="DX86" s="33"/>
      <c r="DY86" s="33"/>
      <c r="DZ86" s="33"/>
      <c r="EA86" s="36" t="str">
        <f>'Reass Local'!DF88</f>
        <v> </v>
      </c>
      <c r="EB86" s="36" t="str">
        <f>'Reass Local'!DG88</f>
        <v> </v>
      </c>
      <c r="EC86" s="36" t="str">
        <f>'Reass Local'!DH88</f>
        <v> </v>
      </c>
      <c r="ED86" s="36" t="str">
        <f>'Reass Local'!DI88</f>
        <v> </v>
      </c>
      <c r="EE86" s="36" t="str">
        <f>'Reass Local'!DJ88</f>
        <v> </v>
      </c>
      <c r="EF86" s="36" t="str">
        <f>'Reass Local'!DK88</f>
        <v> </v>
      </c>
      <c r="EG86" s="36" t="str">
        <f>'Reass Local'!DL88</f>
        <v> </v>
      </c>
      <c r="EH86" s="36" t="str">
        <f>'Reass Local'!DM88</f>
        <v> </v>
      </c>
      <c r="EI86" s="365" t="str">
        <f>'Reass Local'!DN88</f>
        <v> </v>
      </c>
      <c r="EJ86" s="36" t="str">
        <f>'Reass Local'!DO88</f>
        <v> </v>
      </c>
      <c r="EK86" s="33"/>
      <c r="EL86" s="33"/>
      <c r="EM86" s="33"/>
      <c r="EN86" s="36" t="str">
        <f>'Reass Local'!ED88</f>
        <v> </v>
      </c>
      <c r="EO86" s="36" t="str">
        <f>'Reass Local'!EE88</f>
        <v> </v>
      </c>
      <c r="EP86" s="36" t="str">
        <f>'Reass Local'!EF88</f>
        <v> </v>
      </c>
      <c r="EQ86" s="36" t="str">
        <f>'Reass Local'!EG88</f>
        <v> </v>
      </c>
      <c r="ER86" s="36" t="str">
        <f>'Reass Local'!EH88</f>
        <v> </v>
      </c>
      <c r="ES86" s="36" t="str">
        <f>'Reass Local'!EI88</f>
        <v> </v>
      </c>
      <c r="ET86" s="36" t="str">
        <f>'Reass Local'!EJ88</f>
        <v> </v>
      </c>
      <c r="EU86" s="36" t="str">
        <f>'Reass Local'!EK88</f>
        <v> </v>
      </c>
      <c r="EV86" s="365" t="str">
        <f>'Reass Local'!EL88</f>
        <v> </v>
      </c>
      <c r="EW86" s="36" t="str">
        <f>'Reass Local'!EM88</f>
        <v> </v>
      </c>
      <c r="EX86" s="33"/>
      <c r="EY86" s="33"/>
      <c r="EZ86" s="33"/>
    </row>
    <row r="87" spans="1:156" ht="30" x14ac:dyDescent="0.25">
      <c r="A87" s="51" t="s">
        <v>238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47" t="str">
        <f>'Reass Local'!M89</f>
        <v>Facteur de dev.</v>
      </c>
      <c r="O87" s="44" t="str">
        <f>'Reass Local'!N89</f>
        <v>Automobile</v>
      </c>
      <c r="P87" s="44" t="str">
        <f>'Reass Local'!O89</f>
        <v>Santé</v>
      </c>
      <c r="Q87" s="46" t="str">
        <f>'Reass Local'!P89</f>
        <v>Accident corporel</v>
      </c>
      <c r="R87" s="46" t="str">
        <f>'Reass Local'!Q89</f>
        <v>Incendie</v>
      </c>
      <c r="S87" s="46" t="str">
        <f>'Reass Local'!R89</f>
        <v>BDM - Construction</v>
      </c>
      <c r="T87" s="46" t="str">
        <f>'Reass Local'!S89</f>
        <v>RC - RC Déc</v>
      </c>
      <c r="U87" s="46" t="str">
        <f>'Reass Local'!T89</f>
        <v>RD</v>
      </c>
      <c r="V87" s="46" t="str">
        <f>'Reass Local'!U89</f>
        <v>Transport</v>
      </c>
      <c r="W87" s="45" t="str">
        <f>'Reass Local'!V89</f>
        <v> </v>
      </c>
      <c r="X87" s="44" t="str">
        <f>'Reass Local'!W89</f>
        <v>Global</v>
      </c>
      <c r="Y87" s="33"/>
      <c r="Z87" s="33"/>
      <c r="AA87" s="368" t="str">
        <f>'Reass Local'!Z89</f>
        <v>Automobile</v>
      </c>
      <c r="AB87" s="368" t="str">
        <f>'Reass Local'!AA89</f>
        <v>Santé</v>
      </c>
      <c r="AC87" s="370" t="str">
        <f>'Reass Local'!AB89</f>
        <v>Accident corporel</v>
      </c>
      <c r="AD87" s="370" t="str">
        <f>'Reass Local'!AC89</f>
        <v>Incendie</v>
      </c>
      <c r="AE87" s="370" t="str">
        <f>'Reass Local'!AD89</f>
        <v>BDM - Construction</v>
      </c>
      <c r="AF87" s="370" t="str">
        <f>'Reass Local'!AE89</f>
        <v>RC - RC Déc</v>
      </c>
      <c r="AG87" s="370" t="str">
        <f>'Reass Local'!AF89</f>
        <v>RD</v>
      </c>
      <c r="AH87" s="370" t="str">
        <f>'Reass Local'!AG89</f>
        <v>Transport</v>
      </c>
      <c r="AI87" s="369" t="str">
        <f>'Reass Local'!AH89</f>
        <v> </v>
      </c>
      <c r="AJ87" s="368" t="str">
        <f>'Reass Local'!AI89</f>
        <v>Global</v>
      </c>
      <c r="AK87" s="33"/>
      <c r="AL87" s="33"/>
      <c r="AM87" s="47" t="str">
        <f>'Reass Local'!AK89</f>
        <v>Facteur de dev.</v>
      </c>
      <c r="AN87" s="44" t="str">
        <f>'Reass Local'!AL89</f>
        <v>Automobile</v>
      </c>
      <c r="AO87" s="44" t="str">
        <f>'Reass Local'!AM89</f>
        <v>Santé</v>
      </c>
      <c r="AP87" s="46" t="str">
        <f>'Reass Local'!AN89</f>
        <v>Accident corporel</v>
      </c>
      <c r="AQ87" s="46" t="str">
        <f>'Reass Local'!AO89</f>
        <v>Incendie</v>
      </c>
      <c r="AR87" s="46" t="str">
        <f>'Reass Local'!AP89</f>
        <v>BDM - Construction</v>
      </c>
      <c r="AS87" s="46" t="str">
        <f>'Reass Local'!AQ89</f>
        <v>RC - RC Déc</v>
      </c>
      <c r="AT87" s="46" t="str">
        <f>'Reass Local'!AR89</f>
        <v>RD</v>
      </c>
      <c r="AU87" s="46" t="str">
        <f>'Reass Local'!AS89</f>
        <v>Transport</v>
      </c>
      <c r="AV87" s="45" t="str">
        <f>'Reass Local'!AT89</f>
        <v> </v>
      </c>
      <c r="AW87" s="44" t="str">
        <f>'Reass Local'!AU89</f>
        <v>Global</v>
      </c>
      <c r="AX87" s="33"/>
      <c r="AY87" s="33"/>
      <c r="AZ87" s="376"/>
      <c r="BA87" s="368" t="str">
        <f>'Reass Local'!AX89</f>
        <v>Automobile</v>
      </c>
      <c r="BB87" s="368" t="str">
        <f>'Reass Local'!AY89</f>
        <v>Santé</v>
      </c>
      <c r="BC87" s="370" t="str">
        <f>'Reass Local'!AZ89</f>
        <v>Accident corporel</v>
      </c>
      <c r="BD87" s="370" t="str">
        <f>'Reass Local'!BA89</f>
        <v>Incendie</v>
      </c>
      <c r="BE87" s="370" t="str">
        <f>'Reass Local'!BB89</f>
        <v>BDM - Construction</v>
      </c>
      <c r="BF87" s="370" t="str">
        <f>'Reass Local'!BC89</f>
        <v>RC - RC Déc</v>
      </c>
      <c r="BG87" s="370" t="str">
        <f>'Reass Local'!BD89</f>
        <v>RD</v>
      </c>
      <c r="BH87" s="370" t="str">
        <f>'Reass Local'!BE89</f>
        <v>Transport</v>
      </c>
      <c r="BI87" s="369" t="str">
        <f>'Reass Local'!BF89</f>
        <v> </v>
      </c>
      <c r="BJ87" s="368" t="str">
        <f>'Reass Local'!BG89</f>
        <v>Global</v>
      </c>
      <c r="BK87" s="33"/>
      <c r="BL87" s="33"/>
      <c r="BM87" s="376"/>
      <c r="BN87" s="368" t="str">
        <f>'Reass Local'!BJ89</f>
        <v>Automobile</v>
      </c>
      <c r="BO87" s="368" t="str">
        <f>'Reass Local'!BK89</f>
        <v>Santé</v>
      </c>
      <c r="BP87" s="370" t="str">
        <f>'Reass Local'!BL89</f>
        <v>Accident corporel</v>
      </c>
      <c r="BQ87" s="370" t="str">
        <f>'Reass Local'!BM89</f>
        <v>Incendie</v>
      </c>
      <c r="BR87" s="370" t="str">
        <f>'Reass Local'!BN89</f>
        <v>BDM - Construction</v>
      </c>
      <c r="BS87" s="370" t="str">
        <f>'Reass Local'!BO89</f>
        <v>RC - RC Déc</v>
      </c>
      <c r="BT87" s="370" t="str">
        <f>'Reass Local'!BP89</f>
        <v>RD</v>
      </c>
      <c r="BU87" s="370" t="str">
        <f>'Reass Local'!BQ89</f>
        <v>Transport</v>
      </c>
      <c r="BV87" s="369" t="str">
        <f>'Reass Local'!BR89</f>
        <v> </v>
      </c>
      <c r="BW87" s="368" t="str">
        <f>'Reass Local'!BS89</f>
        <v>Global</v>
      </c>
      <c r="BX87" s="33"/>
      <c r="BY87" s="33"/>
      <c r="BZ87" s="376"/>
      <c r="CA87" s="368" t="str">
        <f>'Reass Local'!BV89</f>
        <v>Automobile</v>
      </c>
      <c r="CB87" s="368" t="str">
        <f>'Reass Local'!BW89</f>
        <v>Santé</v>
      </c>
      <c r="CC87" s="370" t="str">
        <f>'Reass Local'!BX89</f>
        <v>Accident corporel</v>
      </c>
      <c r="CD87" s="370" t="str">
        <f>'Reass Local'!BY89</f>
        <v>Incendie</v>
      </c>
      <c r="CE87" s="370" t="str">
        <f>'Reass Local'!BZ89</f>
        <v>BDM - Construction</v>
      </c>
      <c r="CF87" s="370" t="str">
        <f>'Reass Local'!CA89</f>
        <v>RC - RC Déc</v>
      </c>
      <c r="CG87" s="370" t="str">
        <f>'Reass Local'!CB89</f>
        <v>RD</v>
      </c>
      <c r="CH87" s="370" t="str">
        <f>'Reass Local'!CC89</f>
        <v>Transport</v>
      </c>
      <c r="CI87" s="369" t="str">
        <f>'Reass Local'!CD89</f>
        <v> </v>
      </c>
      <c r="CJ87" s="368" t="str">
        <f>'Reass Local'!CE89</f>
        <v>Global</v>
      </c>
      <c r="CK87" s="33"/>
      <c r="CL87" s="33"/>
      <c r="CM87" s="376"/>
      <c r="CN87" s="368" t="str">
        <f>'Reass Local'!CH89</f>
        <v>Automobile</v>
      </c>
      <c r="CO87" s="368" t="str">
        <f>'Reass Local'!CI89</f>
        <v>Santé</v>
      </c>
      <c r="CP87" s="370" t="str">
        <f>'Reass Local'!CJ89</f>
        <v>Accident corporel</v>
      </c>
      <c r="CQ87" s="370" t="str">
        <f>'Reass Local'!CK89</f>
        <v>Incendie</v>
      </c>
      <c r="CR87" s="370" t="str">
        <f>'Reass Local'!CL89</f>
        <v>BDM - Construction</v>
      </c>
      <c r="CS87" s="370" t="str">
        <f>'Reass Local'!CM89</f>
        <v>RC - RC Déc</v>
      </c>
      <c r="CT87" s="370" t="str">
        <f>'Reass Local'!CN89</f>
        <v>RD</v>
      </c>
      <c r="CU87" s="370" t="str">
        <f>'Reass Local'!CO89</f>
        <v>Transport</v>
      </c>
      <c r="CV87" s="369" t="str">
        <f>'Reass Local'!CP89</f>
        <v> </v>
      </c>
      <c r="CW87" s="368" t="str">
        <f>'Reass Local'!CQ89</f>
        <v>Global</v>
      </c>
      <c r="CX87" s="33"/>
      <c r="CY87" s="33"/>
      <c r="CZ87" s="376"/>
      <c r="DA87" s="368" t="str">
        <f>'Reass Local'!CT89</f>
        <v>Automobile</v>
      </c>
      <c r="DB87" s="368" t="str">
        <f>'Reass Local'!CU89</f>
        <v>Santé</v>
      </c>
      <c r="DC87" s="370" t="str">
        <f>'Reass Local'!CV89</f>
        <v>Accident corporel</v>
      </c>
      <c r="DD87" s="370" t="str">
        <f>'Reass Local'!CW89</f>
        <v>Incendie</v>
      </c>
      <c r="DE87" s="370" t="str">
        <f>'Reass Local'!CX89</f>
        <v>BDM - Construction</v>
      </c>
      <c r="DF87" s="370" t="str">
        <f>'Reass Local'!CY89</f>
        <v>RC - RC Déc</v>
      </c>
      <c r="DG87" s="370" t="str">
        <f>'Reass Local'!CZ89</f>
        <v>RD</v>
      </c>
      <c r="DH87" s="370" t="str">
        <f>'Reass Local'!DA89</f>
        <v>Transport</v>
      </c>
      <c r="DI87" s="369" t="str">
        <f>'Reass Local'!DB89</f>
        <v> </v>
      </c>
      <c r="DJ87" s="368" t="str">
        <f>'Reass Local'!DC89</f>
        <v>Global</v>
      </c>
      <c r="DK87" s="33"/>
      <c r="DL87" s="33"/>
      <c r="DM87" s="376"/>
      <c r="DN87" s="368" t="str">
        <f>'Reass Local'!DF89</f>
        <v>Automobile</v>
      </c>
      <c r="DO87" s="368" t="str">
        <f>'Reass Local'!DG89</f>
        <v>Santé</v>
      </c>
      <c r="DP87" s="370" t="str">
        <f>'Reass Local'!DH89</f>
        <v>Accident corporel</v>
      </c>
      <c r="DQ87" s="370" t="str">
        <f>'Reass Local'!DI89</f>
        <v>Incendie</v>
      </c>
      <c r="DR87" s="370" t="str">
        <f>'Reass Local'!DJ89</f>
        <v>BDM - Construction</v>
      </c>
      <c r="DS87" s="370" t="str">
        <f>'Reass Local'!DK89</f>
        <v>RC - RC Déc</v>
      </c>
      <c r="DT87" s="370" t="str">
        <f>'Reass Local'!DL89</f>
        <v>RD</v>
      </c>
      <c r="DU87" s="370" t="str">
        <f>'Reass Local'!DM89</f>
        <v>Transport</v>
      </c>
      <c r="DV87" s="369" t="str">
        <f>'Reass Local'!DN89</f>
        <v> </v>
      </c>
      <c r="DW87" s="368" t="str">
        <f>'Reass Local'!DO89</f>
        <v>Global</v>
      </c>
      <c r="DX87" s="33"/>
      <c r="DY87" s="33"/>
      <c r="DZ87" s="376"/>
      <c r="EA87" s="368" t="str">
        <f>'Reass Local'!DF89</f>
        <v>Automobile</v>
      </c>
      <c r="EB87" s="368" t="str">
        <f>'Reass Local'!DG89</f>
        <v>Santé</v>
      </c>
      <c r="EC87" s="370" t="str">
        <f>'Reass Local'!DH89</f>
        <v>Accident corporel</v>
      </c>
      <c r="ED87" s="370" t="str">
        <f>'Reass Local'!DI89</f>
        <v>Incendie</v>
      </c>
      <c r="EE87" s="370" t="str">
        <f>'Reass Local'!DJ89</f>
        <v>BDM - Construction</v>
      </c>
      <c r="EF87" s="370" t="str">
        <f>'Reass Local'!DK89</f>
        <v>RC - RC Déc</v>
      </c>
      <c r="EG87" s="370" t="str">
        <f>'Reass Local'!DL89</f>
        <v>RD</v>
      </c>
      <c r="EH87" s="370" t="str">
        <f>'Reass Local'!DM89</f>
        <v>Transport</v>
      </c>
      <c r="EI87" s="369" t="str">
        <f>'Reass Local'!DN89</f>
        <v> </v>
      </c>
      <c r="EJ87" s="368" t="str">
        <f>'Reass Local'!DO89</f>
        <v>Global</v>
      </c>
      <c r="EK87" s="33"/>
      <c r="EL87" s="33"/>
      <c r="EM87" s="376"/>
      <c r="EN87" s="368" t="str">
        <f>'Reass Local'!ED89</f>
        <v>Automobile</v>
      </c>
      <c r="EO87" s="368" t="str">
        <f>'Reass Local'!EE89</f>
        <v>Santé</v>
      </c>
      <c r="EP87" s="370" t="str">
        <f>'Reass Local'!EF89</f>
        <v>Accident corporel</v>
      </c>
      <c r="EQ87" s="370" t="str">
        <f>'Reass Local'!EG89</f>
        <v>Incendie</v>
      </c>
      <c r="ER87" s="370" t="str">
        <f>'Reass Local'!EH89</f>
        <v>BDM - Construction</v>
      </c>
      <c r="ES87" s="370" t="str">
        <f>'Reass Local'!EI89</f>
        <v>RC - RC Déc</v>
      </c>
      <c r="ET87" s="370" t="str">
        <f>'Reass Local'!EJ89</f>
        <v>RD</v>
      </c>
      <c r="EU87" s="370" t="str">
        <f>'Reass Local'!EK89</f>
        <v>Transport</v>
      </c>
      <c r="EV87" s="369" t="str">
        <f>'Reass Local'!EL89</f>
        <v> </v>
      </c>
      <c r="EW87" s="368" t="str">
        <f>'Reass Local'!EM89</f>
        <v>Global</v>
      </c>
      <c r="EX87" s="33"/>
      <c r="EY87" s="33"/>
      <c r="EZ87" s="33"/>
    </row>
    <row r="88" spans="1:156" x14ac:dyDescent="0.2">
      <c r="A88" s="31" t="s">
        <v>237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43" t="str">
        <f>'Reass Local'!M90</f>
        <v>Primes Emises</v>
      </c>
      <c r="O88" s="36">
        <f>'Reass Local'!N90</f>
        <v>1</v>
      </c>
      <c r="P88" s="36">
        <f>'Reass Local'!O90</f>
        <v>1</v>
      </c>
      <c r="Q88" s="36">
        <f>'Reass Local'!P90</f>
        <v>1</v>
      </c>
      <c r="R88" s="36">
        <f>'Reass Local'!Q90</f>
        <v>1</v>
      </c>
      <c r="S88" s="36">
        <f>'Reass Local'!R90</f>
        <v>1</v>
      </c>
      <c r="T88" s="36">
        <f>'Reass Local'!S90</f>
        <v>1</v>
      </c>
      <c r="U88" s="36">
        <f>'Reass Local'!T90</f>
        <v>1</v>
      </c>
      <c r="V88" s="36">
        <f>'Reass Local'!U90</f>
        <v>1</v>
      </c>
      <c r="W88" s="365" t="str">
        <f>'Reass Local'!V90</f>
        <v> </v>
      </c>
      <c r="X88" s="36">
        <f>'Reass Local'!W90</f>
        <v>0.70279999999999998</v>
      </c>
      <c r="Y88" s="33"/>
      <c r="Z88" s="33"/>
      <c r="AA88" s="36">
        <f>'Reass Local'!Z90</f>
        <v>1</v>
      </c>
      <c r="AB88" s="36">
        <f>'Reass Local'!AA90</f>
        <v>1</v>
      </c>
      <c r="AC88" s="36">
        <f>'Reass Local'!AB90</f>
        <v>1</v>
      </c>
      <c r="AD88" s="36">
        <f>'Reass Local'!AC90</f>
        <v>1</v>
      </c>
      <c r="AE88" s="36">
        <f>'Reass Local'!AD90</f>
        <v>1</v>
      </c>
      <c r="AF88" s="36">
        <f>'Reass Local'!AE90</f>
        <v>1</v>
      </c>
      <c r="AG88" s="36">
        <f>'Reass Local'!AF90</f>
        <v>1</v>
      </c>
      <c r="AH88" s="36">
        <f>'Reass Local'!AG90</f>
        <v>1</v>
      </c>
      <c r="AI88" s="365" t="str">
        <f>'Reass Local'!AH90</f>
        <v> </v>
      </c>
      <c r="AJ88" s="36">
        <f>'Reass Local'!AI90</f>
        <v>0.7</v>
      </c>
      <c r="AK88" s="33"/>
      <c r="AL88" s="33"/>
      <c r="AM88" s="43" t="str">
        <f>'Reass Local'!AK90</f>
        <v>Primes Emises</v>
      </c>
      <c r="AN88" s="36">
        <f>'Reass Local'!AL90</f>
        <v>1</v>
      </c>
      <c r="AO88" s="36">
        <f>'Reass Local'!AM90</f>
        <v>1</v>
      </c>
      <c r="AP88" s="36">
        <f>'Reass Local'!AN90</f>
        <v>1</v>
      </c>
      <c r="AQ88" s="36">
        <f>'Reass Local'!AO90</f>
        <v>1</v>
      </c>
      <c r="AR88" s="36">
        <f>'Reass Local'!AP90</f>
        <v>1</v>
      </c>
      <c r="AS88" s="36">
        <f>'Reass Local'!AQ90</f>
        <v>1</v>
      </c>
      <c r="AT88" s="36">
        <f>'Reass Local'!AR90</f>
        <v>1</v>
      </c>
      <c r="AU88" s="36">
        <f>'Reass Local'!AS90</f>
        <v>1</v>
      </c>
      <c r="AV88" s="365" t="str">
        <f>'Reass Local'!AT90</f>
        <v> </v>
      </c>
      <c r="AW88" s="36">
        <f>'Reass Local'!AU90</f>
        <v>0.70350000000000001</v>
      </c>
      <c r="AX88" s="33"/>
      <c r="AY88" s="33"/>
      <c r="AZ88" s="33"/>
      <c r="BA88" s="36">
        <f>'Reass Local'!AX90</f>
        <v>1</v>
      </c>
      <c r="BB88" s="36">
        <f>'Reass Local'!AY90</f>
        <v>1</v>
      </c>
      <c r="BC88" s="36">
        <f>'Reass Local'!AZ90</f>
        <v>1</v>
      </c>
      <c r="BD88" s="36">
        <f>'Reass Local'!BA90</f>
        <v>1</v>
      </c>
      <c r="BE88" s="36">
        <f>'Reass Local'!BB90</f>
        <v>1</v>
      </c>
      <c r="BF88" s="36">
        <f>'Reass Local'!BC90</f>
        <v>1</v>
      </c>
      <c r="BG88" s="36">
        <f>'Reass Local'!BD90</f>
        <v>1</v>
      </c>
      <c r="BH88" s="36">
        <f>'Reass Local'!BE90</f>
        <v>1</v>
      </c>
      <c r="BI88" s="365" t="str">
        <f>'Reass Local'!BF90</f>
        <v> </v>
      </c>
      <c r="BJ88" s="36">
        <f>'Reass Local'!BG90</f>
        <v>0.70350000000000001</v>
      </c>
      <c r="BK88" s="33"/>
      <c r="BL88" s="33"/>
      <c r="BM88" s="33"/>
      <c r="BN88" s="36">
        <f>'Reass Local'!BJ90</f>
        <v>1</v>
      </c>
      <c r="BO88" s="36">
        <f>'Reass Local'!BK90</f>
        <v>1</v>
      </c>
      <c r="BP88" s="36">
        <f>'Reass Local'!BL90</f>
        <v>1</v>
      </c>
      <c r="BQ88" s="36">
        <f>'Reass Local'!BM90</f>
        <v>1</v>
      </c>
      <c r="BR88" s="36">
        <f>'Reass Local'!BN90</f>
        <v>1</v>
      </c>
      <c r="BS88" s="36">
        <f>'Reass Local'!BO90</f>
        <v>1</v>
      </c>
      <c r="BT88" s="36">
        <f>'Reass Local'!BP90</f>
        <v>1</v>
      </c>
      <c r="BU88" s="36">
        <f>'Reass Local'!BQ90</f>
        <v>1</v>
      </c>
      <c r="BV88" s="365" t="str">
        <f>'Reass Local'!BR90</f>
        <v> </v>
      </c>
      <c r="BW88" s="36">
        <f>'Reass Local'!BS90</f>
        <v>0.70350000000000001</v>
      </c>
      <c r="BX88" s="33"/>
      <c r="BY88" s="33"/>
      <c r="BZ88" s="33"/>
      <c r="CA88" s="36">
        <f>'Reass Local'!BV90</f>
        <v>1</v>
      </c>
      <c r="CB88" s="36">
        <f>'Reass Local'!BW90</f>
        <v>1</v>
      </c>
      <c r="CC88" s="36">
        <f>'Reass Local'!BX90</f>
        <v>1</v>
      </c>
      <c r="CD88" s="36">
        <f>'Reass Local'!BY90</f>
        <v>1</v>
      </c>
      <c r="CE88" s="36">
        <f>'Reass Local'!BZ90</f>
        <v>1</v>
      </c>
      <c r="CF88" s="36">
        <f>'Reass Local'!CA90</f>
        <v>1</v>
      </c>
      <c r="CG88" s="36">
        <f>'Reass Local'!CB90</f>
        <v>1</v>
      </c>
      <c r="CH88" s="36">
        <f>'Reass Local'!CC90</f>
        <v>1</v>
      </c>
      <c r="CI88" s="365" t="str">
        <f>'Reass Local'!CD90</f>
        <v> </v>
      </c>
      <c r="CJ88" s="36">
        <f>'Reass Local'!CE90</f>
        <v>0.70350000000000001</v>
      </c>
      <c r="CK88" s="33"/>
      <c r="CL88" s="33"/>
      <c r="CM88" s="33"/>
      <c r="CN88" s="36">
        <f>'Reass Local'!CH90</f>
        <v>1</v>
      </c>
      <c r="CO88" s="36">
        <f>'Reass Local'!CI90</f>
        <v>1</v>
      </c>
      <c r="CP88" s="36">
        <f>'Reass Local'!CJ90</f>
        <v>1</v>
      </c>
      <c r="CQ88" s="36">
        <f>'Reass Local'!CK90</f>
        <v>1</v>
      </c>
      <c r="CR88" s="36">
        <f>'Reass Local'!CL90</f>
        <v>1</v>
      </c>
      <c r="CS88" s="36">
        <f>'Reass Local'!CM90</f>
        <v>1</v>
      </c>
      <c r="CT88" s="36">
        <f>'Reass Local'!CN90</f>
        <v>1</v>
      </c>
      <c r="CU88" s="36">
        <f>'Reass Local'!CO90</f>
        <v>1</v>
      </c>
      <c r="CV88" s="365" t="str">
        <f>'Reass Local'!CP90</f>
        <v> </v>
      </c>
      <c r="CW88" s="36">
        <f>'Reass Local'!CQ90</f>
        <v>0.70350000000000001</v>
      </c>
      <c r="CX88" s="33"/>
      <c r="CY88" s="33"/>
      <c r="CZ88" s="33"/>
      <c r="DA88" s="36">
        <f>'Reass Local'!CT90</f>
        <v>1</v>
      </c>
      <c r="DB88" s="36">
        <f>'Reass Local'!CU90</f>
        <v>1</v>
      </c>
      <c r="DC88" s="36">
        <f>'Reass Local'!CV90</f>
        <v>1</v>
      </c>
      <c r="DD88" s="36">
        <f>'Reass Local'!CW90</f>
        <v>1</v>
      </c>
      <c r="DE88" s="36">
        <f>'Reass Local'!CX90</f>
        <v>1</v>
      </c>
      <c r="DF88" s="36">
        <f>'Reass Local'!CY90</f>
        <v>1</v>
      </c>
      <c r="DG88" s="36">
        <f>'Reass Local'!CZ90</f>
        <v>1</v>
      </c>
      <c r="DH88" s="36">
        <f>'Reass Local'!DA90</f>
        <v>1</v>
      </c>
      <c r="DI88" s="365" t="str">
        <f>'Reass Local'!DB90</f>
        <v> </v>
      </c>
      <c r="DJ88" s="36">
        <f>'Reass Local'!DC90</f>
        <v>0.70350000000000001</v>
      </c>
      <c r="DK88" s="33"/>
      <c r="DL88" s="33"/>
      <c r="DM88" s="33"/>
      <c r="DN88" s="36">
        <f>'Reass Local'!DF90</f>
        <v>1</v>
      </c>
      <c r="DO88" s="36">
        <f>'Reass Local'!DG90</f>
        <v>1</v>
      </c>
      <c r="DP88" s="36">
        <f>'Reass Local'!DH90</f>
        <v>1</v>
      </c>
      <c r="DQ88" s="36">
        <f>'Reass Local'!DI90</f>
        <v>1</v>
      </c>
      <c r="DR88" s="36">
        <f>'Reass Local'!DJ90</f>
        <v>1</v>
      </c>
      <c r="DS88" s="36">
        <f>'Reass Local'!DK90</f>
        <v>1</v>
      </c>
      <c r="DT88" s="36">
        <f>'Reass Local'!DL90</f>
        <v>1</v>
      </c>
      <c r="DU88" s="36">
        <f>'Reass Local'!DM90</f>
        <v>1</v>
      </c>
      <c r="DV88" s="365" t="str">
        <f>'Reass Local'!DN90</f>
        <v> </v>
      </c>
      <c r="DW88" s="36">
        <f>'Reass Local'!DO90</f>
        <v>0.70350000000000001</v>
      </c>
      <c r="DX88" s="33"/>
      <c r="DY88" s="33"/>
      <c r="DZ88" s="33"/>
      <c r="EA88" s="36">
        <f>'Reass Local'!DF90</f>
        <v>1</v>
      </c>
      <c r="EB88" s="36">
        <f>'Reass Local'!DG90</f>
        <v>1</v>
      </c>
      <c r="EC88" s="36">
        <f>'Reass Local'!DH90</f>
        <v>1</v>
      </c>
      <c r="ED88" s="36">
        <f>'Reass Local'!DI90</f>
        <v>1</v>
      </c>
      <c r="EE88" s="36">
        <f>'Reass Local'!DJ90</f>
        <v>1</v>
      </c>
      <c r="EF88" s="36">
        <f>'Reass Local'!DK90</f>
        <v>1</v>
      </c>
      <c r="EG88" s="36">
        <f>'Reass Local'!DL90</f>
        <v>1</v>
      </c>
      <c r="EH88" s="36">
        <f>'Reass Local'!DM90</f>
        <v>1</v>
      </c>
      <c r="EI88" s="365" t="str">
        <f>'Reass Local'!DN90</f>
        <v> </v>
      </c>
      <c r="EJ88" s="36">
        <f>'Reass Local'!DO90</f>
        <v>0.70350000000000001</v>
      </c>
      <c r="EK88" s="33"/>
      <c r="EL88" s="33"/>
      <c r="EM88" s="33"/>
      <c r="EN88" s="36">
        <f>'Reass Local'!ED90</f>
        <v>1</v>
      </c>
      <c r="EO88" s="36">
        <f>'Reass Local'!EE90</f>
        <v>1</v>
      </c>
      <c r="EP88" s="36">
        <f>'Reass Local'!EF90</f>
        <v>1</v>
      </c>
      <c r="EQ88" s="36">
        <f>'Reass Local'!EG90</f>
        <v>1</v>
      </c>
      <c r="ER88" s="36">
        <f>'Reass Local'!EH90</f>
        <v>1</v>
      </c>
      <c r="ES88" s="36">
        <f>'Reass Local'!EI90</f>
        <v>1</v>
      </c>
      <c r="ET88" s="36">
        <f>'Reass Local'!EJ90</f>
        <v>1</v>
      </c>
      <c r="EU88" s="36">
        <f>'Reass Local'!EK90</f>
        <v>1</v>
      </c>
      <c r="EV88" s="365" t="str">
        <f>'Reass Local'!EL90</f>
        <v> </v>
      </c>
      <c r="EW88" s="36">
        <f>'Reass Local'!EM90</f>
        <v>0.70350000000000001</v>
      </c>
      <c r="EX88" s="33"/>
      <c r="EY88" s="33"/>
      <c r="EZ88" s="33"/>
    </row>
    <row r="89" spans="1:156" x14ac:dyDescent="0.2">
      <c r="A89" s="31" t="s">
        <v>236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43" t="str">
        <f>'Reass Local'!M91</f>
        <v>PAP Ouverture</v>
      </c>
      <c r="O89" s="36">
        <f>'Reass Local'!N91</f>
        <v>1</v>
      </c>
      <c r="P89" s="36">
        <f>'Reass Local'!O91</f>
        <v>1</v>
      </c>
      <c r="Q89" s="36">
        <f>'Reass Local'!P91</f>
        <v>1</v>
      </c>
      <c r="R89" s="36">
        <f>'Reass Local'!Q91</f>
        <v>1</v>
      </c>
      <c r="S89" s="36">
        <f>'Reass Local'!R91</f>
        <v>1</v>
      </c>
      <c r="T89" s="36">
        <f>'Reass Local'!S91</f>
        <v>1</v>
      </c>
      <c r="U89" s="36">
        <f>'Reass Local'!T91</f>
        <v>1</v>
      </c>
      <c r="V89" s="36">
        <f>'Reass Local'!U91</f>
        <v>1</v>
      </c>
      <c r="W89" s="365" t="str">
        <f>'Reass Local'!V91</f>
        <v> </v>
      </c>
      <c r="X89" s="36">
        <f>'Reass Local'!W91</f>
        <v>1</v>
      </c>
      <c r="Y89" s="33"/>
      <c r="Z89" s="33"/>
      <c r="AA89" s="36">
        <f>'Reass Local'!Z91</f>
        <v>1</v>
      </c>
      <c r="AB89" s="36">
        <f>'Reass Local'!AA91</f>
        <v>1</v>
      </c>
      <c r="AC89" s="36">
        <f>'Reass Local'!AB91</f>
        <v>1</v>
      </c>
      <c r="AD89" s="36">
        <f>'Reass Local'!AC91</f>
        <v>1</v>
      </c>
      <c r="AE89" s="36">
        <f>'Reass Local'!AD91</f>
        <v>1</v>
      </c>
      <c r="AF89" s="36">
        <f>'Reass Local'!AE91</f>
        <v>1</v>
      </c>
      <c r="AG89" s="36">
        <f>'Reass Local'!AF91</f>
        <v>1</v>
      </c>
      <c r="AH89" s="36">
        <f>'Reass Local'!AG91</f>
        <v>1</v>
      </c>
      <c r="AI89" s="365" t="str">
        <f>'Reass Local'!AH91</f>
        <v> </v>
      </c>
      <c r="AJ89" s="36">
        <f>'Reass Local'!AI91</f>
        <v>1</v>
      </c>
      <c r="AK89" s="33"/>
      <c r="AL89" s="33"/>
      <c r="AM89" s="43" t="str">
        <f>'Reass Local'!AK91</f>
        <v>PAP Ouverture</v>
      </c>
      <c r="AN89" s="36">
        <f>'Reass Local'!AL91</f>
        <v>1</v>
      </c>
      <c r="AO89" s="36">
        <f>'Reass Local'!AM91</f>
        <v>1</v>
      </c>
      <c r="AP89" s="36">
        <f>'Reass Local'!AN91</f>
        <v>1</v>
      </c>
      <c r="AQ89" s="36">
        <f>'Reass Local'!AO91</f>
        <v>1</v>
      </c>
      <c r="AR89" s="36">
        <f>'Reass Local'!AP91</f>
        <v>1</v>
      </c>
      <c r="AS89" s="36">
        <f>'Reass Local'!AQ91</f>
        <v>1</v>
      </c>
      <c r="AT89" s="36">
        <f>'Reass Local'!AR91</f>
        <v>1</v>
      </c>
      <c r="AU89" s="36">
        <f>'Reass Local'!AS91</f>
        <v>1</v>
      </c>
      <c r="AV89" s="365" t="str">
        <f>'Reass Local'!AT91</f>
        <v> </v>
      </c>
      <c r="AW89" s="36">
        <f>'Reass Local'!AU91</f>
        <v>1</v>
      </c>
      <c r="AX89" s="33"/>
      <c r="AY89" s="33"/>
      <c r="AZ89" s="33"/>
      <c r="BA89" s="36">
        <f>'Reass Local'!AX91</f>
        <v>1</v>
      </c>
      <c r="BB89" s="36">
        <f>'Reass Local'!AY91</f>
        <v>1</v>
      </c>
      <c r="BC89" s="36">
        <f>'Reass Local'!AZ91</f>
        <v>1</v>
      </c>
      <c r="BD89" s="36">
        <f>'Reass Local'!BA91</f>
        <v>1</v>
      </c>
      <c r="BE89" s="36">
        <f>'Reass Local'!BB91</f>
        <v>1</v>
      </c>
      <c r="BF89" s="36">
        <f>'Reass Local'!BC91</f>
        <v>1</v>
      </c>
      <c r="BG89" s="36">
        <f>'Reass Local'!BD91</f>
        <v>1</v>
      </c>
      <c r="BH89" s="36">
        <f>'Reass Local'!BE91</f>
        <v>1</v>
      </c>
      <c r="BI89" s="365" t="str">
        <f>'Reass Local'!BF91</f>
        <v> </v>
      </c>
      <c r="BJ89" s="36">
        <f>'Reass Local'!BG91</f>
        <v>1</v>
      </c>
      <c r="BK89" s="33"/>
      <c r="BL89" s="33"/>
      <c r="BM89" s="33"/>
      <c r="BN89" s="36">
        <f>'Reass Local'!BJ91</f>
        <v>1</v>
      </c>
      <c r="BO89" s="36">
        <f>'Reass Local'!BK91</f>
        <v>1</v>
      </c>
      <c r="BP89" s="36">
        <f>'Reass Local'!BL91</f>
        <v>1</v>
      </c>
      <c r="BQ89" s="36">
        <f>'Reass Local'!BM91</f>
        <v>1</v>
      </c>
      <c r="BR89" s="36">
        <f>'Reass Local'!BN91</f>
        <v>1</v>
      </c>
      <c r="BS89" s="36">
        <f>'Reass Local'!BO91</f>
        <v>1</v>
      </c>
      <c r="BT89" s="36">
        <f>'Reass Local'!BP91</f>
        <v>1</v>
      </c>
      <c r="BU89" s="36">
        <f>'Reass Local'!BQ91</f>
        <v>1</v>
      </c>
      <c r="BV89" s="365" t="str">
        <f>'Reass Local'!BR91</f>
        <v> </v>
      </c>
      <c r="BW89" s="36">
        <f>'Reass Local'!BS91</f>
        <v>1</v>
      </c>
      <c r="BX89" s="33"/>
      <c r="BY89" s="33"/>
      <c r="BZ89" s="33"/>
      <c r="CA89" s="36">
        <f>'Reass Local'!BV91</f>
        <v>1</v>
      </c>
      <c r="CB89" s="36">
        <f>'Reass Local'!BW91</f>
        <v>1</v>
      </c>
      <c r="CC89" s="36">
        <f>'Reass Local'!BX91</f>
        <v>1</v>
      </c>
      <c r="CD89" s="36">
        <f>'Reass Local'!BY91</f>
        <v>1</v>
      </c>
      <c r="CE89" s="36">
        <f>'Reass Local'!BZ91</f>
        <v>1</v>
      </c>
      <c r="CF89" s="36">
        <f>'Reass Local'!CA91</f>
        <v>1</v>
      </c>
      <c r="CG89" s="36">
        <f>'Reass Local'!CB91</f>
        <v>1</v>
      </c>
      <c r="CH89" s="36">
        <f>'Reass Local'!CC91</f>
        <v>1</v>
      </c>
      <c r="CI89" s="365" t="str">
        <f>'Reass Local'!CD91</f>
        <v> </v>
      </c>
      <c r="CJ89" s="36">
        <f>'Reass Local'!CE91</f>
        <v>1</v>
      </c>
      <c r="CK89" s="33"/>
      <c r="CL89" s="33"/>
      <c r="CM89" s="33"/>
      <c r="CN89" s="36">
        <f>'Reass Local'!CH91</f>
        <v>1</v>
      </c>
      <c r="CO89" s="36">
        <f>'Reass Local'!CI91</f>
        <v>1</v>
      </c>
      <c r="CP89" s="36">
        <f>'Reass Local'!CJ91</f>
        <v>1</v>
      </c>
      <c r="CQ89" s="36">
        <f>'Reass Local'!CK91</f>
        <v>1</v>
      </c>
      <c r="CR89" s="36">
        <f>'Reass Local'!CL91</f>
        <v>1</v>
      </c>
      <c r="CS89" s="36">
        <f>'Reass Local'!CM91</f>
        <v>1</v>
      </c>
      <c r="CT89" s="36">
        <f>'Reass Local'!CN91</f>
        <v>1</v>
      </c>
      <c r="CU89" s="36">
        <f>'Reass Local'!CO91</f>
        <v>1</v>
      </c>
      <c r="CV89" s="365" t="str">
        <f>'Reass Local'!CP91</f>
        <v> </v>
      </c>
      <c r="CW89" s="36">
        <f>'Reass Local'!CQ91</f>
        <v>1</v>
      </c>
      <c r="CX89" s="33"/>
      <c r="CY89" s="33"/>
      <c r="CZ89" s="33"/>
      <c r="DA89" s="36">
        <f>'Reass Local'!CT91</f>
        <v>1</v>
      </c>
      <c r="DB89" s="36">
        <f>'Reass Local'!CU91</f>
        <v>1</v>
      </c>
      <c r="DC89" s="36">
        <f>'Reass Local'!CV91</f>
        <v>1</v>
      </c>
      <c r="DD89" s="36">
        <f>'Reass Local'!CW91</f>
        <v>1</v>
      </c>
      <c r="DE89" s="36">
        <f>'Reass Local'!CX91</f>
        <v>1</v>
      </c>
      <c r="DF89" s="36">
        <f>'Reass Local'!CY91</f>
        <v>1</v>
      </c>
      <c r="DG89" s="36">
        <f>'Reass Local'!CZ91</f>
        <v>1</v>
      </c>
      <c r="DH89" s="36">
        <f>'Reass Local'!DA91</f>
        <v>1</v>
      </c>
      <c r="DI89" s="365" t="str">
        <f>'Reass Local'!DB91</f>
        <v> </v>
      </c>
      <c r="DJ89" s="36">
        <f>'Reass Local'!DC91</f>
        <v>1</v>
      </c>
      <c r="DK89" s="33"/>
      <c r="DL89" s="33"/>
      <c r="DM89" s="33"/>
      <c r="DN89" s="36">
        <f>'Reass Local'!DF91</f>
        <v>1</v>
      </c>
      <c r="DO89" s="36">
        <f>'Reass Local'!DG91</f>
        <v>1</v>
      </c>
      <c r="DP89" s="36">
        <f>'Reass Local'!DH91</f>
        <v>1</v>
      </c>
      <c r="DQ89" s="36">
        <f>'Reass Local'!DI91</f>
        <v>1</v>
      </c>
      <c r="DR89" s="36">
        <f>'Reass Local'!DJ91</f>
        <v>1</v>
      </c>
      <c r="DS89" s="36">
        <f>'Reass Local'!DK91</f>
        <v>1</v>
      </c>
      <c r="DT89" s="36">
        <f>'Reass Local'!DL91</f>
        <v>1</v>
      </c>
      <c r="DU89" s="36">
        <f>'Reass Local'!DM91</f>
        <v>1</v>
      </c>
      <c r="DV89" s="365" t="str">
        <f>'Reass Local'!DN91</f>
        <v> </v>
      </c>
      <c r="DW89" s="36">
        <f>'Reass Local'!DO91</f>
        <v>1</v>
      </c>
      <c r="DX89" s="33"/>
      <c r="DY89" s="33"/>
      <c r="DZ89" s="33"/>
      <c r="EA89" s="36">
        <f>'Reass Local'!DF91</f>
        <v>1</v>
      </c>
      <c r="EB89" s="36">
        <f>'Reass Local'!DG91</f>
        <v>1</v>
      </c>
      <c r="EC89" s="36">
        <f>'Reass Local'!DH91</f>
        <v>1</v>
      </c>
      <c r="ED89" s="36">
        <f>'Reass Local'!DI91</f>
        <v>1</v>
      </c>
      <c r="EE89" s="36">
        <f>'Reass Local'!DJ91</f>
        <v>1</v>
      </c>
      <c r="EF89" s="36">
        <f>'Reass Local'!DK91</f>
        <v>1</v>
      </c>
      <c r="EG89" s="36">
        <f>'Reass Local'!DL91</f>
        <v>1</v>
      </c>
      <c r="EH89" s="36">
        <f>'Reass Local'!DM91</f>
        <v>1</v>
      </c>
      <c r="EI89" s="365" t="str">
        <f>'Reass Local'!DN91</f>
        <v> </v>
      </c>
      <c r="EJ89" s="36">
        <f>'Reass Local'!DO91</f>
        <v>1</v>
      </c>
      <c r="EK89" s="33"/>
      <c r="EL89" s="33"/>
      <c r="EM89" s="33"/>
      <c r="EN89" s="36">
        <f>'Reass Local'!ED91</f>
        <v>1</v>
      </c>
      <c r="EO89" s="36">
        <f>'Reass Local'!EE91</f>
        <v>1</v>
      </c>
      <c r="EP89" s="36">
        <f>'Reass Local'!EF91</f>
        <v>1</v>
      </c>
      <c r="EQ89" s="36">
        <f>'Reass Local'!EG91</f>
        <v>1</v>
      </c>
      <c r="ER89" s="36">
        <f>'Reass Local'!EH91</f>
        <v>1</v>
      </c>
      <c r="ES89" s="36">
        <f>'Reass Local'!EI91</f>
        <v>1</v>
      </c>
      <c r="ET89" s="36">
        <f>'Reass Local'!EJ91</f>
        <v>1</v>
      </c>
      <c r="EU89" s="36">
        <f>'Reass Local'!EK91</f>
        <v>1</v>
      </c>
      <c r="EV89" s="365" t="str">
        <f>'Reass Local'!EL91</f>
        <v> </v>
      </c>
      <c r="EW89" s="36">
        <f>'Reass Local'!EM91</f>
        <v>1</v>
      </c>
      <c r="EX89" s="33"/>
      <c r="EY89" s="33"/>
      <c r="EZ89" s="33"/>
    </row>
    <row r="90" spans="1:156" x14ac:dyDescent="0.2">
      <c r="A90" s="31" t="s">
        <v>235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43" t="str">
        <f>'Reass Local'!M92</f>
        <v>PAP Clôture</v>
      </c>
      <c r="O90" s="36">
        <f>'Reass Local'!N92</f>
        <v>1</v>
      </c>
      <c r="P90" s="36">
        <f>'Reass Local'!O92</f>
        <v>1</v>
      </c>
      <c r="Q90" s="36">
        <f>'Reass Local'!P92</f>
        <v>1</v>
      </c>
      <c r="R90" s="36">
        <f>'Reass Local'!Q92</f>
        <v>1</v>
      </c>
      <c r="S90" s="36">
        <f>'Reass Local'!R92</f>
        <v>1</v>
      </c>
      <c r="T90" s="36">
        <f>'Reass Local'!S92</f>
        <v>1</v>
      </c>
      <c r="U90" s="36">
        <f>'Reass Local'!T92</f>
        <v>1</v>
      </c>
      <c r="V90" s="36">
        <f>'Reass Local'!U92</f>
        <v>1</v>
      </c>
      <c r="W90" s="365" t="str">
        <f>'Reass Local'!V92</f>
        <v> </v>
      </c>
      <c r="X90" s="36">
        <f>'Reass Local'!W92</f>
        <v>0.70279999999999998</v>
      </c>
      <c r="Y90" s="33"/>
      <c r="Z90" s="33"/>
      <c r="AA90" s="36">
        <f>'Reass Local'!Z92</f>
        <v>1</v>
      </c>
      <c r="AB90" s="36">
        <f>'Reass Local'!AA92</f>
        <v>1</v>
      </c>
      <c r="AC90" s="36">
        <f>'Reass Local'!AB92</f>
        <v>1</v>
      </c>
      <c r="AD90" s="36">
        <f>'Reass Local'!AC92</f>
        <v>1</v>
      </c>
      <c r="AE90" s="36">
        <f>'Reass Local'!AD92</f>
        <v>1</v>
      </c>
      <c r="AF90" s="36">
        <f>'Reass Local'!AE92</f>
        <v>1</v>
      </c>
      <c r="AG90" s="36">
        <f>'Reass Local'!AF92</f>
        <v>1</v>
      </c>
      <c r="AH90" s="36">
        <f>'Reass Local'!AG92</f>
        <v>1</v>
      </c>
      <c r="AI90" s="365" t="str">
        <f>'Reass Local'!AH92</f>
        <v> </v>
      </c>
      <c r="AJ90" s="36">
        <f>'Reass Local'!AI92</f>
        <v>0.7</v>
      </c>
      <c r="AK90" s="33"/>
      <c r="AL90" s="33"/>
      <c r="AM90" s="43" t="str">
        <f>'Reass Local'!AK92</f>
        <v>PAP Clôture</v>
      </c>
      <c r="AN90" s="36">
        <f>'Reass Local'!AL92</f>
        <v>1</v>
      </c>
      <c r="AO90" s="36">
        <f>'Reass Local'!AM92</f>
        <v>1</v>
      </c>
      <c r="AP90" s="36">
        <f>'Reass Local'!AN92</f>
        <v>1</v>
      </c>
      <c r="AQ90" s="36">
        <f>'Reass Local'!AO92</f>
        <v>1</v>
      </c>
      <c r="AR90" s="36">
        <f>'Reass Local'!AP92</f>
        <v>1</v>
      </c>
      <c r="AS90" s="36">
        <f>'Reass Local'!AQ92</f>
        <v>1</v>
      </c>
      <c r="AT90" s="36">
        <f>'Reass Local'!AR92</f>
        <v>1</v>
      </c>
      <c r="AU90" s="36">
        <f>'Reass Local'!AS92</f>
        <v>1</v>
      </c>
      <c r="AV90" s="365" t="str">
        <f>'Reass Local'!AT92</f>
        <v> </v>
      </c>
      <c r="AW90" s="36">
        <f>'Reass Local'!AU92</f>
        <v>0.70350000000000001</v>
      </c>
      <c r="AX90" s="33"/>
      <c r="AY90" s="33"/>
      <c r="AZ90" s="33"/>
      <c r="BA90" s="36">
        <f>'Reass Local'!AX92</f>
        <v>1</v>
      </c>
      <c r="BB90" s="36">
        <f>'Reass Local'!AY92</f>
        <v>1</v>
      </c>
      <c r="BC90" s="36">
        <f>'Reass Local'!AZ92</f>
        <v>1</v>
      </c>
      <c r="BD90" s="36">
        <f>'Reass Local'!BA92</f>
        <v>1</v>
      </c>
      <c r="BE90" s="36">
        <f>'Reass Local'!BB92</f>
        <v>1</v>
      </c>
      <c r="BF90" s="36">
        <f>'Reass Local'!BC92</f>
        <v>1</v>
      </c>
      <c r="BG90" s="36">
        <f>'Reass Local'!BD92</f>
        <v>1</v>
      </c>
      <c r="BH90" s="36">
        <f>'Reass Local'!BE92</f>
        <v>1</v>
      </c>
      <c r="BI90" s="365" t="str">
        <f>'Reass Local'!BF92</f>
        <v> </v>
      </c>
      <c r="BJ90" s="36">
        <f>'Reass Local'!BG92</f>
        <v>0.70350000000000001</v>
      </c>
      <c r="BK90" s="33"/>
      <c r="BL90" s="33"/>
      <c r="BM90" s="33"/>
      <c r="BN90" s="36">
        <f>'Reass Local'!BJ92</f>
        <v>1</v>
      </c>
      <c r="BO90" s="36">
        <f>'Reass Local'!BK92</f>
        <v>1</v>
      </c>
      <c r="BP90" s="36">
        <f>'Reass Local'!BL92</f>
        <v>1</v>
      </c>
      <c r="BQ90" s="36">
        <f>'Reass Local'!BM92</f>
        <v>1</v>
      </c>
      <c r="BR90" s="36">
        <f>'Reass Local'!BN92</f>
        <v>1</v>
      </c>
      <c r="BS90" s="36">
        <f>'Reass Local'!BO92</f>
        <v>1</v>
      </c>
      <c r="BT90" s="36">
        <f>'Reass Local'!BP92</f>
        <v>1</v>
      </c>
      <c r="BU90" s="36">
        <f>'Reass Local'!BQ92</f>
        <v>1</v>
      </c>
      <c r="BV90" s="365" t="str">
        <f>'Reass Local'!BR92</f>
        <v> </v>
      </c>
      <c r="BW90" s="36">
        <f>'Reass Local'!BS92</f>
        <v>0.70350000000000001</v>
      </c>
      <c r="BX90" s="33"/>
      <c r="BY90" s="33"/>
      <c r="BZ90" s="33"/>
      <c r="CA90" s="36">
        <f>'Reass Local'!BV92</f>
        <v>1</v>
      </c>
      <c r="CB90" s="36">
        <f>'Reass Local'!BW92</f>
        <v>1</v>
      </c>
      <c r="CC90" s="36">
        <f>'Reass Local'!BX92</f>
        <v>1</v>
      </c>
      <c r="CD90" s="36">
        <f>'Reass Local'!BY92</f>
        <v>1</v>
      </c>
      <c r="CE90" s="36">
        <f>'Reass Local'!BZ92</f>
        <v>1</v>
      </c>
      <c r="CF90" s="36">
        <f>'Reass Local'!CA92</f>
        <v>1</v>
      </c>
      <c r="CG90" s="36">
        <f>'Reass Local'!CB92</f>
        <v>1</v>
      </c>
      <c r="CH90" s="36">
        <f>'Reass Local'!CC92</f>
        <v>1</v>
      </c>
      <c r="CI90" s="365" t="str">
        <f>'Reass Local'!CD92</f>
        <v> </v>
      </c>
      <c r="CJ90" s="36">
        <f>'Reass Local'!CE92</f>
        <v>0.70350000000000001</v>
      </c>
      <c r="CK90" s="33"/>
      <c r="CL90" s="33"/>
      <c r="CM90" s="33"/>
      <c r="CN90" s="36">
        <f>'Reass Local'!CH92</f>
        <v>1</v>
      </c>
      <c r="CO90" s="36">
        <f>'Reass Local'!CI92</f>
        <v>1</v>
      </c>
      <c r="CP90" s="36">
        <f>'Reass Local'!CJ92</f>
        <v>1</v>
      </c>
      <c r="CQ90" s="36">
        <f>'Reass Local'!CK92</f>
        <v>1</v>
      </c>
      <c r="CR90" s="36">
        <f>'Reass Local'!CL92</f>
        <v>1</v>
      </c>
      <c r="CS90" s="36">
        <f>'Reass Local'!CM92</f>
        <v>1</v>
      </c>
      <c r="CT90" s="36">
        <f>'Reass Local'!CN92</f>
        <v>1</v>
      </c>
      <c r="CU90" s="36">
        <f>'Reass Local'!CO92</f>
        <v>1</v>
      </c>
      <c r="CV90" s="365" t="str">
        <f>'Reass Local'!CP92</f>
        <v> </v>
      </c>
      <c r="CW90" s="36">
        <f>'Reass Local'!CQ92</f>
        <v>0.70350000000000001</v>
      </c>
      <c r="CX90" s="33"/>
      <c r="CY90" s="33"/>
      <c r="CZ90" s="33"/>
      <c r="DA90" s="36">
        <f>'Reass Local'!CT92</f>
        <v>1</v>
      </c>
      <c r="DB90" s="36">
        <f>'Reass Local'!CU92</f>
        <v>1</v>
      </c>
      <c r="DC90" s="36">
        <f>'Reass Local'!CV92</f>
        <v>1</v>
      </c>
      <c r="DD90" s="36">
        <f>'Reass Local'!CW92</f>
        <v>1</v>
      </c>
      <c r="DE90" s="36">
        <f>'Reass Local'!CX92</f>
        <v>1</v>
      </c>
      <c r="DF90" s="36">
        <f>'Reass Local'!CY92</f>
        <v>1</v>
      </c>
      <c r="DG90" s="36">
        <f>'Reass Local'!CZ92</f>
        <v>1</v>
      </c>
      <c r="DH90" s="36">
        <f>'Reass Local'!DA92</f>
        <v>1</v>
      </c>
      <c r="DI90" s="365" t="str">
        <f>'Reass Local'!DB92</f>
        <v> </v>
      </c>
      <c r="DJ90" s="36">
        <f>'Reass Local'!DC92</f>
        <v>0.70350000000000001</v>
      </c>
      <c r="DK90" s="33"/>
      <c r="DL90" s="33"/>
      <c r="DM90" s="33"/>
      <c r="DN90" s="36">
        <f>'Reass Local'!DF92</f>
        <v>1</v>
      </c>
      <c r="DO90" s="36">
        <f>'Reass Local'!DG92</f>
        <v>1</v>
      </c>
      <c r="DP90" s="36">
        <f>'Reass Local'!DH92</f>
        <v>1</v>
      </c>
      <c r="DQ90" s="36">
        <f>'Reass Local'!DI92</f>
        <v>1</v>
      </c>
      <c r="DR90" s="36">
        <f>'Reass Local'!DJ92</f>
        <v>1</v>
      </c>
      <c r="DS90" s="36">
        <f>'Reass Local'!DK92</f>
        <v>1</v>
      </c>
      <c r="DT90" s="36">
        <f>'Reass Local'!DL92</f>
        <v>1</v>
      </c>
      <c r="DU90" s="36">
        <f>'Reass Local'!DM92</f>
        <v>1</v>
      </c>
      <c r="DV90" s="365" t="str">
        <f>'Reass Local'!DN92</f>
        <v> </v>
      </c>
      <c r="DW90" s="36">
        <f>'Reass Local'!DO92</f>
        <v>0.70350000000000001</v>
      </c>
      <c r="DX90" s="33"/>
      <c r="DY90" s="33"/>
      <c r="DZ90" s="33"/>
      <c r="EA90" s="36">
        <f>'Reass Local'!DF92</f>
        <v>1</v>
      </c>
      <c r="EB90" s="36">
        <f>'Reass Local'!DG92</f>
        <v>1</v>
      </c>
      <c r="EC90" s="36">
        <f>'Reass Local'!DH92</f>
        <v>1</v>
      </c>
      <c r="ED90" s="36">
        <f>'Reass Local'!DI92</f>
        <v>1</v>
      </c>
      <c r="EE90" s="36">
        <f>'Reass Local'!DJ92</f>
        <v>1</v>
      </c>
      <c r="EF90" s="36">
        <f>'Reass Local'!DK92</f>
        <v>1</v>
      </c>
      <c r="EG90" s="36">
        <f>'Reass Local'!DL92</f>
        <v>1</v>
      </c>
      <c r="EH90" s="36">
        <f>'Reass Local'!DM92</f>
        <v>1</v>
      </c>
      <c r="EI90" s="365" t="str">
        <f>'Reass Local'!DN92</f>
        <v> </v>
      </c>
      <c r="EJ90" s="36">
        <f>'Reass Local'!DO92</f>
        <v>0.70350000000000001</v>
      </c>
      <c r="EK90" s="33"/>
      <c r="EL90" s="33"/>
      <c r="EM90" s="33"/>
      <c r="EN90" s="36">
        <f>'Reass Local'!ED92</f>
        <v>1</v>
      </c>
      <c r="EO90" s="36">
        <f>'Reass Local'!EE92</f>
        <v>1</v>
      </c>
      <c r="EP90" s="36">
        <f>'Reass Local'!EF92</f>
        <v>1</v>
      </c>
      <c r="EQ90" s="36">
        <f>'Reass Local'!EG92</f>
        <v>1</v>
      </c>
      <c r="ER90" s="36">
        <f>'Reass Local'!EH92</f>
        <v>1</v>
      </c>
      <c r="ES90" s="36">
        <f>'Reass Local'!EI92</f>
        <v>1</v>
      </c>
      <c r="ET90" s="36">
        <f>'Reass Local'!EJ92</f>
        <v>1</v>
      </c>
      <c r="EU90" s="36">
        <f>'Reass Local'!EK92</f>
        <v>1</v>
      </c>
      <c r="EV90" s="365" t="str">
        <f>'Reass Local'!EL92</f>
        <v> </v>
      </c>
      <c r="EW90" s="36">
        <f>'Reass Local'!EM92</f>
        <v>0.70350000000000001</v>
      </c>
      <c r="EX90" s="33"/>
      <c r="EY90" s="33"/>
      <c r="EZ90" s="33"/>
    </row>
    <row r="91" spans="1:156" x14ac:dyDescent="0.2">
      <c r="A91" s="31" t="s">
        <v>234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43" t="str">
        <f>'Reass Local'!M93</f>
        <v>PANE Ouverture</v>
      </c>
      <c r="O91" s="36">
        <f>'Reass Local'!N93</f>
        <v>1</v>
      </c>
      <c r="P91" s="36">
        <f>'Reass Local'!O93</f>
        <v>1</v>
      </c>
      <c r="Q91" s="36">
        <f>'Reass Local'!P93</f>
        <v>1</v>
      </c>
      <c r="R91" s="36">
        <f>'Reass Local'!Q93</f>
        <v>1</v>
      </c>
      <c r="S91" s="36">
        <f>'Reass Local'!R93</f>
        <v>1</v>
      </c>
      <c r="T91" s="36">
        <f>'Reass Local'!S93</f>
        <v>1</v>
      </c>
      <c r="U91" s="36">
        <f>'Reass Local'!T93</f>
        <v>1</v>
      </c>
      <c r="V91" s="36">
        <f>'Reass Local'!U93</f>
        <v>1</v>
      </c>
      <c r="W91" s="365" t="str">
        <f>'Reass Local'!V93</f>
        <v> </v>
      </c>
      <c r="X91" s="36">
        <f>'Reass Local'!W93</f>
        <v>1</v>
      </c>
      <c r="Y91" s="33"/>
      <c r="Z91" s="33"/>
      <c r="AA91" s="36">
        <f>'Reass Local'!Z93</f>
        <v>1</v>
      </c>
      <c r="AB91" s="36">
        <f>'Reass Local'!AA93</f>
        <v>1</v>
      </c>
      <c r="AC91" s="36">
        <f>'Reass Local'!AB93</f>
        <v>1</v>
      </c>
      <c r="AD91" s="36">
        <f>'Reass Local'!AC93</f>
        <v>1</v>
      </c>
      <c r="AE91" s="36">
        <f>'Reass Local'!AD93</f>
        <v>1</v>
      </c>
      <c r="AF91" s="36">
        <f>'Reass Local'!AE93</f>
        <v>1</v>
      </c>
      <c r="AG91" s="36">
        <f>'Reass Local'!AF93</f>
        <v>1</v>
      </c>
      <c r="AH91" s="36">
        <f>'Reass Local'!AG93</f>
        <v>1</v>
      </c>
      <c r="AI91" s="365" t="str">
        <f>'Reass Local'!AH93</f>
        <v> </v>
      </c>
      <c r="AJ91" s="36">
        <f>'Reass Local'!AI93</f>
        <v>1</v>
      </c>
      <c r="AK91" s="33"/>
      <c r="AL91" s="33"/>
      <c r="AM91" s="43" t="str">
        <f>'Reass Local'!AK93</f>
        <v>PANE Ouverture</v>
      </c>
      <c r="AN91" s="36">
        <f>'Reass Local'!AL93</f>
        <v>1</v>
      </c>
      <c r="AO91" s="36">
        <f>'Reass Local'!AM93</f>
        <v>1</v>
      </c>
      <c r="AP91" s="36">
        <f>'Reass Local'!AN93</f>
        <v>1</v>
      </c>
      <c r="AQ91" s="36">
        <f>'Reass Local'!AO93</f>
        <v>1</v>
      </c>
      <c r="AR91" s="36">
        <f>'Reass Local'!AP93</f>
        <v>1</v>
      </c>
      <c r="AS91" s="36">
        <f>'Reass Local'!AQ93</f>
        <v>1</v>
      </c>
      <c r="AT91" s="36">
        <f>'Reass Local'!AR93</f>
        <v>1</v>
      </c>
      <c r="AU91" s="36">
        <f>'Reass Local'!AS93</f>
        <v>1</v>
      </c>
      <c r="AV91" s="365" t="str">
        <f>'Reass Local'!AT93</f>
        <v> </v>
      </c>
      <c r="AW91" s="36">
        <f>'Reass Local'!AU93</f>
        <v>1</v>
      </c>
      <c r="AX91" s="33"/>
      <c r="AY91" s="33"/>
      <c r="AZ91" s="33"/>
      <c r="BA91" s="36">
        <f>'Reass Local'!AX93</f>
        <v>1</v>
      </c>
      <c r="BB91" s="36">
        <f>'Reass Local'!AY93</f>
        <v>1</v>
      </c>
      <c r="BC91" s="36">
        <f>'Reass Local'!AZ93</f>
        <v>1</v>
      </c>
      <c r="BD91" s="36">
        <f>'Reass Local'!BA93</f>
        <v>1</v>
      </c>
      <c r="BE91" s="36">
        <f>'Reass Local'!BB93</f>
        <v>1</v>
      </c>
      <c r="BF91" s="36">
        <f>'Reass Local'!BC93</f>
        <v>1</v>
      </c>
      <c r="BG91" s="36">
        <f>'Reass Local'!BD93</f>
        <v>1</v>
      </c>
      <c r="BH91" s="36">
        <f>'Reass Local'!BE93</f>
        <v>1</v>
      </c>
      <c r="BI91" s="365" t="str">
        <f>'Reass Local'!BF93</f>
        <v> </v>
      </c>
      <c r="BJ91" s="36">
        <f>'Reass Local'!BG93</f>
        <v>1</v>
      </c>
      <c r="BK91" s="33"/>
      <c r="BL91" s="33"/>
      <c r="BM91" s="33"/>
      <c r="BN91" s="36">
        <f>'Reass Local'!BJ93</f>
        <v>1</v>
      </c>
      <c r="BO91" s="36">
        <f>'Reass Local'!BK93</f>
        <v>1</v>
      </c>
      <c r="BP91" s="36">
        <f>'Reass Local'!BL93</f>
        <v>1</v>
      </c>
      <c r="BQ91" s="36">
        <f>'Reass Local'!BM93</f>
        <v>1</v>
      </c>
      <c r="BR91" s="36">
        <f>'Reass Local'!BN93</f>
        <v>1</v>
      </c>
      <c r="BS91" s="36">
        <f>'Reass Local'!BO93</f>
        <v>1</v>
      </c>
      <c r="BT91" s="36">
        <f>'Reass Local'!BP93</f>
        <v>1</v>
      </c>
      <c r="BU91" s="36">
        <f>'Reass Local'!BQ93</f>
        <v>1</v>
      </c>
      <c r="BV91" s="365" t="str">
        <f>'Reass Local'!BR93</f>
        <v> </v>
      </c>
      <c r="BW91" s="36">
        <f>'Reass Local'!BS93</f>
        <v>1</v>
      </c>
      <c r="BX91" s="33"/>
      <c r="BY91" s="33"/>
      <c r="BZ91" s="33"/>
      <c r="CA91" s="36">
        <f>'Reass Local'!BV93</f>
        <v>1</v>
      </c>
      <c r="CB91" s="36">
        <f>'Reass Local'!BW93</f>
        <v>1</v>
      </c>
      <c r="CC91" s="36">
        <f>'Reass Local'!BX93</f>
        <v>1</v>
      </c>
      <c r="CD91" s="36">
        <f>'Reass Local'!BY93</f>
        <v>1</v>
      </c>
      <c r="CE91" s="36">
        <f>'Reass Local'!BZ93</f>
        <v>1</v>
      </c>
      <c r="CF91" s="36">
        <f>'Reass Local'!CA93</f>
        <v>1</v>
      </c>
      <c r="CG91" s="36">
        <f>'Reass Local'!CB93</f>
        <v>1</v>
      </c>
      <c r="CH91" s="36">
        <f>'Reass Local'!CC93</f>
        <v>1</v>
      </c>
      <c r="CI91" s="365" t="str">
        <f>'Reass Local'!CD93</f>
        <v> </v>
      </c>
      <c r="CJ91" s="36">
        <f>'Reass Local'!CE93</f>
        <v>1</v>
      </c>
      <c r="CK91" s="33"/>
      <c r="CL91" s="33"/>
      <c r="CM91" s="33"/>
      <c r="CN91" s="36">
        <f>'Reass Local'!CH93</f>
        <v>1</v>
      </c>
      <c r="CO91" s="36">
        <f>'Reass Local'!CI93</f>
        <v>1</v>
      </c>
      <c r="CP91" s="36">
        <f>'Reass Local'!CJ93</f>
        <v>1</v>
      </c>
      <c r="CQ91" s="36">
        <f>'Reass Local'!CK93</f>
        <v>1</v>
      </c>
      <c r="CR91" s="36">
        <f>'Reass Local'!CL93</f>
        <v>1</v>
      </c>
      <c r="CS91" s="36">
        <f>'Reass Local'!CM93</f>
        <v>1</v>
      </c>
      <c r="CT91" s="36">
        <f>'Reass Local'!CN93</f>
        <v>1</v>
      </c>
      <c r="CU91" s="36">
        <f>'Reass Local'!CO93</f>
        <v>1</v>
      </c>
      <c r="CV91" s="365" t="str">
        <f>'Reass Local'!CP93</f>
        <v> </v>
      </c>
      <c r="CW91" s="36">
        <f>'Reass Local'!CQ93</f>
        <v>1</v>
      </c>
      <c r="CX91" s="33"/>
      <c r="CY91" s="33"/>
      <c r="CZ91" s="33"/>
      <c r="DA91" s="36">
        <f>'Reass Local'!CT93</f>
        <v>1</v>
      </c>
      <c r="DB91" s="36">
        <f>'Reass Local'!CU93</f>
        <v>1</v>
      </c>
      <c r="DC91" s="36">
        <f>'Reass Local'!CV93</f>
        <v>1</v>
      </c>
      <c r="DD91" s="36">
        <f>'Reass Local'!CW93</f>
        <v>1</v>
      </c>
      <c r="DE91" s="36">
        <f>'Reass Local'!CX93</f>
        <v>1</v>
      </c>
      <c r="DF91" s="36">
        <f>'Reass Local'!CY93</f>
        <v>1</v>
      </c>
      <c r="DG91" s="36">
        <f>'Reass Local'!CZ93</f>
        <v>1</v>
      </c>
      <c r="DH91" s="36">
        <f>'Reass Local'!DA93</f>
        <v>1</v>
      </c>
      <c r="DI91" s="365" t="str">
        <f>'Reass Local'!DB93</f>
        <v> </v>
      </c>
      <c r="DJ91" s="36">
        <f>'Reass Local'!DC93</f>
        <v>1</v>
      </c>
      <c r="DK91" s="33"/>
      <c r="DL91" s="33"/>
      <c r="DM91" s="33"/>
      <c r="DN91" s="36">
        <f>'Reass Local'!DF93</f>
        <v>1</v>
      </c>
      <c r="DO91" s="36">
        <f>'Reass Local'!DG93</f>
        <v>1</v>
      </c>
      <c r="DP91" s="36">
        <f>'Reass Local'!DH93</f>
        <v>1</v>
      </c>
      <c r="DQ91" s="36">
        <f>'Reass Local'!DI93</f>
        <v>1</v>
      </c>
      <c r="DR91" s="36">
        <f>'Reass Local'!DJ93</f>
        <v>1</v>
      </c>
      <c r="DS91" s="36">
        <f>'Reass Local'!DK93</f>
        <v>1</v>
      </c>
      <c r="DT91" s="36">
        <f>'Reass Local'!DL93</f>
        <v>1</v>
      </c>
      <c r="DU91" s="36">
        <f>'Reass Local'!DM93</f>
        <v>1</v>
      </c>
      <c r="DV91" s="365" t="str">
        <f>'Reass Local'!DN93</f>
        <v> </v>
      </c>
      <c r="DW91" s="36">
        <f>'Reass Local'!DO93</f>
        <v>1</v>
      </c>
      <c r="DX91" s="33"/>
      <c r="DY91" s="33"/>
      <c r="DZ91" s="33"/>
      <c r="EA91" s="36">
        <f>'Reass Local'!DF93</f>
        <v>1</v>
      </c>
      <c r="EB91" s="36">
        <f>'Reass Local'!DG93</f>
        <v>1</v>
      </c>
      <c r="EC91" s="36">
        <f>'Reass Local'!DH93</f>
        <v>1</v>
      </c>
      <c r="ED91" s="36">
        <f>'Reass Local'!DI93</f>
        <v>1</v>
      </c>
      <c r="EE91" s="36">
        <f>'Reass Local'!DJ93</f>
        <v>1</v>
      </c>
      <c r="EF91" s="36">
        <f>'Reass Local'!DK93</f>
        <v>1</v>
      </c>
      <c r="EG91" s="36">
        <f>'Reass Local'!DL93</f>
        <v>1</v>
      </c>
      <c r="EH91" s="36">
        <f>'Reass Local'!DM93</f>
        <v>1</v>
      </c>
      <c r="EI91" s="365" t="str">
        <f>'Reass Local'!DN93</f>
        <v> </v>
      </c>
      <c r="EJ91" s="36">
        <f>'Reass Local'!DO93</f>
        <v>1</v>
      </c>
      <c r="EK91" s="33"/>
      <c r="EL91" s="33"/>
      <c r="EM91" s="33"/>
      <c r="EN91" s="36">
        <f>'Reass Local'!ED93</f>
        <v>1</v>
      </c>
      <c r="EO91" s="36">
        <f>'Reass Local'!EE93</f>
        <v>1</v>
      </c>
      <c r="EP91" s="36">
        <f>'Reass Local'!EF93</f>
        <v>1</v>
      </c>
      <c r="EQ91" s="36">
        <f>'Reass Local'!EG93</f>
        <v>1</v>
      </c>
      <c r="ER91" s="36">
        <f>'Reass Local'!EH93</f>
        <v>1</v>
      </c>
      <c r="ES91" s="36">
        <f>'Reass Local'!EI93</f>
        <v>1</v>
      </c>
      <c r="ET91" s="36">
        <f>'Reass Local'!EJ93</f>
        <v>1</v>
      </c>
      <c r="EU91" s="36">
        <f>'Reass Local'!EK93</f>
        <v>1</v>
      </c>
      <c r="EV91" s="365" t="str">
        <f>'Reass Local'!EL93</f>
        <v> </v>
      </c>
      <c r="EW91" s="36">
        <f>'Reass Local'!EM93</f>
        <v>1</v>
      </c>
      <c r="EX91" s="33"/>
      <c r="EY91" s="33"/>
      <c r="EZ91" s="33"/>
    </row>
    <row r="92" spans="1:156" x14ac:dyDescent="0.2">
      <c r="A92" s="31" t="s">
        <v>233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43" t="str">
        <f>'Reass Local'!M94</f>
        <v>PANE Clôture</v>
      </c>
      <c r="O92" s="36">
        <f>'Reass Local'!N94</f>
        <v>1</v>
      </c>
      <c r="P92" s="36">
        <f>'Reass Local'!O94</f>
        <v>1</v>
      </c>
      <c r="Q92" s="36">
        <f>'Reass Local'!P94</f>
        <v>1</v>
      </c>
      <c r="R92" s="36">
        <f>'Reass Local'!Q94</f>
        <v>1</v>
      </c>
      <c r="S92" s="36">
        <f>'Reass Local'!R94</f>
        <v>1</v>
      </c>
      <c r="T92" s="36">
        <f>'Reass Local'!S94</f>
        <v>1</v>
      </c>
      <c r="U92" s="36">
        <f>'Reass Local'!T94</f>
        <v>1</v>
      </c>
      <c r="V92" s="36">
        <f>'Reass Local'!U94</f>
        <v>1</v>
      </c>
      <c r="W92" s="365" t="str">
        <f>'Reass Local'!V94</f>
        <v> </v>
      </c>
      <c r="X92" s="36">
        <f>'Reass Local'!W94</f>
        <v>0.70279999999999998</v>
      </c>
      <c r="Y92" s="33"/>
      <c r="Z92" s="33"/>
      <c r="AA92" s="36">
        <f>'Reass Local'!Z94</f>
        <v>1</v>
      </c>
      <c r="AB92" s="36">
        <f>'Reass Local'!AA94</f>
        <v>1</v>
      </c>
      <c r="AC92" s="36">
        <f>'Reass Local'!AB94</f>
        <v>1</v>
      </c>
      <c r="AD92" s="36">
        <f>'Reass Local'!AC94</f>
        <v>1</v>
      </c>
      <c r="AE92" s="36">
        <f>'Reass Local'!AD94</f>
        <v>1</v>
      </c>
      <c r="AF92" s="36">
        <f>'Reass Local'!AE94</f>
        <v>1</v>
      </c>
      <c r="AG92" s="36">
        <f>'Reass Local'!AF94</f>
        <v>1</v>
      </c>
      <c r="AH92" s="36">
        <f>'Reass Local'!AG94</f>
        <v>1</v>
      </c>
      <c r="AI92" s="365" t="str">
        <f>'Reass Local'!AH94</f>
        <v> </v>
      </c>
      <c r="AJ92" s="36">
        <f>'Reass Local'!AI94</f>
        <v>0.7</v>
      </c>
      <c r="AK92" s="33"/>
      <c r="AL92" s="33"/>
      <c r="AM92" s="43" t="str">
        <f>'Reass Local'!AK94</f>
        <v>PANE Clôture</v>
      </c>
      <c r="AN92" s="36">
        <f>'Reass Local'!AL94</f>
        <v>1</v>
      </c>
      <c r="AO92" s="36">
        <f>'Reass Local'!AM94</f>
        <v>1</v>
      </c>
      <c r="AP92" s="36">
        <f>'Reass Local'!AN94</f>
        <v>1</v>
      </c>
      <c r="AQ92" s="36">
        <f>'Reass Local'!AO94</f>
        <v>1</v>
      </c>
      <c r="AR92" s="36">
        <f>'Reass Local'!AP94</f>
        <v>1</v>
      </c>
      <c r="AS92" s="36">
        <f>'Reass Local'!AQ94</f>
        <v>1</v>
      </c>
      <c r="AT92" s="36">
        <f>'Reass Local'!AR94</f>
        <v>1</v>
      </c>
      <c r="AU92" s="36">
        <f>'Reass Local'!AS94</f>
        <v>1</v>
      </c>
      <c r="AV92" s="365" t="str">
        <f>'Reass Local'!AT94</f>
        <v> </v>
      </c>
      <c r="AW92" s="36">
        <f>'Reass Local'!AU94</f>
        <v>0.70350000000000001</v>
      </c>
      <c r="AX92" s="33"/>
      <c r="AY92" s="33"/>
      <c r="AZ92" s="33"/>
      <c r="BA92" s="36">
        <f>'Reass Local'!AX94</f>
        <v>1</v>
      </c>
      <c r="BB92" s="36">
        <f>'Reass Local'!AY94</f>
        <v>1</v>
      </c>
      <c r="BC92" s="36">
        <f>'Reass Local'!AZ94</f>
        <v>1</v>
      </c>
      <c r="BD92" s="36">
        <f>'Reass Local'!BA94</f>
        <v>1</v>
      </c>
      <c r="BE92" s="36">
        <f>'Reass Local'!BB94</f>
        <v>1</v>
      </c>
      <c r="BF92" s="36">
        <f>'Reass Local'!BC94</f>
        <v>1</v>
      </c>
      <c r="BG92" s="36">
        <f>'Reass Local'!BD94</f>
        <v>1</v>
      </c>
      <c r="BH92" s="36">
        <f>'Reass Local'!BE94</f>
        <v>1</v>
      </c>
      <c r="BI92" s="365" t="str">
        <f>'Reass Local'!BF94</f>
        <v> </v>
      </c>
      <c r="BJ92" s="36">
        <f>'Reass Local'!BG94</f>
        <v>0.70350000000000001</v>
      </c>
      <c r="BK92" s="33"/>
      <c r="BL92" s="33"/>
      <c r="BM92" s="33"/>
      <c r="BN92" s="36">
        <f>'Reass Local'!BJ94</f>
        <v>1</v>
      </c>
      <c r="BO92" s="36">
        <f>'Reass Local'!BK94</f>
        <v>1</v>
      </c>
      <c r="BP92" s="36">
        <f>'Reass Local'!BL94</f>
        <v>1</v>
      </c>
      <c r="BQ92" s="36">
        <f>'Reass Local'!BM94</f>
        <v>1</v>
      </c>
      <c r="BR92" s="36">
        <f>'Reass Local'!BN94</f>
        <v>1</v>
      </c>
      <c r="BS92" s="36">
        <f>'Reass Local'!BO94</f>
        <v>1</v>
      </c>
      <c r="BT92" s="36">
        <f>'Reass Local'!BP94</f>
        <v>1</v>
      </c>
      <c r="BU92" s="36">
        <f>'Reass Local'!BQ94</f>
        <v>1</v>
      </c>
      <c r="BV92" s="365" t="str">
        <f>'Reass Local'!BR94</f>
        <v> </v>
      </c>
      <c r="BW92" s="36">
        <f>'Reass Local'!BS94</f>
        <v>0.70350000000000001</v>
      </c>
      <c r="BX92" s="33"/>
      <c r="BY92" s="33"/>
      <c r="BZ92" s="33"/>
      <c r="CA92" s="36">
        <f>'Reass Local'!BV94</f>
        <v>1</v>
      </c>
      <c r="CB92" s="36">
        <f>'Reass Local'!BW94</f>
        <v>1</v>
      </c>
      <c r="CC92" s="36">
        <f>'Reass Local'!BX94</f>
        <v>1</v>
      </c>
      <c r="CD92" s="36">
        <f>'Reass Local'!BY94</f>
        <v>1</v>
      </c>
      <c r="CE92" s="36">
        <f>'Reass Local'!BZ94</f>
        <v>1</v>
      </c>
      <c r="CF92" s="36">
        <f>'Reass Local'!CA94</f>
        <v>1</v>
      </c>
      <c r="CG92" s="36">
        <f>'Reass Local'!CB94</f>
        <v>1</v>
      </c>
      <c r="CH92" s="36">
        <f>'Reass Local'!CC94</f>
        <v>1</v>
      </c>
      <c r="CI92" s="365" t="str">
        <f>'Reass Local'!CD94</f>
        <v> </v>
      </c>
      <c r="CJ92" s="36">
        <f>'Reass Local'!CE94</f>
        <v>0.70350000000000001</v>
      </c>
      <c r="CK92" s="33"/>
      <c r="CL92" s="33"/>
      <c r="CM92" s="33"/>
      <c r="CN92" s="36">
        <f>'Reass Local'!CH94</f>
        <v>1</v>
      </c>
      <c r="CO92" s="36">
        <f>'Reass Local'!CI94</f>
        <v>1</v>
      </c>
      <c r="CP92" s="36">
        <f>'Reass Local'!CJ94</f>
        <v>1</v>
      </c>
      <c r="CQ92" s="36">
        <f>'Reass Local'!CK94</f>
        <v>1</v>
      </c>
      <c r="CR92" s="36">
        <f>'Reass Local'!CL94</f>
        <v>1</v>
      </c>
      <c r="CS92" s="36">
        <f>'Reass Local'!CM94</f>
        <v>1</v>
      </c>
      <c r="CT92" s="36">
        <f>'Reass Local'!CN94</f>
        <v>1</v>
      </c>
      <c r="CU92" s="36">
        <f>'Reass Local'!CO94</f>
        <v>1</v>
      </c>
      <c r="CV92" s="365" t="str">
        <f>'Reass Local'!CP94</f>
        <v> </v>
      </c>
      <c r="CW92" s="36">
        <f>'Reass Local'!CQ94</f>
        <v>0.70350000000000001</v>
      </c>
      <c r="CX92" s="33"/>
      <c r="CY92" s="33"/>
      <c r="CZ92" s="33"/>
      <c r="DA92" s="36">
        <f>'Reass Local'!CT94</f>
        <v>1</v>
      </c>
      <c r="DB92" s="36">
        <f>'Reass Local'!CU94</f>
        <v>1</v>
      </c>
      <c r="DC92" s="36">
        <f>'Reass Local'!CV94</f>
        <v>1</v>
      </c>
      <c r="DD92" s="36">
        <f>'Reass Local'!CW94</f>
        <v>1</v>
      </c>
      <c r="DE92" s="36">
        <f>'Reass Local'!CX94</f>
        <v>1</v>
      </c>
      <c r="DF92" s="36">
        <f>'Reass Local'!CY94</f>
        <v>1</v>
      </c>
      <c r="DG92" s="36">
        <f>'Reass Local'!CZ94</f>
        <v>1</v>
      </c>
      <c r="DH92" s="36">
        <f>'Reass Local'!DA94</f>
        <v>1</v>
      </c>
      <c r="DI92" s="365" t="str">
        <f>'Reass Local'!DB94</f>
        <v> </v>
      </c>
      <c r="DJ92" s="36">
        <f>'Reass Local'!DC94</f>
        <v>0.70350000000000001</v>
      </c>
      <c r="DK92" s="33"/>
      <c r="DL92" s="33"/>
      <c r="DM92" s="33"/>
      <c r="DN92" s="36">
        <f>'Reass Local'!DF94</f>
        <v>1</v>
      </c>
      <c r="DO92" s="36">
        <f>'Reass Local'!DG94</f>
        <v>1</v>
      </c>
      <c r="DP92" s="36">
        <f>'Reass Local'!DH94</f>
        <v>1</v>
      </c>
      <c r="DQ92" s="36">
        <f>'Reass Local'!DI94</f>
        <v>1</v>
      </c>
      <c r="DR92" s="36">
        <f>'Reass Local'!DJ94</f>
        <v>1</v>
      </c>
      <c r="DS92" s="36">
        <f>'Reass Local'!DK94</f>
        <v>1</v>
      </c>
      <c r="DT92" s="36">
        <f>'Reass Local'!DL94</f>
        <v>1</v>
      </c>
      <c r="DU92" s="36">
        <f>'Reass Local'!DM94</f>
        <v>1</v>
      </c>
      <c r="DV92" s="365" t="str">
        <f>'Reass Local'!DN94</f>
        <v> </v>
      </c>
      <c r="DW92" s="36">
        <f>'Reass Local'!DO94</f>
        <v>0.70350000000000001</v>
      </c>
      <c r="DX92" s="33"/>
      <c r="DY92" s="33"/>
      <c r="DZ92" s="33"/>
      <c r="EA92" s="36">
        <f>'Reass Local'!DF94</f>
        <v>1</v>
      </c>
      <c r="EB92" s="36">
        <f>'Reass Local'!DG94</f>
        <v>1</v>
      </c>
      <c r="EC92" s="36">
        <f>'Reass Local'!DH94</f>
        <v>1</v>
      </c>
      <c r="ED92" s="36">
        <f>'Reass Local'!DI94</f>
        <v>1</v>
      </c>
      <c r="EE92" s="36">
        <f>'Reass Local'!DJ94</f>
        <v>1</v>
      </c>
      <c r="EF92" s="36">
        <f>'Reass Local'!DK94</f>
        <v>1</v>
      </c>
      <c r="EG92" s="36">
        <f>'Reass Local'!DL94</f>
        <v>1</v>
      </c>
      <c r="EH92" s="36">
        <f>'Reass Local'!DM94</f>
        <v>1</v>
      </c>
      <c r="EI92" s="365" t="str">
        <f>'Reass Local'!DN94</f>
        <v> </v>
      </c>
      <c r="EJ92" s="36">
        <f>'Reass Local'!DO94</f>
        <v>0.70350000000000001</v>
      </c>
      <c r="EK92" s="33"/>
      <c r="EL92" s="33"/>
      <c r="EM92" s="33"/>
      <c r="EN92" s="36">
        <f>'Reass Local'!ED94</f>
        <v>1</v>
      </c>
      <c r="EO92" s="36">
        <f>'Reass Local'!EE94</f>
        <v>1</v>
      </c>
      <c r="EP92" s="36">
        <f>'Reass Local'!EF94</f>
        <v>1</v>
      </c>
      <c r="EQ92" s="36">
        <f>'Reass Local'!EG94</f>
        <v>1</v>
      </c>
      <c r="ER92" s="36">
        <f>'Reass Local'!EH94</f>
        <v>1</v>
      </c>
      <c r="ES92" s="36">
        <f>'Reass Local'!EI94</f>
        <v>1</v>
      </c>
      <c r="ET92" s="36">
        <f>'Reass Local'!EJ94</f>
        <v>1</v>
      </c>
      <c r="EU92" s="36">
        <f>'Reass Local'!EK94</f>
        <v>1</v>
      </c>
      <c r="EV92" s="365" t="str">
        <f>'Reass Local'!EL94</f>
        <v> </v>
      </c>
      <c r="EW92" s="36">
        <f>'Reass Local'!EM94</f>
        <v>0.70350000000000001</v>
      </c>
      <c r="EX92" s="33"/>
      <c r="EY92" s="33"/>
      <c r="EZ92" s="33"/>
    </row>
    <row r="93" spans="1:156" x14ac:dyDescent="0.2">
      <c r="A93" s="31" t="s">
        <v>232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43" t="str">
        <f>'Reass Local'!M95</f>
        <v>Sinistres payés Per.</v>
      </c>
      <c r="O93" s="36">
        <f>'Reass Local'!N95</f>
        <v>1</v>
      </c>
      <c r="P93" s="36">
        <f>'Reass Local'!O95</f>
        <v>1</v>
      </c>
      <c r="Q93" s="36">
        <f>'Reass Local'!P95</f>
        <v>1</v>
      </c>
      <c r="R93" s="36">
        <f>'Reass Local'!Q95</f>
        <v>1</v>
      </c>
      <c r="S93" s="36">
        <f>'Reass Local'!R95</f>
        <v>1</v>
      </c>
      <c r="T93" s="36">
        <f>'Reass Local'!S95</f>
        <v>1</v>
      </c>
      <c r="U93" s="36">
        <f>'Reass Local'!T95</f>
        <v>1</v>
      </c>
      <c r="V93" s="36">
        <f>'Reass Local'!U95</f>
        <v>1</v>
      </c>
      <c r="W93" s="365" t="str">
        <f>'Reass Local'!V95</f>
        <v> </v>
      </c>
      <c r="X93" s="36">
        <f>'Reass Local'!W95</f>
        <v>0.70279999999999998</v>
      </c>
      <c r="Y93" s="33"/>
      <c r="Z93" s="33"/>
      <c r="AA93" s="36">
        <f>'Reass Local'!Z95</f>
        <v>1</v>
      </c>
      <c r="AB93" s="36">
        <f>'Reass Local'!AA95</f>
        <v>1</v>
      </c>
      <c r="AC93" s="36">
        <f>'Reass Local'!AB95</f>
        <v>1</v>
      </c>
      <c r="AD93" s="36">
        <f>'Reass Local'!AC95</f>
        <v>1</v>
      </c>
      <c r="AE93" s="36">
        <f>'Reass Local'!AD95</f>
        <v>1</v>
      </c>
      <c r="AF93" s="36">
        <f>'Reass Local'!AE95</f>
        <v>1</v>
      </c>
      <c r="AG93" s="36">
        <f>'Reass Local'!AF95</f>
        <v>1</v>
      </c>
      <c r="AH93" s="36">
        <f>'Reass Local'!AG95</f>
        <v>1</v>
      </c>
      <c r="AI93" s="365" t="str">
        <f>'Reass Local'!AH95</f>
        <v> </v>
      </c>
      <c r="AJ93" s="36">
        <f>'Reass Local'!AI95</f>
        <v>0.7</v>
      </c>
      <c r="AK93" s="33"/>
      <c r="AL93" s="33"/>
      <c r="AM93" s="43" t="str">
        <f>'Reass Local'!AK95</f>
        <v>Sinistres payés Per.</v>
      </c>
      <c r="AN93" s="36">
        <f>'Reass Local'!AL95</f>
        <v>1</v>
      </c>
      <c r="AO93" s="36">
        <f>'Reass Local'!AM95</f>
        <v>1</v>
      </c>
      <c r="AP93" s="36">
        <f>'Reass Local'!AN95</f>
        <v>1</v>
      </c>
      <c r="AQ93" s="36">
        <f>'Reass Local'!AO95</f>
        <v>1</v>
      </c>
      <c r="AR93" s="36">
        <f>'Reass Local'!AP95</f>
        <v>1</v>
      </c>
      <c r="AS93" s="36">
        <f>'Reass Local'!AQ95</f>
        <v>1</v>
      </c>
      <c r="AT93" s="36">
        <f>'Reass Local'!AR95</f>
        <v>1</v>
      </c>
      <c r="AU93" s="36">
        <f>'Reass Local'!AS95</f>
        <v>1</v>
      </c>
      <c r="AV93" s="365" t="str">
        <f>'Reass Local'!AT95</f>
        <v> </v>
      </c>
      <c r="AW93" s="36">
        <f>'Reass Local'!AU95</f>
        <v>0.70350000000000001</v>
      </c>
      <c r="AX93" s="33"/>
      <c r="AY93" s="33"/>
      <c r="AZ93" s="33"/>
      <c r="BA93" s="36">
        <f>'Reass Local'!AX95</f>
        <v>1</v>
      </c>
      <c r="BB93" s="36">
        <f>'Reass Local'!AY95</f>
        <v>1</v>
      </c>
      <c r="BC93" s="36">
        <f>'Reass Local'!AZ95</f>
        <v>1</v>
      </c>
      <c r="BD93" s="36">
        <f>'Reass Local'!BA95</f>
        <v>1</v>
      </c>
      <c r="BE93" s="36">
        <f>'Reass Local'!BB95</f>
        <v>1</v>
      </c>
      <c r="BF93" s="36">
        <f>'Reass Local'!BC95</f>
        <v>1</v>
      </c>
      <c r="BG93" s="36">
        <f>'Reass Local'!BD95</f>
        <v>1</v>
      </c>
      <c r="BH93" s="36">
        <f>'Reass Local'!BE95</f>
        <v>1</v>
      </c>
      <c r="BI93" s="365" t="str">
        <f>'Reass Local'!BF95</f>
        <v> </v>
      </c>
      <c r="BJ93" s="36">
        <f>'Reass Local'!BG95</f>
        <v>0.70350000000000001</v>
      </c>
      <c r="BK93" s="33"/>
      <c r="BL93" s="33"/>
      <c r="BM93" s="33"/>
      <c r="BN93" s="36">
        <f>'Reass Local'!BJ95</f>
        <v>1</v>
      </c>
      <c r="BO93" s="36">
        <f>'Reass Local'!BK95</f>
        <v>1</v>
      </c>
      <c r="BP93" s="36">
        <f>'Reass Local'!BL95</f>
        <v>1</v>
      </c>
      <c r="BQ93" s="36">
        <f>'Reass Local'!BM95</f>
        <v>1</v>
      </c>
      <c r="BR93" s="36">
        <f>'Reass Local'!BN95</f>
        <v>1</v>
      </c>
      <c r="BS93" s="36">
        <f>'Reass Local'!BO95</f>
        <v>1</v>
      </c>
      <c r="BT93" s="36">
        <f>'Reass Local'!BP95</f>
        <v>1</v>
      </c>
      <c r="BU93" s="36">
        <f>'Reass Local'!BQ95</f>
        <v>1</v>
      </c>
      <c r="BV93" s="365" t="str">
        <f>'Reass Local'!BR95</f>
        <v> </v>
      </c>
      <c r="BW93" s="36">
        <f>'Reass Local'!BS95</f>
        <v>0.70350000000000001</v>
      </c>
      <c r="BX93" s="33"/>
      <c r="BY93" s="33"/>
      <c r="BZ93" s="33"/>
      <c r="CA93" s="36">
        <f>'Reass Local'!BV95</f>
        <v>1</v>
      </c>
      <c r="CB93" s="36">
        <f>'Reass Local'!BW95</f>
        <v>1</v>
      </c>
      <c r="CC93" s="36">
        <f>'Reass Local'!BX95</f>
        <v>1</v>
      </c>
      <c r="CD93" s="36">
        <f>'Reass Local'!BY95</f>
        <v>1</v>
      </c>
      <c r="CE93" s="36">
        <f>'Reass Local'!BZ95</f>
        <v>1</v>
      </c>
      <c r="CF93" s="36">
        <f>'Reass Local'!CA95</f>
        <v>1</v>
      </c>
      <c r="CG93" s="36">
        <f>'Reass Local'!CB95</f>
        <v>1</v>
      </c>
      <c r="CH93" s="36">
        <f>'Reass Local'!CC95</f>
        <v>1</v>
      </c>
      <c r="CI93" s="365" t="str">
        <f>'Reass Local'!CD95</f>
        <v> </v>
      </c>
      <c r="CJ93" s="36">
        <f>'Reass Local'!CE95</f>
        <v>0.70350000000000001</v>
      </c>
      <c r="CK93" s="33"/>
      <c r="CL93" s="33"/>
      <c r="CM93" s="33"/>
      <c r="CN93" s="36">
        <f>'Reass Local'!CH95</f>
        <v>1</v>
      </c>
      <c r="CO93" s="36">
        <f>'Reass Local'!CI95</f>
        <v>1</v>
      </c>
      <c r="CP93" s="36">
        <f>'Reass Local'!CJ95</f>
        <v>1</v>
      </c>
      <c r="CQ93" s="36">
        <f>'Reass Local'!CK95</f>
        <v>1</v>
      </c>
      <c r="CR93" s="36">
        <f>'Reass Local'!CL95</f>
        <v>1</v>
      </c>
      <c r="CS93" s="36">
        <f>'Reass Local'!CM95</f>
        <v>1</v>
      </c>
      <c r="CT93" s="36">
        <f>'Reass Local'!CN95</f>
        <v>1</v>
      </c>
      <c r="CU93" s="36">
        <f>'Reass Local'!CO95</f>
        <v>1</v>
      </c>
      <c r="CV93" s="365" t="str">
        <f>'Reass Local'!CP95</f>
        <v> </v>
      </c>
      <c r="CW93" s="36">
        <f>'Reass Local'!CQ95</f>
        <v>0.70350000000000001</v>
      </c>
      <c r="CX93" s="33"/>
      <c r="CY93" s="33"/>
      <c r="CZ93" s="33"/>
      <c r="DA93" s="36">
        <f>'Reass Local'!CT95</f>
        <v>1</v>
      </c>
      <c r="DB93" s="36">
        <f>'Reass Local'!CU95</f>
        <v>1</v>
      </c>
      <c r="DC93" s="36">
        <f>'Reass Local'!CV95</f>
        <v>1</v>
      </c>
      <c r="DD93" s="36">
        <f>'Reass Local'!CW95</f>
        <v>1</v>
      </c>
      <c r="DE93" s="36">
        <f>'Reass Local'!CX95</f>
        <v>1</v>
      </c>
      <c r="DF93" s="36">
        <f>'Reass Local'!CY95</f>
        <v>1</v>
      </c>
      <c r="DG93" s="36">
        <f>'Reass Local'!CZ95</f>
        <v>1</v>
      </c>
      <c r="DH93" s="36">
        <f>'Reass Local'!DA95</f>
        <v>1</v>
      </c>
      <c r="DI93" s="365" t="str">
        <f>'Reass Local'!DB95</f>
        <v> </v>
      </c>
      <c r="DJ93" s="36">
        <f>'Reass Local'!DC95</f>
        <v>0.70350000000000001</v>
      </c>
      <c r="DK93" s="33"/>
      <c r="DL93" s="33"/>
      <c r="DM93" s="33"/>
      <c r="DN93" s="36">
        <f>'Reass Local'!DF95</f>
        <v>1</v>
      </c>
      <c r="DO93" s="36">
        <f>'Reass Local'!DG95</f>
        <v>1</v>
      </c>
      <c r="DP93" s="36">
        <f>'Reass Local'!DH95</f>
        <v>1</v>
      </c>
      <c r="DQ93" s="36">
        <f>'Reass Local'!DI95</f>
        <v>1</v>
      </c>
      <c r="DR93" s="36">
        <f>'Reass Local'!DJ95</f>
        <v>1</v>
      </c>
      <c r="DS93" s="36">
        <f>'Reass Local'!DK95</f>
        <v>1</v>
      </c>
      <c r="DT93" s="36">
        <f>'Reass Local'!DL95</f>
        <v>1</v>
      </c>
      <c r="DU93" s="36">
        <f>'Reass Local'!DM95</f>
        <v>1</v>
      </c>
      <c r="DV93" s="365" t="str">
        <f>'Reass Local'!DN95</f>
        <v> </v>
      </c>
      <c r="DW93" s="36">
        <f>'Reass Local'!DO95</f>
        <v>0.70350000000000001</v>
      </c>
      <c r="DX93" s="33"/>
      <c r="DY93" s="33"/>
      <c r="DZ93" s="33"/>
      <c r="EA93" s="36">
        <f>'Reass Local'!DF95</f>
        <v>1</v>
      </c>
      <c r="EB93" s="36">
        <f>'Reass Local'!DG95</f>
        <v>1</v>
      </c>
      <c r="EC93" s="36">
        <f>'Reass Local'!DH95</f>
        <v>1</v>
      </c>
      <c r="ED93" s="36">
        <f>'Reass Local'!DI95</f>
        <v>1</v>
      </c>
      <c r="EE93" s="36">
        <f>'Reass Local'!DJ95</f>
        <v>1</v>
      </c>
      <c r="EF93" s="36">
        <f>'Reass Local'!DK95</f>
        <v>1</v>
      </c>
      <c r="EG93" s="36">
        <f>'Reass Local'!DL95</f>
        <v>1</v>
      </c>
      <c r="EH93" s="36">
        <f>'Reass Local'!DM95</f>
        <v>1</v>
      </c>
      <c r="EI93" s="365" t="str">
        <f>'Reass Local'!DN95</f>
        <v> </v>
      </c>
      <c r="EJ93" s="36">
        <f>'Reass Local'!DO95</f>
        <v>0.70350000000000001</v>
      </c>
      <c r="EK93" s="33"/>
      <c r="EL93" s="33"/>
      <c r="EM93" s="33"/>
      <c r="EN93" s="36">
        <f>'Reass Local'!ED95</f>
        <v>1</v>
      </c>
      <c r="EO93" s="36">
        <f>'Reass Local'!EE95</f>
        <v>1</v>
      </c>
      <c r="EP93" s="36">
        <f>'Reass Local'!EF95</f>
        <v>1</v>
      </c>
      <c r="EQ93" s="36">
        <f>'Reass Local'!EG95</f>
        <v>1</v>
      </c>
      <c r="ER93" s="36">
        <f>'Reass Local'!EH95</f>
        <v>1</v>
      </c>
      <c r="ES93" s="36">
        <f>'Reass Local'!EI95</f>
        <v>1</v>
      </c>
      <c r="ET93" s="36">
        <f>'Reass Local'!EJ95</f>
        <v>1</v>
      </c>
      <c r="EU93" s="36">
        <f>'Reass Local'!EK95</f>
        <v>1</v>
      </c>
      <c r="EV93" s="365" t="str">
        <f>'Reass Local'!EL95</f>
        <v> </v>
      </c>
      <c r="EW93" s="36">
        <f>'Reass Local'!EM95</f>
        <v>0.70350000000000001</v>
      </c>
      <c r="EX93" s="33"/>
      <c r="EY93" s="33"/>
      <c r="EZ93" s="33"/>
    </row>
    <row r="94" spans="1:156" x14ac:dyDescent="0.2">
      <c r="A94" s="31" t="s">
        <v>231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43" t="str">
        <f>'Reass Local'!M96</f>
        <v>Sinistres payés Ant.</v>
      </c>
      <c r="O94" s="36">
        <f>'Reass Local'!N96</f>
        <v>1</v>
      </c>
      <c r="P94" s="36">
        <f>'Reass Local'!O96</f>
        <v>1</v>
      </c>
      <c r="Q94" s="36">
        <f>'Reass Local'!P96</f>
        <v>1</v>
      </c>
      <c r="R94" s="36">
        <f>'Reass Local'!Q96</f>
        <v>1</v>
      </c>
      <c r="S94" s="36">
        <f>'Reass Local'!R96</f>
        <v>1</v>
      </c>
      <c r="T94" s="36">
        <f>'Reass Local'!S96</f>
        <v>1</v>
      </c>
      <c r="U94" s="36">
        <f>'Reass Local'!T96</f>
        <v>1</v>
      </c>
      <c r="V94" s="36">
        <f>'Reass Local'!U96</f>
        <v>1</v>
      </c>
      <c r="W94" s="365" t="str">
        <f>'Reass Local'!V96</f>
        <v> </v>
      </c>
      <c r="X94" s="36">
        <f>'Reass Local'!W96</f>
        <v>0.70279999999999998</v>
      </c>
      <c r="Y94" s="33"/>
      <c r="Z94" s="33"/>
      <c r="AA94" s="36">
        <f>'Reass Local'!Z96</f>
        <v>1</v>
      </c>
      <c r="AB94" s="36">
        <f>'Reass Local'!AA96</f>
        <v>1</v>
      </c>
      <c r="AC94" s="36">
        <f>'Reass Local'!AB96</f>
        <v>1</v>
      </c>
      <c r="AD94" s="36">
        <f>'Reass Local'!AC96</f>
        <v>1</v>
      </c>
      <c r="AE94" s="36">
        <f>'Reass Local'!AD96</f>
        <v>1</v>
      </c>
      <c r="AF94" s="36">
        <f>'Reass Local'!AE96</f>
        <v>1</v>
      </c>
      <c r="AG94" s="36">
        <f>'Reass Local'!AF96</f>
        <v>1</v>
      </c>
      <c r="AH94" s="36">
        <f>'Reass Local'!AG96</f>
        <v>1</v>
      </c>
      <c r="AI94" s="365" t="str">
        <f>'Reass Local'!AH96</f>
        <v> </v>
      </c>
      <c r="AJ94" s="36">
        <f>'Reass Local'!AI96</f>
        <v>0.7</v>
      </c>
      <c r="AK94" s="33"/>
      <c r="AL94" s="33"/>
      <c r="AM94" s="43" t="str">
        <f>'Reass Local'!AK96</f>
        <v>Sinistres payés Ant.</v>
      </c>
      <c r="AN94" s="36">
        <f>'Reass Local'!AL96</f>
        <v>1</v>
      </c>
      <c r="AO94" s="36">
        <f>'Reass Local'!AM96</f>
        <v>1</v>
      </c>
      <c r="AP94" s="36">
        <f>'Reass Local'!AN96</f>
        <v>1</v>
      </c>
      <c r="AQ94" s="36">
        <f>'Reass Local'!AO96</f>
        <v>1</v>
      </c>
      <c r="AR94" s="36">
        <f>'Reass Local'!AP96</f>
        <v>1</v>
      </c>
      <c r="AS94" s="36">
        <f>'Reass Local'!AQ96</f>
        <v>1</v>
      </c>
      <c r="AT94" s="36">
        <f>'Reass Local'!AR96</f>
        <v>1</v>
      </c>
      <c r="AU94" s="36">
        <f>'Reass Local'!AS96</f>
        <v>1</v>
      </c>
      <c r="AV94" s="365" t="str">
        <f>'Reass Local'!AT96</f>
        <v> </v>
      </c>
      <c r="AW94" s="36">
        <f>'Reass Local'!AU96</f>
        <v>0.70350000000000001</v>
      </c>
      <c r="AX94" s="33"/>
      <c r="AY94" s="33"/>
      <c r="AZ94" s="33"/>
      <c r="BA94" s="36">
        <f>'Reass Local'!AX96</f>
        <v>1</v>
      </c>
      <c r="BB94" s="36">
        <f>'Reass Local'!AY96</f>
        <v>1</v>
      </c>
      <c r="BC94" s="36">
        <f>'Reass Local'!AZ96</f>
        <v>1</v>
      </c>
      <c r="BD94" s="36">
        <f>'Reass Local'!BA96</f>
        <v>1</v>
      </c>
      <c r="BE94" s="36">
        <f>'Reass Local'!BB96</f>
        <v>1</v>
      </c>
      <c r="BF94" s="36">
        <f>'Reass Local'!BC96</f>
        <v>1</v>
      </c>
      <c r="BG94" s="36">
        <f>'Reass Local'!BD96</f>
        <v>1</v>
      </c>
      <c r="BH94" s="36">
        <f>'Reass Local'!BE96</f>
        <v>1</v>
      </c>
      <c r="BI94" s="365" t="str">
        <f>'Reass Local'!BF96</f>
        <v> </v>
      </c>
      <c r="BJ94" s="36">
        <f>'Reass Local'!BG96</f>
        <v>0.70350000000000001</v>
      </c>
      <c r="BK94" s="33"/>
      <c r="BL94" s="33"/>
      <c r="BM94" s="33"/>
      <c r="BN94" s="36">
        <f>'Reass Local'!BJ96</f>
        <v>1</v>
      </c>
      <c r="BO94" s="36">
        <f>'Reass Local'!BK96</f>
        <v>1</v>
      </c>
      <c r="BP94" s="36">
        <f>'Reass Local'!BL96</f>
        <v>1</v>
      </c>
      <c r="BQ94" s="36">
        <f>'Reass Local'!BM96</f>
        <v>1</v>
      </c>
      <c r="BR94" s="36">
        <f>'Reass Local'!BN96</f>
        <v>1</v>
      </c>
      <c r="BS94" s="36">
        <f>'Reass Local'!BO96</f>
        <v>1</v>
      </c>
      <c r="BT94" s="36">
        <f>'Reass Local'!BP96</f>
        <v>1</v>
      </c>
      <c r="BU94" s="36">
        <f>'Reass Local'!BQ96</f>
        <v>1</v>
      </c>
      <c r="BV94" s="365" t="str">
        <f>'Reass Local'!BR96</f>
        <v> </v>
      </c>
      <c r="BW94" s="36">
        <f>'Reass Local'!BS96</f>
        <v>0.70350000000000001</v>
      </c>
      <c r="BX94" s="33"/>
      <c r="BY94" s="33"/>
      <c r="BZ94" s="33"/>
      <c r="CA94" s="36">
        <f>'Reass Local'!BV96</f>
        <v>1</v>
      </c>
      <c r="CB94" s="36">
        <f>'Reass Local'!BW96</f>
        <v>1</v>
      </c>
      <c r="CC94" s="36">
        <f>'Reass Local'!BX96</f>
        <v>1</v>
      </c>
      <c r="CD94" s="36">
        <f>'Reass Local'!BY96</f>
        <v>1</v>
      </c>
      <c r="CE94" s="36">
        <f>'Reass Local'!BZ96</f>
        <v>1</v>
      </c>
      <c r="CF94" s="36">
        <f>'Reass Local'!CA96</f>
        <v>1</v>
      </c>
      <c r="CG94" s="36">
        <f>'Reass Local'!CB96</f>
        <v>1</v>
      </c>
      <c r="CH94" s="36">
        <f>'Reass Local'!CC96</f>
        <v>1</v>
      </c>
      <c r="CI94" s="365" t="str">
        <f>'Reass Local'!CD96</f>
        <v> </v>
      </c>
      <c r="CJ94" s="36">
        <f>'Reass Local'!CE96</f>
        <v>0.70350000000000001</v>
      </c>
      <c r="CK94" s="33"/>
      <c r="CL94" s="33"/>
      <c r="CM94" s="33"/>
      <c r="CN94" s="36">
        <f>'Reass Local'!CH96</f>
        <v>1</v>
      </c>
      <c r="CO94" s="36">
        <f>'Reass Local'!CI96</f>
        <v>1</v>
      </c>
      <c r="CP94" s="36">
        <f>'Reass Local'!CJ96</f>
        <v>1</v>
      </c>
      <c r="CQ94" s="36">
        <f>'Reass Local'!CK96</f>
        <v>1</v>
      </c>
      <c r="CR94" s="36">
        <f>'Reass Local'!CL96</f>
        <v>1</v>
      </c>
      <c r="CS94" s="36">
        <f>'Reass Local'!CM96</f>
        <v>1</v>
      </c>
      <c r="CT94" s="36">
        <f>'Reass Local'!CN96</f>
        <v>1</v>
      </c>
      <c r="CU94" s="36">
        <f>'Reass Local'!CO96</f>
        <v>1</v>
      </c>
      <c r="CV94" s="365" t="str">
        <f>'Reass Local'!CP96</f>
        <v> </v>
      </c>
      <c r="CW94" s="36">
        <f>'Reass Local'!CQ96</f>
        <v>0.70350000000000001</v>
      </c>
      <c r="CX94" s="33"/>
      <c r="CY94" s="33"/>
      <c r="CZ94" s="33"/>
      <c r="DA94" s="36">
        <f>'Reass Local'!CT96</f>
        <v>1</v>
      </c>
      <c r="DB94" s="36">
        <f>'Reass Local'!CU96</f>
        <v>1</v>
      </c>
      <c r="DC94" s="36">
        <f>'Reass Local'!CV96</f>
        <v>1</v>
      </c>
      <c r="DD94" s="36">
        <f>'Reass Local'!CW96</f>
        <v>1</v>
      </c>
      <c r="DE94" s="36">
        <f>'Reass Local'!CX96</f>
        <v>1</v>
      </c>
      <c r="DF94" s="36">
        <f>'Reass Local'!CY96</f>
        <v>1</v>
      </c>
      <c r="DG94" s="36">
        <f>'Reass Local'!CZ96</f>
        <v>1</v>
      </c>
      <c r="DH94" s="36">
        <f>'Reass Local'!DA96</f>
        <v>1</v>
      </c>
      <c r="DI94" s="365" t="str">
        <f>'Reass Local'!DB96</f>
        <v> </v>
      </c>
      <c r="DJ94" s="36">
        <f>'Reass Local'!DC96</f>
        <v>0.70350000000000001</v>
      </c>
      <c r="DK94" s="33"/>
      <c r="DL94" s="33"/>
      <c r="DM94" s="33"/>
      <c r="DN94" s="36">
        <f>'Reass Local'!DF96</f>
        <v>1</v>
      </c>
      <c r="DO94" s="36">
        <f>'Reass Local'!DG96</f>
        <v>1</v>
      </c>
      <c r="DP94" s="36">
        <f>'Reass Local'!DH96</f>
        <v>1</v>
      </c>
      <c r="DQ94" s="36">
        <f>'Reass Local'!DI96</f>
        <v>1</v>
      </c>
      <c r="DR94" s="36">
        <f>'Reass Local'!DJ96</f>
        <v>1</v>
      </c>
      <c r="DS94" s="36">
        <f>'Reass Local'!DK96</f>
        <v>1</v>
      </c>
      <c r="DT94" s="36">
        <f>'Reass Local'!DL96</f>
        <v>1</v>
      </c>
      <c r="DU94" s="36">
        <f>'Reass Local'!DM96</f>
        <v>1</v>
      </c>
      <c r="DV94" s="365" t="str">
        <f>'Reass Local'!DN96</f>
        <v> </v>
      </c>
      <c r="DW94" s="36">
        <f>'Reass Local'!DO96</f>
        <v>0.70350000000000001</v>
      </c>
      <c r="DX94" s="33"/>
      <c r="DY94" s="33"/>
      <c r="DZ94" s="33"/>
      <c r="EA94" s="36">
        <f>'Reass Local'!DF96</f>
        <v>1</v>
      </c>
      <c r="EB94" s="36">
        <f>'Reass Local'!DG96</f>
        <v>1</v>
      </c>
      <c r="EC94" s="36">
        <f>'Reass Local'!DH96</f>
        <v>1</v>
      </c>
      <c r="ED94" s="36">
        <f>'Reass Local'!DI96</f>
        <v>1</v>
      </c>
      <c r="EE94" s="36">
        <f>'Reass Local'!DJ96</f>
        <v>1</v>
      </c>
      <c r="EF94" s="36">
        <f>'Reass Local'!DK96</f>
        <v>1</v>
      </c>
      <c r="EG94" s="36">
        <f>'Reass Local'!DL96</f>
        <v>1</v>
      </c>
      <c r="EH94" s="36">
        <f>'Reass Local'!DM96</f>
        <v>1</v>
      </c>
      <c r="EI94" s="365" t="str">
        <f>'Reass Local'!DN96</f>
        <v> </v>
      </c>
      <c r="EJ94" s="36">
        <f>'Reass Local'!DO96</f>
        <v>0.70350000000000001</v>
      </c>
      <c r="EK94" s="33"/>
      <c r="EL94" s="33"/>
      <c r="EM94" s="33"/>
      <c r="EN94" s="36">
        <f>'Reass Local'!ED96</f>
        <v>1</v>
      </c>
      <c r="EO94" s="36">
        <f>'Reass Local'!EE96</f>
        <v>1</v>
      </c>
      <c r="EP94" s="36">
        <f>'Reass Local'!EF96</f>
        <v>1</v>
      </c>
      <c r="EQ94" s="36">
        <f>'Reass Local'!EG96</f>
        <v>1</v>
      </c>
      <c r="ER94" s="36">
        <f>'Reass Local'!EH96</f>
        <v>1</v>
      </c>
      <c r="ES94" s="36">
        <f>'Reass Local'!EI96</f>
        <v>1</v>
      </c>
      <c r="ET94" s="36">
        <f>'Reass Local'!EJ96</f>
        <v>1</v>
      </c>
      <c r="EU94" s="36">
        <f>'Reass Local'!EK96</f>
        <v>1</v>
      </c>
      <c r="EV94" s="365" t="str">
        <f>'Reass Local'!EL96</f>
        <v> </v>
      </c>
      <c r="EW94" s="36">
        <f>'Reass Local'!EM96</f>
        <v>0.70350000000000001</v>
      </c>
      <c r="EX94" s="33"/>
      <c r="EY94" s="33"/>
      <c r="EZ94" s="33"/>
    </row>
    <row r="95" spans="1:156" x14ac:dyDescent="0.2">
      <c r="A95" s="31" t="s">
        <v>230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43" t="str">
        <f>'Reass Local'!M97</f>
        <v>Commision</v>
      </c>
      <c r="O95" s="36">
        <f>'Reass Local'!N97</f>
        <v>1</v>
      </c>
      <c r="P95" s="36">
        <f>'Reass Local'!O97</f>
        <v>1</v>
      </c>
      <c r="Q95" s="36">
        <f>'Reass Local'!P97</f>
        <v>1</v>
      </c>
      <c r="R95" s="36">
        <f>'Reass Local'!Q97</f>
        <v>1</v>
      </c>
      <c r="S95" s="36">
        <f>'Reass Local'!R97</f>
        <v>1</v>
      </c>
      <c r="T95" s="36">
        <f>'Reass Local'!S97</f>
        <v>1</v>
      </c>
      <c r="U95" s="36">
        <f>'Reass Local'!T97</f>
        <v>1</v>
      </c>
      <c r="V95" s="36">
        <f>'Reass Local'!U97</f>
        <v>1</v>
      </c>
      <c r="W95" s="365" t="str">
        <f>'Reass Local'!V97</f>
        <v> </v>
      </c>
      <c r="X95" s="36">
        <f>'Reass Local'!W97</f>
        <v>0.70279999999999998</v>
      </c>
      <c r="Y95" s="33"/>
      <c r="Z95" s="33"/>
      <c r="AA95" s="36">
        <f>'Reass Local'!Z97</f>
        <v>1</v>
      </c>
      <c r="AB95" s="36">
        <f>'Reass Local'!AA97</f>
        <v>1</v>
      </c>
      <c r="AC95" s="36">
        <f>'Reass Local'!AB97</f>
        <v>1</v>
      </c>
      <c r="AD95" s="36">
        <f>'Reass Local'!AC97</f>
        <v>1</v>
      </c>
      <c r="AE95" s="36">
        <f>'Reass Local'!AD97</f>
        <v>1</v>
      </c>
      <c r="AF95" s="36">
        <f>'Reass Local'!AE97</f>
        <v>1</v>
      </c>
      <c r="AG95" s="36">
        <f>'Reass Local'!AF97</f>
        <v>1</v>
      </c>
      <c r="AH95" s="36">
        <f>'Reass Local'!AG97</f>
        <v>1</v>
      </c>
      <c r="AI95" s="365" t="str">
        <f>'Reass Local'!AH97</f>
        <v> </v>
      </c>
      <c r="AJ95" s="36">
        <f>'Reass Local'!AI97</f>
        <v>0.7</v>
      </c>
      <c r="AK95" s="33"/>
      <c r="AL95" s="33"/>
      <c r="AM95" s="43" t="str">
        <f>'Reass Local'!AK97</f>
        <v>Commision</v>
      </c>
      <c r="AN95" s="36">
        <f>'Reass Local'!AL97</f>
        <v>1</v>
      </c>
      <c r="AO95" s="36">
        <f>'Reass Local'!AM97</f>
        <v>1</v>
      </c>
      <c r="AP95" s="36">
        <f>'Reass Local'!AN97</f>
        <v>1</v>
      </c>
      <c r="AQ95" s="36">
        <f>'Reass Local'!AO97</f>
        <v>1</v>
      </c>
      <c r="AR95" s="36">
        <f>'Reass Local'!AP97</f>
        <v>1</v>
      </c>
      <c r="AS95" s="36">
        <f>'Reass Local'!AQ97</f>
        <v>1</v>
      </c>
      <c r="AT95" s="36">
        <f>'Reass Local'!AR97</f>
        <v>1</v>
      </c>
      <c r="AU95" s="36">
        <f>'Reass Local'!AS97</f>
        <v>1</v>
      </c>
      <c r="AV95" s="365" t="str">
        <f>'Reass Local'!AT97</f>
        <v> </v>
      </c>
      <c r="AW95" s="36">
        <f>'Reass Local'!AU97</f>
        <v>0.70350000000000001</v>
      </c>
      <c r="AX95" s="33"/>
      <c r="AY95" s="33"/>
      <c r="AZ95" s="33"/>
      <c r="BA95" s="36">
        <f>'Reass Local'!AX97</f>
        <v>1</v>
      </c>
      <c r="BB95" s="36">
        <f>'Reass Local'!AY97</f>
        <v>1</v>
      </c>
      <c r="BC95" s="36">
        <f>'Reass Local'!AZ97</f>
        <v>1</v>
      </c>
      <c r="BD95" s="36">
        <f>'Reass Local'!BA97</f>
        <v>1</v>
      </c>
      <c r="BE95" s="36">
        <f>'Reass Local'!BB97</f>
        <v>1</v>
      </c>
      <c r="BF95" s="36">
        <f>'Reass Local'!BC97</f>
        <v>1</v>
      </c>
      <c r="BG95" s="36">
        <f>'Reass Local'!BD97</f>
        <v>1</v>
      </c>
      <c r="BH95" s="36">
        <f>'Reass Local'!BE97</f>
        <v>1</v>
      </c>
      <c r="BI95" s="365" t="str">
        <f>'Reass Local'!BF97</f>
        <v> </v>
      </c>
      <c r="BJ95" s="36">
        <f>'Reass Local'!BG97</f>
        <v>0.70350000000000001</v>
      </c>
      <c r="BK95" s="33"/>
      <c r="BL95" s="33"/>
      <c r="BM95" s="33"/>
      <c r="BN95" s="36">
        <f>'Reass Local'!BJ97</f>
        <v>1</v>
      </c>
      <c r="BO95" s="36">
        <f>'Reass Local'!BK97</f>
        <v>1</v>
      </c>
      <c r="BP95" s="36">
        <f>'Reass Local'!BL97</f>
        <v>1</v>
      </c>
      <c r="BQ95" s="36">
        <f>'Reass Local'!BM97</f>
        <v>1</v>
      </c>
      <c r="BR95" s="36">
        <f>'Reass Local'!BN97</f>
        <v>1</v>
      </c>
      <c r="BS95" s="36">
        <f>'Reass Local'!BO97</f>
        <v>1</v>
      </c>
      <c r="BT95" s="36">
        <f>'Reass Local'!BP97</f>
        <v>1</v>
      </c>
      <c r="BU95" s="36">
        <f>'Reass Local'!BQ97</f>
        <v>1</v>
      </c>
      <c r="BV95" s="365" t="str">
        <f>'Reass Local'!BR97</f>
        <v> </v>
      </c>
      <c r="BW95" s="36">
        <f>'Reass Local'!BS97</f>
        <v>0.70350000000000001</v>
      </c>
      <c r="BX95" s="33"/>
      <c r="BY95" s="33"/>
      <c r="BZ95" s="33"/>
      <c r="CA95" s="36">
        <f>'Reass Local'!BV97</f>
        <v>1</v>
      </c>
      <c r="CB95" s="36">
        <f>'Reass Local'!BW97</f>
        <v>1</v>
      </c>
      <c r="CC95" s="36">
        <f>'Reass Local'!BX97</f>
        <v>1</v>
      </c>
      <c r="CD95" s="36">
        <f>'Reass Local'!BY97</f>
        <v>1</v>
      </c>
      <c r="CE95" s="36">
        <f>'Reass Local'!BZ97</f>
        <v>1</v>
      </c>
      <c r="CF95" s="36">
        <f>'Reass Local'!CA97</f>
        <v>1</v>
      </c>
      <c r="CG95" s="36">
        <f>'Reass Local'!CB97</f>
        <v>1</v>
      </c>
      <c r="CH95" s="36">
        <f>'Reass Local'!CC97</f>
        <v>1</v>
      </c>
      <c r="CI95" s="365" t="str">
        <f>'Reass Local'!CD97</f>
        <v> </v>
      </c>
      <c r="CJ95" s="36">
        <f>'Reass Local'!CE97</f>
        <v>0.70350000000000001</v>
      </c>
      <c r="CK95" s="33"/>
      <c r="CL95" s="33"/>
      <c r="CM95" s="33"/>
      <c r="CN95" s="36">
        <f>'Reass Local'!CH97</f>
        <v>1</v>
      </c>
      <c r="CO95" s="36">
        <f>'Reass Local'!CI97</f>
        <v>1</v>
      </c>
      <c r="CP95" s="36">
        <f>'Reass Local'!CJ97</f>
        <v>1</v>
      </c>
      <c r="CQ95" s="36">
        <f>'Reass Local'!CK97</f>
        <v>1</v>
      </c>
      <c r="CR95" s="36">
        <f>'Reass Local'!CL97</f>
        <v>1</v>
      </c>
      <c r="CS95" s="36">
        <f>'Reass Local'!CM97</f>
        <v>1</v>
      </c>
      <c r="CT95" s="36">
        <f>'Reass Local'!CN97</f>
        <v>1</v>
      </c>
      <c r="CU95" s="36">
        <f>'Reass Local'!CO97</f>
        <v>1</v>
      </c>
      <c r="CV95" s="365" t="str">
        <f>'Reass Local'!CP97</f>
        <v> </v>
      </c>
      <c r="CW95" s="36">
        <f>'Reass Local'!CQ97</f>
        <v>0.70350000000000001</v>
      </c>
      <c r="CX95" s="33"/>
      <c r="CY95" s="33"/>
      <c r="CZ95" s="33"/>
      <c r="DA95" s="36">
        <f>'Reass Local'!CT97</f>
        <v>1</v>
      </c>
      <c r="DB95" s="36">
        <f>'Reass Local'!CU97</f>
        <v>1</v>
      </c>
      <c r="DC95" s="36">
        <f>'Reass Local'!CV97</f>
        <v>1</v>
      </c>
      <c r="DD95" s="36">
        <f>'Reass Local'!CW97</f>
        <v>1</v>
      </c>
      <c r="DE95" s="36">
        <f>'Reass Local'!CX97</f>
        <v>1</v>
      </c>
      <c r="DF95" s="36">
        <f>'Reass Local'!CY97</f>
        <v>1</v>
      </c>
      <c r="DG95" s="36">
        <f>'Reass Local'!CZ97</f>
        <v>1</v>
      </c>
      <c r="DH95" s="36">
        <f>'Reass Local'!DA97</f>
        <v>1</v>
      </c>
      <c r="DI95" s="365" t="str">
        <f>'Reass Local'!DB97</f>
        <v> </v>
      </c>
      <c r="DJ95" s="36">
        <f>'Reass Local'!DC97</f>
        <v>0.70350000000000001</v>
      </c>
      <c r="DK95" s="33"/>
      <c r="DL95" s="33"/>
      <c r="DM95" s="33"/>
      <c r="DN95" s="36">
        <f>'Reass Local'!DF97</f>
        <v>1</v>
      </c>
      <c r="DO95" s="36">
        <f>'Reass Local'!DG97</f>
        <v>1</v>
      </c>
      <c r="DP95" s="36">
        <f>'Reass Local'!DH97</f>
        <v>1</v>
      </c>
      <c r="DQ95" s="36">
        <f>'Reass Local'!DI97</f>
        <v>1</v>
      </c>
      <c r="DR95" s="36">
        <f>'Reass Local'!DJ97</f>
        <v>1</v>
      </c>
      <c r="DS95" s="36">
        <f>'Reass Local'!DK97</f>
        <v>1</v>
      </c>
      <c r="DT95" s="36">
        <f>'Reass Local'!DL97</f>
        <v>1</v>
      </c>
      <c r="DU95" s="36">
        <f>'Reass Local'!DM97</f>
        <v>1</v>
      </c>
      <c r="DV95" s="365" t="str">
        <f>'Reass Local'!DN97</f>
        <v> </v>
      </c>
      <c r="DW95" s="36">
        <f>'Reass Local'!DO97</f>
        <v>0.70350000000000001</v>
      </c>
      <c r="DX95" s="33"/>
      <c r="DY95" s="33"/>
      <c r="DZ95" s="33"/>
      <c r="EA95" s="36">
        <f>'Reass Local'!DF97</f>
        <v>1</v>
      </c>
      <c r="EB95" s="36">
        <f>'Reass Local'!DG97</f>
        <v>1</v>
      </c>
      <c r="EC95" s="36">
        <f>'Reass Local'!DH97</f>
        <v>1</v>
      </c>
      <c r="ED95" s="36">
        <f>'Reass Local'!DI97</f>
        <v>1</v>
      </c>
      <c r="EE95" s="36">
        <f>'Reass Local'!DJ97</f>
        <v>1</v>
      </c>
      <c r="EF95" s="36">
        <f>'Reass Local'!DK97</f>
        <v>1</v>
      </c>
      <c r="EG95" s="36">
        <f>'Reass Local'!DL97</f>
        <v>1</v>
      </c>
      <c r="EH95" s="36">
        <f>'Reass Local'!DM97</f>
        <v>1</v>
      </c>
      <c r="EI95" s="365" t="str">
        <f>'Reass Local'!DN97</f>
        <v> </v>
      </c>
      <c r="EJ95" s="36">
        <f>'Reass Local'!DO97</f>
        <v>0.70350000000000001</v>
      </c>
      <c r="EK95" s="33"/>
      <c r="EL95" s="33"/>
      <c r="EM95" s="33"/>
      <c r="EN95" s="36">
        <f>'Reass Local'!ED97</f>
        <v>1</v>
      </c>
      <c r="EO95" s="36">
        <f>'Reass Local'!EE97</f>
        <v>1</v>
      </c>
      <c r="EP95" s="36">
        <f>'Reass Local'!EF97</f>
        <v>1</v>
      </c>
      <c r="EQ95" s="36">
        <f>'Reass Local'!EG97</f>
        <v>1</v>
      </c>
      <c r="ER95" s="36">
        <f>'Reass Local'!EH97</f>
        <v>1</v>
      </c>
      <c r="ES95" s="36">
        <f>'Reass Local'!EI97</f>
        <v>1</v>
      </c>
      <c r="ET95" s="36">
        <f>'Reass Local'!EJ97</f>
        <v>1</v>
      </c>
      <c r="EU95" s="36">
        <f>'Reass Local'!EK97</f>
        <v>1</v>
      </c>
      <c r="EV95" s="365" t="str">
        <f>'Reass Local'!EL97</f>
        <v> </v>
      </c>
      <c r="EW95" s="36">
        <f>'Reass Local'!EM97</f>
        <v>0.70350000000000001</v>
      </c>
      <c r="EX95" s="33"/>
      <c r="EY95" s="33"/>
      <c r="EZ95" s="33"/>
    </row>
    <row r="96" spans="1:156" x14ac:dyDescent="0.2">
      <c r="A96" s="31" t="s">
        <v>229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43" t="str">
        <f>'Reass Local'!M98</f>
        <v>REC Ouverture</v>
      </c>
      <c r="O96" s="36">
        <f>'Reass Local'!N98</f>
        <v>1</v>
      </c>
      <c r="P96" s="36">
        <f>'Reass Local'!O98</f>
        <v>1</v>
      </c>
      <c r="Q96" s="36">
        <f>'Reass Local'!P98</f>
        <v>1</v>
      </c>
      <c r="R96" s="36">
        <f>'Reass Local'!Q98</f>
        <v>1</v>
      </c>
      <c r="S96" s="36">
        <f>'Reass Local'!R98</f>
        <v>1</v>
      </c>
      <c r="T96" s="36">
        <f>'Reass Local'!S98</f>
        <v>1</v>
      </c>
      <c r="U96" s="36">
        <f>'Reass Local'!T98</f>
        <v>1</v>
      </c>
      <c r="V96" s="36">
        <f>'Reass Local'!U98</f>
        <v>1</v>
      </c>
      <c r="W96" s="365" t="str">
        <f>'Reass Local'!V98</f>
        <v> </v>
      </c>
      <c r="X96" s="36">
        <f>'Reass Local'!W98</f>
        <v>1</v>
      </c>
      <c r="Y96" s="33"/>
      <c r="Z96" s="33"/>
      <c r="AA96" s="36">
        <f>'Reass Local'!Z98</f>
        <v>1</v>
      </c>
      <c r="AB96" s="36">
        <f>'Reass Local'!AA98</f>
        <v>1</v>
      </c>
      <c r="AC96" s="36">
        <f>'Reass Local'!AB98</f>
        <v>1</v>
      </c>
      <c r="AD96" s="36">
        <f>'Reass Local'!AC98</f>
        <v>1</v>
      </c>
      <c r="AE96" s="36">
        <f>'Reass Local'!AD98</f>
        <v>1</v>
      </c>
      <c r="AF96" s="36">
        <f>'Reass Local'!AE98</f>
        <v>1</v>
      </c>
      <c r="AG96" s="36">
        <f>'Reass Local'!AF98</f>
        <v>1</v>
      </c>
      <c r="AH96" s="36">
        <f>'Reass Local'!AG98</f>
        <v>1</v>
      </c>
      <c r="AI96" s="365" t="str">
        <f>'Reass Local'!AH98</f>
        <v> </v>
      </c>
      <c r="AJ96" s="36">
        <f>'Reass Local'!AI98</f>
        <v>1</v>
      </c>
      <c r="AK96" s="33"/>
      <c r="AL96" s="33"/>
      <c r="AM96" s="43" t="str">
        <f>'Reass Local'!AK98</f>
        <v>REC Ouverture</v>
      </c>
      <c r="AN96" s="36">
        <f>'Reass Local'!AL98</f>
        <v>1</v>
      </c>
      <c r="AO96" s="36">
        <f>'Reass Local'!AM98</f>
        <v>1</v>
      </c>
      <c r="AP96" s="36">
        <f>'Reass Local'!AN98</f>
        <v>1</v>
      </c>
      <c r="AQ96" s="36">
        <f>'Reass Local'!AO98</f>
        <v>1</v>
      </c>
      <c r="AR96" s="36">
        <f>'Reass Local'!AP98</f>
        <v>1</v>
      </c>
      <c r="AS96" s="36">
        <f>'Reass Local'!AQ98</f>
        <v>1</v>
      </c>
      <c r="AT96" s="36">
        <f>'Reass Local'!AR98</f>
        <v>1</v>
      </c>
      <c r="AU96" s="36">
        <f>'Reass Local'!AS98</f>
        <v>1</v>
      </c>
      <c r="AV96" s="365" t="str">
        <f>'Reass Local'!AT98</f>
        <v> </v>
      </c>
      <c r="AW96" s="36">
        <f>'Reass Local'!AU98</f>
        <v>1</v>
      </c>
      <c r="AX96" s="33"/>
      <c r="AY96" s="33"/>
      <c r="AZ96" s="33"/>
      <c r="BA96" s="36">
        <f>'Reass Local'!AX98</f>
        <v>1</v>
      </c>
      <c r="BB96" s="36">
        <f>'Reass Local'!AY98</f>
        <v>1</v>
      </c>
      <c r="BC96" s="36">
        <f>'Reass Local'!AZ98</f>
        <v>1</v>
      </c>
      <c r="BD96" s="36">
        <f>'Reass Local'!BA98</f>
        <v>1</v>
      </c>
      <c r="BE96" s="36">
        <f>'Reass Local'!BB98</f>
        <v>1</v>
      </c>
      <c r="BF96" s="36">
        <f>'Reass Local'!BC98</f>
        <v>1</v>
      </c>
      <c r="BG96" s="36">
        <f>'Reass Local'!BD98</f>
        <v>1</v>
      </c>
      <c r="BH96" s="36">
        <f>'Reass Local'!BE98</f>
        <v>1</v>
      </c>
      <c r="BI96" s="365" t="str">
        <f>'Reass Local'!BF98</f>
        <v> </v>
      </c>
      <c r="BJ96" s="36">
        <f>'Reass Local'!BG98</f>
        <v>1</v>
      </c>
      <c r="BK96" s="33"/>
      <c r="BL96" s="33"/>
      <c r="BM96" s="33"/>
      <c r="BN96" s="36">
        <f>'Reass Local'!BJ98</f>
        <v>1</v>
      </c>
      <c r="BO96" s="36">
        <f>'Reass Local'!BK98</f>
        <v>1</v>
      </c>
      <c r="BP96" s="36">
        <f>'Reass Local'!BL98</f>
        <v>1</v>
      </c>
      <c r="BQ96" s="36">
        <f>'Reass Local'!BM98</f>
        <v>1</v>
      </c>
      <c r="BR96" s="36">
        <f>'Reass Local'!BN98</f>
        <v>1</v>
      </c>
      <c r="BS96" s="36">
        <f>'Reass Local'!BO98</f>
        <v>1</v>
      </c>
      <c r="BT96" s="36">
        <f>'Reass Local'!BP98</f>
        <v>1</v>
      </c>
      <c r="BU96" s="36">
        <f>'Reass Local'!BQ98</f>
        <v>1</v>
      </c>
      <c r="BV96" s="365" t="str">
        <f>'Reass Local'!BR98</f>
        <v> </v>
      </c>
      <c r="BW96" s="36">
        <f>'Reass Local'!BS98</f>
        <v>1</v>
      </c>
      <c r="BX96" s="33"/>
      <c r="BY96" s="33"/>
      <c r="BZ96" s="33"/>
      <c r="CA96" s="36">
        <f>'Reass Local'!BV98</f>
        <v>1</v>
      </c>
      <c r="CB96" s="36">
        <f>'Reass Local'!BW98</f>
        <v>1</v>
      </c>
      <c r="CC96" s="36">
        <f>'Reass Local'!BX98</f>
        <v>1</v>
      </c>
      <c r="CD96" s="36">
        <f>'Reass Local'!BY98</f>
        <v>1</v>
      </c>
      <c r="CE96" s="36">
        <f>'Reass Local'!BZ98</f>
        <v>1</v>
      </c>
      <c r="CF96" s="36">
        <f>'Reass Local'!CA98</f>
        <v>1</v>
      </c>
      <c r="CG96" s="36">
        <f>'Reass Local'!CB98</f>
        <v>1</v>
      </c>
      <c r="CH96" s="36">
        <f>'Reass Local'!CC98</f>
        <v>1</v>
      </c>
      <c r="CI96" s="365" t="str">
        <f>'Reass Local'!CD98</f>
        <v> </v>
      </c>
      <c r="CJ96" s="36">
        <f>'Reass Local'!CE98</f>
        <v>1</v>
      </c>
      <c r="CK96" s="33"/>
      <c r="CL96" s="33"/>
      <c r="CM96" s="33"/>
      <c r="CN96" s="36">
        <f>'Reass Local'!CH98</f>
        <v>1</v>
      </c>
      <c r="CO96" s="36">
        <f>'Reass Local'!CI98</f>
        <v>1</v>
      </c>
      <c r="CP96" s="36">
        <f>'Reass Local'!CJ98</f>
        <v>1</v>
      </c>
      <c r="CQ96" s="36">
        <f>'Reass Local'!CK98</f>
        <v>1</v>
      </c>
      <c r="CR96" s="36">
        <f>'Reass Local'!CL98</f>
        <v>1</v>
      </c>
      <c r="CS96" s="36">
        <f>'Reass Local'!CM98</f>
        <v>1</v>
      </c>
      <c r="CT96" s="36">
        <f>'Reass Local'!CN98</f>
        <v>1</v>
      </c>
      <c r="CU96" s="36">
        <f>'Reass Local'!CO98</f>
        <v>1</v>
      </c>
      <c r="CV96" s="365" t="str">
        <f>'Reass Local'!CP98</f>
        <v> </v>
      </c>
      <c r="CW96" s="36">
        <f>'Reass Local'!CQ98</f>
        <v>1</v>
      </c>
      <c r="CX96" s="33"/>
      <c r="CY96" s="33"/>
      <c r="CZ96" s="33"/>
      <c r="DA96" s="36">
        <f>'Reass Local'!CT98</f>
        <v>1</v>
      </c>
      <c r="DB96" s="36">
        <f>'Reass Local'!CU98</f>
        <v>1</v>
      </c>
      <c r="DC96" s="36">
        <f>'Reass Local'!CV98</f>
        <v>1</v>
      </c>
      <c r="DD96" s="36">
        <f>'Reass Local'!CW98</f>
        <v>1</v>
      </c>
      <c r="DE96" s="36">
        <f>'Reass Local'!CX98</f>
        <v>1</v>
      </c>
      <c r="DF96" s="36">
        <f>'Reass Local'!CY98</f>
        <v>1</v>
      </c>
      <c r="DG96" s="36">
        <f>'Reass Local'!CZ98</f>
        <v>1</v>
      </c>
      <c r="DH96" s="36">
        <f>'Reass Local'!DA98</f>
        <v>1</v>
      </c>
      <c r="DI96" s="365" t="str">
        <f>'Reass Local'!DB98</f>
        <v> </v>
      </c>
      <c r="DJ96" s="36">
        <f>'Reass Local'!DC98</f>
        <v>1</v>
      </c>
      <c r="DK96" s="33"/>
      <c r="DL96" s="33"/>
      <c r="DM96" s="33"/>
      <c r="DN96" s="36">
        <f>'Reass Local'!DF98</f>
        <v>1</v>
      </c>
      <c r="DO96" s="36">
        <f>'Reass Local'!DG98</f>
        <v>1</v>
      </c>
      <c r="DP96" s="36">
        <f>'Reass Local'!DH98</f>
        <v>1</v>
      </c>
      <c r="DQ96" s="36">
        <f>'Reass Local'!DI98</f>
        <v>1</v>
      </c>
      <c r="DR96" s="36">
        <f>'Reass Local'!DJ98</f>
        <v>1</v>
      </c>
      <c r="DS96" s="36">
        <f>'Reass Local'!DK98</f>
        <v>1</v>
      </c>
      <c r="DT96" s="36">
        <f>'Reass Local'!DL98</f>
        <v>1</v>
      </c>
      <c r="DU96" s="36">
        <f>'Reass Local'!DM98</f>
        <v>1</v>
      </c>
      <c r="DV96" s="365" t="str">
        <f>'Reass Local'!DN98</f>
        <v> </v>
      </c>
      <c r="DW96" s="36">
        <f>'Reass Local'!DO98</f>
        <v>1</v>
      </c>
      <c r="DX96" s="33"/>
      <c r="DY96" s="33"/>
      <c r="DZ96" s="33"/>
      <c r="EA96" s="36">
        <f>'Reass Local'!DF98</f>
        <v>1</v>
      </c>
      <c r="EB96" s="36">
        <f>'Reass Local'!DG98</f>
        <v>1</v>
      </c>
      <c r="EC96" s="36">
        <f>'Reass Local'!DH98</f>
        <v>1</v>
      </c>
      <c r="ED96" s="36">
        <f>'Reass Local'!DI98</f>
        <v>1</v>
      </c>
      <c r="EE96" s="36">
        <f>'Reass Local'!DJ98</f>
        <v>1</v>
      </c>
      <c r="EF96" s="36">
        <f>'Reass Local'!DK98</f>
        <v>1</v>
      </c>
      <c r="EG96" s="36">
        <f>'Reass Local'!DL98</f>
        <v>1</v>
      </c>
      <c r="EH96" s="36">
        <f>'Reass Local'!DM98</f>
        <v>1</v>
      </c>
      <c r="EI96" s="365" t="str">
        <f>'Reass Local'!DN98</f>
        <v> </v>
      </c>
      <c r="EJ96" s="36">
        <f>'Reass Local'!DO98</f>
        <v>1</v>
      </c>
      <c r="EK96" s="33"/>
      <c r="EL96" s="33"/>
      <c r="EM96" s="33"/>
      <c r="EN96" s="36">
        <f>'Reass Local'!ED98</f>
        <v>1</v>
      </c>
      <c r="EO96" s="36">
        <f>'Reass Local'!EE98</f>
        <v>1</v>
      </c>
      <c r="EP96" s="36">
        <f>'Reass Local'!EF98</f>
        <v>1</v>
      </c>
      <c r="EQ96" s="36">
        <f>'Reass Local'!EG98</f>
        <v>1</v>
      </c>
      <c r="ER96" s="36">
        <f>'Reass Local'!EH98</f>
        <v>1</v>
      </c>
      <c r="ES96" s="36">
        <f>'Reass Local'!EI98</f>
        <v>1</v>
      </c>
      <c r="ET96" s="36">
        <f>'Reass Local'!EJ98</f>
        <v>1</v>
      </c>
      <c r="EU96" s="36">
        <f>'Reass Local'!EK98</f>
        <v>1</v>
      </c>
      <c r="EV96" s="365" t="str">
        <f>'Reass Local'!EL98</f>
        <v> </v>
      </c>
      <c r="EW96" s="36">
        <f>'Reass Local'!EM98</f>
        <v>1</v>
      </c>
      <c r="EX96" s="33"/>
      <c r="EY96" s="33"/>
      <c r="EZ96" s="33"/>
    </row>
    <row r="97" spans="1:156" x14ac:dyDescent="0.2">
      <c r="A97" s="31" t="s">
        <v>228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43" t="str">
        <f>'Reass Local'!M99</f>
        <v>REC Clôture</v>
      </c>
      <c r="O97" s="36">
        <f>'Reass Local'!N99</f>
        <v>1</v>
      </c>
      <c r="P97" s="36">
        <f>'Reass Local'!O99</f>
        <v>1</v>
      </c>
      <c r="Q97" s="36">
        <f>'Reass Local'!P99</f>
        <v>1</v>
      </c>
      <c r="R97" s="36">
        <f>'Reass Local'!Q99</f>
        <v>1</v>
      </c>
      <c r="S97" s="36">
        <f>'Reass Local'!R99</f>
        <v>1</v>
      </c>
      <c r="T97" s="36">
        <f>'Reass Local'!S99</f>
        <v>1</v>
      </c>
      <c r="U97" s="36">
        <f>'Reass Local'!T99</f>
        <v>1</v>
      </c>
      <c r="V97" s="36">
        <f>'Reass Local'!U99</f>
        <v>1</v>
      </c>
      <c r="W97" s="365" t="str">
        <f>'Reass Local'!V99</f>
        <v> </v>
      </c>
      <c r="X97" s="36">
        <f>'Reass Local'!W99</f>
        <v>0.70279999999999998</v>
      </c>
      <c r="Y97" s="33"/>
      <c r="Z97" s="33"/>
      <c r="AA97" s="36">
        <f>'Reass Local'!Z99</f>
        <v>1</v>
      </c>
      <c r="AB97" s="36">
        <f>'Reass Local'!AA99</f>
        <v>1</v>
      </c>
      <c r="AC97" s="36">
        <f>'Reass Local'!AB99</f>
        <v>1</v>
      </c>
      <c r="AD97" s="36">
        <f>'Reass Local'!AC99</f>
        <v>1</v>
      </c>
      <c r="AE97" s="36">
        <f>'Reass Local'!AD99</f>
        <v>1</v>
      </c>
      <c r="AF97" s="36">
        <f>'Reass Local'!AE99</f>
        <v>1</v>
      </c>
      <c r="AG97" s="36">
        <f>'Reass Local'!AF99</f>
        <v>1</v>
      </c>
      <c r="AH97" s="36">
        <f>'Reass Local'!AG99</f>
        <v>1</v>
      </c>
      <c r="AI97" s="365" t="str">
        <f>'Reass Local'!AH99</f>
        <v> </v>
      </c>
      <c r="AJ97" s="36">
        <f>'Reass Local'!AI99</f>
        <v>0.7</v>
      </c>
      <c r="AK97" s="33"/>
      <c r="AL97" s="33"/>
      <c r="AM97" s="43" t="str">
        <f>'Reass Local'!AK99</f>
        <v>REC Clôture</v>
      </c>
      <c r="AN97" s="36">
        <f>'Reass Local'!AL99</f>
        <v>1</v>
      </c>
      <c r="AO97" s="36">
        <f>'Reass Local'!AM99</f>
        <v>1</v>
      </c>
      <c r="AP97" s="36">
        <f>'Reass Local'!AN99</f>
        <v>1</v>
      </c>
      <c r="AQ97" s="36">
        <f>'Reass Local'!AO99</f>
        <v>1</v>
      </c>
      <c r="AR97" s="36">
        <f>'Reass Local'!AP99</f>
        <v>1</v>
      </c>
      <c r="AS97" s="36">
        <f>'Reass Local'!AQ99</f>
        <v>1</v>
      </c>
      <c r="AT97" s="36">
        <f>'Reass Local'!AR99</f>
        <v>1</v>
      </c>
      <c r="AU97" s="36">
        <f>'Reass Local'!AS99</f>
        <v>1</v>
      </c>
      <c r="AV97" s="365" t="str">
        <f>'Reass Local'!AT99</f>
        <v> </v>
      </c>
      <c r="AW97" s="36">
        <f>'Reass Local'!AU99</f>
        <v>0.70350000000000001</v>
      </c>
      <c r="AX97" s="33"/>
      <c r="AY97" s="33"/>
      <c r="AZ97" s="33"/>
      <c r="BA97" s="36">
        <f>'Reass Local'!AX99</f>
        <v>1</v>
      </c>
      <c r="BB97" s="36">
        <f>'Reass Local'!AY99</f>
        <v>1</v>
      </c>
      <c r="BC97" s="36">
        <f>'Reass Local'!AZ99</f>
        <v>1</v>
      </c>
      <c r="BD97" s="36">
        <f>'Reass Local'!BA99</f>
        <v>1</v>
      </c>
      <c r="BE97" s="36">
        <f>'Reass Local'!BB99</f>
        <v>1</v>
      </c>
      <c r="BF97" s="36">
        <f>'Reass Local'!BC99</f>
        <v>1</v>
      </c>
      <c r="BG97" s="36">
        <f>'Reass Local'!BD99</f>
        <v>1</v>
      </c>
      <c r="BH97" s="36">
        <f>'Reass Local'!BE99</f>
        <v>1</v>
      </c>
      <c r="BI97" s="365" t="str">
        <f>'Reass Local'!BF99</f>
        <v> </v>
      </c>
      <c r="BJ97" s="36">
        <f>'Reass Local'!BG99</f>
        <v>0.70350000000000001</v>
      </c>
      <c r="BK97" s="33"/>
      <c r="BL97" s="33"/>
      <c r="BM97" s="33"/>
      <c r="BN97" s="36">
        <f>'Reass Local'!BJ99</f>
        <v>1</v>
      </c>
      <c r="BO97" s="36">
        <f>'Reass Local'!BK99</f>
        <v>1</v>
      </c>
      <c r="BP97" s="36">
        <f>'Reass Local'!BL99</f>
        <v>1</v>
      </c>
      <c r="BQ97" s="36">
        <f>'Reass Local'!BM99</f>
        <v>1</v>
      </c>
      <c r="BR97" s="36">
        <f>'Reass Local'!BN99</f>
        <v>1</v>
      </c>
      <c r="BS97" s="36">
        <f>'Reass Local'!BO99</f>
        <v>1</v>
      </c>
      <c r="BT97" s="36">
        <f>'Reass Local'!BP99</f>
        <v>1</v>
      </c>
      <c r="BU97" s="36">
        <f>'Reass Local'!BQ99</f>
        <v>1</v>
      </c>
      <c r="BV97" s="365" t="str">
        <f>'Reass Local'!BR99</f>
        <v> </v>
      </c>
      <c r="BW97" s="36">
        <f>'Reass Local'!BS99</f>
        <v>0.70350000000000001</v>
      </c>
      <c r="BX97" s="33"/>
      <c r="BY97" s="33"/>
      <c r="BZ97" s="33"/>
      <c r="CA97" s="36">
        <f>'Reass Local'!BV99</f>
        <v>1</v>
      </c>
      <c r="CB97" s="36">
        <f>'Reass Local'!BW99</f>
        <v>1</v>
      </c>
      <c r="CC97" s="36">
        <f>'Reass Local'!BX99</f>
        <v>1</v>
      </c>
      <c r="CD97" s="36">
        <f>'Reass Local'!BY99</f>
        <v>1</v>
      </c>
      <c r="CE97" s="36">
        <f>'Reass Local'!BZ99</f>
        <v>1</v>
      </c>
      <c r="CF97" s="36">
        <f>'Reass Local'!CA99</f>
        <v>1</v>
      </c>
      <c r="CG97" s="36">
        <f>'Reass Local'!CB99</f>
        <v>1</v>
      </c>
      <c r="CH97" s="36">
        <f>'Reass Local'!CC99</f>
        <v>1</v>
      </c>
      <c r="CI97" s="365" t="str">
        <f>'Reass Local'!CD99</f>
        <v> </v>
      </c>
      <c r="CJ97" s="36">
        <f>'Reass Local'!CE99</f>
        <v>0.70350000000000001</v>
      </c>
      <c r="CK97" s="33"/>
      <c r="CL97" s="33"/>
      <c r="CM97" s="33"/>
      <c r="CN97" s="36">
        <f>'Reass Local'!CH99</f>
        <v>1</v>
      </c>
      <c r="CO97" s="36">
        <f>'Reass Local'!CI99</f>
        <v>1</v>
      </c>
      <c r="CP97" s="36">
        <f>'Reass Local'!CJ99</f>
        <v>1</v>
      </c>
      <c r="CQ97" s="36">
        <f>'Reass Local'!CK99</f>
        <v>1</v>
      </c>
      <c r="CR97" s="36">
        <f>'Reass Local'!CL99</f>
        <v>1</v>
      </c>
      <c r="CS97" s="36">
        <f>'Reass Local'!CM99</f>
        <v>1</v>
      </c>
      <c r="CT97" s="36">
        <f>'Reass Local'!CN99</f>
        <v>1</v>
      </c>
      <c r="CU97" s="36">
        <f>'Reass Local'!CO99</f>
        <v>1</v>
      </c>
      <c r="CV97" s="365" t="str">
        <f>'Reass Local'!CP99</f>
        <v> </v>
      </c>
      <c r="CW97" s="36">
        <f>'Reass Local'!CQ99</f>
        <v>0.70350000000000001</v>
      </c>
      <c r="CX97" s="33"/>
      <c r="CY97" s="33"/>
      <c r="CZ97" s="33"/>
      <c r="DA97" s="36">
        <f>'Reass Local'!CT99</f>
        <v>1</v>
      </c>
      <c r="DB97" s="36">
        <f>'Reass Local'!CU99</f>
        <v>1</v>
      </c>
      <c r="DC97" s="36">
        <f>'Reass Local'!CV99</f>
        <v>1</v>
      </c>
      <c r="DD97" s="36">
        <f>'Reass Local'!CW99</f>
        <v>1</v>
      </c>
      <c r="DE97" s="36">
        <f>'Reass Local'!CX99</f>
        <v>1</v>
      </c>
      <c r="DF97" s="36">
        <f>'Reass Local'!CY99</f>
        <v>1</v>
      </c>
      <c r="DG97" s="36">
        <f>'Reass Local'!CZ99</f>
        <v>1</v>
      </c>
      <c r="DH97" s="36">
        <f>'Reass Local'!DA99</f>
        <v>1</v>
      </c>
      <c r="DI97" s="365" t="str">
        <f>'Reass Local'!DB99</f>
        <v> </v>
      </c>
      <c r="DJ97" s="36">
        <f>'Reass Local'!DC99</f>
        <v>0.70350000000000001</v>
      </c>
      <c r="DK97" s="33"/>
      <c r="DL97" s="33"/>
      <c r="DM97" s="33"/>
      <c r="DN97" s="36">
        <f>'Reass Local'!DF99</f>
        <v>1</v>
      </c>
      <c r="DO97" s="36">
        <f>'Reass Local'!DG99</f>
        <v>1</v>
      </c>
      <c r="DP97" s="36">
        <f>'Reass Local'!DH99</f>
        <v>1</v>
      </c>
      <c r="DQ97" s="36">
        <f>'Reass Local'!DI99</f>
        <v>1</v>
      </c>
      <c r="DR97" s="36">
        <f>'Reass Local'!DJ99</f>
        <v>1</v>
      </c>
      <c r="DS97" s="36">
        <f>'Reass Local'!DK99</f>
        <v>1</v>
      </c>
      <c r="DT97" s="36">
        <f>'Reass Local'!DL99</f>
        <v>1</v>
      </c>
      <c r="DU97" s="36">
        <f>'Reass Local'!DM99</f>
        <v>1</v>
      </c>
      <c r="DV97" s="365" t="str">
        <f>'Reass Local'!DN99</f>
        <v> </v>
      </c>
      <c r="DW97" s="36">
        <f>'Reass Local'!DO99</f>
        <v>0.70350000000000001</v>
      </c>
      <c r="DX97" s="33"/>
      <c r="DY97" s="33"/>
      <c r="DZ97" s="33"/>
      <c r="EA97" s="36">
        <f>'Reass Local'!DF99</f>
        <v>1</v>
      </c>
      <c r="EB97" s="36">
        <f>'Reass Local'!DG99</f>
        <v>1</v>
      </c>
      <c r="EC97" s="36">
        <f>'Reass Local'!DH99</f>
        <v>1</v>
      </c>
      <c r="ED97" s="36">
        <f>'Reass Local'!DI99</f>
        <v>1</v>
      </c>
      <c r="EE97" s="36">
        <f>'Reass Local'!DJ99</f>
        <v>1</v>
      </c>
      <c r="EF97" s="36">
        <f>'Reass Local'!DK99</f>
        <v>1</v>
      </c>
      <c r="EG97" s="36">
        <f>'Reass Local'!DL99</f>
        <v>1</v>
      </c>
      <c r="EH97" s="36">
        <f>'Reass Local'!DM99</f>
        <v>1</v>
      </c>
      <c r="EI97" s="365" t="str">
        <f>'Reass Local'!DN99</f>
        <v> </v>
      </c>
      <c r="EJ97" s="36">
        <f>'Reass Local'!DO99</f>
        <v>0.70350000000000001</v>
      </c>
      <c r="EK97" s="33"/>
      <c r="EL97" s="33"/>
      <c r="EM97" s="33"/>
      <c r="EN97" s="36">
        <f>'Reass Local'!ED99</f>
        <v>1</v>
      </c>
      <c r="EO97" s="36">
        <f>'Reass Local'!EE99</f>
        <v>1</v>
      </c>
      <c r="EP97" s="36">
        <f>'Reass Local'!EF99</f>
        <v>1</v>
      </c>
      <c r="EQ97" s="36">
        <f>'Reass Local'!EG99</f>
        <v>1</v>
      </c>
      <c r="ER97" s="36">
        <f>'Reass Local'!EH99</f>
        <v>1</v>
      </c>
      <c r="ES97" s="36">
        <f>'Reass Local'!EI99</f>
        <v>1</v>
      </c>
      <c r="ET97" s="36">
        <f>'Reass Local'!EJ99</f>
        <v>1</v>
      </c>
      <c r="EU97" s="36">
        <f>'Reass Local'!EK99</f>
        <v>1</v>
      </c>
      <c r="EV97" s="365" t="str">
        <f>'Reass Local'!EL99</f>
        <v> </v>
      </c>
      <c r="EW97" s="36">
        <f>'Reass Local'!EM99</f>
        <v>0.70350000000000001</v>
      </c>
      <c r="EX97" s="33"/>
      <c r="EY97" s="33"/>
      <c r="EZ97" s="33"/>
    </row>
    <row r="98" spans="1:156" x14ac:dyDescent="0.2">
      <c r="A98" s="108" t="s">
        <v>290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43" t="str">
        <f>'Reass Local'!M100</f>
        <v>REC Ouverture 100%</v>
      </c>
      <c r="O98" s="36">
        <f>'Reass Local'!N100</f>
        <v>1</v>
      </c>
      <c r="P98" s="36">
        <f>'Reass Local'!O100</f>
        <v>1</v>
      </c>
      <c r="Q98" s="36">
        <f>'Reass Local'!P100</f>
        <v>1</v>
      </c>
      <c r="R98" s="36">
        <f>'Reass Local'!Q100</f>
        <v>1</v>
      </c>
      <c r="S98" s="36">
        <f>'Reass Local'!R100</f>
        <v>1</v>
      </c>
      <c r="T98" s="36">
        <f>'Reass Local'!S100</f>
        <v>1</v>
      </c>
      <c r="U98" s="36">
        <f>'Reass Local'!T100</f>
        <v>1</v>
      </c>
      <c r="V98" s="36">
        <f>'Reass Local'!U100</f>
        <v>1</v>
      </c>
      <c r="W98" s="365" t="str">
        <f>'Reass Local'!V100</f>
        <v> </v>
      </c>
      <c r="X98" s="36">
        <f>'Reass Local'!W100</f>
        <v>1</v>
      </c>
      <c r="Y98" s="33"/>
      <c r="Z98" s="33"/>
      <c r="AA98" s="36">
        <f>'Reass Local'!Z100</f>
        <v>1</v>
      </c>
      <c r="AB98" s="36">
        <f>'Reass Local'!AA100</f>
        <v>1</v>
      </c>
      <c r="AC98" s="36">
        <f>'Reass Local'!AB100</f>
        <v>1</v>
      </c>
      <c r="AD98" s="36">
        <f>'Reass Local'!AC100</f>
        <v>1</v>
      </c>
      <c r="AE98" s="36">
        <f>'Reass Local'!AD100</f>
        <v>1</v>
      </c>
      <c r="AF98" s="36">
        <f>'Reass Local'!AE100</f>
        <v>1</v>
      </c>
      <c r="AG98" s="36">
        <f>'Reass Local'!AF100</f>
        <v>1</v>
      </c>
      <c r="AH98" s="36">
        <f>'Reass Local'!AG100</f>
        <v>1</v>
      </c>
      <c r="AI98" s="365" t="str">
        <f>'Reass Local'!AH100</f>
        <v> </v>
      </c>
      <c r="AJ98" s="36">
        <f>'Reass Local'!AI100</f>
        <v>1</v>
      </c>
      <c r="AK98" s="33"/>
      <c r="AL98" s="33"/>
      <c r="AM98" s="43" t="str">
        <f>'Reass Local'!AK100</f>
        <v>REC Ouverture 100%</v>
      </c>
      <c r="AN98" s="36">
        <f>'Reass Local'!AL100</f>
        <v>1</v>
      </c>
      <c r="AO98" s="36">
        <f>'Reass Local'!AM100</f>
        <v>1</v>
      </c>
      <c r="AP98" s="36">
        <f>'Reass Local'!AN100</f>
        <v>1</v>
      </c>
      <c r="AQ98" s="36">
        <f>'Reass Local'!AO100</f>
        <v>1</v>
      </c>
      <c r="AR98" s="36">
        <f>'Reass Local'!AP100</f>
        <v>1</v>
      </c>
      <c r="AS98" s="36">
        <f>'Reass Local'!AQ100</f>
        <v>1</v>
      </c>
      <c r="AT98" s="36">
        <f>'Reass Local'!AR100</f>
        <v>1</v>
      </c>
      <c r="AU98" s="36">
        <f>'Reass Local'!AS100</f>
        <v>1</v>
      </c>
      <c r="AV98" s="365" t="str">
        <f>'Reass Local'!AT100</f>
        <v> </v>
      </c>
      <c r="AW98" s="36">
        <f>'Reass Local'!AU100</f>
        <v>1</v>
      </c>
      <c r="AX98" s="33"/>
      <c r="AY98" s="33"/>
      <c r="AZ98" s="33"/>
      <c r="BA98" s="36">
        <f>'Reass Local'!AX100</f>
        <v>1</v>
      </c>
      <c r="BB98" s="36">
        <f>'Reass Local'!AY100</f>
        <v>1</v>
      </c>
      <c r="BC98" s="36">
        <f>'Reass Local'!AZ100</f>
        <v>1</v>
      </c>
      <c r="BD98" s="36">
        <f>'Reass Local'!BA100</f>
        <v>1</v>
      </c>
      <c r="BE98" s="36">
        <f>'Reass Local'!BB100</f>
        <v>1</v>
      </c>
      <c r="BF98" s="36">
        <f>'Reass Local'!BC100</f>
        <v>1</v>
      </c>
      <c r="BG98" s="36">
        <f>'Reass Local'!BD100</f>
        <v>1</v>
      </c>
      <c r="BH98" s="36">
        <f>'Reass Local'!BE100</f>
        <v>1</v>
      </c>
      <c r="BI98" s="365" t="str">
        <f>'Reass Local'!BF100</f>
        <v> </v>
      </c>
      <c r="BJ98" s="36">
        <f>'Reass Local'!BG100</f>
        <v>1</v>
      </c>
      <c r="BK98" s="33"/>
      <c r="BL98" s="33"/>
      <c r="BM98" s="33"/>
      <c r="BN98" s="36">
        <f>'Reass Local'!BJ100</f>
        <v>1</v>
      </c>
      <c r="BO98" s="36">
        <f>'Reass Local'!BK100</f>
        <v>1</v>
      </c>
      <c r="BP98" s="36">
        <f>'Reass Local'!BL100</f>
        <v>1</v>
      </c>
      <c r="BQ98" s="36">
        <f>'Reass Local'!BM100</f>
        <v>1</v>
      </c>
      <c r="BR98" s="36">
        <f>'Reass Local'!BN100</f>
        <v>1</v>
      </c>
      <c r="BS98" s="36">
        <f>'Reass Local'!BO100</f>
        <v>1</v>
      </c>
      <c r="BT98" s="36">
        <f>'Reass Local'!BP100</f>
        <v>1</v>
      </c>
      <c r="BU98" s="36">
        <f>'Reass Local'!BQ100</f>
        <v>1</v>
      </c>
      <c r="BV98" s="365" t="str">
        <f>'Reass Local'!BR100</f>
        <v> </v>
      </c>
      <c r="BW98" s="36">
        <f>'Reass Local'!BS100</f>
        <v>1</v>
      </c>
      <c r="BX98" s="33"/>
      <c r="BY98" s="33"/>
      <c r="BZ98" s="33"/>
      <c r="CA98" s="36">
        <f>'Reass Local'!BV100</f>
        <v>1</v>
      </c>
      <c r="CB98" s="36">
        <f>'Reass Local'!BW100</f>
        <v>1</v>
      </c>
      <c r="CC98" s="36">
        <f>'Reass Local'!BX100</f>
        <v>1</v>
      </c>
      <c r="CD98" s="36">
        <f>'Reass Local'!BY100</f>
        <v>1</v>
      </c>
      <c r="CE98" s="36">
        <f>'Reass Local'!BZ100</f>
        <v>1</v>
      </c>
      <c r="CF98" s="36">
        <f>'Reass Local'!CA100</f>
        <v>1</v>
      </c>
      <c r="CG98" s="36">
        <f>'Reass Local'!CB100</f>
        <v>1</v>
      </c>
      <c r="CH98" s="36">
        <f>'Reass Local'!CC100</f>
        <v>1</v>
      </c>
      <c r="CI98" s="365" t="str">
        <f>'Reass Local'!CD100</f>
        <v> </v>
      </c>
      <c r="CJ98" s="36">
        <f>'Reass Local'!CE100</f>
        <v>1</v>
      </c>
      <c r="CK98" s="33"/>
      <c r="CL98" s="33"/>
      <c r="CM98" s="33"/>
      <c r="CN98" s="36">
        <f>'Reass Local'!CH100</f>
        <v>1</v>
      </c>
      <c r="CO98" s="36">
        <f>'Reass Local'!CI100</f>
        <v>1</v>
      </c>
      <c r="CP98" s="36">
        <f>'Reass Local'!CJ100</f>
        <v>1</v>
      </c>
      <c r="CQ98" s="36">
        <f>'Reass Local'!CK100</f>
        <v>1</v>
      </c>
      <c r="CR98" s="36">
        <f>'Reass Local'!CL100</f>
        <v>1</v>
      </c>
      <c r="CS98" s="36">
        <f>'Reass Local'!CM100</f>
        <v>1</v>
      </c>
      <c r="CT98" s="36">
        <f>'Reass Local'!CN100</f>
        <v>1</v>
      </c>
      <c r="CU98" s="36">
        <f>'Reass Local'!CO100</f>
        <v>1</v>
      </c>
      <c r="CV98" s="365" t="str">
        <f>'Reass Local'!CP100</f>
        <v> </v>
      </c>
      <c r="CW98" s="36">
        <f>'Reass Local'!CQ100</f>
        <v>1</v>
      </c>
      <c r="CX98" s="33"/>
      <c r="CY98" s="33"/>
      <c r="CZ98" s="33"/>
      <c r="DA98" s="36">
        <f>'Reass Local'!CT100</f>
        <v>1</v>
      </c>
      <c r="DB98" s="36">
        <f>'Reass Local'!CU100</f>
        <v>1</v>
      </c>
      <c r="DC98" s="36">
        <f>'Reass Local'!CV100</f>
        <v>1</v>
      </c>
      <c r="DD98" s="36">
        <f>'Reass Local'!CW100</f>
        <v>1</v>
      </c>
      <c r="DE98" s="36">
        <f>'Reass Local'!CX100</f>
        <v>1</v>
      </c>
      <c r="DF98" s="36">
        <f>'Reass Local'!CY100</f>
        <v>1</v>
      </c>
      <c r="DG98" s="36">
        <f>'Reass Local'!CZ100</f>
        <v>1</v>
      </c>
      <c r="DH98" s="36">
        <f>'Reass Local'!DA100</f>
        <v>1</v>
      </c>
      <c r="DI98" s="365" t="str">
        <f>'Reass Local'!DB100</f>
        <v> </v>
      </c>
      <c r="DJ98" s="36">
        <f>'Reass Local'!DC100</f>
        <v>1</v>
      </c>
      <c r="DK98" s="33"/>
      <c r="DL98" s="33"/>
      <c r="DM98" s="33"/>
      <c r="DN98" s="36">
        <f>'Reass Local'!DF100</f>
        <v>1</v>
      </c>
      <c r="DO98" s="36">
        <f>'Reass Local'!DG100</f>
        <v>1</v>
      </c>
      <c r="DP98" s="36">
        <f>'Reass Local'!DH100</f>
        <v>1</v>
      </c>
      <c r="DQ98" s="36">
        <f>'Reass Local'!DI100</f>
        <v>1</v>
      </c>
      <c r="DR98" s="36">
        <f>'Reass Local'!DJ100</f>
        <v>1</v>
      </c>
      <c r="DS98" s="36">
        <f>'Reass Local'!DK100</f>
        <v>1</v>
      </c>
      <c r="DT98" s="36">
        <f>'Reass Local'!DL100</f>
        <v>1</v>
      </c>
      <c r="DU98" s="36">
        <f>'Reass Local'!DM100</f>
        <v>1</v>
      </c>
      <c r="DV98" s="365" t="str">
        <f>'Reass Local'!DN100</f>
        <v> </v>
      </c>
      <c r="DW98" s="36">
        <f>'Reass Local'!DO100</f>
        <v>1</v>
      </c>
      <c r="DX98" s="33"/>
      <c r="DY98" s="33"/>
      <c r="DZ98" s="33"/>
      <c r="EA98" s="36">
        <f>'Reass Local'!DF100</f>
        <v>1</v>
      </c>
      <c r="EB98" s="36">
        <f>'Reass Local'!DG100</f>
        <v>1</v>
      </c>
      <c r="EC98" s="36">
        <f>'Reass Local'!DH100</f>
        <v>1</v>
      </c>
      <c r="ED98" s="36">
        <f>'Reass Local'!DI100</f>
        <v>1</v>
      </c>
      <c r="EE98" s="36">
        <f>'Reass Local'!DJ100</f>
        <v>1</v>
      </c>
      <c r="EF98" s="36">
        <f>'Reass Local'!DK100</f>
        <v>1</v>
      </c>
      <c r="EG98" s="36">
        <f>'Reass Local'!DL100</f>
        <v>1</v>
      </c>
      <c r="EH98" s="36">
        <f>'Reass Local'!DM100</f>
        <v>1</v>
      </c>
      <c r="EI98" s="365" t="str">
        <f>'Reass Local'!DN100</f>
        <v> </v>
      </c>
      <c r="EJ98" s="36">
        <f>'Reass Local'!DO100</f>
        <v>1</v>
      </c>
      <c r="EK98" s="33"/>
      <c r="EL98" s="33"/>
      <c r="EM98" s="33"/>
      <c r="EN98" s="36">
        <f>'Reass Local'!ED100</f>
        <v>1</v>
      </c>
      <c r="EO98" s="36">
        <f>'Reass Local'!EE100</f>
        <v>1</v>
      </c>
      <c r="EP98" s="36">
        <f>'Reass Local'!EF100</f>
        <v>1</v>
      </c>
      <c r="EQ98" s="36">
        <f>'Reass Local'!EG100</f>
        <v>1</v>
      </c>
      <c r="ER98" s="36">
        <f>'Reass Local'!EH100</f>
        <v>1</v>
      </c>
      <c r="ES98" s="36">
        <f>'Reass Local'!EI100</f>
        <v>1</v>
      </c>
      <c r="ET98" s="36">
        <f>'Reass Local'!EJ100</f>
        <v>1</v>
      </c>
      <c r="EU98" s="36">
        <f>'Reass Local'!EK100</f>
        <v>1</v>
      </c>
      <c r="EV98" s="365" t="str">
        <f>'Reass Local'!EL100</f>
        <v> </v>
      </c>
      <c r="EW98" s="36">
        <f>'Reass Local'!EM100</f>
        <v>1</v>
      </c>
      <c r="EX98" s="33"/>
      <c r="EY98" s="33"/>
      <c r="EZ98" s="33"/>
    </row>
    <row r="99" spans="1:156" x14ac:dyDescent="0.2">
      <c r="A99" s="107" t="s">
        <v>289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43" t="str">
        <f>'Reass Local'!M101</f>
        <v>REC Clôture 100%</v>
      </c>
      <c r="O99" s="36">
        <f>'Reass Local'!N101</f>
        <v>1</v>
      </c>
      <c r="P99" s="36">
        <f>'Reass Local'!O101</f>
        <v>1</v>
      </c>
      <c r="Q99" s="36">
        <f>'Reass Local'!P101</f>
        <v>1</v>
      </c>
      <c r="R99" s="36">
        <f>'Reass Local'!Q101</f>
        <v>1</v>
      </c>
      <c r="S99" s="36">
        <f>'Reass Local'!R101</f>
        <v>1</v>
      </c>
      <c r="T99" s="36">
        <f>'Reass Local'!S101</f>
        <v>1</v>
      </c>
      <c r="U99" s="36">
        <f>'Reass Local'!T101</f>
        <v>1</v>
      </c>
      <c r="V99" s="36">
        <f>'Reass Local'!U101</f>
        <v>1</v>
      </c>
      <c r="W99" s="365" t="str">
        <f>'Reass Local'!V101</f>
        <v> </v>
      </c>
      <c r="X99" s="36">
        <f>'Reass Local'!W101</f>
        <v>0.70279999999999998</v>
      </c>
      <c r="Y99" s="33"/>
      <c r="Z99" s="33"/>
      <c r="AA99" s="36">
        <f>'Reass Local'!Z101</f>
        <v>1</v>
      </c>
      <c r="AB99" s="36">
        <f>'Reass Local'!AA101</f>
        <v>1</v>
      </c>
      <c r="AC99" s="36">
        <f>'Reass Local'!AB101</f>
        <v>1</v>
      </c>
      <c r="AD99" s="36">
        <f>'Reass Local'!AC101</f>
        <v>1</v>
      </c>
      <c r="AE99" s="36">
        <f>'Reass Local'!AD101</f>
        <v>1</v>
      </c>
      <c r="AF99" s="36">
        <f>'Reass Local'!AE101</f>
        <v>1</v>
      </c>
      <c r="AG99" s="36">
        <f>'Reass Local'!AF101</f>
        <v>1</v>
      </c>
      <c r="AH99" s="36">
        <f>'Reass Local'!AG101</f>
        <v>1</v>
      </c>
      <c r="AI99" s="365" t="str">
        <f>'Reass Local'!AH101</f>
        <v> </v>
      </c>
      <c r="AJ99" s="36">
        <f>'Reass Local'!AI101</f>
        <v>0.7</v>
      </c>
      <c r="AK99" s="33"/>
      <c r="AL99" s="33"/>
      <c r="AM99" s="43" t="str">
        <f>'Reass Local'!AK101</f>
        <v>REC Clôture 100%</v>
      </c>
      <c r="AN99" s="36">
        <f>'Reass Local'!AL101</f>
        <v>1</v>
      </c>
      <c r="AO99" s="36">
        <f>'Reass Local'!AM101</f>
        <v>1</v>
      </c>
      <c r="AP99" s="36">
        <f>'Reass Local'!AN101</f>
        <v>1</v>
      </c>
      <c r="AQ99" s="36">
        <f>'Reass Local'!AO101</f>
        <v>1</v>
      </c>
      <c r="AR99" s="36">
        <f>'Reass Local'!AP101</f>
        <v>1</v>
      </c>
      <c r="AS99" s="36">
        <f>'Reass Local'!AQ101</f>
        <v>1</v>
      </c>
      <c r="AT99" s="36">
        <f>'Reass Local'!AR101</f>
        <v>1</v>
      </c>
      <c r="AU99" s="36">
        <f>'Reass Local'!AS101</f>
        <v>1</v>
      </c>
      <c r="AV99" s="365" t="str">
        <f>'Reass Local'!AT101</f>
        <v> </v>
      </c>
      <c r="AW99" s="36">
        <f>'Reass Local'!AU101</f>
        <v>0.70350000000000001</v>
      </c>
      <c r="AX99" s="33"/>
      <c r="AY99" s="33"/>
      <c r="AZ99" s="33"/>
      <c r="BA99" s="36">
        <f>'Reass Local'!AX101</f>
        <v>1</v>
      </c>
      <c r="BB99" s="36">
        <f>'Reass Local'!AY101</f>
        <v>1</v>
      </c>
      <c r="BC99" s="36">
        <f>'Reass Local'!AZ101</f>
        <v>1</v>
      </c>
      <c r="BD99" s="36">
        <f>'Reass Local'!BA101</f>
        <v>1</v>
      </c>
      <c r="BE99" s="36">
        <f>'Reass Local'!BB101</f>
        <v>1</v>
      </c>
      <c r="BF99" s="36">
        <f>'Reass Local'!BC101</f>
        <v>1</v>
      </c>
      <c r="BG99" s="36">
        <f>'Reass Local'!BD101</f>
        <v>1</v>
      </c>
      <c r="BH99" s="36">
        <f>'Reass Local'!BE101</f>
        <v>1</v>
      </c>
      <c r="BI99" s="365" t="str">
        <f>'Reass Local'!BF101</f>
        <v> </v>
      </c>
      <c r="BJ99" s="36">
        <f>'Reass Local'!BG101</f>
        <v>0.70350000000000001</v>
      </c>
      <c r="BK99" s="33"/>
      <c r="BL99" s="33"/>
      <c r="BM99" s="33"/>
      <c r="BN99" s="36">
        <f>'Reass Local'!BJ101</f>
        <v>1</v>
      </c>
      <c r="BO99" s="36">
        <f>'Reass Local'!BK101</f>
        <v>1</v>
      </c>
      <c r="BP99" s="36">
        <f>'Reass Local'!BL101</f>
        <v>1</v>
      </c>
      <c r="BQ99" s="36">
        <f>'Reass Local'!BM101</f>
        <v>1</v>
      </c>
      <c r="BR99" s="36">
        <f>'Reass Local'!BN101</f>
        <v>1</v>
      </c>
      <c r="BS99" s="36">
        <f>'Reass Local'!BO101</f>
        <v>1</v>
      </c>
      <c r="BT99" s="36">
        <f>'Reass Local'!BP101</f>
        <v>1</v>
      </c>
      <c r="BU99" s="36">
        <f>'Reass Local'!BQ101</f>
        <v>1</v>
      </c>
      <c r="BV99" s="365" t="str">
        <f>'Reass Local'!BR101</f>
        <v> </v>
      </c>
      <c r="BW99" s="36">
        <f>'Reass Local'!BS101</f>
        <v>0.70350000000000001</v>
      </c>
      <c r="BX99" s="33"/>
      <c r="BY99" s="33"/>
      <c r="BZ99" s="33"/>
      <c r="CA99" s="36">
        <f>'Reass Local'!BV101</f>
        <v>1</v>
      </c>
      <c r="CB99" s="36">
        <f>'Reass Local'!BW101</f>
        <v>1</v>
      </c>
      <c r="CC99" s="36">
        <f>'Reass Local'!BX101</f>
        <v>1</v>
      </c>
      <c r="CD99" s="36">
        <f>'Reass Local'!BY101</f>
        <v>1</v>
      </c>
      <c r="CE99" s="36">
        <f>'Reass Local'!BZ101</f>
        <v>1</v>
      </c>
      <c r="CF99" s="36">
        <f>'Reass Local'!CA101</f>
        <v>1</v>
      </c>
      <c r="CG99" s="36">
        <f>'Reass Local'!CB101</f>
        <v>1</v>
      </c>
      <c r="CH99" s="36">
        <f>'Reass Local'!CC101</f>
        <v>1</v>
      </c>
      <c r="CI99" s="365" t="str">
        <f>'Reass Local'!CD101</f>
        <v> </v>
      </c>
      <c r="CJ99" s="36">
        <f>'Reass Local'!CE101</f>
        <v>0.70350000000000001</v>
      </c>
      <c r="CK99" s="33"/>
      <c r="CL99" s="33"/>
      <c r="CM99" s="33"/>
      <c r="CN99" s="36">
        <f>'Reass Local'!CH101</f>
        <v>1</v>
      </c>
      <c r="CO99" s="36">
        <f>'Reass Local'!CI101</f>
        <v>1</v>
      </c>
      <c r="CP99" s="36">
        <f>'Reass Local'!CJ101</f>
        <v>1</v>
      </c>
      <c r="CQ99" s="36">
        <f>'Reass Local'!CK101</f>
        <v>1</v>
      </c>
      <c r="CR99" s="36">
        <f>'Reass Local'!CL101</f>
        <v>1</v>
      </c>
      <c r="CS99" s="36">
        <f>'Reass Local'!CM101</f>
        <v>1</v>
      </c>
      <c r="CT99" s="36">
        <f>'Reass Local'!CN101</f>
        <v>1</v>
      </c>
      <c r="CU99" s="36">
        <f>'Reass Local'!CO101</f>
        <v>1</v>
      </c>
      <c r="CV99" s="365" t="str">
        <f>'Reass Local'!CP101</f>
        <v> </v>
      </c>
      <c r="CW99" s="36">
        <f>'Reass Local'!CQ101</f>
        <v>0.70350000000000001</v>
      </c>
      <c r="CX99" s="33"/>
      <c r="CY99" s="33"/>
      <c r="CZ99" s="33"/>
      <c r="DA99" s="36">
        <f>'Reass Local'!CT101</f>
        <v>1</v>
      </c>
      <c r="DB99" s="36">
        <f>'Reass Local'!CU101</f>
        <v>1</v>
      </c>
      <c r="DC99" s="36">
        <f>'Reass Local'!CV101</f>
        <v>1</v>
      </c>
      <c r="DD99" s="36">
        <f>'Reass Local'!CW101</f>
        <v>1</v>
      </c>
      <c r="DE99" s="36">
        <f>'Reass Local'!CX101</f>
        <v>1</v>
      </c>
      <c r="DF99" s="36">
        <f>'Reass Local'!CY101</f>
        <v>1</v>
      </c>
      <c r="DG99" s="36">
        <f>'Reass Local'!CZ101</f>
        <v>1</v>
      </c>
      <c r="DH99" s="36">
        <f>'Reass Local'!DA101</f>
        <v>1</v>
      </c>
      <c r="DI99" s="365" t="str">
        <f>'Reass Local'!DB101</f>
        <v> </v>
      </c>
      <c r="DJ99" s="36">
        <f>'Reass Local'!DC101</f>
        <v>0.70350000000000001</v>
      </c>
      <c r="DK99" s="33"/>
      <c r="DL99" s="33"/>
      <c r="DM99" s="33"/>
      <c r="DN99" s="36">
        <f>'Reass Local'!DF101</f>
        <v>1</v>
      </c>
      <c r="DO99" s="36">
        <f>'Reass Local'!DG101</f>
        <v>1</v>
      </c>
      <c r="DP99" s="36">
        <f>'Reass Local'!DH101</f>
        <v>1</v>
      </c>
      <c r="DQ99" s="36">
        <f>'Reass Local'!DI101</f>
        <v>1</v>
      </c>
      <c r="DR99" s="36">
        <f>'Reass Local'!DJ101</f>
        <v>1</v>
      </c>
      <c r="DS99" s="36">
        <f>'Reass Local'!DK101</f>
        <v>1</v>
      </c>
      <c r="DT99" s="36">
        <f>'Reass Local'!DL101</f>
        <v>1</v>
      </c>
      <c r="DU99" s="36">
        <f>'Reass Local'!DM101</f>
        <v>1</v>
      </c>
      <c r="DV99" s="365" t="str">
        <f>'Reass Local'!DN101</f>
        <v> </v>
      </c>
      <c r="DW99" s="36">
        <f>'Reass Local'!DO101</f>
        <v>0.70350000000000001</v>
      </c>
      <c r="DX99" s="33"/>
      <c r="DY99" s="33"/>
      <c r="DZ99" s="33"/>
      <c r="EA99" s="36">
        <f>'Reass Local'!DF101</f>
        <v>1</v>
      </c>
      <c r="EB99" s="36">
        <f>'Reass Local'!DG101</f>
        <v>1</v>
      </c>
      <c r="EC99" s="36">
        <f>'Reass Local'!DH101</f>
        <v>1</v>
      </c>
      <c r="ED99" s="36">
        <f>'Reass Local'!DI101</f>
        <v>1</v>
      </c>
      <c r="EE99" s="36">
        <f>'Reass Local'!DJ101</f>
        <v>1</v>
      </c>
      <c r="EF99" s="36">
        <f>'Reass Local'!DK101</f>
        <v>1</v>
      </c>
      <c r="EG99" s="36">
        <f>'Reass Local'!DL101</f>
        <v>1</v>
      </c>
      <c r="EH99" s="36">
        <f>'Reass Local'!DM101</f>
        <v>1</v>
      </c>
      <c r="EI99" s="365" t="str">
        <f>'Reass Local'!DN101</f>
        <v> </v>
      </c>
      <c r="EJ99" s="36">
        <f>'Reass Local'!DO101</f>
        <v>0.70350000000000001</v>
      </c>
      <c r="EK99" s="33"/>
      <c r="EL99" s="33"/>
      <c r="EM99" s="33"/>
      <c r="EN99" s="36">
        <f>'Reass Local'!ED101</f>
        <v>1</v>
      </c>
      <c r="EO99" s="36">
        <f>'Reass Local'!EE101</f>
        <v>1</v>
      </c>
      <c r="EP99" s="36">
        <f>'Reass Local'!EF101</f>
        <v>1</v>
      </c>
      <c r="EQ99" s="36">
        <f>'Reass Local'!EG101</f>
        <v>1</v>
      </c>
      <c r="ER99" s="36">
        <f>'Reass Local'!EH101</f>
        <v>1</v>
      </c>
      <c r="ES99" s="36">
        <f>'Reass Local'!EI101</f>
        <v>1</v>
      </c>
      <c r="ET99" s="36">
        <f>'Reass Local'!EJ101</f>
        <v>1</v>
      </c>
      <c r="EU99" s="36">
        <f>'Reass Local'!EK101</f>
        <v>1</v>
      </c>
      <c r="EV99" s="365" t="str">
        <f>'Reass Local'!EL101</f>
        <v> </v>
      </c>
      <c r="EW99" s="36">
        <f>'Reass Local'!EM101</f>
        <v>0.70350000000000001</v>
      </c>
      <c r="EX99" s="33"/>
      <c r="EY99" s="33"/>
      <c r="EZ99" s="33"/>
    </row>
    <row r="100" spans="1:156" x14ac:dyDescent="0.2">
      <c r="A100" s="42" t="s">
        <v>227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67" t="str">
        <f>'Reass Local'!M102</f>
        <v>SAP hors chargement Per.</v>
      </c>
      <c r="O100" s="36">
        <f>'Reass Local'!N102</f>
        <v>1</v>
      </c>
      <c r="P100" s="36">
        <f>'Reass Local'!O102</f>
        <v>1</v>
      </c>
      <c r="Q100" s="36">
        <f>'Reass Local'!P102</f>
        <v>1</v>
      </c>
      <c r="R100" s="36">
        <f>'Reass Local'!Q102</f>
        <v>1</v>
      </c>
      <c r="S100" s="36">
        <f>'Reass Local'!R102</f>
        <v>1</v>
      </c>
      <c r="T100" s="36">
        <f>'Reass Local'!S102</f>
        <v>1</v>
      </c>
      <c r="U100" s="36">
        <f>'Reass Local'!T102</f>
        <v>1</v>
      </c>
      <c r="V100" s="36">
        <f>'Reass Local'!U102</f>
        <v>1</v>
      </c>
      <c r="W100" s="365" t="str">
        <f>'Reass Local'!V102</f>
        <v> </v>
      </c>
      <c r="X100" s="36">
        <f>'Reass Local'!W102</f>
        <v>0.70279999999999998</v>
      </c>
      <c r="Y100" s="33"/>
      <c r="Z100" s="33"/>
      <c r="AA100" s="36">
        <f>'Reass Local'!Z102</f>
        <v>1</v>
      </c>
      <c r="AB100" s="36">
        <f>'Reass Local'!AA102</f>
        <v>1</v>
      </c>
      <c r="AC100" s="36">
        <f>'Reass Local'!AB102</f>
        <v>1</v>
      </c>
      <c r="AD100" s="36">
        <f>'Reass Local'!AC102</f>
        <v>1</v>
      </c>
      <c r="AE100" s="36">
        <f>'Reass Local'!AD102</f>
        <v>1</v>
      </c>
      <c r="AF100" s="36">
        <f>'Reass Local'!AE102</f>
        <v>1</v>
      </c>
      <c r="AG100" s="36">
        <f>'Reass Local'!AF102</f>
        <v>1</v>
      </c>
      <c r="AH100" s="36">
        <f>'Reass Local'!AG102</f>
        <v>1</v>
      </c>
      <c r="AI100" s="365" t="str">
        <f>'Reass Local'!AH102</f>
        <v> </v>
      </c>
      <c r="AJ100" s="36">
        <f>'Reass Local'!AI102</f>
        <v>0.7</v>
      </c>
      <c r="AK100" s="33"/>
      <c r="AL100" s="33"/>
      <c r="AM100" s="367" t="str">
        <f>'Reass Local'!AK102</f>
        <v>SAP hors chargement Per.</v>
      </c>
      <c r="AN100" s="36">
        <f>'Reass Local'!AL102</f>
        <v>1</v>
      </c>
      <c r="AO100" s="36">
        <f>'Reass Local'!AM102</f>
        <v>1</v>
      </c>
      <c r="AP100" s="36">
        <f>'Reass Local'!AN102</f>
        <v>1</v>
      </c>
      <c r="AQ100" s="36">
        <f>'Reass Local'!AO102</f>
        <v>1</v>
      </c>
      <c r="AR100" s="36">
        <f>'Reass Local'!AP102</f>
        <v>1</v>
      </c>
      <c r="AS100" s="36">
        <f>'Reass Local'!AQ102</f>
        <v>1</v>
      </c>
      <c r="AT100" s="36">
        <f>'Reass Local'!AR102</f>
        <v>1</v>
      </c>
      <c r="AU100" s="36">
        <f>'Reass Local'!AS102</f>
        <v>1</v>
      </c>
      <c r="AV100" s="365" t="str">
        <f>'Reass Local'!AT102</f>
        <v> </v>
      </c>
      <c r="AW100" s="36">
        <f>'Reass Local'!AU102</f>
        <v>0.70350000000000001</v>
      </c>
      <c r="AX100" s="33"/>
      <c r="AY100" s="33"/>
      <c r="AZ100" s="33"/>
      <c r="BA100" s="36">
        <f>'Reass Local'!AX102</f>
        <v>1</v>
      </c>
      <c r="BB100" s="36">
        <f>'Reass Local'!AY102</f>
        <v>1</v>
      </c>
      <c r="BC100" s="36">
        <f>'Reass Local'!AZ102</f>
        <v>1</v>
      </c>
      <c r="BD100" s="36">
        <f>'Reass Local'!BA102</f>
        <v>1</v>
      </c>
      <c r="BE100" s="36">
        <f>'Reass Local'!BB102</f>
        <v>1</v>
      </c>
      <c r="BF100" s="36">
        <f>'Reass Local'!BC102</f>
        <v>1</v>
      </c>
      <c r="BG100" s="36">
        <f>'Reass Local'!BD102</f>
        <v>1</v>
      </c>
      <c r="BH100" s="36">
        <f>'Reass Local'!BE102</f>
        <v>1</v>
      </c>
      <c r="BI100" s="365" t="str">
        <f>'Reass Local'!BF102</f>
        <v> </v>
      </c>
      <c r="BJ100" s="36">
        <f>'Reass Local'!BG102</f>
        <v>0.70350000000000001</v>
      </c>
      <c r="BK100" s="33"/>
      <c r="BL100" s="33"/>
      <c r="BM100" s="33"/>
      <c r="BN100" s="36">
        <f>'Reass Local'!BJ102</f>
        <v>1</v>
      </c>
      <c r="BO100" s="36">
        <f>'Reass Local'!BK102</f>
        <v>1</v>
      </c>
      <c r="BP100" s="36">
        <f>'Reass Local'!BL102</f>
        <v>1</v>
      </c>
      <c r="BQ100" s="36">
        <f>'Reass Local'!BM102</f>
        <v>1</v>
      </c>
      <c r="BR100" s="36">
        <f>'Reass Local'!BN102</f>
        <v>1</v>
      </c>
      <c r="BS100" s="36">
        <f>'Reass Local'!BO102</f>
        <v>1</v>
      </c>
      <c r="BT100" s="36">
        <f>'Reass Local'!BP102</f>
        <v>1</v>
      </c>
      <c r="BU100" s="36">
        <f>'Reass Local'!BQ102</f>
        <v>1</v>
      </c>
      <c r="BV100" s="365" t="str">
        <f>'Reass Local'!BR102</f>
        <v> </v>
      </c>
      <c r="BW100" s="36">
        <f>'Reass Local'!BS102</f>
        <v>0.70350000000000001</v>
      </c>
      <c r="BX100" s="33"/>
      <c r="BY100" s="33"/>
      <c r="BZ100" s="33"/>
      <c r="CA100" s="36">
        <f>'Reass Local'!BV102</f>
        <v>1</v>
      </c>
      <c r="CB100" s="36">
        <f>'Reass Local'!BW102</f>
        <v>1</v>
      </c>
      <c r="CC100" s="36">
        <f>'Reass Local'!BX102</f>
        <v>1</v>
      </c>
      <c r="CD100" s="36">
        <f>'Reass Local'!BY102</f>
        <v>1</v>
      </c>
      <c r="CE100" s="36">
        <f>'Reass Local'!BZ102</f>
        <v>1</v>
      </c>
      <c r="CF100" s="36">
        <f>'Reass Local'!CA102</f>
        <v>1</v>
      </c>
      <c r="CG100" s="36">
        <f>'Reass Local'!CB102</f>
        <v>1</v>
      </c>
      <c r="CH100" s="36">
        <f>'Reass Local'!CC102</f>
        <v>1</v>
      </c>
      <c r="CI100" s="365" t="str">
        <f>'Reass Local'!CD102</f>
        <v> </v>
      </c>
      <c r="CJ100" s="36">
        <f>'Reass Local'!CE102</f>
        <v>0.70350000000000001</v>
      </c>
      <c r="CK100" s="33"/>
      <c r="CL100" s="33"/>
      <c r="CM100" s="33"/>
      <c r="CN100" s="36">
        <f>'Reass Local'!CH102</f>
        <v>1</v>
      </c>
      <c r="CO100" s="36">
        <f>'Reass Local'!CI102</f>
        <v>1</v>
      </c>
      <c r="CP100" s="36">
        <f>'Reass Local'!CJ102</f>
        <v>1</v>
      </c>
      <c r="CQ100" s="36">
        <f>'Reass Local'!CK102</f>
        <v>1</v>
      </c>
      <c r="CR100" s="36">
        <f>'Reass Local'!CL102</f>
        <v>1</v>
      </c>
      <c r="CS100" s="36">
        <f>'Reass Local'!CM102</f>
        <v>1</v>
      </c>
      <c r="CT100" s="36">
        <f>'Reass Local'!CN102</f>
        <v>1</v>
      </c>
      <c r="CU100" s="36">
        <f>'Reass Local'!CO102</f>
        <v>1</v>
      </c>
      <c r="CV100" s="365" t="str">
        <f>'Reass Local'!CP102</f>
        <v> </v>
      </c>
      <c r="CW100" s="36">
        <f>'Reass Local'!CQ102</f>
        <v>0.70350000000000001</v>
      </c>
      <c r="CX100" s="33"/>
      <c r="CY100" s="33"/>
      <c r="CZ100" s="33"/>
      <c r="DA100" s="36">
        <f>'Reass Local'!CT102</f>
        <v>1</v>
      </c>
      <c r="DB100" s="36">
        <f>'Reass Local'!CU102</f>
        <v>1</v>
      </c>
      <c r="DC100" s="36">
        <f>'Reass Local'!CV102</f>
        <v>1</v>
      </c>
      <c r="DD100" s="36">
        <f>'Reass Local'!CW102</f>
        <v>1</v>
      </c>
      <c r="DE100" s="36">
        <f>'Reass Local'!CX102</f>
        <v>1</v>
      </c>
      <c r="DF100" s="36">
        <f>'Reass Local'!CY102</f>
        <v>1</v>
      </c>
      <c r="DG100" s="36">
        <f>'Reass Local'!CZ102</f>
        <v>1</v>
      </c>
      <c r="DH100" s="36">
        <f>'Reass Local'!DA102</f>
        <v>1</v>
      </c>
      <c r="DI100" s="365" t="str">
        <f>'Reass Local'!DB102</f>
        <v> </v>
      </c>
      <c r="DJ100" s="36">
        <f>'Reass Local'!DC102</f>
        <v>0.70350000000000001</v>
      </c>
      <c r="DK100" s="33"/>
      <c r="DL100" s="33"/>
      <c r="DM100" s="33"/>
      <c r="DN100" s="36">
        <f>'Reass Local'!DF102</f>
        <v>1</v>
      </c>
      <c r="DO100" s="36">
        <f>'Reass Local'!DG102</f>
        <v>1</v>
      </c>
      <c r="DP100" s="36">
        <f>'Reass Local'!DH102</f>
        <v>1</v>
      </c>
      <c r="DQ100" s="36">
        <f>'Reass Local'!DI102</f>
        <v>1</v>
      </c>
      <c r="DR100" s="36">
        <f>'Reass Local'!DJ102</f>
        <v>1</v>
      </c>
      <c r="DS100" s="36">
        <f>'Reass Local'!DK102</f>
        <v>1</v>
      </c>
      <c r="DT100" s="36">
        <f>'Reass Local'!DL102</f>
        <v>1</v>
      </c>
      <c r="DU100" s="36">
        <f>'Reass Local'!DM102</f>
        <v>1</v>
      </c>
      <c r="DV100" s="365" t="str">
        <f>'Reass Local'!DN102</f>
        <v> </v>
      </c>
      <c r="DW100" s="36">
        <f>'Reass Local'!DO102</f>
        <v>0.70350000000000001</v>
      </c>
      <c r="DX100" s="33"/>
      <c r="DY100" s="33"/>
      <c r="DZ100" s="33"/>
      <c r="EA100" s="36">
        <f>'Reass Local'!DF102</f>
        <v>1</v>
      </c>
      <c r="EB100" s="36">
        <f>'Reass Local'!DG102</f>
        <v>1</v>
      </c>
      <c r="EC100" s="36">
        <f>'Reass Local'!DH102</f>
        <v>1</v>
      </c>
      <c r="ED100" s="36">
        <f>'Reass Local'!DI102</f>
        <v>1</v>
      </c>
      <c r="EE100" s="36">
        <f>'Reass Local'!DJ102</f>
        <v>1</v>
      </c>
      <c r="EF100" s="36">
        <f>'Reass Local'!DK102</f>
        <v>1</v>
      </c>
      <c r="EG100" s="36">
        <f>'Reass Local'!DL102</f>
        <v>1</v>
      </c>
      <c r="EH100" s="36">
        <f>'Reass Local'!DM102</f>
        <v>1</v>
      </c>
      <c r="EI100" s="365" t="str">
        <f>'Reass Local'!DN102</f>
        <v> </v>
      </c>
      <c r="EJ100" s="36">
        <f>'Reass Local'!DO102</f>
        <v>0.70350000000000001</v>
      </c>
      <c r="EK100" s="33"/>
      <c r="EL100" s="33"/>
      <c r="EM100" s="33"/>
      <c r="EN100" s="36">
        <f>'Reass Local'!ED102</f>
        <v>1</v>
      </c>
      <c r="EO100" s="36">
        <f>'Reass Local'!EE102</f>
        <v>1</v>
      </c>
      <c r="EP100" s="36">
        <f>'Reass Local'!EF102</f>
        <v>1</v>
      </c>
      <c r="EQ100" s="36">
        <f>'Reass Local'!EG102</f>
        <v>1</v>
      </c>
      <c r="ER100" s="36">
        <f>'Reass Local'!EH102</f>
        <v>1</v>
      </c>
      <c r="ES100" s="36">
        <f>'Reass Local'!EI102</f>
        <v>1</v>
      </c>
      <c r="ET100" s="36">
        <f>'Reass Local'!EJ102</f>
        <v>1</v>
      </c>
      <c r="EU100" s="36">
        <f>'Reass Local'!EK102</f>
        <v>1</v>
      </c>
      <c r="EV100" s="365" t="str">
        <f>'Reass Local'!EL102</f>
        <v> </v>
      </c>
      <c r="EW100" s="36">
        <f>'Reass Local'!EM102</f>
        <v>0.70350000000000001</v>
      </c>
      <c r="EX100" s="33"/>
      <c r="EY100" s="33"/>
      <c r="EZ100" s="33"/>
    </row>
    <row r="101" spans="1:156" x14ac:dyDescent="0.2">
      <c r="A101" s="31" t="s">
        <v>226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43" t="str">
        <f>'Reass Local'!M103</f>
        <v>SAP hors chargement Ant.</v>
      </c>
      <c r="O101" s="36">
        <f>'Reass Local'!N103</f>
        <v>1</v>
      </c>
      <c r="P101" s="36">
        <f>'Reass Local'!O103</f>
        <v>1</v>
      </c>
      <c r="Q101" s="36">
        <f>'Reass Local'!P103</f>
        <v>1</v>
      </c>
      <c r="R101" s="36">
        <f>'Reass Local'!Q103</f>
        <v>1</v>
      </c>
      <c r="S101" s="36">
        <f>'Reass Local'!R103</f>
        <v>1</v>
      </c>
      <c r="T101" s="36">
        <f>'Reass Local'!S103</f>
        <v>1</v>
      </c>
      <c r="U101" s="36">
        <f>'Reass Local'!T103</f>
        <v>1</v>
      </c>
      <c r="V101" s="36">
        <f>'Reass Local'!U103</f>
        <v>1</v>
      </c>
      <c r="W101" s="365" t="str">
        <f>'Reass Local'!V103</f>
        <v> </v>
      </c>
      <c r="X101" s="36">
        <f>'Reass Local'!W103</f>
        <v>0.70279999999999998</v>
      </c>
      <c r="Y101" s="33"/>
      <c r="Z101" s="33"/>
      <c r="AA101" s="36">
        <f>'Reass Local'!Z103</f>
        <v>1</v>
      </c>
      <c r="AB101" s="36">
        <f>'Reass Local'!AA103</f>
        <v>1</v>
      </c>
      <c r="AC101" s="36">
        <f>'Reass Local'!AB103</f>
        <v>1</v>
      </c>
      <c r="AD101" s="36">
        <f>'Reass Local'!AC103</f>
        <v>1</v>
      </c>
      <c r="AE101" s="36">
        <f>'Reass Local'!AD103</f>
        <v>1</v>
      </c>
      <c r="AF101" s="36">
        <f>'Reass Local'!AE103</f>
        <v>1</v>
      </c>
      <c r="AG101" s="36">
        <f>'Reass Local'!AF103</f>
        <v>1</v>
      </c>
      <c r="AH101" s="36">
        <f>'Reass Local'!AG103</f>
        <v>1</v>
      </c>
      <c r="AI101" s="365" t="str">
        <f>'Reass Local'!AH103</f>
        <v> </v>
      </c>
      <c r="AJ101" s="36">
        <f>'Reass Local'!AI103</f>
        <v>0.7</v>
      </c>
      <c r="AK101" s="33"/>
      <c r="AL101" s="33"/>
      <c r="AM101" s="43" t="str">
        <f>'Reass Local'!AK103</f>
        <v>SAP hors chargement Ant.</v>
      </c>
      <c r="AN101" s="36">
        <f>'Reass Local'!AL103</f>
        <v>1</v>
      </c>
      <c r="AO101" s="36">
        <f>'Reass Local'!AM103</f>
        <v>1</v>
      </c>
      <c r="AP101" s="36">
        <f>'Reass Local'!AN103</f>
        <v>1</v>
      </c>
      <c r="AQ101" s="36">
        <f>'Reass Local'!AO103</f>
        <v>1</v>
      </c>
      <c r="AR101" s="36">
        <f>'Reass Local'!AP103</f>
        <v>1</v>
      </c>
      <c r="AS101" s="36">
        <f>'Reass Local'!AQ103</f>
        <v>1</v>
      </c>
      <c r="AT101" s="36">
        <f>'Reass Local'!AR103</f>
        <v>1</v>
      </c>
      <c r="AU101" s="36">
        <f>'Reass Local'!AS103</f>
        <v>1</v>
      </c>
      <c r="AV101" s="365" t="str">
        <f>'Reass Local'!AT103</f>
        <v> </v>
      </c>
      <c r="AW101" s="36">
        <f>'Reass Local'!AU103</f>
        <v>0.70350000000000001</v>
      </c>
      <c r="AX101" s="33"/>
      <c r="AY101" s="33"/>
      <c r="AZ101" s="33"/>
      <c r="BA101" s="36">
        <f>'Reass Local'!AX103</f>
        <v>1</v>
      </c>
      <c r="BB101" s="36">
        <f>'Reass Local'!AY103</f>
        <v>1</v>
      </c>
      <c r="BC101" s="36">
        <f>'Reass Local'!AZ103</f>
        <v>1</v>
      </c>
      <c r="BD101" s="36">
        <f>'Reass Local'!BA103</f>
        <v>1</v>
      </c>
      <c r="BE101" s="36">
        <f>'Reass Local'!BB103</f>
        <v>1</v>
      </c>
      <c r="BF101" s="36">
        <f>'Reass Local'!BC103</f>
        <v>1</v>
      </c>
      <c r="BG101" s="36">
        <f>'Reass Local'!BD103</f>
        <v>1</v>
      </c>
      <c r="BH101" s="36">
        <f>'Reass Local'!BE103</f>
        <v>1</v>
      </c>
      <c r="BI101" s="365" t="str">
        <f>'Reass Local'!BF103</f>
        <v> </v>
      </c>
      <c r="BJ101" s="36">
        <f>'Reass Local'!BG103</f>
        <v>0.70350000000000001</v>
      </c>
      <c r="BK101" s="33"/>
      <c r="BL101" s="33"/>
      <c r="BM101" s="33"/>
      <c r="BN101" s="36">
        <f>'Reass Local'!BJ103</f>
        <v>1</v>
      </c>
      <c r="BO101" s="36">
        <f>'Reass Local'!BK103</f>
        <v>1</v>
      </c>
      <c r="BP101" s="36">
        <f>'Reass Local'!BL103</f>
        <v>1</v>
      </c>
      <c r="BQ101" s="36">
        <f>'Reass Local'!BM103</f>
        <v>1</v>
      </c>
      <c r="BR101" s="36">
        <f>'Reass Local'!BN103</f>
        <v>1</v>
      </c>
      <c r="BS101" s="36">
        <f>'Reass Local'!BO103</f>
        <v>1</v>
      </c>
      <c r="BT101" s="36">
        <f>'Reass Local'!BP103</f>
        <v>1</v>
      </c>
      <c r="BU101" s="36">
        <f>'Reass Local'!BQ103</f>
        <v>1</v>
      </c>
      <c r="BV101" s="365" t="str">
        <f>'Reass Local'!BR103</f>
        <v> </v>
      </c>
      <c r="BW101" s="36">
        <f>'Reass Local'!BS103</f>
        <v>0.70350000000000001</v>
      </c>
      <c r="BX101" s="33"/>
      <c r="BY101" s="33"/>
      <c r="BZ101" s="33"/>
      <c r="CA101" s="36">
        <f>'Reass Local'!BV103</f>
        <v>1</v>
      </c>
      <c r="CB101" s="36">
        <f>'Reass Local'!BW103</f>
        <v>1</v>
      </c>
      <c r="CC101" s="36">
        <f>'Reass Local'!BX103</f>
        <v>1</v>
      </c>
      <c r="CD101" s="36">
        <f>'Reass Local'!BY103</f>
        <v>1</v>
      </c>
      <c r="CE101" s="36">
        <f>'Reass Local'!BZ103</f>
        <v>1</v>
      </c>
      <c r="CF101" s="36">
        <f>'Reass Local'!CA103</f>
        <v>1</v>
      </c>
      <c r="CG101" s="36">
        <f>'Reass Local'!CB103</f>
        <v>1</v>
      </c>
      <c r="CH101" s="36">
        <f>'Reass Local'!CC103</f>
        <v>1</v>
      </c>
      <c r="CI101" s="365" t="str">
        <f>'Reass Local'!CD103</f>
        <v> </v>
      </c>
      <c r="CJ101" s="36">
        <f>'Reass Local'!CE103</f>
        <v>0.70350000000000001</v>
      </c>
      <c r="CK101" s="33"/>
      <c r="CL101" s="33"/>
      <c r="CM101" s="33"/>
      <c r="CN101" s="36">
        <f>'Reass Local'!CH103</f>
        <v>1</v>
      </c>
      <c r="CO101" s="36">
        <f>'Reass Local'!CI103</f>
        <v>1</v>
      </c>
      <c r="CP101" s="36">
        <f>'Reass Local'!CJ103</f>
        <v>1</v>
      </c>
      <c r="CQ101" s="36">
        <f>'Reass Local'!CK103</f>
        <v>1</v>
      </c>
      <c r="CR101" s="36">
        <f>'Reass Local'!CL103</f>
        <v>1</v>
      </c>
      <c r="CS101" s="36">
        <f>'Reass Local'!CM103</f>
        <v>1</v>
      </c>
      <c r="CT101" s="36">
        <f>'Reass Local'!CN103</f>
        <v>1</v>
      </c>
      <c r="CU101" s="36">
        <f>'Reass Local'!CO103</f>
        <v>1</v>
      </c>
      <c r="CV101" s="365" t="str">
        <f>'Reass Local'!CP103</f>
        <v> </v>
      </c>
      <c r="CW101" s="36">
        <f>'Reass Local'!CQ103</f>
        <v>0.70350000000000001</v>
      </c>
      <c r="CX101" s="33"/>
      <c r="CY101" s="33"/>
      <c r="CZ101" s="33"/>
      <c r="DA101" s="36">
        <f>'Reass Local'!CT103</f>
        <v>1</v>
      </c>
      <c r="DB101" s="36">
        <f>'Reass Local'!CU103</f>
        <v>1</v>
      </c>
      <c r="DC101" s="36">
        <f>'Reass Local'!CV103</f>
        <v>1</v>
      </c>
      <c r="DD101" s="36">
        <f>'Reass Local'!CW103</f>
        <v>1</v>
      </c>
      <c r="DE101" s="36">
        <f>'Reass Local'!CX103</f>
        <v>1</v>
      </c>
      <c r="DF101" s="36">
        <f>'Reass Local'!CY103</f>
        <v>1</v>
      </c>
      <c r="DG101" s="36">
        <f>'Reass Local'!CZ103</f>
        <v>1</v>
      </c>
      <c r="DH101" s="36">
        <f>'Reass Local'!DA103</f>
        <v>1</v>
      </c>
      <c r="DI101" s="365" t="str">
        <f>'Reass Local'!DB103</f>
        <v> </v>
      </c>
      <c r="DJ101" s="36">
        <f>'Reass Local'!DC103</f>
        <v>0.70350000000000001</v>
      </c>
      <c r="DK101" s="33"/>
      <c r="DL101" s="33"/>
      <c r="DM101" s="33"/>
      <c r="DN101" s="36">
        <f>'Reass Local'!DF103</f>
        <v>1</v>
      </c>
      <c r="DO101" s="36">
        <f>'Reass Local'!DG103</f>
        <v>1</v>
      </c>
      <c r="DP101" s="36">
        <f>'Reass Local'!DH103</f>
        <v>1</v>
      </c>
      <c r="DQ101" s="36">
        <f>'Reass Local'!DI103</f>
        <v>1</v>
      </c>
      <c r="DR101" s="36">
        <f>'Reass Local'!DJ103</f>
        <v>1</v>
      </c>
      <c r="DS101" s="36">
        <f>'Reass Local'!DK103</f>
        <v>1</v>
      </c>
      <c r="DT101" s="36">
        <f>'Reass Local'!DL103</f>
        <v>1</v>
      </c>
      <c r="DU101" s="36">
        <f>'Reass Local'!DM103</f>
        <v>1</v>
      </c>
      <c r="DV101" s="365" t="str">
        <f>'Reass Local'!DN103</f>
        <v> </v>
      </c>
      <c r="DW101" s="36">
        <f>'Reass Local'!DO103</f>
        <v>0.70350000000000001</v>
      </c>
      <c r="DX101" s="33"/>
      <c r="DY101" s="33"/>
      <c r="DZ101" s="33"/>
      <c r="EA101" s="36">
        <f>'Reass Local'!DF103</f>
        <v>1</v>
      </c>
      <c r="EB101" s="36">
        <f>'Reass Local'!DG103</f>
        <v>1</v>
      </c>
      <c r="EC101" s="36">
        <f>'Reass Local'!DH103</f>
        <v>1</v>
      </c>
      <c r="ED101" s="36">
        <f>'Reass Local'!DI103</f>
        <v>1</v>
      </c>
      <c r="EE101" s="36">
        <f>'Reass Local'!DJ103</f>
        <v>1</v>
      </c>
      <c r="EF101" s="36">
        <f>'Reass Local'!DK103</f>
        <v>1</v>
      </c>
      <c r="EG101" s="36">
        <f>'Reass Local'!DL103</f>
        <v>1</v>
      </c>
      <c r="EH101" s="36">
        <f>'Reass Local'!DM103</f>
        <v>1</v>
      </c>
      <c r="EI101" s="365" t="str">
        <f>'Reass Local'!DN103</f>
        <v> </v>
      </c>
      <c r="EJ101" s="36">
        <f>'Reass Local'!DO103</f>
        <v>0.70350000000000001</v>
      </c>
      <c r="EK101" s="33"/>
      <c r="EL101" s="33"/>
      <c r="EM101" s="33"/>
      <c r="EN101" s="36">
        <f>'Reass Local'!ED103</f>
        <v>1</v>
      </c>
      <c r="EO101" s="36">
        <f>'Reass Local'!EE103</f>
        <v>1</v>
      </c>
      <c r="EP101" s="36">
        <f>'Reass Local'!EF103</f>
        <v>1</v>
      </c>
      <c r="EQ101" s="36">
        <f>'Reass Local'!EG103</f>
        <v>1</v>
      </c>
      <c r="ER101" s="36">
        <f>'Reass Local'!EH103</f>
        <v>1</v>
      </c>
      <c r="ES101" s="36">
        <f>'Reass Local'!EI103</f>
        <v>1</v>
      </c>
      <c r="ET101" s="36">
        <f>'Reass Local'!EJ103</f>
        <v>1</v>
      </c>
      <c r="EU101" s="36">
        <f>'Reass Local'!EK103</f>
        <v>1</v>
      </c>
      <c r="EV101" s="365" t="str">
        <f>'Reass Local'!EL103</f>
        <v> </v>
      </c>
      <c r="EW101" s="36">
        <f>'Reass Local'!EM103</f>
        <v>0.70350000000000001</v>
      </c>
      <c r="EX101" s="33"/>
      <c r="EY101" s="33"/>
      <c r="EZ101" s="33"/>
    </row>
    <row r="102" spans="1:156" x14ac:dyDescent="0.2">
      <c r="A102" s="40" t="s">
        <v>225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66" t="str">
        <f>'Reass Local'!M104</f>
        <v>Recours Per.</v>
      </c>
      <c r="O102" s="36">
        <f>'Reass Local'!N104</f>
        <v>1</v>
      </c>
      <c r="P102" s="36">
        <f>'Reass Local'!O104</f>
        <v>1</v>
      </c>
      <c r="Q102" s="36">
        <f>'Reass Local'!P104</f>
        <v>1</v>
      </c>
      <c r="R102" s="36">
        <f>'Reass Local'!Q104</f>
        <v>1</v>
      </c>
      <c r="S102" s="36">
        <f>'Reass Local'!R104</f>
        <v>1</v>
      </c>
      <c r="T102" s="36">
        <f>'Reass Local'!S104</f>
        <v>1</v>
      </c>
      <c r="U102" s="36">
        <f>'Reass Local'!T104</f>
        <v>1</v>
      </c>
      <c r="V102" s="36">
        <f>'Reass Local'!U104</f>
        <v>1</v>
      </c>
      <c r="W102" s="365" t="str">
        <f>'Reass Local'!V104</f>
        <v> </v>
      </c>
      <c r="X102" s="36">
        <f>'Reass Local'!W104</f>
        <v>0.70279999999999998</v>
      </c>
      <c r="Y102" s="33"/>
      <c r="Z102" s="33"/>
      <c r="AA102" s="36">
        <f>'Reass Local'!Z104</f>
        <v>1</v>
      </c>
      <c r="AB102" s="36">
        <f>'Reass Local'!AA104</f>
        <v>1</v>
      </c>
      <c r="AC102" s="36">
        <f>'Reass Local'!AB104</f>
        <v>1</v>
      </c>
      <c r="AD102" s="36">
        <f>'Reass Local'!AC104</f>
        <v>1</v>
      </c>
      <c r="AE102" s="36">
        <f>'Reass Local'!AD104</f>
        <v>1</v>
      </c>
      <c r="AF102" s="36">
        <f>'Reass Local'!AE104</f>
        <v>1</v>
      </c>
      <c r="AG102" s="36">
        <f>'Reass Local'!AF104</f>
        <v>1</v>
      </c>
      <c r="AH102" s="36">
        <f>'Reass Local'!AG104</f>
        <v>1</v>
      </c>
      <c r="AI102" s="365" t="str">
        <f>'Reass Local'!AH104</f>
        <v> </v>
      </c>
      <c r="AJ102" s="36">
        <f>'Reass Local'!AI104</f>
        <v>0.7</v>
      </c>
      <c r="AK102" s="33"/>
      <c r="AL102" s="33"/>
      <c r="AM102" s="366" t="str">
        <f>'Reass Local'!AK104</f>
        <v>Recours Per.</v>
      </c>
      <c r="AN102" s="36">
        <f>'Reass Local'!AL104</f>
        <v>1</v>
      </c>
      <c r="AO102" s="36">
        <f>'Reass Local'!AM104</f>
        <v>1</v>
      </c>
      <c r="AP102" s="36">
        <f>'Reass Local'!AN104</f>
        <v>1</v>
      </c>
      <c r="AQ102" s="36">
        <f>'Reass Local'!AO104</f>
        <v>1</v>
      </c>
      <c r="AR102" s="36">
        <f>'Reass Local'!AP104</f>
        <v>1</v>
      </c>
      <c r="AS102" s="36">
        <f>'Reass Local'!AQ104</f>
        <v>1</v>
      </c>
      <c r="AT102" s="36">
        <f>'Reass Local'!AR104</f>
        <v>1</v>
      </c>
      <c r="AU102" s="36">
        <f>'Reass Local'!AS104</f>
        <v>1</v>
      </c>
      <c r="AV102" s="365" t="str">
        <f>'Reass Local'!AT104</f>
        <v> </v>
      </c>
      <c r="AW102" s="36">
        <f>'Reass Local'!AU104</f>
        <v>0.70350000000000001</v>
      </c>
      <c r="AX102" s="33"/>
      <c r="AY102" s="33"/>
      <c r="AZ102" s="33"/>
      <c r="BA102" s="36">
        <f>'Reass Local'!AX104</f>
        <v>1</v>
      </c>
      <c r="BB102" s="36">
        <f>'Reass Local'!AY104</f>
        <v>1</v>
      </c>
      <c r="BC102" s="36">
        <f>'Reass Local'!AZ104</f>
        <v>1</v>
      </c>
      <c r="BD102" s="36">
        <f>'Reass Local'!BA104</f>
        <v>1</v>
      </c>
      <c r="BE102" s="36">
        <f>'Reass Local'!BB104</f>
        <v>1</v>
      </c>
      <c r="BF102" s="36">
        <f>'Reass Local'!BC104</f>
        <v>1</v>
      </c>
      <c r="BG102" s="36">
        <f>'Reass Local'!BD104</f>
        <v>1</v>
      </c>
      <c r="BH102" s="36">
        <f>'Reass Local'!BE104</f>
        <v>1</v>
      </c>
      <c r="BI102" s="365" t="str">
        <f>'Reass Local'!BF104</f>
        <v> </v>
      </c>
      <c r="BJ102" s="36">
        <f>'Reass Local'!BG104</f>
        <v>0.70350000000000001</v>
      </c>
      <c r="BK102" s="33"/>
      <c r="BL102" s="33"/>
      <c r="BM102" s="33"/>
      <c r="BN102" s="36">
        <f>'Reass Local'!BJ104</f>
        <v>1</v>
      </c>
      <c r="BO102" s="36">
        <f>'Reass Local'!BK104</f>
        <v>1</v>
      </c>
      <c r="BP102" s="36">
        <f>'Reass Local'!BL104</f>
        <v>1</v>
      </c>
      <c r="BQ102" s="36">
        <f>'Reass Local'!BM104</f>
        <v>1</v>
      </c>
      <c r="BR102" s="36">
        <f>'Reass Local'!BN104</f>
        <v>1</v>
      </c>
      <c r="BS102" s="36">
        <f>'Reass Local'!BO104</f>
        <v>1</v>
      </c>
      <c r="BT102" s="36">
        <f>'Reass Local'!BP104</f>
        <v>1</v>
      </c>
      <c r="BU102" s="36">
        <f>'Reass Local'!BQ104</f>
        <v>1</v>
      </c>
      <c r="BV102" s="365" t="str">
        <f>'Reass Local'!BR104</f>
        <v> </v>
      </c>
      <c r="BW102" s="36">
        <f>'Reass Local'!BS104</f>
        <v>0.70350000000000001</v>
      </c>
      <c r="BX102" s="33"/>
      <c r="BY102" s="33"/>
      <c r="BZ102" s="33"/>
      <c r="CA102" s="36">
        <f>'Reass Local'!BV104</f>
        <v>1</v>
      </c>
      <c r="CB102" s="36">
        <f>'Reass Local'!BW104</f>
        <v>1</v>
      </c>
      <c r="CC102" s="36">
        <f>'Reass Local'!BX104</f>
        <v>1</v>
      </c>
      <c r="CD102" s="36">
        <f>'Reass Local'!BY104</f>
        <v>1</v>
      </c>
      <c r="CE102" s="36">
        <f>'Reass Local'!BZ104</f>
        <v>1</v>
      </c>
      <c r="CF102" s="36">
        <f>'Reass Local'!CA104</f>
        <v>1</v>
      </c>
      <c r="CG102" s="36">
        <f>'Reass Local'!CB104</f>
        <v>1</v>
      </c>
      <c r="CH102" s="36">
        <f>'Reass Local'!CC104</f>
        <v>1</v>
      </c>
      <c r="CI102" s="365" t="str">
        <f>'Reass Local'!CD104</f>
        <v> </v>
      </c>
      <c r="CJ102" s="36">
        <f>'Reass Local'!CE104</f>
        <v>0.70350000000000001</v>
      </c>
      <c r="CK102" s="33"/>
      <c r="CL102" s="33"/>
      <c r="CM102" s="33"/>
      <c r="CN102" s="36">
        <f>'Reass Local'!CH104</f>
        <v>1</v>
      </c>
      <c r="CO102" s="36">
        <f>'Reass Local'!CI104</f>
        <v>1</v>
      </c>
      <c r="CP102" s="36">
        <f>'Reass Local'!CJ104</f>
        <v>1</v>
      </c>
      <c r="CQ102" s="36">
        <f>'Reass Local'!CK104</f>
        <v>1</v>
      </c>
      <c r="CR102" s="36">
        <f>'Reass Local'!CL104</f>
        <v>1</v>
      </c>
      <c r="CS102" s="36">
        <f>'Reass Local'!CM104</f>
        <v>1</v>
      </c>
      <c r="CT102" s="36">
        <f>'Reass Local'!CN104</f>
        <v>1</v>
      </c>
      <c r="CU102" s="36">
        <f>'Reass Local'!CO104</f>
        <v>1</v>
      </c>
      <c r="CV102" s="365" t="str">
        <f>'Reass Local'!CP104</f>
        <v> </v>
      </c>
      <c r="CW102" s="36">
        <f>'Reass Local'!CQ104</f>
        <v>0.70350000000000001</v>
      </c>
      <c r="CX102" s="33"/>
      <c r="CY102" s="33"/>
      <c r="CZ102" s="33"/>
      <c r="DA102" s="36">
        <f>'Reass Local'!CT104</f>
        <v>1</v>
      </c>
      <c r="DB102" s="36">
        <f>'Reass Local'!CU104</f>
        <v>1</v>
      </c>
      <c r="DC102" s="36">
        <f>'Reass Local'!CV104</f>
        <v>1</v>
      </c>
      <c r="DD102" s="36">
        <f>'Reass Local'!CW104</f>
        <v>1</v>
      </c>
      <c r="DE102" s="36">
        <f>'Reass Local'!CX104</f>
        <v>1</v>
      </c>
      <c r="DF102" s="36">
        <f>'Reass Local'!CY104</f>
        <v>1</v>
      </c>
      <c r="DG102" s="36">
        <f>'Reass Local'!CZ104</f>
        <v>1</v>
      </c>
      <c r="DH102" s="36">
        <f>'Reass Local'!DA104</f>
        <v>1</v>
      </c>
      <c r="DI102" s="365" t="str">
        <f>'Reass Local'!DB104</f>
        <v> </v>
      </c>
      <c r="DJ102" s="36">
        <f>'Reass Local'!DC104</f>
        <v>0.70350000000000001</v>
      </c>
      <c r="DK102" s="33"/>
      <c r="DL102" s="33"/>
      <c r="DM102" s="33"/>
      <c r="DN102" s="36">
        <f>'Reass Local'!DF104</f>
        <v>1</v>
      </c>
      <c r="DO102" s="36">
        <f>'Reass Local'!DG104</f>
        <v>1</v>
      </c>
      <c r="DP102" s="36">
        <f>'Reass Local'!DH104</f>
        <v>1</v>
      </c>
      <c r="DQ102" s="36">
        <f>'Reass Local'!DI104</f>
        <v>1</v>
      </c>
      <c r="DR102" s="36">
        <f>'Reass Local'!DJ104</f>
        <v>1</v>
      </c>
      <c r="DS102" s="36">
        <f>'Reass Local'!DK104</f>
        <v>1</v>
      </c>
      <c r="DT102" s="36">
        <f>'Reass Local'!DL104</f>
        <v>1</v>
      </c>
      <c r="DU102" s="36">
        <f>'Reass Local'!DM104</f>
        <v>1</v>
      </c>
      <c r="DV102" s="365" t="str">
        <f>'Reass Local'!DN104</f>
        <v> </v>
      </c>
      <c r="DW102" s="36">
        <f>'Reass Local'!DO104</f>
        <v>0.70350000000000001</v>
      </c>
      <c r="DX102" s="33"/>
      <c r="DY102" s="33"/>
      <c r="DZ102" s="33"/>
      <c r="EA102" s="36">
        <f>'Reass Local'!DF104</f>
        <v>1</v>
      </c>
      <c r="EB102" s="36">
        <f>'Reass Local'!DG104</f>
        <v>1</v>
      </c>
      <c r="EC102" s="36">
        <f>'Reass Local'!DH104</f>
        <v>1</v>
      </c>
      <c r="ED102" s="36">
        <f>'Reass Local'!DI104</f>
        <v>1</v>
      </c>
      <c r="EE102" s="36">
        <f>'Reass Local'!DJ104</f>
        <v>1</v>
      </c>
      <c r="EF102" s="36">
        <f>'Reass Local'!DK104</f>
        <v>1</v>
      </c>
      <c r="EG102" s="36">
        <f>'Reass Local'!DL104</f>
        <v>1</v>
      </c>
      <c r="EH102" s="36">
        <f>'Reass Local'!DM104</f>
        <v>1</v>
      </c>
      <c r="EI102" s="365" t="str">
        <f>'Reass Local'!DN104</f>
        <v> </v>
      </c>
      <c r="EJ102" s="36">
        <f>'Reass Local'!DO104</f>
        <v>0.70350000000000001</v>
      </c>
      <c r="EK102" s="33"/>
      <c r="EL102" s="33"/>
      <c r="EM102" s="33"/>
      <c r="EN102" s="36">
        <f>'Reass Local'!ED104</f>
        <v>1</v>
      </c>
      <c r="EO102" s="36">
        <f>'Reass Local'!EE104</f>
        <v>1</v>
      </c>
      <c r="EP102" s="36">
        <f>'Reass Local'!EF104</f>
        <v>1</v>
      </c>
      <c r="EQ102" s="36">
        <f>'Reass Local'!EG104</f>
        <v>1</v>
      </c>
      <c r="ER102" s="36">
        <f>'Reass Local'!EH104</f>
        <v>1</v>
      </c>
      <c r="ES102" s="36">
        <f>'Reass Local'!EI104</f>
        <v>1</v>
      </c>
      <c r="ET102" s="36">
        <f>'Reass Local'!EJ104</f>
        <v>1</v>
      </c>
      <c r="EU102" s="36">
        <f>'Reass Local'!EK104</f>
        <v>1</v>
      </c>
      <c r="EV102" s="365" t="str">
        <f>'Reass Local'!EL104</f>
        <v> </v>
      </c>
      <c r="EW102" s="36">
        <f>'Reass Local'!EM104</f>
        <v>0.70350000000000001</v>
      </c>
      <c r="EX102" s="33"/>
      <c r="EY102" s="33"/>
      <c r="EZ102" s="33"/>
    </row>
    <row r="103" spans="1:156" x14ac:dyDescent="0.2">
      <c r="A103" s="31" t="s">
        <v>224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43" t="str">
        <f>'Reass Local'!M105</f>
        <v>Recours Per.Anté</v>
      </c>
      <c r="O103" s="36">
        <f>'Reass Local'!N105</f>
        <v>1</v>
      </c>
      <c r="P103" s="36">
        <f>'Reass Local'!O105</f>
        <v>1</v>
      </c>
      <c r="Q103" s="36">
        <f>'Reass Local'!P105</f>
        <v>1</v>
      </c>
      <c r="R103" s="36">
        <f>'Reass Local'!Q105</f>
        <v>1</v>
      </c>
      <c r="S103" s="36">
        <f>'Reass Local'!R105</f>
        <v>1</v>
      </c>
      <c r="T103" s="36">
        <f>'Reass Local'!S105</f>
        <v>1</v>
      </c>
      <c r="U103" s="36">
        <f>'Reass Local'!T105</f>
        <v>1</v>
      </c>
      <c r="V103" s="36">
        <f>'Reass Local'!U105</f>
        <v>1</v>
      </c>
      <c r="W103" s="365" t="str">
        <f>'Reass Local'!V105</f>
        <v> </v>
      </c>
      <c r="X103" s="36">
        <f>'Reass Local'!W105</f>
        <v>0.70279999999999998</v>
      </c>
      <c r="Y103" s="33"/>
      <c r="Z103" s="33"/>
      <c r="AA103" s="36">
        <f>'Reass Local'!Z105</f>
        <v>1</v>
      </c>
      <c r="AB103" s="36">
        <f>'Reass Local'!AA105</f>
        <v>1</v>
      </c>
      <c r="AC103" s="36">
        <f>'Reass Local'!AB105</f>
        <v>1</v>
      </c>
      <c r="AD103" s="36">
        <f>'Reass Local'!AC105</f>
        <v>1</v>
      </c>
      <c r="AE103" s="36">
        <f>'Reass Local'!AD105</f>
        <v>1</v>
      </c>
      <c r="AF103" s="36">
        <f>'Reass Local'!AE105</f>
        <v>1</v>
      </c>
      <c r="AG103" s="36">
        <f>'Reass Local'!AF105</f>
        <v>1</v>
      </c>
      <c r="AH103" s="36">
        <f>'Reass Local'!AG105</f>
        <v>1</v>
      </c>
      <c r="AI103" s="365" t="str">
        <f>'Reass Local'!AH105</f>
        <v> </v>
      </c>
      <c r="AJ103" s="36">
        <f>'Reass Local'!AI105</f>
        <v>0.7</v>
      </c>
      <c r="AK103" s="33"/>
      <c r="AL103" s="33"/>
      <c r="AM103" s="43" t="str">
        <f>'Reass Local'!AK105</f>
        <v>Recours Per.Anté</v>
      </c>
      <c r="AN103" s="36">
        <f>'Reass Local'!AL105</f>
        <v>1</v>
      </c>
      <c r="AO103" s="36">
        <f>'Reass Local'!AM105</f>
        <v>1</v>
      </c>
      <c r="AP103" s="36">
        <f>'Reass Local'!AN105</f>
        <v>1</v>
      </c>
      <c r="AQ103" s="36">
        <f>'Reass Local'!AO105</f>
        <v>1</v>
      </c>
      <c r="AR103" s="36">
        <f>'Reass Local'!AP105</f>
        <v>1</v>
      </c>
      <c r="AS103" s="36">
        <f>'Reass Local'!AQ105</f>
        <v>1</v>
      </c>
      <c r="AT103" s="36">
        <f>'Reass Local'!AR105</f>
        <v>1</v>
      </c>
      <c r="AU103" s="36">
        <f>'Reass Local'!AS105</f>
        <v>1</v>
      </c>
      <c r="AV103" s="365" t="str">
        <f>'Reass Local'!AT105</f>
        <v> </v>
      </c>
      <c r="AW103" s="36">
        <f>'Reass Local'!AU105</f>
        <v>0.70350000000000001</v>
      </c>
      <c r="AX103" s="33"/>
      <c r="AY103" s="33"/>
      <c r="AZ103" s="33"/>
      <c r="BA103" s="36">
        <f>'Reass Local'!AX105</f>
        <v>1</v>
      </c>
      <c r="BB103" s="36">
        <f>'Reass Local'!AY105</f>
        <v>1</v>
      </c>
      <c r="BC103" s="36">
        <f>'Reass Local'!AZ105</f>
        <v>1</v>
      </c>
      <c r="BD103" s="36">
        <f>'Reass Local'!BA105</f>
        <v>1</v>
      </c>
      <c r="BE103" s="36">
        <f>'Reass Local'!BB105</f>
        <v>1</v>
      </c>
      <c r="BF103" s="36">
        <f>'Reass Local'!BC105</f>
        <v>1</v>
      </c>
      <c r="BG103" s="36">
        <f>'Reass Local'!BD105</f>
        <v>1</v>
      </c>
      <c r="BH103" s="36">
        <f>'Reass Local'!BE105</f>
        <v>1</v>
      </c>
      <c r="BI103" s="365" t="str">
        <f>'Reass Local'!BF105</f>
        <v> </v>
      </c>
      <c r="BJ103" s="36">
        <f>'Reass Local'!BG105</f>
        <v>0.70350000000000001</v>
      </c>
      <c r="BK103" s="33"/>
      <c r="BL103" s="33"/>
      <c r="BM103" s="33"/>
      <c r="BN103" s="36">
        <f>'Reass Local'!BJ105</f>
        <v>1</v>
      </c>
      <c r="BO103" s="36">
        <f>'Reass Local'!BK105</f>
        <v>1</v>
      </c>
      <c r="BP103" s="36">
        <f>'Reass Local'!BL105</f>
        <v>1</v>
      </c>
      <c r="BQ103" s="36">
        <f>'Reass Local'!BM105</f>
        <v>1</v>
      </c>
      <c r="BR103" s="36">
        <f>'Reass Local'!BN105</f>
        <v>1</v>
      </c>
      <c r="BS103" s="36">
        <f>'Reass Local'!BO105</f>
        <v>1</v>
      </c>
      <c r="BT103" s="36">
        <f>'Reass Local'!BP105</f>
        <v>1</v>
      </c>
      <c r="BU103" s="36">
        <f>'Reass Local'!BQ105</f>
        <v>1</v>
      </c>
      <c r="BV103" s="365" t="str">
        <f>'Reass Local'!BR105</f>
        <v> </v>
      </c>
      <c r="BW103" s="36">
        <f>'Reass Local'!BS105</f>
        <v>0.70350000000000001</v>
      </c>
      <c r="BX103" s="33"/>
      <c r="BY103" s="33"/>
      <c r="BZ103" s="33"/>
      <c r="CA103" s="36">
        <f>'Reass Local'!BV105</f>
        <v>1</v>
      </c>
      <c r="CB103" s="36">
        <f>'Reass Local'!BW105</f>
        <v>1</v>
      </c>
      <c r="CC103" s="36">
        <f>'Reass Local'!BX105</f>
        <v>1</v>
      </c>
      <c r="CD103" s="36">
        <f>'Reass Local'!BY105</f>
        <v>1</v>
      </c>
      <c r="CE103" s="36">
        <f>'Reass Local'!BZ105</f>
        <v>1</v>
      </c>
      <c r="CF103" s="36">
        <f>'Reass Local'!CA105</f>
        <v>1</v>
      </c>
      <c r="CG103" s="36">
        <f>'Reass Local'!CB105</f>
        <v>1</v>
      </c>
      <c r="CH103" s="36">
        <f>'Reass Local'!CC105</f>
        <v>1</v>
      </c>
      <c r="CI103" s="365" t="str">
        <f>'Reass Local'!CD105</f>
        <v> </v>
      </c>
      <c r="CJ103" s="36">
        <f>'Reass Local'!CE105</f>
        <v>0.70350000000000001</v>
      </c>
      <c r="CK103" s="33"/>
      <c r="CL103" s="33"/>
      <c r="CM103" s="33"/>
      <c r="CN103" s="36">
        <f>'Reass Local'!CH105</f>
        <v>1</v>
      </c>
      <c r="CO103" s="36">
        <f>'Reass Local'!CI105</f>
        <v>1</v>
      </c>
      <c r="CP103" s="36">
        <f>'Reass Local'!CJ105</f>
        <v>1</v>
      </c>
      <c r="CQ103" s="36">
        <f>'Reass Local'!CK105</f>
        <v>1</v>
      </c>
      <c r="CR103" s="36">
        <f>'Reass Local'!CL105</f>
        <v>1</v>
      </c>
      <c r="CS103" s="36">
        <f>'Reass Local'!CM105</f>
        <v>1</v>
      </c>
      <c r="CT103" s="36">
        <f>'Reass Local'!CN105</f>
        <v>1</v>
      </c>
      <c r="CU103" s="36">
        <f>'Reass Local'!CO105</f>
        <v>1</v>
      </c>
      <c r="CV103" s="365" t="str">
        <f>'Reass Local'!CP105</f>
        <v> </v>
      </c>
      <c r="CW103" s="36">
        <f>'Reass Local'!CQ105</f>
        <v>0.70350000000000001</v>
      </c>
      <c r="CX103" s="33"/>
      <c r="CY103" s="33"/>
      <c r="CZ103" s="33"/>
      <c r="DA103" s="36">
        <f>'Reass Local'!CT105</f>
        <v>1</v>
      </c>
      <c r="DB103" s="36">
        <f>'Reass Local'!CU105</f>
        <v>1</v>
      </c>
      <c r="DC103" s="36">
        <f>'Reass Local'!CV105</f>
        <v>1</v>
      </c>
      <c r="DD103" s="36">
        <f>'Reass Local'!CW105</f>
        <v>1</v>
      </c>
      <c r="DE103" s="36">
        <f>'Reass Local'!CX105</f>
        <v>1</v>
      </c>
      <c r="DF103" s="36">
        <f>'Reass Local'!CY105</f>
        <v>1</v>
      </c>
      <c r="DG103" s="36">
        <f>'Reass Local'!CZ105</f>
        <v>1</v>
      </c>
      <c r="DH103" s="36">
        <f>'Reass Local'!DA105</f>
        <v>1</v>
      </c>
      <c r="DI103" s="365" t="str">
        <f>'Reass Local'!DB105</f>
        <v> </v>
      </c>
      <c r="DJ103" s="36">
        <f>'Reass Local'!DC105</f>
        <v>0.70350000000000001</v>
      </c>
      <c r="DK103" s="33"/>
      <c r="DL103" s="33"/>
      <c r="DM103" s="33"/>
      <c r="DN103" s="36">
        <f>'Reass Local'!DF105</f>
        <v>1</v>
      </c>
      <c r="DO103" s="36">
        <f>'Reass Local'!DG105</f>
        <v>1</v>
      </c>
      <c r="DP103" s="36">
        <f>'Reass Local'!DH105</f>
        <v>1</v>
      </c>
      <c r="DQ103" s="36">
        <f>'Reass Local'!DI105</f>
        <v>1</v>
      </c>
      <c r="DR103" s="36">
        <f>'Reass Local'!DJ105</f>
        <v>1</v>
      </c>
      <c r="DS103" s="36">
        <f>'Reass Local'!DK105</f>
        <v>1</v>
      </c>
      <c r="DT103" s="36">
        <f>'Reass Local'!DL105</f>
        <v>1</v>
      </c>
      <c r="DU103" s="36">
        <f>'Reass Local'!DM105</f>
        <v>1</v>
      </c>
      <c r="DV103" s="365" t="str">
        <f>'Reass Local'!DN105</f>
        <v> </v>
      </c>
      <c r="DW103" s="36">
        <f>'Reass Local'!DO105</f>
        <v>0.70350000000000001</v>
      </c>
      <c r="DX103" s="33"/>
      <c r="DY103" s="33"/>
      <c r="DZ103" s="33"/>
      <c r="EA103" s="36">
        <f>'Reass Local'!DF105</f>
        <v>1</v>
      </c>
      <c r="EB103" s="36">
        <f>'Reass Local'!DG105</f>
        <v>1</v>
      </c>
      <c r="EC103" s="36">
        <f>'Reass Local'!DH105</f>
        <v>1</v>
      </c>
      <c r="ED103" s="36">
        <f>'Reass Local'!DI105</f>
        <v>1</v>
      </c>
      <c r="EE103" s="36">
        <f>'Reass Local'!DJ105</f>
        <v>1</v>
      </c>
      <c r="EF103" s="36">
        <f>'Reass Local'!DK105</f>
        <v>1</v>
      </c>
      <c r="EG103" s="36">
        <f>'Reass Local'!DL105</f>
        <v>1</v>
      </c>
      <c r="EH103" s="36">
        <f>'Reass Local'!DM105</f>
        <v>1</v>
      </c>
      <c r="EI103" s="365" t="str">
        <f>'Reass Local'!DN105</f>
        <v> </v>
      </c>
      <c r="EJ103" s="36">
        <f>'Reass Local'!DO105</f>
        <v>0.70350000000000001</v>
      </c>
      <c r="EK103" s="33"/>
      <c r="EL103" s="33"/>
      <c r="EM103" s="33"/>
      <c r="EN103" s="36">
        <f>'Reass Local'!ED105</f>
        <v>1</v>
      </c>
      <c r="EO103" s="36">
        <f>'Reass Local'!EE105</f>
        <v>1</v>
      </c>
      <c r="EP103" s="36">
        <f>'Reass Local'!EF105</f>
        <v>1</v>
      </c>
      <c r="EQ103" s="36">
        <f>'Reass Local'!EG105</f>
        <v>1</v>
      </c>
      <c r="ER103" s="36">
        <f>'Reass Local'!EH105</f>
        <v>1</v>
      </c>
      <c r="ES103" s="36">
        <f>'Reass Local'!EI105</f>
        <v>1</v>
      </c>
      <c r="ET103" s="36">
        <f>'Reass Local'!EJ105</f>
        <v>1</v>
      </c>
      <c r="EU103" s="36">
        <f>'Reass Local'!EK105</f>
        <v>1</v>
      </c>
      <c r="EV103" s="365" t="str">
        <f>'Reass Local'!EL105</f>
        <v> </v>
      </c>
      <c r="EW103" s="36">
        <f>'Reass Local'!EM105</f>
        <v>0.70350000000000001</v>
      </c>
      <c r="EX103" s="33"/>
      <c r="EY103" s="33"/>
      <c r="EZ103" s="33"/>
    </row>
    <row r="104" spans="1:156" x14ac:dyDescent="0.2">
      <c r="A104" s="31" t="s">
        <v>223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43" t="str">
        <f>'Reass Local'!M106</f>
        <v xml:space="preserve">    SAP    Ouverture</v>
      </c>
      <c r="O104" s="36">
        <f>'Reass Local'!N106</f>
        <v>1</v>
      </c>
      <c r="P104" s="36">
        <f>'Reass Local'!O106</f>
        <v>1</v>
      </c>
      <c r="Q104" s="36">
        <f>'Reass Local'!P106</f>
        <v>1</v>
      </c>
      <c r="R104" s="36">
        <f>'Reass Local'!Q106</f>
        <v>1</v>
      </c>
      <c r="S104" s="36">
        <f>'Reass Local'!R106</f>
        <v>1</v>
      </c>
      <c r="T104" s="36">
        <f>'Reass Local'!S106</f>
        <v>1</v>
      </c>
      <c r="U104" s="36">
        <f>'Reass Local'!T106</f>
        <v>1</v>
      </c>
      <c r="V104" s="36">
        <f>'Reass Local'!U106</f>
        <v>1</v>
      </c>
      <c r="W104" s="365">
        <f>'Reass Local'!V106</f>
        <v>1</v>
      </c>
      <c r="X104" s="36">
        <f>'Reass Local'!W106</f>
        <v>1</v>
      </c>
      <c r="Y104" s="33"/>
      <c r="Z104" s="33"/>
      <c r="AA104" s="36">
        <f>'Reass Local'!Z106</f>
        <v>1</v>
      </c>
      <c r="AB104" s="36">
        <f>'Reass Local'!AA106</f>
        <v>1</v>
      </c>
      <c r="AC104" s="36">
        <f>'Reass Local'!AB106</f>
        <v>1</v>
      </c>
      <c r="AD104" s="36">
        <f>'Reass Local'!AC106</f>
        <v>1</v>
      </c>
      <c r="AE104" s="36">
        <f>'Reass Local'!AD106</f>
        <v>1</v>
      </c>
      <c r="AF104" s="36">
        <f>'Reass Local'!AE106</f>
        <v>1</v>
      </c>
      <c r="AG104" s="36">
        <f>'Reass Local'!AF106</f>
        <v>1</v>
      </c>
      <c r="AH104" s="36">
        <f>'Reass Local'!AG106</f>
        <v>1</v>
      </c>
      <c r="AI104" s="365">
        <f>'Reass Local'!AH106</f>
        <v>1</v>
      </c>
      <c r="AJ104" s="36">
        <f>'Reass Local'!AI106</f>
        <v>1</v>
      </c>
      <c r="AK104" s="33"/>
      <c r="AL104" s="33"/>
      <c r="AM104" s="43" t="str">
        <f>'Reass Local'!AK106</f>
        <v xml:space="preserve">    SAP    Ouverture</v>
      </c>
      <c r="AN104" s="36">
        <f>'Reass Local'!AL106</f>
        <v>1</v>
      </c>
      <c r="AO104" s="36">
        <f>'Reass Local'!AM106</f>
        <v>1</v>
      </c>
      <c r="AP104" s="36">
        <f>'Reass Local'!AN106</f>
        <v>1</v>
      </c>
      <c r="AQ104" s="36">
        <f>'Reass Local'!AO106</f>
        <v>1</v>
      </c>
      <c r="AR104" s="36">
        <f>'Reass Local'!AP106</f>
        <v>1</v>
      </c>
      <c r="AS104" s="36">
        <f>'Reass Local'!AQ106</f>
        <v>1</v>
      </c>
      <c r="AT104" s="36">
        <f>'Reass Local'!AR106</f>
        <v>1</v>
      </c>
      <c r="AU104" s="36">
        <f>'Reass Local'!AS106</f>
        <v>1</v>
      </c>
      <c r="AV104" s="365">
        <f>'Reass Local'!AT106</f>
        <v>1</v>
      </c>
      <c r="AW104" s="36">
        <f>'Reass Local'!AU106</f>
        <v>1</v>
      </c>
      <c r="AX104" s="33"/>
      <c r="AY104" s="33"/>
      <c r="AZ104" s="33"/>
      <c r="BA104" s="36">
        <f>'Reass Local'!AX106</f>
        <v>1</v>
      </c>
      <c r="BB104" s="36">
        <f>'Reass Local'!AY106</f>
        <v>1</v>
      </c>
      <c r="BC104" s="36">
        <f>'Reass Local'!AZ106</f>
        <v>1</v>
      </c>
      <c r="BD104" s="36">
        <f>'Reass Local'!BA106</f>
        <v>1</v>
      </c>
      <c r="BE104" s="36">
        <f>'Reass Local'!BB106</f>
        <v>1</v>
      </c>
      <c r="BF104" s="36">
        <f>'Reass Local'!BC106</f>
        <v>1</v>
      </c>
      <c r="BG104" s="36">
        <f>'Reass Local'!BD106</f>
        <v>1</v>
      </c>
      <c r="BH104" s="36">
        <f>'Reass Local'!BE106</f>
        <v>1</v>
      </c>
      <c r="BI104" s="365">
        <f>'Reass Local'!BF106</f>
        <v>1</v>
      </c>
      <c r="BJ104" s="36">
        <f>'Reass Local'!BG106</f>
        <v>1</v>
      </c>
      <c r="BK104" s="33"/>
      <c r="BL104" s="33"/>
      <c r="BM104" s="33"/>
      <c r="BN104" s="36">
        <f>'Reass Local'!BJ106</f>
        <v>1</v>
      </c>
      <c r="BO104" s="36">
        <f>'Reass Local'!BK106</f>
        <v>1</v>
      </c>
      <c r="BP104" s="36">
        <f>'Reass Local'!BL106</f>
        <v>1</v>
      </c>
      <c r="BQ104" s="36">
        <f>'Reass Local'!BM106</f>
        <v>1</v>
      </c>
      <c r="BR104" s="36">
        <f>'Reass Local'!BN106</f>
        <v>1</v>
      </c>
      <c r="BS104" s="36">
        <f>'Reass Local'!BO106</f>
        <v>1</v>
      </c>
      <c r="BT104" s="36">
        <f>'Reass Local'!BP106</f>
        <v>1</v>
      </c>
      <c r="BU104" s="36">
        <f>'Reass Local'!BQ106</f>
        <v>1</v>
      </c>
      <c r="BV104" s="365">
        <f>'Reass Local'!BR106</f>
        <v>1</v>
      </c>
      <c r="BW104" s="36">
        <f>'Reass Local'!BS106</f>
        <v>1</v>
      </c>
      <c r="BX104" s="33"/>
      <c r="BY104" s="33"/>
      <c r="BZ104" s="33"/>
      <c r="CA104" s="36">
        <f>'Reass Local'!BV106</f>
        <v>1</v>
      </c>
      <c r="CB104" s="36">
        <f>'Reass Local'!BW106</f>
        <v>1</v>
      </c>
      <c r="CC104" s="36">
        <f>'Reass Local'!BX106</f>
        <v>1</v>
      </c>
      <c r="CD104" s="36">
        <f>'Reass Local'!BY106</f>
        <v>1</v>
      </c>
      <c r="CE104" s="36">
        <f>'Reass Local'!BZ106</f>
        <v>1</v>
      </c>
      <c r="CF104" s="36">
        <f>'Reass Local'!CA106</f>
        <v>1</v>
      </c>
      <c r="CG104" s="36">
        <f>'Reass Local'!CB106</f>
        <v>1</v>
      </c>
      <c r="CH104" s="36">
        <f>'Reass Local'!CC106</f>
        <v>1</v>
      </c>
      <c r="CI104" s="365">
        <f>'Reass Local'!CD106</f>
        <v>1</v>
      </c>
      <c r="CJ104" s="36">
        <f>'Reass Local'!CE106</f>
        <v>1</v>
      </c>
      <c r="CK104" s="33"/>
      <c r="CL104" s="33"/>
      <c r="CM104" s="33"/>
      <c r="CN104" s="36">
        <f>'Reass Local'!CH106</f>
        <v>1</v>
      </c>
      <c r="CO104" s="36">
        <f>'Reass Local'!CI106</f>
        <v>1</v>
      </c>
      <c r="CP104" s="36">
        <f>'Reass Local'!CJ106</f>
        <v>1</v>
      </c>
      <c r="CQ104" s="36">
        <f>'Reass Local'!CK106</f>
        <v>1</v>
      </c>
      <c r="CR104" s="36">
        <f>'Reass Local'!CL106</f>
        <v>1</v>
      </c>
      <c r="CS104" s="36">
        <f>'Reass Local'!CM106</f>
        <v>1</v>
      </c>
      <c r="CT104" s="36">
        <f>'Reass Local'!CN106</f>
        <v>1</v>
      </c>
      <c r="CU104" s="36">
        <f>'Reass Local'!CO106</f>
        <v>1</v>
      </c>
      <c r="CV104" s="365">
        <f>'Reass Local'!CP106</f>
        <v>1</v>
      </c>
      <c r="CW104" s="36">
        <f>'Reass Local'!CQ106</f>
        <v>1</v>
      </c>
      <c r="CX104" s="33"/>
      <c r="CY104" s="33"/>
      <c r="CZ104" s="33"/>
      <c r="DA104" s="36">
        <f>'Reass Local'!CT106</f>
        <v>1</v>
      </c>
      <c r="DB104" s="36">
        <f>'Reass Local'!CU106</f>
        <v>1</v>
      </c>
      <c r="DC104" s="36">
        <f>'Reass Local'!CV106</f>
        <v>1</v>
      </c>
      <c r="DD104" s="36">
        <f>'Reass Local'!CW106</f>
        <v>1</v>
      </c>
      <c r="DE104" s="36">
        <f>'Reass Local'!CX106</f>
        <v>1</v>
      </c>
      <c r="DF104" s="36">
        <f>'Reass Local'!CY106</f>
        <v>1</v>
      </c>
      <c r="DG104" s="36">
        <f>'Reass Local'!CZ106</f>
        <v>1</v>
      </c>
      <c r="DH104" s="36">
        <f>'Reass Local'!DA106</f>
        <v>1</v>
      </c>
      <c r="DI104" s="365">
        <f>'Reass Local'!DB106</f>
        <v>1</v>
      </c>
      <c r="DJ104" s="36">
        <f>'Reass Local'!DC106</f>
        <v>1</v>
      </c>
      <c r="DK104" s="33"/>
      <c r="DL104" s="33"/>
      <c r="DM104" s="33"/>
      <c r="DN104" s="36">
        <f>'Reass Local'!DF106</f>
        <v>1</v>
      </c>
      <c r="DO104" s="36">
        <f>'Reass Local'!DG106</f>
        <v>1</v>
      </c>
      <c r="DP104" s="36">
        <f>'Reass Local'!DH106</f>
        <v>1</v>
      </c>
      <c r="DQ104" s="36">
        <f>'Reass Local'!DI106</f>
        <v>1</v>
      </c>
      <c r="DR104" s="36">
        <f>'Reass Local'!DJ106</f>
        <v>1</v>
      </c>
      <c r="DS104" s="36">
        <f>'Reass Local'!DK106</f>
        <v>1</v>
      </c>
      <c r="DT104" s="36">
        <f>'Reass Local'!DL106</f>
        <v>1</v>
      </c>
      <c r="DU104" s="36">
        <f>'Reass Local'!DM106</f>
        <v>1</v>
      </c>
      <c r="DV104" s="365">
        <f>'Reass Local'!DN106</f>
        <v>1</v>
      </c>
      <c r="DW104" s="36">
        <f>'Reass Local'!DO106</f>
        <v>1</v>
      </c>
      <c r="DX104" s="33"/>
      <c r="DY104" s="33"/>
      <c r="DZ104" s="33"/>
      <c r="EA104" s="36">
        <f>'Reass Local'!DF106</f>
        <v>1</v>
      </c>
      <c r="EB104" s="36">
        <f>'Reass Local'!DG106</f>
        <v>1</v>
      </c>
      <c r="EC104" s="36">
        <f>'Reass Local'!DH106</f>
        <v>1</v>
      </c>
      <c r="ED104" s="36">
        <f>'Reass Local'!DI106</f>
        <v>1</v>
      </c>
      <c r="EE104" s="36">
        <f>'Reass Local'!DJ106</f>
        <v>1</v>
      </c>
      <c r="EF104" s="36">
        <f>'Reass Local'!DK106</f>
        <v>1</v>
      </c>
      <c r="EG104" s="36">
        <f>'Reass Local'!DL106</f>
        <v>1</v>
      </c>
      <c r="EH104" s="36">
        <f>'Reass Local'!DM106</f>
        <v>1</v>
      </c>
      <c r="EI104" s="365">
        <f>'Reass Local'!DN106</f>
        <v>1</v>
      </c>
      <c r="EJ104" s="36">
        <f>'Reass Local'!DO106</f>
        <v>1</v>
      </c>
      <c r="EK104" s="33"/>
      <c r="EL104" s="33"/>
      <c r="EM104" s="33"/>
      <c r="EN104" s="36">
        <f>'Reass Local'!ED106</f>
        <v>1</v>
      </c>
      <c r="EO104" s="36">
        <f>'Reass Local'!EE106</f>
        <v>1</v>
      </c>
      <c r="EP104" s="36">
        <f>'Reass Local'!EF106</f>
        <v>1</v>
      </c>
      <c r="EQ104" s="36">
        <f>'Reass Local'!EG106</f>
        <v>1</v>
      </c>
      <c r="ER104" s="36">
        <f>'Reass Local'!EH106</f>
        <v>1</v>
      </c>
      <c r="ES104" s="36">
        <f>'Reass Local'!EI106</f>
        <v>1</v>
      </c>
      <c r="ET104" s="36">
        <f>'Reass Local'!EJ106</f>
        <v>1</v>
      </c>
      <c r="EU104" s="36">
        <f>'Reass Local'!EK106</f>
        <v>1</v>
      </c>
      <c r="EV104" s="365">
        <f>'Reass Local'!EL106</f>
        <v>1</v>
      </c>
      <c r="EW104" s="36">
        <f>'Reass Local'!EM106</f>
        <v>1</v>
      </c>
      <c r="EX104" s="33"/>
      <c r="EY104" s="33"/>
      <c r="EZ104" s="33"/>
    </row>
  </sheetData>
  <pageMargins left="0.70866141732283472" right="0.70866141732283472" top="0.74803149606299213" bottom="0.74803149606299213" header="0.31496062992125984" footer="0.31496062992125984"/>
  <pageSetup paperSize="9" scale="47" fitToHeight="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53CF-4BED-4084-851E-BF4BF9F0C819}">
  <sheetPr>
    <tabColor theme="3" tint="0.499984740745262"/>
    <pageSetUpPr fitToPage="1"/>
  </sheetPr>
  <dimension ref="A1:LO244"/>
  <sheetViews>
    <sheetView showGridLines="0" zoomScale="87" zoomScaleNormal="85" zoomScaleSheetLayoutView="90" workbookViewId="0">
      <pane xSplit="2" ySplit="2" topLeftCell="AD3" activePane="bottomRight" state="frozen"/>
      <selection pane="topRight"/>
      <selection pane="bottomLeft"/>
      <selection pane="bottomRight" activeCell="J6" sqref="J6"/>
    </sheetView>
  </sheetViews>
  <sheetFormatPr baseColWidth="10" defaultColWidth="11.42578125" defaultRowHeight="15" customHeight="1" x14ac:dyDescent="0.25"/>
  <cols>
    <col min="1" max="1" width="17.42578125" style="116" hidden="1" customWidth="1"/>
    <col min="2" max="2" width="28.28515625" style="116" customWidth="1"/>
    <col min="3" max="3" width="15.28515625" style="116" hidden="1" customWidth="1"/>
    <col min="4" max="4" width="16.5703125" style="116" bestFit="1" customWidth="1"/>
    <col min="5" max="5" width="18.7109375" style="116" customWidth="1"/>
    <col min="6" max="6" width="17.7109375" style="116" customWidth="1"/>
    <col min="7" max="9" width="15.28515625" style="116" customWidth="1"/>
    <col min="10" max="10" width="16.5703125" style="116" bestFit="1" customWidth="1"/>
    <col min="11" max="11" width="15.28515625" style="117" hidden="1" customWidth="1"/>
    <col min="12" max="13" width="15.28515625" style="116" hidden="1" customWidth="1"/>
    <col min="14" max="14" width="15.28515625" style="117" hidden="1" customWidth="1"/>
    <col min="15" max="28" width="15.28515625" style="116" hidden="1" customWidth="1"/>
    <col min="29" max="31" width="15.28515625" style="116" customWidth="1"/>
    <col min="32" max="32" width="16.5703125" style="116" bestFit="1" customWidth="1"/>
    <col min="33" max="33" width="16" style="116" bestFit="1" customWidth="1"/>
    <col min="34" max="34" width="16.5703125" style="116" bestFit="1" customWidth="1"/>
    <col min="35" max="36" width="15.28515625" style="116" customWidth="1"/>
    <col min="37" max="37" width="16" style="116" bestFit="1" customWidth="1"/>
    <col min="38" max="38" width="16.5703125" style="116" bestFit="1" customWidth="1"/>
    <col min="39" max="39" width="15.28515625" style="117" hidden="1" customWidth="1"/>
    <col min="40" max="41" width="15.28515625" style="116" hidden="1" customWidth="1"/>
    <col min="42" max="42" width="15.28515625" style="117" customWidth="1"/>
    <col min="43" max="58" width="15.28515625" style="116" hidden="1" customWidth="1"/>
    <col min="59" max="59" width="18.7109375" style="116" customWidth="1"/>
    <col min="60" max="60" width="16" style="116" bestFit="1" customWidth="1"/>
    <col min="61" max="61" width="15.7109375" style="116" bestFit="1" customWidth="1"/>
    <col min="62" max="62" width="16" style="116" bestFit="1" customWidth="1"/>
    <col min="63" max="63" width="14.85546875" style="116" bestFit="1" customWidth="1"/>
    <col min="64" max="64" width="16" style="116" bestFit="1" customWidth="1"/>
    <col min="65" max="65" width="16.5703125" style="116" bestFit="1" customWidth="1"/>
    <col min="66" max="66" width="8.5703125" style="117" hidden="1" customWidth="1"/>
    <col min="67" max="67" width="12.5703125" style="116" hidden="1" customWidth="1"/>
    <col min="68" max="68" width="14.5703125" style="116" hidden="1" customWidth="1"/>
    <col min="69" max="69" width="11.42578125" style="117" hidden="1" customWidth="1"/>
    <col min="70" max="70" width="12.42578125" style="116" hidden="1" customWidth="1"/>
    <col min="71" max="72" width="14.5703125" style="116" hidden="1" customWidth="1"/>
    <col min="73" max="75" width="11.42578125" style="116" hidden="1" customWidth="1"/>
    <col min="76" max="76" width="20.42578125" style="116" hidden="1" customWidth="1"/>
    <col min="77" max="77" width="15.42578125" style="116" hidden="1" customWidth="1"/>
    <col min="78" max="78" width="11.42578125" style="116" hidden="1" customWidth="1"/>
    <col min="79" max="79" width="13.5703125" style="116" hidden="1" customWidth="1"/>
    <col min="80" max="80" width="11.42578125" style="116" hidden="1" customWidth="1"/>
    <col min="81" max="81" width="14.42578125" style="116" hidden="1" customWidth="1"/>
    <col min="82" max="82" width="14.7109375" style="116" bestFit="1" customWidth="1"/>
    <col min="83" max="83" width="16" style="116" bestFit="1" customWidth="1"/>
    <col min="84" max="84" width="16.42578125" style="116" hidden="1" customWidth="1"/>
    <col min="85" max="85" width="11.5703125" style="116" hidden="1" customWidth="1"/>
    <col min="86" max="86" width="22" style="116" bestFit="1" customWidth="1"/>
    <col min="87" max="88" width="16.5703125" style="116" bestFit="1" customWidth="1"/>
    <col min="89" max="89" width="16" style="116" bestFit="1" customWidth="1"/>
    <col min="90" max="90" width="15" style="116" bestFit="1" customWidth="1"/>
    <col min="91" max="91" width="16" style="116" bestFit="1" customWidth="1"/>
    <col min="92" max="92" width="16.5703125" style="116" bestFit="1" customWidth="1"/>
    <col min="93" max="93" width="8.5703125" style="117" hidden="1" customWidth="1"/>
    <col min="94" max="94" width="12.5703125" style="116" hidden="1" customWidth="1"/>
    <col min="95" max="95" width="14.5703125" style="116" hidden="1" customWidth="1"/>
    <col min="96" max="96" width="11.42578125" style="117" hidden="1" customWidth="1"/>
    <col min="97" max="97" width="12.42578125" style="116" hidden="1" customWidth="1"/>
    <col min="98" max="99" width="14.5703125" style="116" hidden="1" customWidth="1"/>
    <col min="100" max="102" width="11.42578125" style="116" hidden="1" customWidth="1"/>
    <col min="103" max="103" width="20.42578125" style="116" hidden="1" customWidth="1"/>
    <col min="104" max="104" width="15.42578125" style="116" hidden="1" customWidth="1"/>
    <col min="105" max="105" width="11.42578125" style="116" hidden="1" customWidth="1"/>
    <col min="106" max="106" width="13.5703125" style="116" hidden="1" customWidth="1"/>
    <col min="107" max="107" width="11.42578125" style="116" hidden="1" customWidth="1"/>
    <col min="108" max="108" width="14.42578125" style="116" hidden="1" customWidth="1"/>
    <col min="109" max="109" width="13.85546875" style="116" bestFit="1" customWidth="1"/>
    <col min="110" max="110" width="16" style="116" bestFit="1" customWidth="1"/>
    <col min="111" max="112" width="16.42578125" style="116" hidden="1" customWidth="1"/>
    <col min="113" max="113" width="17.140625" style="116" bestFit="1" customWidth="1"/>
    <col min="114" max="115" width="16.5703125" style="116" bestFit="1" customWidth="1"/>
    <col min="116" max="116" width="16" style="116" bestFit="1" customWidth="1"/>
    <col min="117" max="117" width="14.85546875" style="116" bestFit="1" customWidth="1"/>
    <col min="118" max="119" width="16.5703125" style="116" bestFit="1" customWidth="1"/>
    <col min="120" max="120" width="8.5703125" style="117" hidden="1" customWidth="1"/>
    <col min="121" max="121" width="12.5703125" style="116" hidden="1" customWidth="1"/>
    <col min="122" max="122" width="14.5703125" style="116" hidden="1" customWidth="1"/>
    <col min="123" max="123" width="11.42578125" style="117" hidden="1" customWidth="1"/>
    <col min="124" max="124" width="12.42578125" style="116" hidden="1" customWidth="1"/>
    <col min="125" max="126" width="14.5703125" style="116" hidden="1" customWidth="1"/>
    <col min="127" max="129" width="11.42578125" style="116" hidden="1" customWidth="1"/>
    <col min="130" max="130" width="20.42578125" style="116" hidden="1" customWidth="1"/>
    <col min="131" max="131" width="15.42578125" style="116" hidden="1" customWidth="1"/>
    <col min="132" max="132" width="11.42578125" style="116" hidden="1" customWidth="1"/>
    <col min="133" max="133" width="13.5703125" style="116" hidden="1" customWidth="1"/>
    <col min="134" max="135" width="1.5703125" style="116" hidden="1" customWidth="1"/>
    <col min="136" max="136" width="13.85546875" style="116" bestFit="1" customWidth="1"/>
    <col min="137" max="137" width="16" style="116" bestFit="1" customWidth="1"/>
    <col min="138" max="139" width="16.42578125" style="116" hidden="1" customWidth="1"/>
    <col min="140" max="140" width="18.140625" style="116" customWidth="1"/>
    <col min="141" max="142" width="16.5703125" style="116" bestFit="1" customWidth="1"/>
    <col min="143" max="144" width="16" style="116" bestFit="1" customWidth="1"/>
    <col min="145" max="146" width="16.5703125" style="116" bestFit="1" customWidth="1"/>
    <col min="147" max="147" width="8.5703125" style="117" hidden="1" customWidth="1"/>
    <col min="148" max="148" width="12.5703125" style="116" hidden="1" customWidth="1"/>
    <col min="149" max="149" width="14.5703125" style="116" hidden="1" customWidth="1"/>
    <col min="150" max="150" width="11.42578125" style="117" hidden="1" customWidth="1"/>
    <col min="151" max="151" width="12.42578125" style="116" hidden="1" customWidth="1"/>
    <col min="152" max="153" width="14.5703125" style="116" hidden="1" customWidth="1"/>
    <col min="154" max="156" width="11.42578125" style="116" hidden="1" customWidth="1"/>
    <col min="157" max="157" width="20.42578125" style="116" hidden="1" customWidth="1"/>
    <col min="158" max="158" width="15.42578125" style="116" hidden="1" customWidth="1"/>
    <col min="159" max="159" width="11.42578125" style="116" hidden="1" customWidth="1"/>
    <col min="160" max="160" width="13.5703125" style="116" hidden="1" customWidth="1"/>
    <col min="161" max="161" width="11.42578125" style="116" hidden="1" customWidth="1"/>
    <col min="162" max="162" width="14.42578125" style="116" hidden="1" customWidth="1"/>
    <col min="163" max="163" width="13" style="116" customWidth="1"/>
    <col min="164" max="164" width="15.42578125" style="116" customWidth="1"/>
    <col min="165" max="166" width="16.42578125" style="116" hidden="1" customWidth="1"/>
    <col min="167" max="167" width="21.85546875" style="116" bestFit="1" customWidth="1"/>
    <col min="168" max="168" width="16" style="116" bestFit="1" customWidth="1"/>
    <col min="169" max="169" width="15.7109375" style="116" bestFit="1" customWidth="1"/>
    <col min="170" max="170" width="15.42578125" style="116" bestFit="1" customWidth="1"/>
    <col min="171" max="171" width="14.85546875" style="116" bestFit="1" customWidth="1"/>
    <col min="172" max="172" width="15.42578125" style="116" bestFit="1" customWidth="1"/>
    <col min="173" max="173" width="15" style="116" customWidth="1"/>
    <col min="174" max="174" width="8.5703125" style="117" hidden="1" customWidth="1"/>
    <col min="175" max="175" width="12.5703125" style="116" hidden="1" customWidth="1"/>
    <col min="176" max="176" width="14.5703125" style="116" hidden="1" customWidth="1"/>
    <col min="177" max="177" width="11.42578125" style="117" hidden="1" customWidth="1"/>
    <col min="178" max="178" width="12.42578125" style="116" hidden="1" customWidth="1"/>
    <col min="179" max="180" width="14.5703125" style="116" hidden="1" customWidth="1"/>
    <col min="181" max="183" width="11.42578125" style="116" hidden="1" customWidth="1"/>
    <col min="184" max="184" width="20.42578125" style="116" hidden="1" customWidth="1"/>
    <col min="185" max="185" width="15.42578125" style="116" hidden="1" customWidth="1"/>
    <col min="186" max="186" width="11.42578125" style="116" hidden="1" customWidth="1"/>
    <col min="187" max="187" width="13.5703125" style="116" hidden="1" customWidth="1"/>
    <col min="188" max="188" width="11.42578125" style="116" hidden="1" customWidth="1"/>
    <col min="189" max="189" width="14.42578125" style="116" hidden="1" customWidth="1"/>
    <col min="190" max="190" width="13" style="116" customWidth="1"/>
    <col min="191" max="191" width="15.42578125" style="116" customWidth="1"/>
    <col min="192" max="193" width="16.42578125" style="116" hidden="1" customWidth="1"/>
    <col min="194" max="194" width="21.85546875" style="116" bestFit="1" customWidth="1"/>
    <col min="195" max="195" width="16" style="116" bestFit="1" customWidth="1"/>
    <col min="196" max="196" width="15.7109375" style="116" bestFit="1" customWidth="1"/>
    <col min="197" max="197" width="15.42578125" style="116" bestFit="1" customWidth="1"/>
    <col min="198" max="198" width="14.85546875" style="116" bestFit="1" customWidth="1"/>
    <col min="199" max="199" width="15.42578125" style="116" bestFit="1" customWidth="1"/>
    <col min="200" max="200" width="13.42578125" style="116" customWidth="1"/>
    <col min="201" max="201" width="8.5703125" style="117" hidden="1" customWidth="1"/>
    <col min="202" max="202" width="12.5703125" style="116" hidden="1" customWidth="1"/>
    <col min="203" max="203" width="14.5703125" style="116" hidden="1" customWidth="1"/>
    <col min="204" max="204" width="11.42578125" style="117" hidden="1" customWidth="1"/>
    <col min="205" max="205" width="12.42578125" style="116" hidden="1" customWidth="1"/>
    <col min="206" max="207" width="14.5703125" style="116" hidden="1" customWidth="1"/>
    <col min="208" max="210" width="11.42578125" style="116" hidden="1" customWidth="1"/>
    <col min="211" max="211" width="20.42578125" style="116" hidden="1" customWidth="1"/>
    <col min="212" max="212" width="15.42578125" style="116" hidden="1" customWidth="1"/>
    <col min="213" max="213" width="11.42578125" style="116" hidden="1" customWidth="1"/>
    <col min="214" max="214" width="13.5703125" style="116" hidden="1" customWidth="1"/>
    <col min="215" max="215" width="11.42578125" style="116" hidden="1" customWidth="1"/>
    <col min="216" max="216" width="14.42578125" style="116" hidden="1" customWidth="1"/>
    <col min="217" max="217" width="13" style="116" customWidth="1"/>
    <col min="218" max="218" width="15.42578125" style="116" customWidth="1"/>
    <col min="219" max="220" width="16.42578125" style="116" hidden="1" customWidth="1"/>
    <col min="221" max="221" width="21.85546875" style="116" bestFit="1" customWidth="1"/>
    <col min="222" max="222" width="16" style="116" bestFit="1" customWidth="1"/>
    <col min="223" max="223" width="15.7109375" style="116" bestFit="1" customWidth="1"/>
    <col min="224" max="224" width="16.5703125" style="116" bestFit="1" customWidth="1"/>
    <col min="225" max="225" width="16" style="116" bestFit="1" customWidth="1"/>
    <col min="226" max="227" width="16.5703125" style="116" bestFit="1" customWidth="1"/>
    <col min="228" max="228" width="8.5703125" style="117" hidden="1" customWidth="1"/>
    <col min="229" max="229" width="12.5703125" style="116" hidden="1" customWidth="1"/>
    <col min="230" max="230" width="14.5703125" style="116" hidden="1" customWidth="1"/>
    <col min="231" max="231" width="11.42578125" style="117" hidden="1" customWidth="1"/>
    <col min="232" max="232" width="12.42578125" style="116" hidden="1" customWidth="1"/>
    <col min="233" max="234" width="14.5703125" style="116" hidden="1" customWidth="1"/>
    <col min="235" max="237" width="11.42578125" style="116" hidden="1" customWidth="1"/>
    <col min="238" max="238" width="20.42578125" style="116" hidden="1" customWidth="1"/>
    <col min="239" max="239" width="15.42578125" style="116" hidden="1" customWidth="1"/>
    <col min="240" max="240" width="11.42578125" style="116" hidden="1" customWidth="1"/>
    <col min="241" max="241" width="13.5703125" style="116" hidden="1" customWidth="1"/>
    <col min="242" max="242" width="11.42578125" style="116" hidden="1" customWidth="1"/>
    <col min="243" max="243" width="14.42578125" style="116" hidden="1" customWidth="1"/>
    <col min="244" max="244" width="13" style="116" customWidth="1"/>
    <col min="245" max="245" width="15.42578125" style="116" customWidth="1"/>
    <col min="246" max="247" width="16.42578125" style="116" hidden="1" customWidth="1"/>
    <col min="248" max="248" width="21.85546875" style="116" bestFit="1" customWidth="1"/>
    <col min="249" max="249" width="16" style="116" bestFit="1" customWidth="1"/>
    <col min="250" max="250" width="15.7109375" style="116" bestFit="1" customWidth="1"/>
    <col min="251" max="251" width="16.5703125" style="116" bestFit="1" customWidth="1"/>
    <col min="252" max="252" width="16" style="116" bestFit="1" customWidth="1"/>
    <col min="253" max="253" width="16.5703125" style="116" bestFit="1" customWidth="1"/>
    <col min="254" max="254" width="17" style="116" customWidth="1"/>
    <col min="255" max="255" width="8.5703125" style="117" hidden="1" customWidth="1"/>
    <col min="256" max="256" width="12.5703125" style="116" hidden="1" customWidth="1"/>
    <col min="257" max="257" width="14.5703125" style="116" hidden="1" customWidth="1"/>
    <col min="258" max="258" width="11.42578125" style="117" hidden="1" customWidth="1"/>
    <col min="259" max="259" width="12.42578125" style="116" hidden="1" customWidth="1"/>
    <col min="260" max="261" width="14.5703125" style="116" hidden="1" customWidth="1"/>
    <col min="262" max="264" width="11.42578125" style="116" hidden="1" customWidth="1"/>
    <col min="265" max="265" width="20.42578125" style="116" hidden="1" customWidth="1"/>
    <col min="266" max="266" width="15.42578125" style="116" hidden="1" customWidth="1"/>
    <col min="267" max="267" width="11.42578125" style="116" hidden="1" customWidth="1"/>
    <col min="268" max="268" width="13.5703125" style="116" hidden="1" customWidth="1"/>
    <col min="269" max="269" width="11.42578125" style="116" hidden="1" customWidth="1"/>
    <col min="270" max="270" width="14.42578125" style="116" hidden="1" customWidth="1"/>
    <col min="271" max="271" width="13.85546875" style="116" bestFit="1" customWidth="1"/>
    <col min="272" max="272" width="16" style="116" bestFit="1" customWidth="1"/>
    <col min="273" max="274" width="16.42578125" style="116" hidden="1" customWidth="1"/>
    <col min="275" max="275" width="21.85546875" style="116" bestFit="1" customWidth="1"/>
    <col min="276" max="276" width="16" style="116" bestFit="1" customWidth="1"/>
    <col min="277" max="277" width="15.7109375" style="116" bestFit="1" customWidth="1"/>
    <col min="278" max="278" width="16.5703125" style="116" bestFit="1" customWidth="1"/>
    <col min="279" max="279" width="16" style="116" bestFit="1" customWidth="1"/>
    <col min="280" max="281" width="16.5703125" style="116" bestFit="1" customWidth="1"/>
    <col min="282" max="282" width="8.5703125" style="117" hidden="1" customWidth="1"/>
    <col min="283" max="283" width="12.5703125" style="116" hidden="1" customWidth="1"/>
    <col min="284" max="284" width="14.5703125" style="116" hidden="1" customWidth="1"/>
    <col min="285" max="285" width="11.42578125" style="117" hidden="1" customWidth="1"/>
    <col min="286" max="286" width="12.42578125" style="116" hidden="1" customWidth="1"/>
    <col min="287" max="288" width="14.5703125" style="116" hidden="1" customWidth="1"/>
    <col min="289" max="291" width="11.42578125" style="116" hidden="1" customWidth="1"/>
    <col min="292" max="292" width="20.42578125" style="116" hidden="1" customWidth="1"/>
    <col min="293" max="293" width="15.42578125" style="116" hidden="1" customWidth="1"/>
    <col min="294" max="294" width="11.42578125" style="116" hidden="1" customWidth="1"/>
    <col min="295" max="295" width="13.5703125" style="116" hidden="1" customWidth="1"/>
    <col min="296" max="296" width="11.42578125" style="116" hidden="1" customWidth="1"/>
    <col min="297" max="297" width="14.42578125" style="116" hidden="1" customWidth="1"/>
    <col min="298" max="298" width="13" style="116" customWidth="1"/>
    <col min="299" max="299" width="15.42578125" style="116" customWidth="1"/>
    <col min="300" max="301" width="16.42578125" style="116" customWidth="1"/>
    <col min="302" max="302" width="24.5703125" style="116" customWidth="1"/>
    <col min="303" max="303" width="16" style="116" bestFit="1" customWidth="1"/>
    <col min="304" max="304" width="15.7109375" style="116" bestFit="1" customWidth="1"/>
    <col min="305" max="305" width="15.42578125" style="116" bestFit="1" customWidth="1"/>
    <col min="306" max="306" width="14.7109375" style="116" bestFit="1" customWidth="1"/>
    <col min="307" max="307" width="15.5703125" style="116" bestFit="1" customWidth="1"/>
    <col min="308" max="308" width="15.85546875" style="116" customWidth="1"/>
    <col min="309" max="309" width="8.5703125" style="117" hidden="1" customWidth="1"/>
    <col min="310" max="310" width="12.5703125" style="116" hidden="1" customWidth="1"/>
    <col min="311" max="311" width="14.5703125" style="116" hidden="1" customWidth="1"/>
    <col min="312" max="312" width="11.42578125" style="117" hidden="1" customWidth="1"/>
    <col min="313" max="313" width="12.42578125" style="116" hidden="1" customWidth="1"/>
    <col min="314" max="315" width="14.5703125" style="116" hidden="1" customWidth="1"/>
    <col min="316" max="318" width="11.42578125" style="116" hidden="1" customWidth="1"/>
    <col min="319" max="319" width="20.42578125" style="116" hidden="1" customWidth="1"/>
    <col min="320" max="320" width="15.42578125" style="116" hidden="1" customWidth="1"/>
    <col min="321" max="321" width="11.42578125" style="116" hidden="1" customWidth="1"/>
    <col min="322" max="322" width="13.5703125" style="116" hidden="1" customWidth="1"/>
    <col min="323" max="323" width="11.42578125" style="116" hidden="1" customWidth="1"/>
    <col min="324" max="324" width="14.42578125" style="116" hidden="1" customWidth="1"/>
    <col min="325" max="325" width="13" style="116" customWidth="1"/>
    <col min="326" max="326" width="15.42578125" style="116" customWidth="1"/>
    <col min="327" max="327" width="16.42578125" style="116" customWidth="1"/>
    <col min="328" max="328" width="11.42578125" style="116" customWidth="1"/>
    <col min="329" max="16371" width="11.42578125" style="116"/>
    <col min="16372" max="16384" width="11.42578125" style="116" bestFit="1" customWidth="1"/>
  </cols>
  <sheetData>
    <row r="1" spans="1:327" ht="15.75" thickBot="1" x14ac:dyDescent="0.3">
      <c r="A1" s="364" t="s">
        <v>216</v>
      </c>
      <c r="B1" s="316" t="s">
        <v>446</v>
      </c>
      <c r="C1" s="363" t="s">
        <v>427</v>
      </c>
      <c r="D1" s="362"/>
      <c r="E1" s="362"/>
      <c r="F1" s="362" t="s">
        <v>445</v>
      </c>
      <c r="G1" s="362"/>
      <c r="H1" s="362"/>
      <c r="I1" s="361"/>
      <c r="J1" s="361"/>
      <c r="K1" s="491"/>
      <c r="L1" s="491"/>
      <c r="M1" s="490"/>
      <c r="AE1" s="497" t="s">
        <v>416</v>
      </c>
      <c r="AF1" s="498"/>
      <c r="AG1" s="498"/>
      <c r="AH1" s="498"/>
      <c r="AI1" s="498"/>
      <c r="AJ1" s="498"/>
      <c r="AK1" s="499"/>
      <c r="AM1" s="116"/>
      <c r="AN1" s="489"/>
      <c r="AO1" s="356"/>
      <c r="AP1" s="356"/>
      <c r="AQ1" s="497" t="s">
        <v>415</v>
      </c>
      <c r="AR1" s="498"/>
      <c r="AS1" s="498"/>
      <c r="AT1" s="498"/>
      <c r="AU1" s="498"/>
      <c r="AV1" s="498"/>
      <c r="AW1" s="499"/>
      <c r="AZ1" s="489"/>
      <c r="BA1" s="356"/>
      <c r="BB1" s="356"/>
      <c r="BC1" s="488"/>
      <c r="BD1" s="488"/>
      <c r="BE1" s="488"/>
      <c r="BF1" s="488"/>
      <c r="BG1" s="488"/>
      <c r="BH1" s="497" t="s">
        <v>415</v>
      </c>
      <c r="BI1" s="498"/>
      <c r="BJ1" s="498"/>
      <c r="BK1" s="498"/>
      <c r="BL1" s="498"/>
      <c r="BN1" s="116"/>
      <c r="BO1" s="497" t="s">
        <v>413</v>
      </c>
      <c r="BP1" s="498"/>
      <c r="BQ1" s="498"/>
      <c r="BR1" s="498"/>
      <c r="BS1" s="498"/>
      <c r="BT1" s="498"/>
      <c r="BU1" s="499"/>
      <c r="CA1" s="503"/>
      <c r="CB1" s="504"/>
      <c r="CC1" s="504"/>
      <c r="CD1" s="504"/>
      <c r="CE1" s="504"/>
      <c r="CF1" s="504"/>
      <c r="CG1" s="505"/>
      <c r="CI1" s="497" t="s">
        <v>414</v>
      </c>
      <c r="CJ1" s="498"/>
      <c r="CK1" s="498"/>
      <c r="CL1" s="498"/>
      <c r="CM1" s="498"/>
      <c r="CN1" s="486"/>
      <c r="CO1" s="486"/>
      <c r="CP1" s="486"/>
      <c r="CQ1" s="486"/>
      <c r="CR1" s="486"/>
      <c r="CS1" s="486"/>
      <c r="CY1" s="503"/>
      <c r="CZ1" s="504"/>
      <c r="DA1" s="504"/>
      <c r="DB1" s="504"/>
      <c r="DC1" s="504"/>
      <c r="DD1" s="504"/>
      <c r="DE1" s="505"/>
      <c r="DJ1" s="497" t="s">
        <v>413</v>
      </c>
      <c r="DK1" s="498"/>
      <c r="DL1" s="498"/>
      <c r="DM1" s="498"/>
      <c r="DN1" s="498"/>
      <c r="DO1" s="486"/>
      <c r="DP1" s="486"/>
      <c r="DQ1" s="486"/>
      <c r="DR1" s="486"/>
      <c r="DS1" s="116"/>
      <c r="DX1" s="497" t="s">
        <v>408</v>
      </c>
      <c r="DY1" s="498"/>
      <c r="DZ1" s="498"/>
      <c r="EA1" s="498"/>
      <c r="EB1" s="498"/>
      <c r="EC1" s="498"/>
      <c r="ED1" s="499"/>
      <c r="EK1" s="497" t="s">
        <v>412</v>
      </c>
      <c r="EL1" s="498"/>
      <c r="EM1" s="498"/>
      <c r="EN1" s="498"/>
      <c r="EO1" s="498"/>
      <c r="EP1" s="487"/>
      <c r="EQ1" s="487"/>
      <c r="ET1" s="116"/>
      <c r="EW1" s="486" t="s">
        <v>406</v>
      </c>
      <c r="EX1" s="486"/>
      <c r="EY1" s="486"/>
      <c r="EZ1" s="486"/>
      <c r="FA1" s="486"/>
      <c r="FB1" s="486"/>
      <c r="FC1" s="486"/>
      <c r="FL1" s="497" t="s">
        <v>444</v>
      </c>
      <c r="FM1" s="498"/>
      <c r="FN1" s="498"/>
      <c r="FO1" s="498"/>
      <c r="FP1" s="498"/>
      <c r="FR1" s="116"/>
      <c r="FU1" s="116"/>
      <c r="GM1" s="497" t="s">
        <v>410</v>
      </c>
      <c r="GN1" s="498"/>
      <c r="GO1" s="498"/>
      <c r="GP1" s="498"/>
      <c r="GQ1" s="498"/>
      <c r="GS1" s="116"/>
      <c r="GV1" s="116"/>
      <c r="HN1" s="497" t="s">
        <v>409</v>
      </c>
      <c r="HO1" s="498"/>
      <c r="HP1" s="498"/>
      <c r="HQ1" s="498"/>
      <c r="HR1" s="498"/>
      <c r="HT1" s="116"/>
      <c r="HW1" s="116"/>
      <c r="IO1" s="497" t="s">
        <v>408</v>
      </c>
      <c r="IP1" s="498"/>
      <c r="IQ1" s="498"/>
      <c r="IR1" s="498"/>
      <c r="IS1" s="498"/>
      <c r="IU1" s="116"/>
      <c r="IX1" s="116"/>
      <c r="JP1" s="497" t="s">
        <v>407</v>
      </c>
      <c r="JQ1" s="498"/>
      <c r="JR1" s="498"/>
      <c r="JS1" s="498"/>
      <c r="JT1" s="498"/>
      <c r="JV1" s="116"/>
      <c r="JY1" s="116"/>
      <c r="KQ1" s="497" t="s">
        <v>406</v>
      </c>
      <c r="KR1" s="498"/>
      <c r="KS1" s="498"/>
      <c r="KT1" s="498"/>
      <c r="KU1" s="498"/>
      <c r="KW1" s="116"/>
      <c r="KZ1" s="116"/>
    </row>
    <row r="2" spans="1:327" x14ac:dyDescent="0.25">
      <c r="A2" s="355">
        <v>44896</v>
      </c>
      <c r="B2" s="143"/>
      <c r="C2" s="485"/>
      <c r="D2" s="350" t="s">
        <v>216</v>
      </c>
      <c r="E2" s="483" t="s">
        <v>215</v>
      </c>
      <c r="F2" s="350" t="s">
        <v>214</v>
      </c>
      <c r="G2" s="350" t="s">
        <v>203</v>
      </c>
      <c r="H2" s="350" t="s">
        <v>212</v>
      </c>
      <c r="I2" s="482" t="s">
        <v>211</v>
      </c>
      <c r="J2" s="481" t="s">
        <v>210</v>
      </c>
      <c r="K2" s="492" t="s">
        <v>405</v>
      </c>
      <c r="L2" s="493"/>
      <c r="M2" s="354" t="s">
        <v>404</v>
      </c>
      <c r="AF2" s="350" t="s">
        <v>216</v>
      </c>
      <c r="AG2" s="483" t="s">
        <v>215</v>
      </c>
      <c r="AH2" s="350" t="s">
        <v>214</v>
      </c>
      <c r="AI2" s="350" t="s">
        <v>203</v>
      </c>
      <c r="AJ2" s="350" t="s">
        <v>212</v>
      </c>
      <c r="AK2" s="482" t="s">
        <v>211</v>
      </c>
      <c r="AL2" s="481" t="s">
        <v>210</v>
      </c>
      <c r="AM2" s="502" t="s">
        <v>405</v>
      </c>
      <c r="AN2" s="501"/>
      <c r="AO2" s="354" t="s">
        <v>404</v>
      </c>
      <c r="BG2" s="484" t="s">
        <v>216</v>
      </c>
      <c r="BH2" s="483" t="s">
        <v>215</v>
      </c>
      <c r="BI2" s="484" t="s">
        <v>214</v>
      </c>
      <c r="BJ2" s="484" t="s">
        <v>203</v>
      </c>
      <c r="BK2" s="350" t="s">
        <v>212</v>
      </c>
      <c r="BL2" s="482" t="s">
        <v>211</v>
      </c>
      <c r="BM2" s="481" t="s">
        <v>210</v>
      </c>
      <c r="BN2" s="502" t="s">
        <v>405</v>
      </c>
      <c r="BO2" s="501"/>
      <c r="BP2" s="354" t="s">
        <v>404</v>
      </c>
      <c r="CH2" s="350" t="s">
        <v>216</v>
      </c>
      <c r="CI2" s="483" t="s">
        <v>215</v>
      </c>
      <c r="CJ2" s="350" t="s">
        <v>214</v>
      </c>
      <c r="CK2" s="350" t="s">
        <v>203</v>
      </c>
      <c r="CL2" s="350" t="s">
        <v>212</v>
      </c>
      <c r="CM2" s="482" t="s">
        <v>211</v>
      </c>
      <c r="CN2" s="481" t="s">
        <v>210</v>
      </c>
      <c r="CO2" s="500" t="s">
        <v>405</v>
      </c>
      <c r="CP2" s="493"/>
      <c r="CQ2" s="354" t="s">
        <v>404</v>
      </c>
      <c r="DI2" s="350" t="s">
        <v>216</v>
      </c>
      <c r="DJ2" s="483" t="s">
        <v>215</v>
      </c>
      <c r="DK2" s="350" t="s">
        <v>214</v>
      </c>
      <c r="DL2" s="484" t="s">
        <v>203</v>
      </c>
      <c r="DM2" s="484" t="s">
        <v>212</v>
      </c>
      <c r="DN2" s="482" t="s">
        <v>211</v>
      </c>
      <c r="DO2" s="481" t="s">
        <v>210</v>
      </c>
      <c r="DP2" s="500" t="s">
        <v>405</v>
      </c>
      <c r="DQ2" s="493"/>
      <c r="DR2" s="354" t="s">
        <v>404</v>
      </c>
      <c r="EJ2" s="350" t="s">
        <v>216</v>
      </c>
      <c r="EK2" s="483" t="s">
        <v>215</v>
      </c>
      <c r="EL2" s="484" t="s">
        <v>214</v>
      </c>
      <c r="EM2" s="484" t="s">
        <v>203</v>
      </c>
      <c r="EN2" s="484" t="s">
        <v>212</v>
      </c>
      <c r="EO2" s="482" t="s">
        <v>211</v>
      </c>
      <c r="EP2" s="481" t="s">
        <v>210</v>
      </c>
      <c r="EQ2" s="500" t="s">
        <v>405</v>
      </c>
      <c r="ER2" s="501"/>
      <c r="ES2" s="354" t="s">
        <v>404</v>
      </c>
      <c r="FK2" s="350" t="s">
        <v>216</v>
      </c>
      <c r="FL2" s="483" t="s">
        <v>215</v>
      </c>
      <c r="FM2" s="350" t="s">
        <v>214</v>
      </c>
      <c r="FN2" s="350" t="s">
        <v>203</v>
      </c>
      <c r="FO2" s="350" t="s">
        <v>212</v>
      </c>
      <c r="FP2" s="482" t="s">
        <v>211</v>
      </c>
      <c r="FQ2" s="481" t="s">
        <v>210</v>
      </c>
      <c r="FR2" s="502" t="s">
        <v>405</v>
      </c>
      <c r="FS2" s="501"/>
      <c r="FT2" s="354" t="s">
        <v>404</v>
      </c>
      <c r="GL2" s="350" t="s">
        <v>216</v>
      </c>
      <c r="GM2" s="483" t="s">
        <v>215</v>
      </c>
      <c r="GN2" s="350" t="s">
        <v>214</v>
      </c>
      <c r="GO2" s="350" t="s">
        <v>203</v>
      </c>
      <c r="GP2" s="350" t="s">
        <v>212</v>
      </c>
      <c r="GQ2" s="482" t="s">
        <v>211</v>
      </c>
      <c r="GR2" s="481" t="s">
        <v>210</v>
      </c>
      <c r="GS2" s="502" t="s">
        <v>405</v>
      </c>
      <c r="GT2" s="501"/>
      <c r="GU2" s="354" t="s">
        <v>404</v>
      </c>
      <c r="HM2" s="350" t="s">
        <v>216</v>
      </c>
      <c r="HN2" s="483" t="s">
        <v>215</v>
      </c>
      <c r="HO2" s="350" t="s">
        <v>214</v>
      </c>
      <c r="HP2" s="350" t="s">
        <v>203</v>
      </c>
      <c r="HQ2" s="350" t="s">
        <v>212</v>
      </c>
      <c r="HR2" s="482" t="s">
        <v>211</v>
      </c>
      <c r="HS2" s="481" t="s">
        <v>210</v>
      </c>
      <c r="HT2" s="502" t="s">
        <v>405</v>
      </c>
      <c r="HU2" s="501"/>
      <c r="HV2" s="354" t="s">
        <v>404</v>
      </c>
      <c r="IN2" s="350" t="s">
        <v>216</v>
      </c>
      <c r="IO2" s="483" t="s">
        <v>215</v>
      </c>
      <c r="IP2" s="350" t="s">
        <v>214</v>
      </c>
      <c r="IQ2" s="350" t="s">
        <v>203</v>
      </c>
      <c r="IR2" s="350" t="s">
        <v>212</v>
      </c>
      <c r="IS2" s="482" t="s">
        <v>211</v>
      </c>
      <c r="IT2" s="481" t="s">
        <v>210</v>
      </c>
      <c r="IU2" s="502" t="s">
        <v>405</v>
      </c>
      <c r="IV2" s="501"/>
      <c r="IW2" s="354" t="s">
        <v>404</v>
      </c>
      <c r="JO2" s="350" t="s">
        <v>216</v>
      </c>
      <c r="JP2" s="483" t="s">
        <v>215</v>
      </c>
      <c r="JQ2" s="350" t="s">
        <v>214</v>
      </c>
      <c r="JR2" s="350" t="s">
        <v>203</v>
      </c>
      <c r="JS2" s="350" t="s">
        <v>212</v>
      </c>
      <c r="JT2" s="482" t="s">
        <v>211</v>
      </c>
      <c r="JU2" s="481" t="s">
        <v>210</v>
      </c>
      <c r="JV2" s="502" t="s">
        <v>405</v>
      </c>
      <c r="JW2" s="501"/>
      <c r="JX2" s="354" t="s">
        <v>404</v>
      </c>
      <c r="KP2" s="350" t="s">
        <v>216</v>
      </c>
      <c r="KQ2" s="483" t="s">
        <v>215</v>
      </c>
      <c r="KR2" s="350" t="s">
        <v>214</v>
      </c>
      <c r="KS2" s="350" t="s">
        <v>203</v>
      </c>
      <c r="KT2" s="350" t="s">
        <v>212</v>
      </c>
      <c r="KU2" s="482" t="s">
        <v>211</v>
      </c>
      <c r="KV2" s="481" t="s">
        <v>210</v>
      </c>
      <c r="KW2" s="502" t="s">
        <v>405</v>
      </c>
      <c r="KX2" s="501"/>
      <c r="KY2" s="354" t="s">
        <v>404</v>
      </c>
    </row>
    <row r="3" spans="1:327" x14ac:dyDescent="0.25">
      <c r="A3" s="347"/>
      <c r="B3" s="348"/>
      <c r="C3" s="480"/>
      <c r="D3" s="480"/>
      <c r="E3" s="478"/>
      <c r="F3" s="478"/>
      <c r="G3" s="478"/>
      <c r="H3" s="478"/>
      <c r="I3" s="478"/>
      <c r="J3" s="478"/>
      <c r="K3" s="149"/>
      <c r="L3" s="148"/>
      <c r="M3" s="479"/>
      <c r="AF3" s="480"/>
      <c r="AG3" s="478">
        <f t="shared" ref="AG3:AL3" si="0">AG5/E5-1</f>
        <v>2.1096938933686533</v>
      </c>
      <c r="AH3" s="478">
        <f t="shared" si="0"/>
        <v>0.23332697736515629</v>
      </c>
      <c r="AI3" s="478">
        <f t="shared" si="0"/>
        <v>0.58121843650581084</v>
      </c>
      <c r="AJ3" s="478">
        <f t="shared" si="0"/>
        <v>4.3014144054678551</v>
      </c>
      <c r="AK3" s="478">
        <f t="shared" si="0"/>
        <v>60.485097807735784</v>
      </c>
      <c r="AL3" s="478">
        <f t="shared" si="0"/>
        <v>0.16920454128832763</v>
      </c>
      <c r="AM3" s="149"/>
      <c r="AN3" s="148"/>
      <c r="AO3" s="479"/>
      <c r="BG3" s="480"/>
      <c r="BH3" s="286"/>
      <c r="BI3" s="279"/>
      <c r="BJ3" s="451"/>
      <c r="BK3" s="449"/>
      <c r="BL3" s="450"/>
      <c r="BM3" s="449"/>
      <c r="BN3" s="149"/>
      <c r="BO3" s="148"/>
      <c r="BP3" s="479"/>
      <c r="CH3" s="480"/>
      <c r="CI3" s="286"/>
      <c r="CJ3" s="279"/>
      <c r="CK3" s="451"/>
      <c r="CL3" s="449"/>
      <c r="CM3" s="450"/>
      <c r="CN3" s="449"/>
      <c r="CO3" s="149"/>
      <c r="CP3" s="148"/>
      <c r="CQ3" s="479"/>
      <c r="DI3" s="480"/>
      <c r="DJ3" s="286"/>
      <c r="DK3" s="279"/>
      <c r="DL3" s="451"/>
      <c r="DM3" s="449"/>
      <c r="DN3" s="450"/>
      <c r="DO3" s="449"/>
      <c r="DP3" s="149"/>
      <c r="DQ3" s="148"/>
      <c r="DR3" s="479"/>
      <c r="EJ3" s="480"/>
      <c r="EK3" s="286"/>
      <c r="EL3" s="279"/>
      <c r="EM3" s="451"/>
      <c r="EN3" s="449"/>
      <c r="EO3" s="450"/>
      <c r="EP3" s="449"/>
      <c r="EQ3" s="149"/>
      <c r="ER3" s="148"/>
      <c r="ES3" s="479"/>
      <c r="FK3" s="480"/>
      <c r="FL3" s="286"/>
      <c r="FM3" s="279"/>
      <c r="FN3" s="451"/>
      <c r="FO3" s="449"/>
      <c r="FP3" s="450"/>
      <c r="FQ3" s="449"/>
      <c r="FR3" s="149"/>
      <c r="FS3" s="148"/>
      <c r="FT3" s="479"/>
      <c r="GL3" s="480"/>
      <c r="GM3" s="286"/>
      <c r="GN3" s="279"/>
      <c r="GO3" s="451"/>
      <c r="GP3" s="449"/>
      <c r="GQ3" s="450"/>
      <c r="GR3" s="449"/>
      <c r="GS3" s="149"/>
      <c r="GT3" s="148"/>
      <c r="GU3" s="479"/>
      <c r="HM3" s="480"/>
      <c r="HN3" s="286"/>
      <c r="HO3" s="279"/>
      <c r="HP3" s="451"/>
      <c r="HQ3" s="449"/>
      <c r="HR3" s="450"/>
      <c r="HS3" s="449"/>
      <c r="HT3" s="149"/>
      <c r="HU3" s="148"/>
      <c r="HV3" s="479"/>
      <c r="IN3" s="480"/>
      <c r="IO3" s="286"/>
      <c r="IP3" s="279"/>
      <c r="IQ3" s="451"/>
      <c r="IR3" s="449"/>
      <c r="IS3" s="450"/>
      <c r="IT3" s="449"/>
      <c r="IU3" s="149"/>
      <c r="IV3" s="148"/>
      <c r="IW3" s="479"/>
      <c r="JO3" s="480"/>
      <c r="JP3" s="286"/>
      <c r="JQ3" s="279"/>
      <c r="JR3" s="451"/>
      <c r="JS3" s="449"/>
      <c r="JT3" s="450"/>
      <c r="JU3" s="449"/>
      <c r="JV3" s="149"/>
      <c r="JW3" s="148"/>
      <c r="JX3" s="479"/>
      <c r="KP3" s="480"/>
      <c r="KQ3" s="286"/>
      <c r="KR3" s="279"/>
      <c r="KS3" s="451"/>
      <c r="KT3" s="449"/>
      <c r="KU3" s="450"/>
      <c r="KV3" s="449"/>
      <c r="KW3" s="149"/>
      <c r="KX3" s="148"/>
      <c r="KY3" s="479"/>
    </row>
    <row r="4" spans="1:327" x14ac:dyDescent="0.25">
      <c r="A4" s="344"/>
      <c r="B4" s="343" t="s">
        <v>403</v>
      </c>
      <c r="C4" s="343"/>
      <c r="D4" s="279"/>
      <c r="E4" s="478"/>
      <c r="F4" s="478"/>
      <c r="G4" s="478"/>
      <c r="H4" s="478"/>
      <c r="I4" s="478"/>
      <c r="J4" s="478"/>
      <c r="K4" s="255"/>
      <c r="L4" s="254"/>
      <c r="M4" s="342">
        <f>+P8</f>
        <v>0</v>
      </c>
      <c r="P4" s="118">
        <f>+G5-E5</f>
        <v>-46367546.670557261</v>
      </c>
      <c r="Q4" s="118">
        <f>+E5-G5</f>
        <v>46367546.670557261</v>
      </c>
      <c r="V4" s="212">
        <f>+D5*1.5%</f>
        <v>85893198.632294282</v>
      </c>
      <c r="W4" s="212">
        <f>+E5*1.5%</f>
        <v>13350360.086704651</v>
      </c>
      <c r="X4" s="212">
        <f>+F5*1.5%</f>
        <v>31000284.687953066</v>
      </c>
      <c r="Y4" s="212">
        <f>+G5*1.5%</f>
        <v>12654846.886646291</v>
      </c>
      <c r="Z4" s="212">
        <f>+H5*1.5%</f>
        <v>419928.36517847166</v>
      </c>
      <c r="AA4" s="212"/>
      <c r="AB4" s="212"/>
      <c r="AF4" s="477">
        <f t="shared" ref="AF4:AL4" si="1">AF5/D5-1</f>
        <v>0.78605605705704651</v>
      </c>
      <c r="AG4" s="477">
        <f t="shared" si="1"/>
        <v>2.1096938933686533</v>
      </c>
      <c r="AH4" s="477">
        <f t="shared" si="1"/>
        <v>0.23332697736515629</v>
      </c>
      <c r="AI4" s="477">
        <f t="shared" si="1"/>
        <v>0.58121843650581084</v>
      </c>
      <c r="AJ4" s="477">
        <f t="shared" si="1"/>
        <v>4.3014144054678551</v>
      </c>
      <c r="AK4" s="477">
        <f t="shared" si="1"/>
        <v>60.485097807735784</v>
      </c>
      <c r="AL4" s="477">
        <f t="shared" si="1"/>
        <v>0.16920454128832763</v>
      </c>
      <c r="AM4" s="255"/>
      <c r="AN4" s="254"/>
      <c r="AO4" s="342">
        <f>+AR8</f>
        <v>0</v>
      </c>
      <c r="AR4" s="118">
        <f>+AI5-AG5</f>
        <v>-1433697068.5049853</v>
      </c>
      <c r="AS4" s="118">
        <f>+AG5-AI5</f>
        <v>1433697068.5049853</v>
      </c>
      <c r="AX4" s="212">
        <f t="shared" ref="AX4:BD4" si="2">+AF5*1.5%</f>
        <v>153410067.67721322</v>
      </c>
      <c r="AY4" s="212">
        <f t="shared" si="2"/>
        <v>41515533.235898055</v>
      </c>
      <c r="AZ4" s="212">
        <f t="shared" si="2"/>
        <v>38233487.411652498</v>
      </c>
      <c r="BA4" s="212">
        <f t="shared" si="2"/>
        <v>20010077.208323278</v>
      </c>
      <c r="BB4" s="212">
        <f t="shared" si="2"/>
        <v>2226214.2844217154</v>
      </c>
      <c r="BC4" s="212">
        <f t="shared" si="2"/>
        <v>18491739.610403374</v>
      </c>
      <c r="BD4" s="212">
        <f t="shared" si="2"/>
        <v>32933015.926514309</v>
      </c>
      <c r="BG4" s="477">
        <f t="shared" ref="BG4:BM4" si="3">BG5/AF5-1</f>
        <v>0.3099687464171601</v>
      </c>
      <c r="BH4" s="477">
        <f t="shared" si="3"/>
        <v>0.67765572394611917</v>
      </c>
      <c r="BI4" s="477">
        <f t="shared" si="3"/>
        <v>0.19008027220447365</v>
      </c>
      <c r="BJ4" s="477">
        <f t="shared" si="3"/>
        <v>0.24115744561150088</v>
      </c>
      <c r="BK4" s="477">
        <f t="shared" si="3"/>
        <v>0.13807397405545818</v>
      </c>
      <c r="BL4" s="477">
        <f t="shared" si="3"/>
        <v>9.5861716637987149E-2</v>
      </c>
      <c r="BM4" s="477">
        <f t="shared" si="3"/>
        <v>0.15929438988506917</v>
      </c>
      <c r="BN4" s="255"/>
      <c r="BO4" s="254"/>
      <c r="BP4" s="342">
        <f>+BS8</f>
        <v>0</v>
      </c>
      <c r="BS4" s="118">
        <f>+BJ5-BH5</f>
        <v>-2987541043.4338865</v>
      </c>
      <c r="BT4" s="118">
        <f>+BH5-BJ5</f>
        <v>2987541043.4338865</v>
      </c>
      <c r="BY4" s="212">
        <f>+BG5*1.5%</f>
        <v>200962394.04289073</v>
      </c>
      <c r="BZ4" s="212">
        <f>+BH5*1.5%</f>
        <v>69648771.965879723</v>
      </c>
      <c r="CA4" s="212">
        <f>+BI5*1.5%</f>
        <v>45500919.106185712</v>
      </c>
      <c r="CB4" s="212">
        <f>+BJ5*1.5%</f>
        <v>24835656.314371433</v>
      </c>
      <c r="CC4" s="212">
        <f>+BK5*1.5%</f>
        <v>2533596.5377708501</v>
      </c>
      <c r="CD4" s="212"/>
      <c r="CE4" s="212"/>
      <c r="CH4" s="279"/>
      <c r="CI4" s="286"/>
      <c r="CJ4" s="279"/>
      <c r="CK4" s="451"/>
      <c r="CL4" s="449"/>
      <c r="CM4" s="450"/>
      <c r="CN4" s="449"/>
      <c r="CO4" s="255"/>
      <c r="CP4" s="254"/>
      <c r="CQ4" s="342">
        <f>+CT8</f>
        <v>0</v>
      </c>
      <c r="CT4" s="118">
        <f>+CK5-CI5</f>
        <v>-4188040175.0338464</v>
      </c>
      <c r="CU4" s="118">
        <f>+CI5-CK5</f>
        <v>4188040175.0338464</v>
      </c>
      <c r="CZ4" s="212">
        <f t="shared" ref="CZ4:DF4" si="4">+CH5*1.5%</f>
        <v>239424517.39337134</v>
      </c>
      <c r="DA4" s="212">
        <f t="shared" si="4"/>
        <v>92042077.582315862</v>
      </c>
      <c r="DB4" s="212">
        <f t="shared" si="4"/>
        <v>48901483.278184794</v>
      </c>
      <c r="DC4" s="212">
        <f t="shared" si="4"/>
        <v>29221474.956808168</v>
      </c>
      <c r="DD4" s="212">
        <f t="shared" si="4"/>
        <v>7422878.5177477747</v>
      </c>
      <c r="DE4" s="212">
        <f t="shared" si="4"/>
        <v>20513243.040346164</v>
      </c>
      <c r="DF4" s="212">
        <f t="shared" si="4"/>
        <v>41323360.017968595</v>
      </c>
      <c r="DI4" s="279"/>
      <c r="DJ4" s="286"/>
      <c r="DK4" s="279"/>
      <c r="DL4" s="451"/>
      <c r="DM4" s="449"/>
      <c r="DN4" s="450"/>
      <c r="DO4" s="449"/>
      <c r="DP4" s="255"/>
      <c r="DQ4" s="254"/>
      <c r="DR4" s="342">
        <f>+DU8</f>
        <v>0</v>
      </c>
      <c r="DU4" s="118">
        <f>+DL5-DJ5</f>
        <v>-4215859897.1520882</v>
      </c>
      <c r="DV4" s="118">
        <f>+DJ5-DL5</f>
        <v>4215859897.1520882</v>
      </c>
      <c r="EA4" s="212">
        <f t="shared" ref="EA4:EG4" si="5">+DI5*1.5%</f>
        <v>282328553.14357257</v>
      </c>
      <c r="EB4" s="212">
        <f t="shared" si="5"/>
        <v>97832960.264832824</v>
      </c>
      <c r="EC4" s="212">
        <f t="shared" si="5"/>
        <v>65663708.311986692</v>
      </c>
      <c r="ED4" s="212">
        <f t="shared" si="5"/>
        <v>34595061.807551503</v>
      </c>
      <c r="EE4" s="212">
        <f t="shared" si="5"/>
        <v>8774215.1074515693</v>
      </c>
      <c r="EF4" s="212">
        <f t="shared" si="5"/>
        <v>27747615.272789683</v>
      </c>
      <c r="EG4" s="212">
        <f t="shared" si="5"/>
        <v>47714992.378960326</v>
      </c>
      <c r="EJ4" s="279"/>
      <c r="EK4" s="286"/>
      <c r="EL4" s="279"/>
      <c r="EM4" s="451"/>
      <c r="EN4" s="449"/>
      <c r="EO4" s="450"/>
      <c r="EP4" s="449"/>
      <c r="EQ4" s="255"/>
      <c r="ER4" s="254"/>
      <c r="ES4" s="342">
        <f>+EV8</f>
        <v>0</v>
      </c>
      <c r="EV4" s="118">
        <f>+EM5-EK5</f>
        <v>-5098229763.1974792</v>
      </c>
      <c r="EW4" s="118">
        <f>+EK5-EM5</f>
        <v>5098229763.1974792</v>
      </c>
      <c r="FB4" s="212">
        <f t="shared" ref="FB4:FH4" si="6">+EJ5*1.5%</f>
        <v>308249829.86942279</v>
      </c>
      <c r="FC4" s="212">
        <f t="shared" si="6"/>
        <v>112666625.57407492</v>
      </c>
      <c r="FD4" s="212">
        <f t="shared" si="6"/>
        <v>70875777.779192433</v>
      </c>
      <c r="FE4" s="212">
        <f t="shared" si="6"/>
        <v>36193179.126112722</v>
      </c>
      <c r="FF4" s="212">
        <f t="shared" si="6"/>
        <v>9306559.1847118344</v>
      </c>
      <c r="FG4" s="212">
        <f t="shared" si="6"/>
        <v>29518926.59959469</v>
      </c>
      <c r="FH4" s="212">
        <f t="shared" si="6"/>
        <v>49688761.605736189</v>
      </c>
      <c r="FK4" s="279"/>
      <c r="FL4" s="286"/>
      <c r="FM4" s="279"/>
      <c r="FN4" s="451"/>
      <c r="FO4" s="449"/>
      <c r="FP4" s="450"/>
      <c r="FQ4" s="449"/>
      <c r="FR4" s="255"/>
      <c r="FS4" s="254"/>
      <c r="FT4" s="342">
        <f>+FW8</f>
        <v>0</v>
      </c>
      <c r="FW4" s="118">
        <f>+FN5-FL5</f>
        <v>-5094928792.9076633</v>
      </c>
      <c r="FX4" s="118">
        <f>+FL5-FN5</f>
        <v>5094928792.9076633</v>
      </c>
      <c r="GC4" s="212">
        <f t="shared" ref="GC4:GI4" si="7">+FK5*1.5%</f>
        <v>321752878.91193569</v>
      </c>
      <c r="GD4" s="212">
        <f t="shared" si="7"/>
        <v>114384064.67101899</v>
      </c>
      <c r="GE4" s="212">
        <f t="shared" si="7"/>
        <v>75640191.273344114</v>
      </c>
      <c r="GF4" s="212">
        <f t="shared" si="7"/>
        <v>37960132.77740404</v>
      </c>
      <c r="GG4" s="212">
        <f t="shared" si="7"/>
        <v>9771600.726871198</v>
      </c>
      <c r="GH4" s="212">
        <f t="shared" si="7"/>
        <v>31386774.1002017</v>
      </c>
      <c r="GI4" s="212">
        <f t="shared" si="7"/>
        <v>52610115.363095619</v>
      </c>
      <c r="GL4" s="279"/>
      <c r="GM4" s="286"/>
      <c r="GN4" s="279"/>
      <c r="GO4" s="451"/>
      <c r="GP4" s="449"/>
      <c r="GQ4" s="450"/>
      <c r="GR4" s="449"/>
      <c r="GS4" s="255"/>
      <c r="GT4" s="254"/>
      <c r="GU4" s="342">
        <f>+GX8</f>
        <v>0</v>
      </c>
      <c r="GX4" s="118">
        <f>+GO5-GM5</f>
        <v>-5052339528.9889164</v>
      </c>
      <c r="GY4" s="118">
        <f>+GM5-GO5</f>
        <v>5052339528.9889164</v>
      </c>
      <c r="HD4" s="212">
        <f t="shared" ref="HD4:HJ4" si="8">+GL5*1.5%</f>
        <v>358415539.55020785</v>
      </c>
      <c r="HE4" s="212">
        <f t="shared" si="8"/>
        <v>116272989.80145338</v>
      </c>
      <c r="HF4" s="212">
        <f t="shared" si="8"/>
        <v>87488599.750344098</v>
      </c>
      <c r="HG4" s="212">
        <f t="shared" si="8"/>
        <v>40487896.866619624</v>
      </c>
      <c r="HH4" s="212">
        <f t="shared" si="8"/>
        <v>25908758.501791093</v>
      </c>
      <c r="HI4" s="212">
        <f t="shared" si="8"/>
        <v>32938765.135271471</v>
      </c>
      <c r="HJ4" s="212">
        <f t="shared" si="8"/>
        <v>55318529.494728185</v>
      </c>
      <c r="HM4" s="279"/>
      <c r="HN4" s="286"/>
      <c r="HO4" s="279"/>
      <c r="HP4" s="451"/>
      <c r="HQ4" s="449"/>
      <c r="HR4" s="450"/>
      <c r="HS4" s="449"/>
      <c r="HT4" s="255"/>
      <c r="HU4" s="254"/>
      <c r="HV4" s="342">
        <f>+HY8</f>
        <v>0</v>
      </c>
      <c r="HY4" s="118">
        <f>+HP5-HN5</f>
        <v>-5462314744.7157707</v>
      </c>
      <c r="HZ4" s="118">
        <f>+HN5-HP5</f>
        <v>5462314744.7157707</v>
      </c>
      <c r="IE4" s="212">
        <f t="shared" ref="IE4:IK4" si="9">+HM5*1.5%</f>
        <v>381627159.74713612</v>
      </c>
      <c r="IF4" s="212">
        <f t="shared" si="9"/>
        <v>123317651.32808484</v>
      </c>
      <c r="IG4" s="212">
        <f t="shared" si="9"/>
        <v>92802079.495188355</v>
      </c>
      <c r="IH4" s="212">
        <f t="shared" si="9"/>
        <v>41382930.157348275</v>
      </c>
      <c r="II4" s="212">
        <f t="shared" si="9"/>
        <v>30862556.869620506</v>
      </c>
      <c r="IJ4" s="212">
        <f t="shared" si="9"/>
        <v>35378003.995564558</v>
      </c>
      <c r="IK4" s="212">
        <f t="shared" si="9"/>
        <v>57883937.901329525</v>
      </c>
      <c r="IN4" s="279"/>
      <c r="IO4" s="286"/>
      <c r="IP4" s="279"/>
      <c r="IQ4" s="451"/>
      <c r="IR4" s="449"/>
      <c r="IS4" s="450"/>
      <c r="IT4" s="449"/>
      <c r="IU4" s="255"/>
      <c r="IV4" s="254"/>
      <c r="IW4" s="342">
        <f>+IZ8</f>
        <v>0</v>
      </c>
      <c r="IZ4" s="118">
        <f>+IQ5-IO5</f>
        <v>-5658691329.4729567</v>
      </c>
      <c r="JA4" s="118">
        <f>+IO5-IQ5</f>
        <v>5658691329.4729567</v>
      </c>
      <c r="JF4" s="212">
        <f t="shared" ref="JF4:JL4" si="10">+IN5*1.5%</f>
        <v>402731718.26951784</v>
      </c>
      <c r="JG4" s="212">
        <f t="shared" si="10"/>
        <v>128553876.45470296</v>
      </c>
      <c r="JH4" s="212">
        <f t="shared" si="10"/>
        <v>99287199.302759618</v>
      </c>
      <c r="JI4" s="212">
        <f t="shared" si="10"/>
        <v>43673506.51260861</v>
      </c>
      <c r="JJ4" s="212">
        <f t="shared" si="10"/>
        <v>31408069.020622764</v>
      </c>
      <c r="JK4" s="212">
        <f t="shared" si="10"/>
        <v>37869503.631055035</v>
      </c>
      <c r="JL4" s="212">
        <f t="shared" si="10"/>
        <v>61939563.347768858</v>
      </c>
      <c r="JO4" s="279"/>
      <c r="JP4" s="286"/>
      <c r="JQ4" s="279"/>
      <c r="JR4" s="451"/>
      <c r="JS4" s="449"/>
      <c r="JT4" s="450"/>
      <c r="JU4" s="449"/>
      <c r="JV4" s="255"/>
      <c r="JW4" s="254"/>
      <c r="JX4" s="342">
        <f>+KA8</f>
        <v>0</v>
      </c>
      <c r="KA4" s="118">
        <f>+JR5-JP5</f>
        <v>-5404465546.6951523</v>
      </c>
      <c r="KB4" s="118">
        <f>+JP5-JR5</f>
        <v>5404465546.6951523</v>
      </c>
      <c r="KG4" s="212">
        <f t="shared" ref="KG4:KM4" si="11">+JO5*1.5%</f>
        <v>424626059.2163651</v>
      </c>
      <c r="KH4" s="212">
        <f t="shared" si="11"/>
        <v>130667406.23013024</v>
      </c>
      <c r="KI4" s="212">
        <f t="shared" si="11"/>
        <v>105598536.59544252</v>
      </c>
      <c r="KJ4" s="212">
        <f t="shared" si="11"/>
        <v>49600423.029702961</v>
      </c>
      <c r="KK4" s="212">
        <f t="shared" si="11"/>
        <v>32587848.942546334</v>
      </c>
      <c r="KL4" s="212">
        <f t="shared" si="11"/>
        <v>41332582.195680425</v>
      </c>
      <c r="KM4" s="212">
        <f t="shared" si="11"/>
        <v>64839262.222862631</v>
      </c>
      <c r="KP4" s="279"/>
      <c r="KQ4" s="286"/>
      <c r="KR4" s="279"/>
      <c r="KS4" s="451"/>
      <c r="KT4" s="449"/>
      <c r="KU4" s="450"/>
      <c r="KV4" s="449"/>
      <c r="KW4" s="255"/>
      <c r="KX4" s="254"/>
      <c r="KY4" s="342">
        <f>+LB8</f>
        <v>0</v>
      </c>
      <c r="LB4" s="118">
        <f>+KS5-KQ5</f>
        <v>-5479385853.921917</v>
      </c>
      <c r="LC4" s="118">
        <f>+KQ5-KS5</f>
        <v>5479385853.921917</v>
      </c>
      <c r="LH4" s="212">
        <f t="shared" ref="LH4:LN4" si="12">+KP5*1.5%</f>
        <v>438329107.6026693</v>
      </c>
      <c r="LI4" s="212">
        <f t="shared" si="12"/>
        <v>133972371.82495451</v>
      </c>
      <c r="LJ4" s="212">
        <f t="shared" si="12"/>
        <v>110553033.30687578</v>
      </c>
      <c r="LK4" s="212">
        <f t="shared" si="12"/>
        <v>51781584.016125754</v>
      </c>
      <c r="LL4" s="212">
        <f t="shared" si="12"/>
        <v>33308374.802992415</v>
      </c>
      <c r="LM4" s="212">
        <f t="shared" si="12"/>
        <v>42845634.52523949</v>
      </c>
      <c r="LN4" s="212">
        <f t="shared" si="12"/>
        <v>65868109.126481362</v>
      </c>
    </row>
    <row r="5" spans="1:327" x14ac:dyDescent="0.25">
      <c r="A5" s="147">
        <v>10012168.118999999</v>
      </c>
      <c r="B5" s="143" t="s">
        <v>237</v>
      </c>
      <c r="C5" s="143"/>
      <c r="D5" s="279">
        <f>SUM(E5:J5)</f>
        <v>5726213242.1529522</v>
      </c>
      <c r="E5" s="286">
        <f>Direct!E12</f>
        <v>890024005.78031003</v>
      </c>
      <c r="F5" s="286">
        <f>Direct!B12</f>
        <v>2066685645.8635378</v>
      </c>
      <c r="G5" s="286">
        <f>Direct!H12+Direct!F12+Direct!D12</f>
        <v>843656459.10975277</v>
      </c>
      <c r="H5" s="286">
        <f>Direct!G12</f>
        <v>27995224.345231444</v>
      </c>
      <c r="I5" s="286">
        <f>Direct!I12</f>
        <v>20050104.572468534</v>
      </c>
      <c r="J5" s="470">
        <f>Direct!C12</f>
        <v>1877801802.4816513</v>
      </c>
      <c r="K5" s="149">
        <f>+(F5-E5)/E5</f>
        <v>1.3220560708939688</v>
      </c>
      <c r="L5" s="148">
        <f>+F5-E5</f>
        <v>1176661640.0832276</v>
      </c>
      <c r="M5" s="147">
        <f>+F5-I5</f>
        <v>2046635541.2910693</v>
      </c>
      <c r="N5" s="117">
        <f t="shared" ref="N5:N17" si="13">+M5/H5</f>
        <v>73.106595469726329</v>
      </c>
      <c r="P5" s="116">
        <f>+P4*1.5%</f>
        <v>-695513.20005835884</v>
      </c>
      <c r="Q5" s="212">
        <f>+Q4*1.5%</f>
        <v>695513.20005835884</v>
      </c>
      <c r="V5" s="118">
        <f>+I5-G5</f>
        <v>-823606354.53728426</v>
      </c>
      <c r="AC5" s="116" t="b">
        <f>D5=Direct!K7</f>
        <v>1</v>
      </c>
      <c r="AF5" s="279">
        <f>SUM(AG5:AL5)</f>
        <v>10227337845.147549</v>
      </c>
      <c r="AG5" s="286">
        <f>Direct!S12</f>
        <v>2767702215.7265372</v>
      </c>
      <c r="AH5" s="286">
        <f>Direct!P12</f>
        <v>2548899160.7768331</v>
      </c>
      <c r="AI5" s="286">
        <f>Direct!V12+Direct!T12+Direct!R12</f>
        <v>1334005147.2215519</v>
      </c>
      <c r="AJ5" s="286">
        <f>Direct!U12</f>
        <v>148414285.62811437</v>
      </c>
      <c r="AK5" s="286">
        <f>Direct!W12</f>
        <v>1232782640.6935582</v>
      </c>
      <c r="AL5" s="470">
        <f>Direct!Q12</f>
        <v>2195534395.1009541</v>
      </c>
      <c r="AM5" s="149">
        <f>+(AH5-AG5)/AG5</f>
        <v>-7.9055851350780942E-2</v>
      </c>
      <c r="AN5" s="148">
        <f>+AH5-AG5</f>
        <v>-218803054.94970417</v>
      </c>
      <c r="AO5" s="147">
        <f>+AH5-AK5</f>
        <v>1316116520.0832748</v>
      </c>
      <c r="AR5" s="116">
        <f>+AR4*1.5%</f>
        <v>-21505456.027574778</v>
      </c>
      <c r="AS5" s="212">
        <f>+AS4*1.5%</f>
        <v>21505456.027574778</v>
      </c>
      <c r="AX5" s="118">
        <f>+AK5-AI5</f>
        <v>-101222506.52799368</v>
      </c>
      <c r="BE5" s="116" t="b">
        <f>AF5=Direct!AL7</f>
        <v>0</v>
      </c>
      <c r="BG5" s="279">
        <f>SUM(BH5:BM5)</f>
        <v>13397492936.192715</v>
      </c>
      <c r="BH5" s="286">
        <f>Direct!AF12</f>
        <v>4643251464.3919821</v>
      </c>
      <c r="BI5" s="286">
        <f>Direct!AC12</f>
        <v>3033394607.0790477</v>
      </c>
      <c r="BJ5" s="286">
        <f>Direct!AE12+Direct!AG12+Direct!AI12</f>
        <v>1655710420.9580956</v>
      </c>
      <c r="BK5" s="286">
        <f>Direct!AH12</f>
        <v>168906435.85139</v>
      </c>
      <c r="BL5" s="286">
        <f>Direct!AJ12</f>
        <v>1350959300.8719535</v>
      </c>
      <c r="BM5" s="470">
        <f>Direct!AD12</f>
        <v>2545270707.0402451</v>
      </c>
      <c r="BN5" s="149">
        <f>+(BI5-BH5)/BH5</f>
        <v>-0.34670895377055344</v>
      </c>
      <c r="BO5" s="148">
        <f>+BI5-BH5</f>
        <v>-1609856857.3129344</v>
      </c>
      <c r="BP5" s="147">
        <f>+BI5-BL5</f>
        <v>1682435306.2070942</v>
      </c>
      <c r="BQ5" s="117">
        <f t="shared" ref="BQ5:BQ17" si="14">+BP5/BK5</f>
        <v>9.9607531100079676</v>
      </c>
      <c r="BS5" s="116">
        <f>+BS4*1.5%</f>
        <v>-44813115.651508294</v>
      </c>
      <c r="BT5" s="212">
        <f>+BT4*1.5%</f>
        <v>44813115.651508294</v>
      </c>
      <c r="BY5" s="118">
        <f>+BL5-BJ5</f>
        <v>-304751120.08614206</v>
      </c>
      <c r="CF5" s="116" t="b">
        <f>BG5=Direct!BM7</f>
        <v>0</v>
      </c>
      <c r="CH5" s="279">
        <f>SUM(CI5:CN5)</f>
        <v>15961634492.891424</v>
      </c>
      <c r="CI5" s="286">
        <f>Direct!AS12</f>
        <v>6136138505.4877243</v>
      </c>
      <c r="CJ5" s="286">
        <f>Direct!AP12</f>
        <v>3260098885.2123199</v>
      </c>
      <c r="CK5" s="286">
        <f>Direct!AV12+Direct!AT12+Direct!AR12</f>
        <v>1948098330.4538779</v>
      </c>
      <c r="CL5" s="286">
        <f>Direct!AU12</f>
        <v>494858567.84985167</v>
      </c>
      <c r="CM5" s="286">
        <f>Direct!AW12</f>
        <v>1367549536.0230777</v>
      </c>
      <c r="CN5" s="470">
        <f>Direct!AQ12</f>
        <v>2754890667.864573</v>
      </c>
      <c r="CO5" s="149">
        <f>+(CJ5-CI5)/CI5</f>
        <v>-0.46870513397037566</v>
      </c>
      <c r="CP5" s="148">
        <f>+CJ5-CI5</f>
        <v>-2876039620.2754045</v>
      </c>
      <c r="CQ5" s="147">
        <f>+CJ5-CM5</f>
        <v>1892549349.1892421</v>
      </c>
      <c r="CR5" s="117">
        <f t="shared" ref="CR5:CR17" si="15">+CQ5/CL5</f>
        <v>3.8244247389962807</v>
      </c>
      <c r="CT5" s="116">
        <f>+CT4*1.5%</f>
        <v>-62820602.62550769</v>
      </c>
      <c r="CU5" s="212">
        <f>+CU4*1.5%</f>
        <v>62820602.62550769</v>
      </c>
      <c r="CZ5" s="118">
        <f>+CM5-CK5</f>
        <v>-580548794.4308002</v>
      </c>
      <c r="DG5" s="116" t="b">
        <f>CH5=Direct!CN7</f>
        <v>0</v>
      </c>
      <c r="DI5" s="279">
        <f>SUM(DJ5:DO5)</f>
        <v>18821903542.904839</v>
      </c>
      <c r="DJ5" s="286">
        <f>Direct!BF12</f>
        <v>6522197350.9888554</v>
      </c>
      <c r="DK5" s="286">
        <f>Direct!BC12</f>
        <v>4377580554.1324463</v>
      </c>
      <c r="DL5" s="286">
        <f>Direct!BE12+Direct!BG12+Direct!BI12</f>
        <v>2306337453.8367672</v>
      </c>
      <c r="DM5" s="286">
        <f>Direct!BH12</f>
        <v>584947673.83010459</v>
      </c>
      <c r="DN5" s="286">
        <f>Direct!BJ12</f>
        <v>1849841018.1859789</v>
      </c>
      <c r="DO5" s="470">
        <f>Direct!BD12</f>
        <v>3180999491.9306884</v>
      </c>
      <c r="DP5" s="149">
        <f>+(DK5-DJ5)/DJ5</f>
        <v>-0.32881813926272185</v>
      </c>
      <c r="DQ5" s="148">
        <f>+DK5-DJ5</f>
        <v>-2144616796.8564091</v>
      </c>
      <c r="DR5" s="147">
        <f>+DK5-DN5</f>
        <v>2527739535.9464674</v>
      </c>
      <c r="DS5" s="117">
        <f t="shared" ref="DS5:DS17" si="16">+DR5/DM5</f>
        <v>4.321308809376748</v>
      </c>
      <c r="DU5" s="116">
        <f>+DU4*1.5%</f>
        <v>-63237898.457281321</v>
      </c>
      <c r="DV5" s="212">
        <f>+DV4*1.5%</f>
        <v>63237898.457281321</v>
      </c>
      <c r="EA5" s="118">
        <f>+DN5-DL5</f>
        <v>-456496435.65078831</v>
      </c>
      <c r="EH5" s="116" t="b">
        <f>DI5=Direct!DN7</f>
        <v>0</v>
      </c>
      <c r="EJ5" s="279">
        <f>SUM(EK5:EP5)</f>
        <v>20549988657.961521</v>
      </c>
      <c r="EK5" s="286">
        <f>Direct!BS12</f>
        <v>7511108371.6049948</v>
      </c>
      <c r="EL5" s="286">
        <f>Direct!BP12</f>
        <v>4725051851.9461622</v>
      </c>
      <c r="EM5" s="286">
        <f>Direct!BR12+Direct!BT12+Direct!BV12</f>
        <v>2412878608.407515</v>
      </c>
      <c r="EN5" s="286">
        <f>Direct!BU12</f>
        <v>620437278.98078895</v>
      </c>
      <c r="EO5" s="286">
        <f>Direct!BW12</f>
        <v>1967928439.9729793</v>
      </c>
      <c r="EP5" s="470">
        <f>Direct!BQ12</f>
        <v>3312584107.0490794</v>
      </c>
      <c r="EQ5" s="149">
        <f>+(EL5-EK5)/EK5</f>
        <v>-0.3709248198563137</v>
      </c>
      <c r="ER5" s="148">
        <f>+EL5-EK5</f>
        <v>-2786056519.6588326</v>
      </c>
      <c r="ES5" s="147">
        <f>+EL5-EO5</f>
        <v>2757123411.9731827</v>
      </c>
      <c r="ET5" s="117">
        <f t="shared" ref="ET5:ET17" si="17">+ES5/EN5</f>
        <v>4.4438390557420933</v>
      </c>
      <c r="EV5" s="116">
        <f>+EV4*1.5%</f>
        <v>-76473446.44796218</v>
      </c>
      <c r="EW5" s="212">
        <f>+EW4*1.5%</f>
        <v>76473446.44796218</v>
      </c>
      <c r="FB5" s="118">
        <f>+EO5-EM5</f>
        <v>-444950168.43453574</v>
      </c>
      <c r="FI5" s="116" t="b">
        <f>EJ5=Direct!EN7</f>
        <v>0</v>
      </c>
      <c r="FK5" s="279">
        <f>SUM(FL5:FQ5)</f>
        <v>21450191927.462379</v>
      </c>
      <c r="FL5" s="286">
        <f>Direct!CF12</f>
        <v>7625604311.4012661</v>
      </c>
      <c r="FM5" s="286">
        <f>Direct!CC12</f>
        <v>5042679418.2229414</v>
      </c>
      <c r="FN5" s="286">
        <f>Direct!CE12+Direct!CG12+Direct!CI12</f>
        <v>2530675518.4936028</v>
      </c>
      <c r="FO5" s="286">
        <f>Direct!CH12</f>
        <v>651440048.45807993</v>
      </c>
      <c r="FP5" s="286">
        <f>Direct!CJ12</f>
        <v>2092451606.6801133</v>
      </c>
      <c r="FQ5" s="470">
        <f>Direct!CD12</f>
        <v>3507341024.2063746</v>
      </c>
      <c r="FR5" s="149">
        <f>+(FM5-FL5)/FL5</f>
        <v>-0.33871740359206909</v>
      </c>
      <c r="FS5" s="148">
        <f>+FM5-FL5</f>
        <v>-2582924893.1783247</v>
      </c>
      <c r="FT5" s="147">
        <f>+FM5-FP5</f>
        <v>2950227811.5428281</v>
      </c>
      <c r="FU5" s="117">
        <f t="shared" ref="FU5:FU17" si="18">+FT5/FO5</f>
        <v>4.5287786934896666</v>
      </c>
      <c r="FW5" s="116">
        <f>+FW4*1.5%</f>
        <v>-76423931.893614948</v>
      </c>
      <c r="FX5" s="212">
        <f>+FX4*1.5%</f>
        <v>76423931.893614948</v>
      </c>
      <c r="GC5" s="118">
        <f>+FP5-FN5</f>
        <v>-438223911.81348944</v>
      </c>
      <c r="GJ5" s="116" t="b">
        <f>FK5=Direct!FN7</f>
        <v>0</v>
      </c>
      <c r="GL5" s="279">
        <f>SUM(GM5:GR5)</f>
        <v>23894369303.347191</v>
      </c>
      <c r="GM5" s="286">
        <f>Direct!CS12</f>
        <v>7751532653.4302254</v>
      </c>
      <c r="GN5" s="286">
        <f>Direct!CP12</f>
        <v>5832573316.6896067</v>
      </c>
      <c r="GO5" s="286">
        <f>Direct!CR12+Direct!CT12+Direct!CV12</f>
        <v>2699193124.4413085</v>
      </c>
      <c r="GP5" s="286">
        <f>Direct!CU12</f>
        <v>1727250566.786073</v>
      </c>
      <c r="GQ5" s="286">
        <f>Direct!CW12</f>
        <v>2195917675.6847649</v>
      </c>
      <c r="GR5" s="470">
        <f>Direct!CQ12</f>
        <v>3687901966.3152122</v>
      </c>
      <c r="GS5" s="149">
        <f>+(GN5-GM5)/GM5</f>
        <v>-0.2475586987163676</v>
      </c>
      <c r="GT5" s="148">
        <f>+GN5-GM5</f>
        <v>-1918959336.7406187</v>
      </c>
      <c r="GU5" s="147">
        <f>+GN5-GQ5</f>
        <v>3636655641.0048418</v>
      </c>
      <c r="GV5" s="117">
        <f t="shared" ref="GV5:GV17" si="19">+GU5/GP5</f>
        <v>2.1054592257402667</v>
      </c>
      <c r="GX5" s="116">
        <f>+GX4*1.5%</f>
        <v>-75785092.93483375</v>
      </c>
      <c r="GY5" s="212">
        <f>+GY4*1.5%</f>
        <v>75785092.93483375</v>
      </c>
      <c r="HD5" s="118">
        <f>+GQ5-GO5</f>
        <v>-503275448.75654364</v>
      </c>
      <c r="HK5" s="116" t="b">
        <f>GL5=Direct!GN7</f>
        <v>0</v>
      </c>
      <c r="HM5" s="279">
        <f>SUM(HN5:HS5)</f>
        <v>25441810649.809074</v>
      </c>
      <c r="HN5" s="286">
        <f>Direct!DF12</f>
        <v>8221176755.2056561</v>
      </c>
      <c r="HO5" s="286">
        <f>Direct!DC12</f>
        <v>6186805299.679224</v>
      </c>
      <c r="HP5" s="286">
        <f>Direct!DE12+Direct!DG12+Direct!DI12</f>
        <v>2758862010.4898853</v>
      </c>
      <c r="HQ5" s="286">
        <f>Direct!DH12</f>
        <v>2057503791.3080337</v>
      </c>
      <c r="HR5" s="286">
        <f>Direct!DJ12</f>
        <v>2358533599.7043037</v>
      </c>
      <c r="HS5" s="470">
        <f>Direct!DD12</f>
        <v>3858929193.4219685</v>
      </c>
      <c r="HT5" s="149">
        <f>+(HO5-HN5)/HN5</f>
        <v>-0.24745501965254138</v>
      </c>
      <c r="HU5" s="148">
        <f>+HO5-HN5</f>
        <v>-2034371455.526432</v>
      </c>
      <c r="HV5" s="147">
        <f>+HO5-HR5</f>
        <v>3828271699.9749203</v>
      </c>
      <c r="HW5" s="117">
        <f t="shared" ref="HW5:HW17" si="20">+HV5/HQ5</f>
        <v>1.8606389529620948</v>
      </c>
      <c r="HY5" s="116">
        <f>+HY4*1.5%</f>
        <v>-81934721.170736551</v>
      </c>
      <c r="HZ5" s="212">
        <f>+HZ4*1.5%</f>
        <v>81934721.170736551</v>
      </c>
      <c r="IE5" s="118">
        <f>+HR5-HP5</f>
        <v>-400328410.78558159</v>
      </c>
      <c r="IL5" s="116" t="b">
        <f>HM5=Direct!HN7</f>
        <v>0</v>
      </c>
      <c r="IN5" s="279">
        <f>SUM(IO5:IT5)</f>
        <v>26848781217.967857</v>
      </c>
      <c r="IO5" s="286">
        <f>Direct!DS12</f>
        <v>8570258430.3135309</v>
      </c>
      <c r="IP5" s="286">
        <f>Direct!DP12</f>
        <v>6619146620.1839743</v>
      </c>
      <c r="IQ5" s="286">
        <f>Direct!DR12+Direct!DT12+Direct!DV12</f>
        <v>2911567100.8405743</v>
      </c>
      <c r="IR5" s="286">
        <f>Direct!DU12</f>
        <v>2093871268.0415177</v>
      </c>
      <c r="IS5" s="286">
        <f>Direct!DW12</f>
        <v>2524633575.4036689</v>
      </c>
      <c r="IT5" s="470">
        <f>Direct!DQ12</f>
        <v>4129304223.1845908</v>
      </c>
      <c r="IU5" s="149">
        <f>+(IP5-IO5)/IO5</f>
        <v>-0.22766079062777783</v>
      </c>
      <c r="IV5" s="148">
        <f>+IP5-IO5</f>
        <v>-1951111810.1295567</v>
      </c>
      <c r="IW5" s="147">
        <f>+IP5-IS5</f>
        <v>4094513044.7803054</v>
      </c>
      <c r="IX5" s="117">
        <f t="shared" ref="IX5:IX17" si="21">+IW5/IR5</f>
        <v>1.9554750606087015</v>
      </c>
      <c r="IZ5" s="116">
        <f>+IZ4*1.5%</f>
        <v>-84880369.942094341</v>
      </c>
      <c r="JA5" s="212">
        <f>+JA4*1.5%</f>
        <v>84880369.942094341</v>
      </c>
      <c r="JF5" s="118">
        <f>+IS5-IQ5</f>
        <v>-386933525.43690538</v>
      </c>
      <c r="JM5" s="116" t="b">
        <f>IN5=Direct!IN7</f>
        <v>0</v>
      </c>
      <c r="JO5" s="279">
        <f>SUM(JP5:JU5)</f>
        <v>28308403947.757675</v>
      </c>
      <c r="JP5" s="286">
        <f>Direct!EF12</f>
        <v>8711160415.3420162</v>
      </c>
      <c r="JQ5" s="286">
        <f>Direct!EC12</f>
        <v>7039902439.6961679</v>
      </c>
      <c r="JR5" s="286">
        <f>Direct!EE12+Direct!EG12+Direct!EI12</f>
        <v>3306694868.6468644</v>
      </c>
      <c r="JS5" s="286">
        <f>Direct!EH12</f>
        <v>2172523262.8364224</v>
      </c>
      <c r="JT5" s="286">
        <f>Direct!EJ12</f>
        <v>2755505479.7120285</v>
      </c>
      <c r="JU5" s="470">
        <f>Direct!ED12</f>
        <v>4322617481.5241756</v>
      </c>
      <c r="JV5" s="149">
        <f>+(JQ5-JP5)/JP5</f>
        <v>-0.19185250827231284</v>
      </c>
      <c r="JW5" s="148">
        <f>+JQ5-JP5</f>
        <v>-1671257975.6458483</v>
      </c>
      <c r="JX5" s="147">
        <f>+JQ5-JT5</f>
        <v>4284396959.9841394</v>
      </c>
      <c r="JY5" s="117">
        <f t="shared" ref="JY5:JY17" si="22">+JX5/JS5</f>
        <v>1.9720833526958317</v>
      </c>
      <c r="KA5" s="116">
        <f>+KA4*1.5%</f>
        <v>-81066983.200427279</v>
      </c>
      <c r="KB5" s="212">
        <f>+KB4*1.5%</f>
        <v>81066983.200427279</v>
      </c>
      <c r="KG5" s="118">
        <f>+JT5-JR5</f>
        <v>-551189388.93483591</v>
      </c>
      <c r="KN5" s="116" t="b">
        <f>JO5=Direct!JN7</f>
        <v>0</v>
      </c>
      <c r="KP5" s="279">
        <f>SUM(KQ5:KV5)</f>
        <v>29221940506.84462</v>
      </c>
      <c r="KQ5" s="286">
        <f>Direct!ES12</f>
        <v>8931491454.9969673</v>
      </c>
      <c r="KR5" s="286">
        <f>Direct!EP12</f>
        <v>7370202220.4583855</v>
      </c>
      <c r="KS5" s="286">
        <f>Direct!ER12+Direct!ET12+Direct!EV12</f>
        <v>3452105601.0750504</v>
      </c>
      <c r="KT5" s="286">
        <f>Direct!EU12</f>
        <v>2220558320.1994944</v>
      </c>
      <c r="KU5" s="286">
        <f>Direct!EW12</f>
        <v>2856375635.0159659</v>
      </c>
      <c r="KV5" s="470">
        <f>Direct!EQ12</f>
        <v>4391207275.0987577</v>
      </c>
      <c r="KW5" s="149">
        <f>+(KR5-KQ5)/KQ5</f>
        <v>-0.17480722479615382</v>
      </c>
      <c r="KX5" s="148">
        <f>+KR5-KQ5</f>
        <v>-1561289234.5385818</v>
      </c>
      <c r="KY5" s="147">
        <f>+KR5-KU5</f>
        <v>4513826585.4424191</v>
      </c>
      <c r="KZ5" s="117">
        <f t="shared" ref="KZ5:KZ17" si="23">+KY5/KT5</f>
        <v>2.0327439925274731</v>
      </c>
      <c r="LB5" s="116">
        <f>+LB4*1.5%</f>
        <v>-82190787.808828756</v>
      </c>
      <c r="LC5" s="212">
        <f>+LC4*1.5%</f>
        <v>82190787.808828756</v>
      </c>
      <c r="LH5" s="118">
        <f>+KU5-KS5</f>
        <v>-595729966.05908442</v>
      </c>
      <c r="LO5" s="116" t="b">
        <f>KP5=Direct!KN7</f>
        <v>0</v>
      </c>
    </row>
    <row r="6" spans="1:327" x14ac:dyDescent="0.25">
      <c r="A6" s="283">
        <v>120609.35100000002</v>
      </c>
      <c r="B6" s="259" t="s">
        <v>376</v>
      </c>
      <c r="C6" s="259"/>
      <c r="D6" s="279">
        <f>SUM(E6:J6)</f>
        <v>-3935299511.2162027</v>
      </c>
      <c r="E6" s="286">
        <f>(Direct!E24-Direct!E25)*AC18+(Direct!E20-Direct!E21)*AC17</f>
        <v>-636076419.9472245</v>
      </c>
      <c r="F6" s="279">
        <f>(Direct!B24-Direct!B25)*AC18+(Direct!B20-Direct!B21)*AC17</f>
        <v>-846683887.28094292</v>
      </c>
      <c r="G6" s="451">
        <f>(Direct!H24-Direct!H25+Direct!F24-Direct!F25+Direct!D24-Direct!D25)*AC18+(Direct!H20-Direct!H21+Direct!F20-Direct!F21+Direct!D20-Direct!D21)*AC17</f>
        <v>-1168543751.2372582</v>
      </c>
      <c r="H6" s="449">
        <f>(Direct!G24-Direct!G25)*AC18+(Direct!G20-Direct!G21)*AC17</f>
        <v>59088903.31330511</v>
      </c>
      <c r="I6" s="450">
        <f>(Direct!I24-Direct!I25)*AC18+(Direct!I20-Direct!I21)*AC17</f>
        <v>14839705.981642649</v>
      </c>
      <c r="J6" s="449">
        <f>(Direct!C24-Direct!C25)*AC18+(Direct!C20-Direct!C21)*AC17</f>
        <v>-1357924062.0457249</v>
      </c>
      <c r="K6" s="149"/>
      <c r="L6" s="148"/>
      <c r="M6" s="283"/>
      <c r="N6" s="117">
        <f t="shared" si="13"/>
        <v>0</v>
      </c>
      <c r="P6" s="116">
        <f>+P5*2</f>
        <v>-1391026.4001167177</v>
      </c>
      <c r="AB6" s="118"/>
      <c r="AC6" s="116" t="b">
        <f>D6=-Direct!K26</f>
        <v>1</v>
      </c>
      <c r="AF6" s="279">
        <f>SUM(AG6:AL6)</f>
        <v>-5535294027.9783154</v>
      </c>
      <c r="AG6" s="286">
        <f>(Direct!S24-Direct!S25)*BE18+(Direct!S20-Direct!S21)*BE17</f>
        <v>-1044686211.9597418</v>
      </c>
      <c r="AH6" s="279">
        <f>(Direct!P24-Direct!P25)*BE18+(Direct!P20-Direct!P21)*BE17</f>
        <v>-1760693529.2753868</v>
      </c>
      <c r="AI6" s="451">
        <f>(Direct!V24-Direct!V25+Direct!T24-Direct!T25+Direct!R24-Direct!R25)*BE18+(Direct!V20-Direct!V21+Direct!T20-Direct!T21+Direct!R20-Direct!R21)*BE17</f>
        <v>-643870443.9719739</v>
      </c>
      <c r="AJ6" s="449">
        <f>(Direct!U24-Direct!U25)*BE18+(Direct!U20-Direct!U21)*BE17</f>
        <v>55780958.805246383</v>
      </c>
      <c r="AK6" s="450">
        <f>(Direct!W24-Direct!W25)*BE18+(Direct!W20-Direct!W21)*BE17</f>
        <v>-872211406.51111615</v>
      </c>
      <c r="AL6" s="449">
        <f>(Direct!Q24-Direct!Q25)*BE18+(Direct!Q20-Direct!Q21)*BE17</f>
        <v>-1269613395.0653434</v>
      </c>
      <c r="AM6" s="149"/>
      <c r="AN6" s="148"/>
      <c r="AO6" s="283"/>
      <c r="AR6" s="116">
        <f>+AR5*2</f>
        <v>-43010912.055149555</v>
      </c>
      <c r="BD6" s="118"/>
      <c r="BE6" s="116" t="b">
        <f>AF6=-Direct!AL26</f>
        <v>0</v>
      </c>
      <c r="BG6" s="279">
        <f>SUM(BH6:BM6)</f>
        <v>-4454368117.480999</v>
      </c>
      <c r="BH6" s="286">
        <f>(Direct!AF24-Direct!AF25)*CF18+(Direct!AF20-Direct!AF21)*CF17</f>
        <v>-1640232076.5314579</v>
      </c>
      <c r="BI6" s="279">
        <f>(Direct!AC24-Direct!AC25)*CF18+(Direct!AC20-Direct!AC21)*CF17</f>
        <v>-1151350353.5279121</v>
      </c>
      <c r="BJ6" s="451">
        <f>(Direct!AE24-Direct!AE25+Direct!AG24-Direct!AG25+Direct!AI24-Direct!AI25)*CF18+(Direct!AE20-Direct!AE21+Direct!AG20-Direct!AG21+Direct!AI20-Direct!AI21)*CF17</f>
        <v>-252891848.38470244</v>
      </c>
      <c r="BK6" s="449">
        <f>(Direct!AH24-Direct!AH25)*CF18+(Direct!AH20-Direct!AH21)*CF17</f>
        <v>2634250.0188871622</v>
      </c>
      <c r="BL6" s="450">
        <f>(Direct!AJ24-Direct!AJ25)*CF18+(Direct!AJ20-Direct!AJ21)*CF17</f>
        <v>-275019159.4672007</v>
      </c>
      <c r="BM6" s="449">
        <f>(Direct!AD24-Direct!AD25)*CF18+(Direct!AD20-Direct!AD21)*CF17</f>
        <v>-1137508929.5886121</v>
      </c>
      <c r="BN6" s="149"/>
      <c r="BO6" s="148"/>
      <c r="BP6" s="283"/>
      <c r="BQ6" s="117">
        <f t="shared" si="14"/>
        <v>0</v>
      </c>
      <c r="BS6" s="116">
        <f>+BS5*2</f>
        <v>-89626231.303016588</v>
      </c>
      <c r="CE6" s="118"/>
      <c r="CF6" s="116" t="b">
        <f>BG6=-Direct!BM26</f>
        <v>0</v>
      </c>
      <c r="CH6" s="279">
        <f>SUM(CI6:CN6)</f>
        <v>-3856390999.3890853</v>
      </c>
      <c r="CI6" s="286">
        <f>(Direct!AS24-Direct!AS25)*DG18+(Direct!AS20-Direct!AS21)*DG17</f>
        <v>-970394515.29743755</v>
      </c>
      <c r="CJ6" s="279">
        <f>(Direct!AP24-Direct!AP25)*DG18+(Direct!AP20-Direct!AP21)*DG17</f>
        <v>-1252371928.1472564</v>
      </c>
      <c r="CK6" s="451">
        <f>(Direct!AV24-Direct!AV25+Direct!AT24-Direct!AT25+Direct!AR24-Direct!AR25)*DG18+(Direct!AV20-Direct!AV21+Direct!AT20-Direct!AT21+Direct!AR20-Direct!AR21)*DG17</f>
        <v>-379246671.06438434</v>
      </c>
      <c r="CL6" s="449">
        <f>(Direct!AU24-Direct!AU25)*DG18+(Direct!AU20-Direct!AU21)*DG17</f>
        <v>-34479319.821819499</v>
      </c>
      <c r="CM6" s="450">
        <f>(Direct!AW24-Direct!AW25)*DG18+(Direct!AW20-Direct!AW21)*DG17</f>
        <v>-262458200.94495475</v>
      </c>
      <c r="CN6" s="449">
        <f>(Direct!AQ24-Direct!AQ25)*DG18+(Direct!AQ20-Direct!AQ21)*DG17</f>
        <v>-957440364.11323249</v>
      </c>
      <c r="CO6" s="149"/>
      <c r="CP6" s="148"/>
      <c r="CQ6" s="283"/>
      <c r="CR6" s="117">
        <f t="shared" si="15"/>
        <v>0</v>
      </c>
      <c r="CT6" s="116">
        <f>+CT5*2</f>
        <v>-125641205.25101538</v>
      </c>
      <c r="DF6" s="118">
        <v>6514936118</v>
      </c>
      <c r="DG6" s="116" t="b">
        <f>CH6=-Direct!CN26</f>
        <v>0</v>
      </c>
      <c r="DI6" s="279">
        <f>SUM(DJ6:DO6)</f>
        <v>-4901775392.4369297</v>
      </c>
      <c r="DJ6" s="286">
        <f>(Direct!BF24-Direct!BF25)*EH18+(Direct!BF20-Direct!BF21)*EH17</f>
        <v>-1218574577.5592937</v>
      </c>
      <c r="DK6" s="279">
        <f>(Direct!BC24-Direct!BC25)*EH18+(Direct!BC20-Direct!BC21)*EH17</f>
        <v>-1716304849.410007</v>
      </c>
      <c r="DL6" s="451">
        <f>(Direct!BE24-Direct!BE25+Direct!BG24-Direct!BG25+Direct!BI24-Direct!BI25)*EH18+(Direct!BE20-Direct!BE21+Direct!BG20-Direct!BG21+Direct!BI20-Direct!BI21)*EH17</f>
        <v>-552117400.59384727</v>
      </c>
      <c r="DM6" s="449">
        <f>(Direct!BH24-Direct!BH25)*EH18+(Direct!BH20-Direct!BH21)*EH17</f>
        <v>-48731259.504126355</v>
      </c>
      <c r="DN6" s="450">
        <f>(Direct!BJ24-Direct!BJ25)*EH18+(Direct!BJ20-Direct!BJ21)*EH17</f>
        <v>-449550065.21618444</v>
      </c>
      <c r="DO6" s="449">
        <f>(Direct!BD24-Direct!BD25)*EH18+(Direct!BD20-Direct!BD21)*EH17</f>
        <v>-916497240.15347016</v>
      </c>
      <c r="DP6" s="149"/>
      <c r="DQ6" s="148"/>
      <c r="DR6" s="283"/>
      <c r="DS6" s="117">
        <f t="shared" si="16"/>
        <v>0</v>
      </c>
      <c r="DU6" s="116">
        <f>+DU5*2</f>
        <v>-126475796.91456264</v>
      </c>
      <c r="EG6" s="118">
        <v>6514936118</v>
      </c>
      <c r="EH6" s="116" t="b">
        <f>DI6=-Direct!DN26</f>
        <v>0</v>
      </c>
      <c r="EJ6" s="279">
        <f>SUM(EK6:EP6)</f>
        <v>-4757066052.0589809</v>
      </c>
      <c r="EK6" s="286">
        <f>(Direct!BS24-Direct!BS25)*FI18+(Direct!BS20-Direct!BS21)*FI17</f>
        <v>-1160509725.7095501</v>
      </c>
      <c r="EL6" s="279">
        <f>(Direct!BP24-Direct!BP25)*FI18+(Direct!BP20-Direct!BP21)*FI17</f>
        <v>-1463901240.1172433</v>
      </c>
      <c r="EM6" s="451">
        <f>(Direct!BR24-Direct!BR25+Direct!BT24-Direct!BT25+Direct!BV24-Direct!BV25)*FI18+(Direct!BR20-Direct!BR21+Direct!BT20-Direct!BT21+Direct!BV20-Direct!BV21)*FI17</f>
        <v>-611365313.053599</v>
      </c>
      <c r="EN6" s="449">
        <f>(Direct!BU24-Direct!BU25)*FI18+(Direct!BU20-Direct!BU21)*FI17</f>
        <v>-43856496.641295329</v>
      </c>
      <c r="EO6" s="450">
        <f>(Direct!BW24-Direct!BW25)*FI18+(Direct!BW20-Direct!BW21)*FI17</f>
        <v>-812724872.10737801</v>
      </c>
      <c r="EP6" s="449">
        <f>(Direct!BQ24-Direct!BQ25)*FI18+(Direct!BQ20-Direct!BQ21)*FI17</f>
        <v>-664708404.42991507</v>
      </c>
      <c r="EQ6" s="149"/>
      <c r="ER6" s="148"/>
      <c r="ES6" s="283"/>
      <c r="ET6" s="117">
        <f t="shared" si="17"/>
        <v>0</v>
      </c>
      <c r="EV6" s="116">
        <f>+EV5*2</f>
        <v>-152946892.89592436</v>
      </c>
      <c r="FH6" s="118">
        <v>6514936118</v>
      </c>
      <c r="FI6" s="116" t="b">
        <f>EJ6=-Direct!EN26</f>
        <v>0</v>
      </c>
      <c r="FK6" s="279">
        <f>SUM(FL6:FQ6)</f>
        <v>-5014606454.3815031</v>
      </c>
      <c r="FL6" s="286">
        <f>(Direct!CF24-Direct!CF25)*GJ18+(Direct!CF20-Direct!CF21)*GJ17</f>
        <v>-1111036573.1367581</v>
      </c>
      <c r="FM6" s="279">
        <f>(Direct!CC24-Direct!CC25)*GJ18+(Direct!CC20-Direct!CC21)*GJ17</f>
        <v>-1184465673.5657568</v>
      </c>
      <c r="FN6" s="451">
        <f>(Direct!CE24-Direct!CE25+Direct!CG24-Direct!CG25+Direct!CI24-Direct!CI25)*GJ18+(Direct!CE20-Direct!CE21+Direct!CG20-Direct!CG21+Direct!CI20-Direct!CI21)*GJ17</f>
        <v>-605404753.86348498</v>
      </c>
      <c r="FO6" s="449">
        <f>(Direct!CH24-Direct!CH25)*GJ18+(Direct!CH20-Direct!CH21)*GJ17</f>
        <v>-44920399.896462962</v>
      </c>
      <c r="FP6" s="450">
        <f>(Direct!CJ24-Direct!CJ25)*GJ18+(Direct!CJ20-Direct!CJ21)*GJ17</f>
        <v>-1669547589.8118815</v>
      </c>
      <c r="FQ6" s="449">
        <f>(Direct!CD24-Direct!CD25)*GJ18+(Direct!CD20-Direct!CD21)*GJ17</f>
        <v>-399231464.10715926</v>
      </c>
      <c r="FR6" s="149"/>
      <c r="FS6" s="148"/>
      <c r="FT6" s="283"/>
      <c r="FU6" s="117">
        <f t="shared" si="18"/>
        <v>0</v>
      </c>
      <c r="FW6" s="116">
        <f>+FW5*2</f>
        <v>-152847863.7872299</v>
      </c>
      <c r="GI6" s="118">
        <v>6514936118</v>
      </c>
      <c r="GJ6" s="116" t="b">
        <f>FK6=-Direct!FN26</f>
        <v>0</v>
      </c>
      <c r="GL6" s="279">
        <f>SUM(GM6:GR6)</f>
        <v>-3965433010.1900015</v>
      </c>
      <c r="GM6" s="286">
        <f>(Direct!CS24-Direct!CS25)*HK18+(Direct!CS20-Direct!CS21)*HK17</f>
        <v>-905484270.46727121</v>
      </c>
      <c r="GN6" s="279">
        <f>(Direct!CP24-Direct!CP25)*HK18+(Direct!CP20-Direct!CP21)*HK17</f>
        <v>-1295500268.1665931</v>
      </c>
      <c r="GO6" s="451">
        <f>(Direct!CR24-Direct!CR25+Direct!CT24-Direct!CT25+Direct!CV24-Direct!CV25)*HK18+(Direct!CR20-Direct!CR21+Direct!CT20-Direct!CT21+Direct!CV20-Direct!CV21)*HK17</f>
        <v>-530124616.8724767</v>
      </c>
      <c r="GP6" s="449">
        <f>(Direct!CU24-Direct!CU25)*HK18+(Direct!CU20-Direct!CU21)*HK17</f>
        <v>-262121162.24540609</v>
      </c>
      <c r="GQ6" s="450">
        <f>(Direct!CW24-Direct!CW25)*HK18+(Direct!CW20-Direct!CW21)*HK17</f>
        <v>-619392198.28835881</v>
      </c>
      <c r="GR6" s="449">
        <f>(Direct!CQ24-Direct!CQ25)*HK18+(Direct!CQ20-Direct!CQ21)*HK17</f>
        <v>-352810494.14989555</v>
      </c>
      <c r="GS6" s="149"/>
      <c r="GT6" s="148"/>
      <c r="GU6" s="283"/>
      <c r="GV6" s="117">
        <f t="shared" si="19"/>
        <v>0</v>
      </c>
      <c r="GX6" s="116">
        <f>+GX5*2</f>
        <v>-151570185.8696675</v>
      </c>
      <c r="HJ6" s="118">
        <v>6514936118</v>
      </c>
      <c r="HK6" s="116" t="b">
        <f>GL6=-Direct!GN26</f>
        <v>0</v>
      </c>
      <c r="HM6" s="279">
        <f>SUM(HN6:HS6)</f>
        <v>-3266756002.0317531</v>
      </c>
      <c r="HN6" s="286">
        <f>(Direct!DF24-Direct!DF25)*IL18+(Direct!DF20-Direct!DF21)*IL17</f>
        <v>-725047420.04904866</v>
      </c>
      <c r="HO6" s="279">
        <f>(Direct!DC24-Direct!DC25)*IL18+(Direct!DC20-Direct!DC21)*IL17</f>
        <v>-1066535097.2965002</v>
      </c>
      <c r="HP6" s="451">
        <f>(Direct!DE24-Direct!DE25+Direct!DG24-Direct!DG25+Direct!DI24-Direct!DI25)*IL18+(Direct!DE20-Direct!DE21+Direct!DG20-Direct!DG21+Direct!DI20-Direct!DI21)*IL17</f>
        <v>-413293684.15467161</v>
      </c>
      <c r="HQ6" s="449">
        <f>(Direct!DH24-Direct!DH25)*IL18+(Direct!DH20-Direct!DH21)*IL17</f>
        <v>-263978352.49624884</v>
      </c>
      <c r="HR6" s="450">
        <f>(Direct!DJ24-Direct!DJ25)*IL18+(Direct!DJ20-Direct!DJ21)*IL17</f>
        <v>-505694581.20352215</v>
      </c>
      <c r="HS6" s="449">
        <f>(Direct!DD24-Direct!DD25)*IL18+(Direct!DD20-Direct!DD21)*IL17</f>
        <v>-292206866.83176172</v>
      </c>
      <c r="HT6" s="149"/>
      <c r="HU6" s="148"/>
      <c r="HV6" s="283"/>
      <c r="HW6" s="117">
        <f t="shared" si="20"/>
        <v>0</v>
      </c>
      <c r="HY6" s="116">
        <f>+HY5*2</f>
        <v>-163869442.3414731</v>
      </c>
      <c r="IK6" s="118">
        <v>6514936118</v>
      </c>
      <c r="IL6" s="116" t="b">
        <f>HM6=-Direct!HN26</f>
        <v>0</v>
      </c>
      <c r="IN6" s="279">
        <f>SUM(IO6:IT6)</f>
        <v>-2448957687.2642879</v>
      </c>
      <c r="IO6" s="286">
        <f>(Direct!DS24-Direct!DS25)*JM18+(Direct!DS20-Direct!DS21)*JM17</f>
        <v>-509503501.65103126</v>
      </c>
      <c r="IP6" s="279">
        <f>(Direct!DP24-Direct!DP25)*JM18+(Direct!DP20-Direct!DP21)*JM17</f>
        <v>-822556066.8628397</v>
      </c>
      <c r="IQ6" s="451">
        <f>(Direct!DR24-Direct!DR25+Direct!DT24-Direct!DT25+Direct!DV24-Direct!DV25)*JM18+(Direct!DR20-Direct!DR21+Direct!DT20-Direct!DT21+Direct!DV20-Direct!DV21)*JM17</f>
        <v>-300330111.85654861</v>
      </c>
      <c r="IR6" s="449">
        <f>(Direct!DU24-Direct!DU25)*JM18+(Direct!DU20-Direct!DU21)*JM17</f>
        <v>-197753422.35617107</v>
      </c>
      <c r="IS6" s="450">
        <f>(Direct!DW24-Direct!DW25)*JM18+(Direct!DW20-Direct!DW21)*JM17</f>
        <v>-369708966.41518766</v>
      </c>
      <c r="IT6" s="449">
        <f>(Direct!DQ24-Direct!DQ25)*JM18+(Direct!DQ20-Direct!DQ21)*JM17</f>
        <v>-249105618.1225096</v>
      </c>
      <c r="IU6" s="149"/>
      <c r="IV6" s="148"/>
      <c r="IW6" s="283"/>
      <c r="IX6" s="117">
        <f t="shared" si="21"/>
        <v>0</v>
      </c>
      <c r="IZ6" s="116">
        <f>+IZ5*2</f>
        <v>-169760739.88418868</v>
      </c>
      <c r="JL6" s="118">
        <v>6514936118</v>
      </c>
      <c r="JM6" s="116" t="b">
        <f>IN6=-Direct!IN26</f>
        <v>0</v>
      </c>
      <c r="JO6" s="279">
        <f>SUM(JP6:JU6)</f>
        <v>-1487199389.6108713</v>
      </c>
      <c r="JP6" s="286">
        <f>(Direct!EF24-Direct!EF25)*KN18+(Direct!EF20-Direct!EF21)*KN17</f>
        <v>-266155305.23810923</v>
      </c>
      <c r="JQ6" s="279">
        <f>(Direct!EC24-Direct!EC25)*KN18+(Direct!EC20-Direct!EC21)*KN17</f>
        <v>-512759413.60904837</v>
      </c>
      <c r="JR6" s="451">
        <f>(Direct!EE24-Direct!EE25+Direct!EG24-Direct!EG25+Direct!EI24-Direct!EI25)*KN18+(Direct!EE20-Direct!EE21+Direct!EG20-Direct!EG21+Direct!EI20-Direct!EI21)*KN17</f>
        <v>-186914240.23044398</v>
      </c>
      <c r="JS6" s="449">
        <f>(Direct!EH24-Direct!EH25)*KN18+(Direct!EH20-Direct!EH21)*KN17</f>
        <v>-133994269.0921324</v>
      </c>
      <c r="JT6" s="450">
        <f>(Direct!EJ24-Direct!EJ25)*KN18+(Direct!EJ20-Direct!EJ21)*KN17</f>
        <v>-217538659.48286736</v>
      </c>
      <c r="JU6" s="449">
        <f>(Direct!ED24-Direct!ED25)*KN18+(Direct!ED20-Direct!ED21)*KN17</f>
        <v>-169837501.95827019</v>
      </c>
      <c r="JV6" s="149"/>
      <c r="JW6" s="148"/>
      <c r="JX6" s="283"/>
      <c r="JY6" s="117">
        <f t="shared" si="22"/>
        <v>0</v>
      </c>
      <c r="KA6" s="116">
        <f>+KA5*2</f>
        <v>-162133966.40085456</v>
      </c>
      <c r="KM6" s="118">
        <v>6514936118</v>
      </c>
      <c r="KN6" s="116" t="b">
        <f>JO6=-Direct!JN26</f>
        <v>0</v>
      </c>
      <c r="KP6" s="279">
        <f>SUM(KQ6:KV6)</f>
        <v>-305155689.47753602</v>
      </c>
      <c r="KQ6" s="286">
        <f>(Direct!ES24-Direct!ES25)*LO18+(Direct!ES20-Direct!ES21)*LO17</f>
        <v>-15203037.811252251</v>
      </c>
      <c r="KR6" s="279">
        <f>(Direct!EP24-Direct!EP25)*LO18+(Direct!EP20-Direct!EP21)*LO17</f>
        <v>-112975728.93918753</v>
      </c>
      <c r="KS6" s="451">
        <f>(Direct!ER24-Direct!ER25+Direct!ET24-Direct!ET25+Direct!EV24-Direct!EV25)*LO18+(Direct!ER20-Direct!ER21+Direct!ET20-Direct!ET21+Direct!EV20-Direct!EV21)*LO17</f>
        <v>-40111941.978563555</v>
      </c>
      <c r="KT6" s="449">
        <f>(Direct!EU24-Direct!EU25)*LO18+(Direct!EU20-Direct!EU21)*LO17</f>
        <v>-61807831.249440834</v>
      </c>
      <c r="KU6" s="450">
        <f>(Direct!EW24-Direct!EW25)*LO18+(Direct!EW20-Direct!EW21)*LO17</f>
        <v>-27184677.300722823</v>
      </c>
      <c r="KV6" s="449">
        <f>(Direct!EQ24-Direct!EQ25)*LO18+(Direct!EQ20-Direct!EQ21)*LO17</f>
        <v>-47872472.198369026</v>
      </c>
      <c r="KW6" s="149"/>
      <c r="KX6" s="148"/>
      <c r="KY6" s="283"/>
      <c r="KZ6" s="117">
        <f t="shared" si="23"/>
        <v>0</v>
      </c>
      <c r="LB6" s="116">
        <f>+LB5*2</f>
        <v>-164381575.61765751</v>
      </c>
      <c r="LN6" s="118">
        <v>6514936118</v>
      </c>
      <c r="LO6" s="116" t="b">
        <f>KP6=-Direct!KN26</f>
        <v>0</v>
      </c>
    </row>
    <row r="7" spans="1:327" x14ac:dyDescent="0.25">
      <c r="A7" s="246">
        <v>10132777.469999999</v>
      </c>
      <c r="B7" s="216" t="s">
        <v>200</v>
      </c>
      <c r="C7" s="216"/>
      <c r="D7" s="222">
        <f t="shared" ref="D7:I7" si="24">+D5+D6</f>
        <v>1790913730.9367495</v>
      </c>
      <c r="E7" s="417">
        <f t="shared" si="24"/>
        <v>253947585.83308554</v>
      </c>
      <c r="F7" s="222">
        <f t="shared" si="24"/>
        <v>1220001758.5825949</v>
      </c>
      <c r="G7" s="413">
        <f t="shared" si="24"/>
        <v>-324887292.12750542</v>
      </c>
      <c r="H7" s="227">
        <f t="shared" si="24"/>
        <v>87084127.658536553</v>
      </c>
      <c r="I7" s="229">
        <f t="shared" si="24"/>
        <v>34889810.554111183</v>
      </c>
      <c r="J7" s="227">
        <f>SUM(J5:J6)</f>
        <v>519877740.43592644</v>
      </c>
      <c r="K7" s="220">
        <f>+(F7-E7)/E7</f>
        <v>3.8041478897321617</v>
      </c>
      <c r="L7" s="219">
        <f>+F7-E7</f>
        <v>966054172.74950933</v>
      </c>
      <c r="M7" s="246">
        <f>+F7-I7</f>
        <v>1185111948.0284836</v>
      </c>
      <c r="N7" s="117">
        <f t="shared" si="13"/>
        <v>13.608816898016102</v>
      </c>
      <c r="AF7" s="222">
        <f t="shared" ref="AF7:AK7" si="25">+AF5+AF6</f>
        <v>4692043817.1692333</v>
      </c>
      <c r="AG7" s="417">
        <f t="shared" si="25"/>
        <v>1723016003.7667954</v>
      </c>
      <c r="AH7" s="222">
        <f t="shared" si="25"/>
        <v>788205631.50144625</v>
      </c>
      <c r="AI7" s="413">
        <f t="shared" si="25"/>
        <v>690134703.249578</v>
      </c>
      <c r="AJ7" s="227">
        <f t="shared" si="25"/>
        <v>204195244.43336076</v>
      </c>
      <c r="AK7" s="229">
        <f t="shared" si="25"/>
        <v>360571234.18244207</v>
      </c>
      <c r="AL7" s="227">
        <f>SUM(AL5:AL6)</f>
        <v>925921000.03561068</v>
      </c>
      <c r="AM7" s="220">
        <f>+(AH7-AG7)/AG7</f>
        <v>-0.54254305834751415</v>
      </c>
      <c r="AN7" s="219">
        <f>+AH7-AG7</f>
        <v>-934810372.26534915</v>
      </c>
      <c r="AO7" s="246">
        <f>+AH7-AK7</f>
        <v>427634397.31900418</v>
      </c>
      <c r="BG7" s="222">
        <f t="shared" ref="BG7:BL7" si="26">+BG5+BG6</f>
        <v>8943124818.7117157</v>
      </c>
      <c r="BH7" s="417">
        <f t="shared" si="26"/>
        <v>3003019387.8605242</v>
      </c>
      <c r="BI7" s="222">
        <f t="shared" si="26"/>
        <v>1882044253.5511355</v>
      </c>
      <c r="BJ7" s="413">
        <f t="shared" si="26"/>
        <v>1402818572.5733931</v>
      </c>
      <c r="BK7" s="227">
        <f t="shared" si="26"/>
        <v>171540685.87027717</v>
      </c>
      <c r="BL7" s="229">
        <f t="shared" si="26"/>
        <v>1075940141.4047527</v>
      </c>
      <c r="BM7" s="227">
        <f>SUM(BM5:BM6)</f>
        <v>1407761777.451633</v>
      </c>
      <c r="BN7" s="220">
        <f>+(BI7-BH7)/BH7</f>
        <v>-0.3732826830358954</v>
      </c>
      <c r="BO7" s="219">
        <f>+BI7-BH7</f>
        <v>-1120975134.3093886</v>
      </c>
      <c r="BP7" s="246">
        <f>+BI7-BL7</f>
        <v>806104112.14638281</v>
      </c>
      <c r="BQ7" s="117">
        <f t="shared" si="14"/>
        <v>4.6992007059828156</v>
      </c>
      <c r="CH7" s="222">
        <f t="shared" ref="CH7:CM7" si="27">+CH5+CH6</f>
        <v>12105243493.502338</v>
      </c>
      <c r="CI7" s="417">
        <f t="shared" si="27"/>
        <v>5165743990.1902866</v>
      </c>
      <c r="CJ7" s="222">
        <f t="shared" si="27"/>
        <v>2007726957.0650635</v>
      </c>
      <c r="CK7" s="413">
        <f t="shared" si="27"/>
        <v>1568851659.3894935</v>
      </c>
      <c r="CL7" s="227">
        <f t="shared" si="27"/>
        <v>460379248.02803218</v>
      </c>
      <c r="CM7" s="229">
        <f t="shared" si="27"/>
        <v>1105091335.0781231</v>
      </c>
      <c r="CN7" s="227">
        <f>SUM(CN5:CN6)</f>
        <v>1797450303.7513404</v>
      </c>
      <c r="CO7" s="220">
        <f>+(CJ7-CI7)/CI7</f>
        <v>-0.61133827753026015</v>
      </c>
      <c r="CP7" s="219">
        <f>+CJ7-CI7</f>
        <v>-3158017033.1252232</v>
      </c>
      <c r="CQ7" s="246">
        <f>+CJ7-CM7</f>
        <v>902635621.98694038</v>
      </c>
      <c r="CR7" s="117">
        <f t="shared" si="15"/>
        <v>1.9606349023185761</v>
      </c>
      <c r="DI7" s="222">
        <f t="shared" ref="DI7:DN7" si="28">+DI5+DI6</f>
        <v>13920128150.467909</v>
      </c>
      <c r="DJ7" s="417">
        <f t="shared" si="28"/>
        <v>5303622773.4295616</v>
      </c>
      <c r="DK7" s="222">
        <f t="shared" si="28"/>
        <v>2661275704.7224393</v>
      </c>
      <c r="DL7" s="413">
        <f t="shared" si="28"/>
        <v>1754220053.2429199</v>
      </c>
      <c r="DM7" s="227">
        <f t="shared" si="28"/>
        <v>536216414.32597822</v>
      </c>
      <c r="DN7" s="229">
        <f t="shared" si="28"/>
        <v>1400290952.9697945</v>
      </c>
      <c r="DO7" s="227">
        <f>SUM(DO5:DO6)</f>
        <v>2264502251.7772183</v>
      </c>
      <c r="DP7" s="220">
        <f>+(DK7-DJ7)/DJ7</f>
        <v>-0.4982154994025832</v>
      </c>
      <c r="DQ7" s="219">
        <f>+DK7-DJ7</f>
        <v>-2642347068.7071223</v>
      </c>
      <c r="DR7" s="246">
        <f>+DK7-DN7</f>
        <v>1260984751.7526448</v>
      </c>
      <c r="DS7" s="117">
        <f t="shared" si="16"/>
        <v>2.3516340008682826</v>
      </c>
      <c r="EJ7" s="222">
        <f t="shared" ref="EJ7:EO7" si="29">+EJ5+EJ6</f>
        <v>15792922605.90254</v>
      </c>
      <c r="EK7" s="417">
        <f t="shared" si="29"/>
        <v>6350598645.8954449</v>
      </c>
      <c r="EL7" s="222">
        <f t="shared" si="29"/>
        <v>3261150611.8289189</v>
      </c>
      <c r="EM7" s="413">
        <f t="shared" si="29"/>
        <v>1801513295.3539162</v>
      </c>
      <c r="EN7" s="227">
        <f t="shared" si="29"/>
        <v>576580782.33949363</v>
      </c>
      <c r="EO7" s="229">
        <f t="shared" si="29"/>
        <v>1155203567.8656013</v>
      </c>
      <c r="EP7" s="227">
        <f>SUM(EP5:EP6)</f>
        <v>2647875702.6191645</v>
      </c>
      <c r="EQ7" s="220">
        <f>+(EL7-EK7)/EK7</f>
        <v>-0.48648138645375039</v>
      </c>
      <c r="ER7" s="219">
        <f>+EL7-EK7</f>
        <v>-3089448034.0665259</v>
      </c>
      <c r="ES7" s="246">
        <f>+EL7-EO7</f>
        <v>2105947043.9633176</v>
      </c>
      <c r="ET7" s="117">
        <f t="shared" si="17"/>
        <v>3.6524752618676866</v>
      </c>
      <c r="FK7" s="222">
        <f t="shared" ref="FK7:FP7" si="30">+FK5+FK6</f>
        <v>16435585473.080875</v>
      </c>
      <c r="FL7" s="417">
        <f t="shared" si="30"/>
        <v>6514567738.2645082</v>
      </c>
      <c r="FM7" s="222">
        <f t="shared" si="30"/>
        <v>3858213744.6571846</v>
      </c>
      <c r="FN7" s="413">
        <f t="shared" si="30"/>
        <v>1925270764.6301179</v>
      </c>
      <c r="FO7" s="227">
        <f t="shared" si="30"/>
        <v>606519648.56161702</v>
      </c>
      <c r="FP7" s="229">
        <f t="shared" si="30"/>
        <v>422904016.86823177</v>
      </c>
      <c r="FQ7" s="227">
        <f>SUM(FQ5:FQ6)</f>
        <v>3108109560.0992155</v>
      </c>
      <c r="FR7" s="220">
        <f>+(FM7-FL7)/FL7</f>
        <v>-0.40775598632657412</v>
      </c>
      <c r="FS7" s="219">
        <f>+FM7-FL7</f>
        <v>-2656353993.6073236</v>
      </c>
      <c r="FT7" s="246">
        <f>+FM7-FP7</f>
        <v>3435309727.7889528</v>
      </c>
      <c r="FU7" s="117">
        <f t="shared" si="18"/>
        <v>5.6639710451852832</v>
      </c>
      <c r="GL7" s="222">
        <f t="shared" ref="GL7:GQ7" si="31">+GL5+GL6</f>
        <v>19928936293.157188</v>
      </c>
      <c r="GM7" s="417">
        <f t="shared" si="31"/>
        <v>6846048382.9629545</v>
      </c>
      <c r="GN7" s="222">
        <f t="shared" si="31"/>
        <v>4537073048.5230141</v>
      </c>
      <c r="GO7" s="413">
        <f t="shared" si="31"/>
        <v>2169068507.5688319</v>
      </c>
      <c r="GP7" s="227">
        <f t="shared" si="31"/>
        <v>1465129404.5406668</v>
      </c>
      <c r="GQ7" s="229">
        <f t="shared" si="31"/>
        <v>1576525477.3964062</v>
      </c>
      <c r="GR7" s="227">
        <f>SUM(GR5:GR6)</f>
        <v>3335091472.1653166</v>
      </c>
      <c r="GS7" s="220">
        <f>+(GN7-GM7)/GM7</f>
        <v>-0.33727125566130178</v>
      </c>
      <c r="GT7" s="219">
        <f>+GN7-GM7</f>
        <v>-2308975334.4399405</v>
      </c>
      <c r="GU7" s="246">
        <f>+GN7-GQ7</f>
        <v>2960547571.1266079</v>
      </c>
      <c r="GV7" s="117">
        <f t="shared" si="19"/>
        <v>2.0206730968277644</v>
      </c>
      <c r="HM7" s="222">
        <f t="shared" ref="HM7:HR7" si="32">+HM5+HM6</f>
        <v>22175054647.777321</v>
      </c>
      <c r="HN7" s="417">
        <f t="shared" si="32"/>
        <v>7496129335.1566076</v>
      </c>
      <c r="HO7" s="222">
        <f t="shared" si="32"/>
        <v>5120270202.3827238</v>
      </c>
      <c r="HP7" s="413">
        <f t="shared" si="32"/>
        <v>2345568326.3352137</v>
      </c>
      <c r="HQ7" s="227">
        <f t="shared" si="32"/>
        <v>1793525438.8117847</v>
      </c>
      <c r="HR7" s="229">
        <f t="shared" si="32"/>
        <v>1852839018.5007815</v>
      </c>
      <c r="HS7" s="227">
        <f>SUM(HS5:HS6)</f>
        <v>3566722326.5902066</v>
      </c>
      <c r="HT7" s="220">
        <f>+(HO7-HN7)/HN7</f>
        <v>-0.31694478931028847</v>
      </c>
      <c r="HU7" s="219">
        <f>+HO7-HN7</f>
        <v>-2375859132.7738838</v>
      </c>
      <c r="HV7" s="246">
        <f>+HO7-HR7</f>
        <v>3267431183.8819423</v>
      </c>
      <c r="HW7" s="117">
        <f t="shared" si="20"/>
        <v>1.8217924949236426</v>
      </c>
      <c r="IN7" s="222">
        <f t="shared" ref="IN7:IS7" si="33">+IN5+IN6</f>
        <v>24399823530.703568</v>
      </c>
      <c r="IO7" s="417">
        <f t="shared" si="33"/>
        <v>8060754928.6624994</v>
      </c>
      <c r="IP7" s="222">
        <f t="shared" si="33"/>
        <v>5796590553.3211346</v>
      </c>
      <c r="IQ7" s="413">
        <f t="shared" si="33"/>
        <v>2611236988.9840255</v>
      </c>
      <c r="IR7" s="227">
        <f t="shared" si="33"/>
        <v>1896117845.6853466</v>
      </c>
      <c r="IS7" s="229">
        <f t="shared" si="33"/>
        <v>2154924608.988481</v>
      </c>
      <c r="IT7" s="227">
        <f>SUM(IT5:IT6)</f>
        <v>3880198605.0620813</v>
      </c>
      <c r="IU7" s="220">
        <f>+(IP7-IO7)/IO7</f>
        <v>-0.28088738528576651</v>
      </c>
      <c r="IV7" s="219">
        <f>+IP7-IO7</f>
        <v>-2264164375.3413649</v>
      </c>
      <c r="IW7" s="246">
        <f>+IP7-IS7</f>
        <v>3641665944.3326535</v>
      </c>
      <c r="IX7" s="117">
        <f t="shared" si="21"/>
        <v>1.9205905121452951</v>
      </c>
      <c r="JO7" s="222">
        <f t="shared" ref="JO7:JT7" si="34">+JO5+JO6</f>
        <v>26821204558.146805</v>
      </c>
      <c r="JP7" s="417">
        <f t="shared" si="34"/>
        <v>8445005110.1039066</v>
      </c>
      <c r="JQ7" s="222">
        <f t="shared" si="34"/>
        <v>6527143026.0871201</v>
      </c>
      <c r="JR7" s="413">
        <f t="shared" si="34"/>
        <v>3119780628.4164205</v>
      </c>
      <c r="JS7" s="227">
        <f t="shared" si="34"/>
        <v>2038528993.7442901</v>
      </c>
      <c r="JT7" s="229">
        <f t="shared" si="34"/>
        <v>2537966820.2291613</v>
      </c>
      <c r="JU7" s="227">
        <f>SUM(JU5:JU6)</f>
        <v>4152779979.5659056</v>
      </c>
      <c r="JV7" s="220">
        <f>+(JQ7-JP7)/JP7</f>
        <v>-0.22710016856262025</v>
      </c>
      <c r="JW7" s="219">
        <f>+JQ7-JP7</f>
        <v>-1917862084.0167866</v>
      </c>
      <c r="JX7" s="246">
        <f>+JQ7-JT7</f>
        <v>3989176205.8579588</v>
      </c>
      <c r="JY7" s="117">
        <f t="shared" si="22"/>
        <v>1.9568896091739154</v>
      </c>
      <c r="KP7" s="222">
        <f t="shared" ref="KP7:KU7" si="35">+KP5+KP6</f>
        <v>28916784817.367085</v>
      </c>
      <c r="KQ7" s="417">
        <f t="shared" si="35"/>
        <v>8916288417.1857147</v>
      </c>
      <c r="KR7" s="222">
        <f t="shared" si="35"/>
        <v>7257226491.5191975</v>
      </c>
      <c r="KS7" s="413">
        <f t="shared" si="35"/>
        <v>3411993659.0964866</v>
      </c>
      <c r="KT7" s="227">
        <f t="shared" si="35"/>
        <v>2158750488.9500537</v>
      </c>
      <c r="KU7" s="229">
        <f t="shared" si="35"/>
        <v>2829190957.7152433</v>
      </c>
      <c r="KV7" s="227">
        <f>SUM(KV5:KV6)</f>
        <v>4343334802.9003887</v>
      </c>
      <c r="KW7" s="220">
        <f>+(KR7-KQ7)/KQ7</f>
        <v>-0.18607091292255146</v>
      </c>
      <c r="KX7" s="219">
        <f>+KR7-KQ7</f>
        <v>-1659061925.6665173</v>
      </c>
      <c r="KY7" s="246">
        <f>+KR7-KU7</f>
        <v>4428035533.8039541</v>
      </c>
      <c r="KZ7" s="117">
        <f t="shared" si="23"/>
        <v>2.0512030253008104</v>
      </c>
    </row>
    <row r="8" spans="1:327" x14ac:dyDescent="0.25">
      <c r="A8" s="329">
        <v>0</v>
      </c>
      <c r="B8" s="332"/>
      <c r="C8" s="332"/>
      <c r="D8" s="476">
        <f t="shared" ref="D8:J8" si="36">D17/D5</f>
        <v>-0.13913540715168002</v>
      </c>
      <c r="E8" s="476">
        <f t="shared" si="36"/>
        <v>-0.14791588757505308</v>
      </c>
      <c r="F8" s="476">
        <f t="shared" si="36"/>
        <v>-0.14000000000000001</v>
      </c>
      <c r="G8" s="476">
        <f t="shared" si="36"/>
        <v>-0.12271806438943618</v>
      </c>
      <c r="H8" s="476">
        <f t="shared" si="36"/>
        <v>-0.19569346863581075</v>
      </c>
      <c r="I8" s="476">
        <f t="shared" si="36"/>
        <v>-0.19110658974709341</v>
      </c>
      <c r="J8" s="476">
        <f t="shared" si="36"/>
        <v>-0.14000000000000001</v>
      </c>
      <c r="K8" s="149"/>
      <c r="L8" s="148"/>
      <c r="M8" s="147">
        <f>+F8-I8</f>
        <v>5.1106589747093395E-2</v>
      </c>
      <c r="N8" s="117">
        <f t="shared" si="13"/>
        <v>-0.26115633855008075</v>
      </c>
      <c r="AF8" s="279"/>
      <c r="AG8" s="286"/>
      <c r="AH8" s="279"/>
      <c r="AI8" s="451"/>
      <c r="AJ8" s="449"/>
      <c r="AK8" s="450"/>
      <c r="AL8" s="449"/>
      <c r="AM8" s="149"/>
      <c r="AN8" s="148"/>
      <c r="AO8" s="147">
        <f>+AH8-AK8</f>
        <v>0</v>
      </c>
      <c r="BG8" s="279"/>
      <c r="BH8" s="286"/>
      <c r="BI8" s="279"/>
      <c r="BJ8" s="451"/>
      <c r="BK8" s="449"/>
      <c r="BL8" s="450"/>
      <c r="BM8" s="449"/>
      <c r="BN8" s="149"/>
      <c r="BO8" s="148"/>
      <c r="BP8" s="147">
        <f>+BI8-BL8</f>
        <v>0</v>
      </c>
      <c r="BQ8" s="117" t="e">
        <f t="shared" si="14"/>
        <v>#DIV/0!</v>
      </c>
      <c r="CH8" s="279"/>
      <c r="CI8" s="286"/>
      <c r="CJ8" s="279"/>
      <c r="CK8" s="451"/>
      <c r="CL8" s="449"/>
      <c r="CM8" s="450"/>
      <c r="CN8" s="449"/>
      <c r="CO8" s="149"/>
      <c r="CP8" s="148"/>
      <c r="CQ8" s="147">
        <f>+CJ8-CM8</f>
        <v>0</v>
      </c>
      <c r="CR8" s="117" t="e">
        <f t="shared" si="15"/>
        <v>#DIV/0!</v>
      </c>
      <c r="DI8" s="279"/>
      <c r="DJ8" s="286"/>
      <c r="DK8" s="279"/>
      <c r="DL8" s="451"/>
      <c r="DM8" s="449"/>
      <c r="DN8" s="450"/>
      <c r="DO8" s="449"/>
      <c r="DP8" s="149"/>
      <c r="DQ8" s="148"/>
      <c r="DR8" s="147">
        <f>+DK8-DN8</f>
        <v>0</v>
      </c>
      <c r="DS8" s="117" t="e">
        <f t="shared" si="16"/>
        <v>#DIV/0!</v>
      </c>
      <c r="EJ8" s="279"/>
      <c r="EK8" s="286"/>
      <c r="EL8" s="279"/>
      <c r="EM8" s="451"/>
      <c r="EN8" s="449"/>
      <c r="EO8" s="450"/>
      <c r="EP8" s="449"/>
      <c r="EQ8" s="149"/>
      <c r="ER8" s="148"/>
      <c r="ES8" s="147">
        <f>+EL8-EO8</f>
        <v>0</v>
      </c>
      <c r="ET8" s="117" t="e">
        <f t="shared" si="17"/>
        <v>#DIV/0!</v>
      </c>
      <c r="FK8" s="279"/>
      <c r="FL8" s="286"/>
      <c r="FM8" s="279"/>
      <c r="FN8" s="451"/>
      <c r="FO8" s="449"/>
      <c r="FP8" s="450"/>
      <c r="FQ8" s="449"/>
      <c r="FR8" s="149"/>
      <c r="FS8" s="148"/>
      <c r="FT8" s="147">
        <f>+FM8-FP8</f>
        <v>0</v>
      </c>
      <c r="FU8" s="117" t="e">
        <f t="shared" si="18"/>
        <v>#DIV/0!</v>
      </c>
      <c r="GL8" s="279"/>
      <c r="GM8" s="286"/>
      <c r="GN8" s="279"/>
      <c r="GO8" s="451"/>
      <c r="GP8" s="449"/>
      <c r="GQ8" s="450"/>
      <c r="GR8" s="449"/>
      <c r="GS8" s="149"/>
      <c r="GT8" s="148"/>
      <c r="GU8" s="147">
        <f>+GN8-GQ8</f>
        <v>0</v>
      </c>
      <c r="GV8" s="117" t="e">
        <f t="shared" si="19"/>
        <v>#DIV/0!</v>
      </c>
      <c r="HM8" s="279"/>
      <c r="HN8" s="286"/>
      <c r="HO8" s="279"/>
      <c r="HP8" s="451"/>
      <c r="HQ8" s="449"/>
      <c r="HR8" s="450"/>
      <c r="HS8" s="449"/>
      <c r="HT8" s="149"/>
      <c r="HU8" s="148"/>
      <c r="HV8" s="147">
        <f>+HO8-HR8</f>
        <v>0</v>
      </c>
      <c r="HW8" s="117" t="e">
        <f t="shared" si="20"/>
        <v>#DIV/0!</v>
      </c>
      <c r="IN8" s="279"/>
      <c r="IO8" s="286"/>
      <c r="IP8" s="279"/>
      <c r="IQ8" s="451"/>
      <c r="IR8" s="449"/>
      <c r="IS8" s="450"/>
      <c r="IT8" s="449"/>
      <c r="IU8" s="149"/>
      <c r="IV8" s="148"/>
      <c r="IW8" s="147">
        <f>+IP8-IS8</f>
        <v>0</v>
      </c>
      <c r="IX8" s="117" t="e">
        <f t="shared" si="21"/>
        <v>#DIV/0!</v>
      </c>
      <c r="JO8" s="279"/>
      <c r="JP8" s="286"/>
      <c r="JQ8" s="279"/>
      <c r="JR8" s="451"/>
      <c r="JS8" s="449"/>
      <c r="JT8" s="450"/>
      <c r="JU8" s="449"/>
      <c r="JV8" s="149"/>
      <c r="JW8" s="148"/>
      <c r="JX8" s="147">
        <f>+JQ8-JT8</f>
        <v>0</v>
      </c>
      <c r="JY8" s="117" t="e">
        <f t="shared" si="22"/>
        <v>#DIV/0!</v>
      </c>
      <c r="KP8" s="279"/>
      <c r="KQ8" s="286"/>
      <c r="KR8" s="279"/>
      <c r="KS8" s="451"/>
      <c r="KT8" s="449"/>
      <c r="KU8" s="450"/>
      <c r="KV8" s="449"/>
      <c r="KW8" s="149"/>
      <c r="KX8" s="148"/>
      <c r="KY8" s="147">
        <f>+KR8-KU8</f>
        <v>0</v>
      </c>
      <c r="KZ8" s="117" t="e">
        <f t="shared" si="23"/>
        <v>#DIV/0!</v>
      </c>
    </row>
    <row r="9" spans="1:327" x14ac:dyDescent="0.25">
      <c r="A9" s="147">
        <v>-1163753.8330000001</v>
      </c>
      <c r="B9" s="143" t="s">
        <v>402</v>
      </c>
      <c r="C9" s="143"/>
      <c r="D9" s="279">
        <f>SUM(E9:J9)</f>
        <v>-1746468064.4446452</v>
      </c>
      <c r="E9" s="286">
        <f>-Direct!E14</f>
        <v>-475063560.32015008</v>
      </c>
      <c r="F9" s="279">
        <f>-Direct!B14</f>
        <v>-848002874.42395782</v>
      </c>
      <c r="G9" s="451">
        <f>-(Direct!H14+Direct!F14+Direct!D14)</f>
        <v>-120282091.6920227</v>
      </c>
      <c r="H9" s="449">
        <f>-Direct!G14</f>
        <v>-96680388.316880152</v>
      </c>
      <c r="I9" s="475">
        <f>-Direct!I14</f>
        <v>-58147277.024207518</v>
      </c>
      <c r="J9" s="449">
        <f>-Direct!C14</f>
        <v>-148291872.66742668</v>
      </c>
      <c r="K9" s="149"/>
      <c r="L9" s="148"/>
      <c r="M9" s="147"/>
      <c r="N9" s="117">
        <f t="shared" si="13"/>
        <v>0</v>
      </c>
      <c r="AC9" s="116" t="b">
        <f>D9=-Direct!K14</f>
        <v>0</v>
      </c>
      <c r="AF9" s="279">
        <f>SUM(AG9:AL9)</f>
        <v>-3392936128.8892903</v>
      </c>
      <c r="AG9" s="286">
        <f>-Direct!S14</f>
        <v>-950127120.64030015</v>
      </c>
      <c r="AH9" s="279">
        <f>-Direct!P14</f>
        <v>-1696005748.8479156</v>
      </c>
      <c r="AI9" s="451">
        <f>-(Direct!V14+Direct!T14+Direct!R14)</f>
        <v>-240564183.38404539</v>
      </c>
      <c r="AJ9" s="449">
        <f>-Direct!U14</f>
        <v>-193360776.6337603</v>
      </c>
      <c r="AK9" s="475">
        <f>-Direct!W14</f>
        <v>-116294554.04841504</v>
      </c>
      <c r="AL9" s="449">
        <f>-Direct!Q14</f>
        <v>-196583745.33485335</v>
      </c>
      <c r="AM9" s="149"/>
      <c r="AN9" s="148"/>
      <c r="AO9" s="147"/>
      <c r="BE9" s="116" t="b">
        <f>AF9=-Direct!AL14</f>
        <v>0</v>
      </c>
      <c r="BG9" s="279">
        <f>SUM(BH9:BM9)</f>
        <v>-5439404193.3339348</v>
      </c>
      <c r="BH9" s="286">
        <f>-Direct!AF14</f>
        <v>-1425190680.9604502</v>
      </c>
      <c r="BI9" s="279">
        <f>-Direct!AC14</f>
        <v>-2594008623.2718735</v>
      </c>
      <c r="BJ9" s="451">
        <f>-(Direct!AE14+Direct!AG14+Direct!AI14)</f>
        <v>-360846275.0760681</v>
      </c>
      <c r="BK9" s="449">
        <f>-Direct!AH14</f>
        <v>-290041164.95064044</v>
      </c>
      <c r="BL9" s="475">
        <f>-Direct!AJ14</f>
        <v>-424441831.07262254</v>
      </c>
      <c r="BM9" s="449">
        <f>-Direct!AD14</f>
        <v>-344875618.00228</v>
      </c>
      <c r="BN9" s="149"/>
      <c r="BO9" s="148"/>
      <c r="BP9" s="147"/>
      <c r="BQ9" s="117">
        <f t="shared" si="14"/>
        <v>0</v>
      </c>
      <c r="CF9" s="116" t="b">
        <f>BG9=-Direct!BM14</f>
        <v>0</v>
      </c>
      <c r="CH9" s="279">
        <f>SUM(CI9:CN9)</f>
        <v>-7170872257.7785807</v>
      </c>
      <c r="CI9" s="286">
        <f>-Direct!AS14</f>
        <v>-1900254241.2806003</v>
      </c>
      <c r="CJ9" s="279">
        <f>-Direct!AP14</f>
        <v>-3442011497.6958313</v>
      </c>
      <c r="CK9" s="451">
        <f>-(Direct!AV14+Direct!AT14+Direct!AR14)</f>
        <v>-481128366.76809078</v>
      </c>
      <c r="CL9" s="449">
        <f>-Direct!AU14</f>
        <v>-386721553.26752061</v>
      </c>
      <c r="CM9" s="475">
        <f>-Direct!AW14</f>
        <v>-562589108.09683013</v>
      </c>
      <c r="CN9" s="449">
        <f>-Direct!AQ14</f>
        <v>-398167490.6697067</v>
      </c>
      <c r="CO9" s="149"/>
      <c r="CP9" s="148"/>
      <c r="CQ9" s="147"/>
      <c r="CR9" s="117">
        <f t="shared" si="15"/>
        <v>0</v>
      </c>
      <c r="DG9" s="116" t="b">
        <f>CH9=-Direct!CN14</f>
        <v>0</v>
      </c>
      <c r="DI9" s="279">
        <f>SUM(DJ9:DO9)</f>
        <v>-8997340322.2232246</v>
      </c>
      <c r="DJ9" s="286">
        <f>-Direct!BF14</f>
        <v>-2375317801.6007504</v>
      </c>
      <c r="DK9" s="279">
        <f>-Direct!BC14</f>
        <v>-4290014372.1197891</v>
      </c>
      <c r="DL9" s="451">
        <f>-(Direct!BE14+Direct!BG14+Direct!BI14)</f>
        <v>-601410458.46011353</v>
      </c>
      <c r="DM9" s="449">
        <f>-Direct!BH14</f>
        <v>-483401941.58440077</v>
      </c>
      <c r="DN9" s="475">
        <f>-Direct!BJ14</f>
        <v>-700736385.12103772</v>
      </c>
      <c r="DO9" s="449">
        <f>-Direct!BD14</f>
        <v>-546459363.33713341</v>
      </c>
      <c r="DP9" s="149"/>
      <c r="DQ9" s="148"/>
      <c r="DR9" s="147"/>
      <c r="DS9" s="117">
        <f t="shared" si="16"/>
        <v>0</v>
      </c>
      <c r="EH9" s="116" t="b">
        <f>DI9=-Direct!DN14</f>
        <v>0</v>
      </c>
      <c r="EJ9" s="279">
        <f>SUM(EK9:EP9)</f>
        <v>-10823808386.66787</v>
      </c>
      <c r="EK9" s="286">
        <f>-Direct!BS14</f>
        <v>-2850381361.9209003</v>
      </c>
      <c r="EL9" s="279">
        <f>-Direct!BP14</f>
        <v>-5138017246.5437469</v>
      </c>
      <c r="EM9" s="451">
        <f>-(Direct!BR14+Direct!BT14+Direct!BV14)</f>
        <v>-721692550.15213621</v>
      </c>
      <c r="EN9" s="449">
        <f>-Direct!BU14</f>
        <v>-580082329.90128088</v>
      </c>
      <c r="EO9" s="475">
        <f>-Direct!BW14</f>
        <v>-838883662.14524531</v>
      </c>
      <c r="EP9" s="449">
        <f>-Direct!BQ14</f>
        <v>-694751236.00456011</v>
      </c>
      <c r="EQ9" s="149"/>
      <c r="ER9" s="148"/>
      <c r="ES9" s="147"/>
      <c r="ET9" s="117">
        <f t="shared" si="17"/>
        <v>0</v>
      </c>
      <c r="FI9" s="116" t="b">
        <f>EJ9=-Direct!EN14</f>
        <v>0</v>
      </c>
      <c r="FK9" s="279">
        <f>SUM(FL9:FQ9)</f>
        <v>-12255276451.112514</v>
      </c>
      <c r="FL9" s="286">
        <f>-Direct!CF14</f>
        <v>-2975444922.2410502</v>
      </c>
      <c r="FM9" s="279">
        <f>-Direct!CC14</f>
        <v>-5986020120.9677048</v>
      </c>
      <c r="FN9" s="451">
        <f>-(Direct!CE14+Direct!CG14+Direct!CI14)</f>
        <v>-841974641.84415889</v>
      </c>
      <c r="FO9" s="449">
        <f>-Direct!CH14</f>
        <v>-661762718.21816099</v>
      </c>
      <c r="FP9" s="475">
        <f>-Direct!CJ14</f>
        <v>-947030939.16945279</v>
      </c>
      <c r="FQ9" s="449">
        <f>-Direct!CD14</f>
        <v>-843043108.67198682</v>
      </c>
      <c r="FR9" s="149"/>
      <c r="FS9" s="148"/>
      <c r="FT9" s="147"/>
      <c r="FU9" s="117">
        <f t="shared" si="18"/>
        <v>0</v>
      </c>
      <c r="GJ9" s="116" t="b">
        <f>FK9=-Direct!FN14</f>
        <v>0</v>
      </c>
      <c r="GL9" s="279">
        <f>SUM(GM9:GR9)</f>
        <v>-14121744515.557159</v>
      </c>
      <c r="GM9" s="286">
        <f>-Direct!CS14</f>
        <v>-3500508482.5612001</v>
      </c>
      <c r="GN9" s="279">
        <f>-Direct!CP14</f>
        <v>-6834022995.3916626</v>
      </c>
      <c r="GO9" s="451">
        <f>-(Direct!CR14+Direct!CT14+Direct!CV14)</f>
        <v>-962256733.53618157</v>
      </c>
      <c r="GP9" s="449">
        <f>-Direct!CU14</f>
        <v>-758443106.53504109</v>
      </c>
      <c r="GQ9" s="475">
        <f>-Direct!CW14</f>
        <v>-1075178216.1936603</v>
      </c>
      <c r="GR9" s="449">
        <f>-Direct!CQ14</f>
        <v>-991334981.33941352</v>
      </c>
      <c r="GS9" s="149"/>
      <c r="GT9" s="148"/>
      <c r="GU9" s="147"/>
      <c r="GV9" s="117">
        <f t="shared" si="19"/>
        <v>0</v>
      </c>
      <c r="HK9" s="116" t="b">
        <f>GL9=-Direct!GN14</f>
        <v>0</v>
      </c>
      <c r="HM9" s="279">
        <f>SUM(HN9:HS9)</f>
        <v>-16053212580.001804</v>
      </c>
      <c r="HN9" s="286">
        <f>-Direct!DF14</f>
        <v>-4075572042.8813505</v>
      </c>
      <c r="HO9" s="279">
        <f>-Direct!DC14</f>
        <v>-7682025869.8156204</v>
      </c>
      <c r="HP9" s="451">
        <f>-(Direct!DE14+Direct!DG14+Direct!DI14)</f>
        <v>-1082538825.2282043</v>
      </c>
      <c r="HQ9" s="449">
        <f>-Direct!DH14</f>
        <v>-870123494.8519212</v>
      </c>
      <c r="HR9" s="475">
        <f>-Direct!DJ14</f>
        <v>-1203325493.2178679</v>
      </c>
      <c r="HS9" s="449">
        <f>-Direct!DD14</f>
        <v>-1139626854.0068402</v>
      </c>
      <c r="HT9" s="149"/>
      <c r="HU9" s="148"/>
      <c r="HV9" s="147"/>
      <c r="HW9" s="117">
        <f t="shared" si="20"/>
        <v>0</v>
      </c>
      <c r="IL9" s="116" t="b">
        <f>HM9=-Direct!HN14</f>
        <v>0</v>
      </c>
      <c r="IN9" s="279">
        <f>SUM(IO9:IT9)</f>
        <v>-17979680644.446449</v>
      </c>
      <c r="IO9" s="286">
        <f>-Direct!DS14</f>
        <v>-4650635603.2015009</v>
      </c>
      <c r="IP9" s="279">
        <f>-Direct!DP14</f>
        <v>-8530028744.2395782</v>
      </c>
      <c r="IQ9" s="451">
        <f>-(Direct!DR14+Direct!DT14+Direct!DV14)</f>
        <v>-1202820916.9202271</v>
      </c>
      <c r="IR9" s="449">
        <f>-Direct!DU14</f>
        <v>-966803883.16880131</v>
      </c>
      <c r="IS9" s="475">
        <f>-Direct!DW14</f>
        <v>-1341472770.2420754</v>
      </c>
      <c r="IT9" s="449">
        <f>-Direct!DQ14</f>
        <v>-1287918726.6742668</v>
      </c>
      <c r="IU9" s="149"/>
      <c r="IV9" s="148"/>
      <c r="IW9" s="147"/>
      <c r="IX9" s="117">
        <f t="shared" si="21"/>
        <v>0</v>
      </c>
      <c r="JM9" s="116" t="b">
        <f>IN9=-Direct!IN14</f>
        <v>0</v>
      </c>
      <c r="JO9" s="279">
        <f>SUM(JP9:JU9)</f>
        <v>-19906148708.891094</v>
      </c>
      <c r="JP9" s="286">
        <f>-Direct!EF14</f>
        <v>-5225699163.5216513</v>
      </c>
      <c r="JQ9" s="279">
        <f>-Direct!EC14</f>
        <v>-9378031618.6635361</v>
      </c>
      <c r="JR9" s="451">
        <f>-(Direct!EE14+Direct!EG14+Direct!EI14)</f>
        <v>-1323103008.6122499</v>
      </c>
      <c r="JS9" s="449">
        <f>-Direct!EH14</f>
        <v>-1063484271.4856814</v>
      </c>
      <c r="JT9" s="475">
        <f>-Direct!EJ14</f>
        <v>-1479620047.266283</v>
      </c>
      <c r="JU9" s="449">
        <f>-Direct!ED14</f>
        <v>-1436210599.3416934</v>
      </c>
      <c r="JV9" s="149"/>
      <c r="JW9" s="148"/>
      <c r="JX9" s="147"/>
      <c r="JY9" s="117">
        <f t="shared" si="22"/>
        <v>0</v>
      </c>
      <c r="KN9" s="116" t="b">
        <f>JO9=-Direct!JN14</f>
        <v>0</v>
      </c>
      <c r="KP9" s="279">
        <f>SUM(KQ9:KV9)</f>
        <v>-21712616773.335739</v>
      </c>
      <c r="KQ9" s="286">
        <f>-Direct!ES14</f>
        <v>-5700762723.8418016</v>
      </c>
      <c r="KR9" s="279">
        <f>-Direct!EP14</f>
        <v>-10226034493.087494</v>
      </c>
      <c r="KS9" s="451">
        <f>-(Direct!ER14+Direct!ET14+Direct!EV14)</f>
        <v>-1443385100.3042724</v>
      </c>
      <c r="KT9" s="449">
        <f>-Direct!EU14</f>
        <v>-1160164659.8025615</v>
      </c>
      <c r="KU9" s="475">
        <f>-Direct!EW14</f>
        <v>-1597767324.2904906</v>
      </c>
      <c r="KV9" s="449">
        <f>-Direct!EQ14</f>
        <v>-1584502472.00912</v>
      </c>
      <c r="KW9" s="149"/>
      <c r="KX9" s="148"/>
      <c r="KY9" s="147"/>
      <c r="KZ9" s="117">
        <f t="shared" si="23"/>
        <v>0</v>
      </c>
      <c r="LO9" s="116" t="b">
        <f>KP9=-Direct!KN14</f>
        <v>0</v>
      </c>
    </row>
    <row r="10" spans="1:327" x14ac:dyDescent="0.25">
      <c r="A10" s="147">
        <v>-1816445.8860785728</v>
      </c>
      <c r="B10" s="143" t="s">
        <v>401</v>
      </c>
      <c r="C10" s="143"/>
      <c r="D10" s="259">
        <f>SUM(E10:J10)</f>
        <v>-1120116009.4263334</v>
      </c>
      <c r="E10" s="286">
        <f>-(Direct!E37+Direct!E45)</f>
        <v>-170301273.89147449</v>
      </c>
      <c r="F10" s="279">
        <f>-(Direct!B37+Direct!B45)</f>
        <v>-353126281.39222562</v>
      </c>
      <c r="G10" s="451">
        <f>-(Direct!H37+Direct!H45)-(Direct!F37+Direct!F45)-(Direct!D37+Direct!D45)</f>
        <v>-30714601.583333328</v>
      </c>
      <c r="H10" s="449">
        <f>-(Direct!G37+Direct!G45)</f>
        <v>-26587309.703073569</v>
      </c>
      <c r="I10" s="475">
        <f>-(Direct!I37+Direct!I45)</f>
        <v>-40325390.866226427</v>
      </c>
      <c r="J10" s="279">
        <f>-(Direct!C37+Direct!C45)</f>
        <v>-499061151.99000001</v>
      </c>
      <c r="K10" s="149"/>
      <c r="L10" s="148"/>
      <c r="M10" s="147"/>
      <c r="N10" s="117">
        <f t="shared" si="13"/>
        <v>0</v>
      </c>
      <c r="AD10" s="129"/>
      <c r="AE10" s="129"/>
      <c r="AF10" s="259">
        <f>SUM(AG10:AL10)</f>
        <v>-240116009.42633376</v>
      </c>
      <c r="AG10" s="286">
        <f>-(Direct!S37+Direct!S45)</f>
        <v>179698726.10852551</v>
      </c>
      <c r="AH10" s="279">
        <f>-(Direct!P37+Direct!P45)</f>
        <v>-3126281.3922259808</v>
      </c>
      <c r="AI10" s="451">
        <f>-(Direct!V37+Direct!V45)-(Direct!T37+Direct!T45)-(Direct!R37+Direct!R45)</f>
        <v>-30714601.583333328</v>
      </c>
      <c r="AJ10" s="449">
        <f>-(Direct!U37+Direct!U45)</f>
        <v>-26587309.703073569</v>
      </c>
      <c r="AK10" s="475">
        <f>-(Direct!W37+Direct!W45)</f>
        <v>-10325390.866226397</v>
      </c>
      <c r="AL10" s="279">
        <f>-(Direct!Q37+Direct!Q45)</f>
        <v>-349061151.99000001</v>
      </c>
      <c r="AM10" s="149"/>
      <c r="AN10" s="148"/>
      <c r="AO10" s="147"/>
      <c r="BG10" s="259">
        <f>SUM(BH10:BM10)</f>
        <v>-790116009.42633331</v>
      </c>
      <c r="BH10" s="286">
        <f>-(Direct!AF37+Direct!AF45)</f>
        <v>49698726.108525991</v>
      </c>
      <c r="BI10" s="279">
        <f>-(Direct!AC37+Direct!AC45)</f>
        <v>-163126281.39222598</v>
      </c>
      <c r="BJ10" s="451">
        <f>-(Direct!AE37+Direct!AE45)-(Direct!AG37+Direct!AG45)-(Direct!AI37+Direct!AI45)</f>
        <v>-170714601.58333331</v>
      </c>
      <c r="BK10" s="449">
        <f>-(Direct!AH37+Direct!AH45)</f>
        <v>-6587309.7030735984</v>
      </c>
      <c r="BL10" s="475">
        <f>-(Direct!AJ37+Direct!AJ45)</f>
        <v>-50325390.866226397</v>
      </c>
      <c r="BM10" s="279">
        <f>-(Direct!AD37+Direct!AD45)</f>
        <v>-449061151.99000001</v>
      </c>
      <c r="BN10" s="149"/>
      <c r="BO10" s="148"/>
      <c r="BP10" s="147"/>
      <c r="BQ10" s="117">
        <f t="shared" si="14"/>
        <v>0</v>
      </c>
      <c r="CH10" s="259">
        <f>SUM(CI10:CN10)</f>
        <v>-690116009.42633331</v>
      </c>
      <c r="CI10" s="286">
        <f>-(Direct!AS37+Direct!AS45)</f>
        <v>-301273.89147400111</v>
      </c>
      <c r="CJ10" s="279">
        <f>-(Direct!AP37+Direct!AP45)</f>
        <v>56873718.607773989</v>
      </c>
      <c r="CK10" s="451">
        <f>-(Direct!AV37+Direct!AV45)-(Direct!AT37+Direct!AT45)-(Direct!AR37+Direct!AR45)</f>
        <v>-170714601.58333331</v>
      </c>
      <c r="CL10" s="449">
        <f>-(Direct!AU37+Direct!AU45)</f>
        <v>23412690.296926402</v>
      </c>
      <c r="CM10" s="475">
        <f>-(Direct!AW37+Direct!AW45)</f>
        <v>-50325390.866226397</v>
      </c>
      <c r="CN10" s="279">
        <f>-(Direct!AQ37+Direct!AQ45)</f>
        <v>-549061151.99000001</v>
      </c>
      <c r="CO10" s="149"/>
      <c r="CP10" s="148"/>
      <c r="CQ10" s="147"/>
      <c r="CR10" s="117">
        <f t="shared" si="15"/>
        <v>0</v>
      </c>
      <c r="DI10" s="259">
        <f>SUM(DJ10:DO10)</f>
        <v>-690116009.42633331</v>
      </c>
      <c r="DJ10" s="286">
        <f>-(Direct!BF37+Direct!BF45)</f>
        <v>-301273.89147400111</v>
      </c>
      <c r="DK10" s="279">
        <f>-(Direct!BC37+Direct!BC45)</f>
        <v>56873718.607773989</v>
      </c>
      <c r="DL10" s="451">
        <f>-(Direct!BE37+Direct!BE45)-(Direct!BG37+Direct!BG45)-(Direct!BI37+Direct!BI45)</f>
        <v>-170714601.58333331</v>
      </c>
      <c r="DM10" s="449">
        <f>-(Direct!BH37+Direct!BH45)</f>
        <v>23412690.296926402</v>
      </c>
      <c r="DN10" s="475">
        <f>-(Direct!BJ37+Direct!BJ45)</f>
        <v>-50325390.866226397</v>
      </c>
      <c r="DO10" s="279">
        <f>-(Direct!BD37+Direct!BD45)</f>
        <v>-549061151.99000001</v>
      </c>
      <c r="DP10" s="149"/>
      <c r="DQ10" s="148"/>
      <c r="DR10" s="147"/>
      <c r="DS10" s="117">
        <f t="shared" si="16"/>
        <v>0</v>
      </c>
      <c r="EJ10" s="259">
        <f>SUM(EK10:EP10)</f>
        <v>-690116009.42633331</v>
      </c>
      <c r="EK10" s="286">
        <f>-(Direct!BS37+Direct!BS45)</f>
        <v>-301273.89147400111</v>
      </c>
      <c r="EL10" s="279">
        <f>-(Direct!BP37+Direct!BP45)</f>
        <v>56873718.607773989</v>
      </c>
      <c r="EM10" s="451">
        <f>-(Direct!BR37+Direct!BR45)-(Direct!BT37+Direct!BT45)-(Direct!BV37+Direct!BV45)</f>
        <v>-170714601.58333331</v>
      </c>
      <c r="EN10" s="449">
        <f>-(Direct!BU37+Direct!BU45)</f>
        <v>23412690.296926402</v>
      </c>
      <c r="EO10" s="475">
        <f>-(Direct!BW37+Direct!BW45)</f>
        <v>-50325390.866226397</v>
      </c>
      <c r="EP10" s="279">
        <f>-(Direct!BQ37+Direct!BQ45)</f>
        <v>-549061151.99000001</v>
      </c>
      <c r="EQ10" s="149"/>
      <c r="ER10" s="148"/>
      <c r="ES10" s="147"/>
      <c r="ET10" s="117">
        <f t="shared" si="17"/>
        <v>0</v>
      </c>
      <c r="FK10" s="259">
        <f>SUM(FL10:FQ10)</f>
        <v>-690116009.42633331</v>
      </c>
      <c r="FL10" s="286">
        <f>-(Direct!CF37+Direct!CF45)</f>
        <v>-301273.89147400111</v>
      </c>
      <c r="FM10" s="279">
        <f>-(Direct!CC37+Direct!CC45)</f>
        <v>56873718.607773989</v>
      </c>
      <c r="FN10" s="451">
        <f>-(Direct!CE37+Direct!CE45)-(Direct!CG37+Direct!CG45)-(Direct!CI37+Direct!CI45)</f>
        <v>-170714601.58333331</v>
      </c>
      <c r="FO10" s="449">
        <f>-(Direct!CH37+Direct!CH45)</f>
        <v>23412690.296926402</v>
      </c>
      <c r="FP10" s="475">
        <f>-(Direct!CJ37+Direct!CJ45)</f>
        <v>-50325390.866226397</v>
      </c>
      <c r="FQ10" s="279">
        <f>-(Direct!CD37+Direct!CD45)</f>
        <v>-549061151.99000001</v>
      </c>
      <c r="FR10" s="149"/>
      <c r="FS10" s="148"/>
      <c r="FT10" s="147"/>
      <c r="FU10" s="117">
        <f t="shared" si="18"/>
        <v>0</v>
      </c>
      <c r="GL10" s="259">
        <f>SUM(GM10:GR10)</f>
        <v>-690116009.42633331</v>
      </c>
      <c r="GM10" s="286">
        <f>-(Direct!CS37+Direct!CS45)</f>
        <v>-301273.89147400111</v>
      </c>
      <c r="GN10" s="279">
        <f>-(Direct!CP37+Direct!CP45)</f>
        <v>56873718.607773989</v>
      </c>
      <c r="GO10" s="451">
        <f>-(Direct!CR37+Direct!CR45)-(Direct!CT37+Direct!CT45)-(Direct!CV37+Direct!CV45)</f>
        <v>-170714601.58333331</v>
      </c>
      <c r="GP10" s="449">
        <f>-(Direct!CU37+Direct!CU45)</f>
        <v>23412690.296926402</v>
      </c>
      <c r="GQ10" s="475">
        <f>-(Direct!CW37+Direct!CW45)</f>
        <v>-50325390.866226397</v>
      </c>
      <c r="GR10" s="279">
        <f>-(Direct!CQ37+Direct!CQ45)</f>
        <v>-549061151.99000001</v>
      </c>
      <c r="GS10" s="149"/>
      <c r="GT10" s="148"/>
      <c r="GU10" s="147"/>
      <c r="GV10" s="117">
        <f t="shared" si="19"/>
        <v>0</v>
      </c>
      <c r="HM10" s="259">
        <f>SUM(HN10:HS10)</f>
        <v>-690116009.42633331</v>
      </c>
      <c r="HN10" s="286">
        <f>-(Direct!DF37+Direct!DF45)</f>
        <v>-301273.89147400111</v>
      </c>
      <c r="HO10" s="279">
        <f>-(Direct!DC37+Direct!DC45)</f>
        <v>56873718.607773989</v>
      </c>
      <c r="HP10" s="451">
        <f>-(Direct!DE37+Direct!DE45)-(Direct!DG37+Direct!DG45)-(Direct!DI37+Direct!DI45)</f>
        <v>-170714601.58333331</v>
      </c>
      <c r="HQ10" s="449">
        <f>-(Direct!DH37+Direct!DH45)</f>
        <v>23412690.296926402</v>
      </c>
      <c r="HR10" s="475">
        <f>-(Direct!DJ37+Direct!DJ45)</f>
        <v>-50325390.866226397</v>
      </c>
      <c r="HS10" s="279">
        <f>-(Direct!DD37+Direct!DD45)</f>
        <v>-549061151.99000001</v>
      </c>
      <c r="HT10" s="149"/>
      <c r="HU10" s="148"/>
      <c r="HV10" s="147"/>
      <c r="HW10" s="117">
        <f t="shared" si="20"/>
        <v>0</v>
      </c>
      <c r="IN10" s="259">
        <f>SUM(IO10:IT10)</f>
        <v>-690116009.42633331</v>
      </c>
      <c r="IO10" s="286">
        <f>-(Direct!DS37+Direct!DS45)</f>
        <v>-301273.89147400111</v>
      </c>
      <c r="IP10" s="279">
        <f>-(Direct!DP37+Direct!DP45)</f>
        <v>56873718.607773989</v>
      </c>
      <c r="IQ10" s="451">
        <f>-(Direct!DR37+Direct!DR45)-(Direct!DT37+Direct!DT45)-(Direct!DV37+Direct!DV45)</f>
        <v>-170714601.58333331</v>
      </c>
      <c r="IR10" s="449">
        <f>-(Direct!DU37+Direct!DU45)</f>
        <v>23412690.296926402</v>
      </c>
      <c r="IS10" s="475">
        <f>-(Direct!DW37+Direct!DW45)</f>
        <v>-50325390.866226397</v>
      </c>
      <c r="IT10" s="279">
        <f>-(Direct!DQ37+Direct!DQ45)</f>
        <v>-549061151.99000001</v>
      </c>
      <c r="IU10" s="149"/>
      <c r="IV10" s="148"/>
      <c r="IW10" s="147"/>
      <c r="IX10" s="117">
        <f t="shared" si="21"/>
        <v>0</v>
      </c>
      <c r="JO10" s="259">
        <f>SUM(JP10:JU10)</f>
        <v>-690116009.42633331</v>
      </c>
      <c r="JP10" s="286">
        <f>-(Direct!EF37+Direct!EF45)</f>
        <v>-301273.89147400111</v>
      </c>
      <c r="JQ10" s="279">
        <f>-(Direct!EC37+Direct!EC45)</f>
        <v>56873718.607773989</v>
      </c>
      <c r="JR10" s="451">
        <f>-(Direct!EE37+Direct!EE45)-(Direct!EG37+Direct!EG45)-(Direct!EI37+Direct!EI45)</f>
        <v>-170714601.58333331</v>
      </c>
      <c r="JS10" s="449">
        <f>-(Direct!EH37+Direct!EH45)</f>
        <v>23412690.296926402</v>
      </c>
      <c r="JT10" s="475">
        <f>-(Direct!EJ37+Direct!EJ45)</f>
        <v>-50325390.866226397</v>
      </c>
      <c r="JU10" s="279">
        <f>-(Direct!ED37+Direct!ED45)</f>
        <v>-549061151.99000001</v>
      </c>
      <c r="JV10" s="149"/>
      <c r="JW10" s="148"/>
      <c r="JX10" s="147"/>
      <c r="JY10" s="117">
        <f t="shared" si="22"/>
        <v>0</v>
      </c>
      <c r="KP10" s="259">
        <f>SUM(KQ10:KV10)</f>
        <v>-690116009.42633331</v>
      </c>
      <c r="KQ10" s="286">
        <f>-(Direct!ES37+Direct!ES45)</f>
        <v>-301273.89147400111</v>
      </c>
      <c r="KR10" s="279">
        <f>-(Direct!EP37+Direct!EP45)</f>
        <v>56873718.607773989</v>
      </c>
      <c r="KS10" s="451">
        <f>-(Direct!ER37+Direct!ER45)-(Direct!ET37+Direct!ET45)-(Direct!EV37+Direct!EV45)</f>
        <v>-170714601.58333331</v>
      </c>
      <c r="KT10" s="449">
        <f>-(Direct!EU37+Direct!EU45)</f>
        <v>23412690.296926402</v>
      </c>
      <c r="KU10" s="475">
        <f>-(Direct!EW37+Direct!EW45)</f>
        <v>-50325390.866226397</v>
      </c>
      <c r="KV10" s="279">
        <f>-(Direct!EQ37+Direct!EQ45)</f>
        <v>-549061151.99000001</v>
      </c>
      <c r="KW10" s="149"/>
      <c r="KX10" s="148"/>
      <c r="KY10" s="147"/>
      <c r="KZ10" s="117">
        <f t="shared" si="23"/>
        <v>0</v>
      </c>
    </row>
    <row r="11" spans="1:327" x14ac:dyDescent="0.25">
      <c r="A11" s="256">
        <v>-2980199.7190785729</v>
      </c>
      <c r="B11" s="230" t="s">
        <v>357</v>
      </c>
      <c r="C11" s="231"/>
      <c r="D11" s="334">
        <f t="shared" ref="D11:J11" si="37">+D9+D10</f>
        <v>-2866584073.8709784</v>
      </c>
      <c r="E11" s="334">
        <f t="shared" si="37"/>
        <v>-645364834.21162462</v>
      </c>
      <c r="F11" s="334">
        <f t="shared" si="37"/>
        <v>-1201129155.8161836</v>
      </c>
      <c r="G11" s="334">
        <f t="shared" si="37"/>
        <v>-150996693.27535602</v>
      </c>
      <c r="H11" s="334">
        <f t="shared" si="37"/>
        <v>-123267698.01995373</v>
      </c>
      <c r="I11" s="334">
        <f t="shared" si="37"/>
        <v>-98472667.890433937</v>
      </c>
      <c r="J11" s="334">
        <f t="shared" si="37"/>
        <v>-647353024.65742671</v>
      </c>
      <c r="K11" s="234"/>
      <c r="L11" s="233"/>
      <c r="M11" s="256"/>
      <c r="N11" s="117">
        <f t="shared" si="13"/>
        <v>0</v>
      </c>
      <c r="V11" s="118">
        <f>+I11-G11</f>
        <v>52524025.384922087</v>
      </c>
      <c r="AD11" s="322"/>
      <c r="AE11" s="322"/>
      <c r="AF11" s="334">
        <f t="shared" ref="AF11:AL11" si="38">+AF9+AF10</f>
        <v>-3633052138.3156242</v>
      </c>
      <c r="AG11" s="334">
        <f t="shared" si="38"/>
        <v>-770428394.53177464</v>
      </c>
      <c r="AH11" s="334">
        <f t="shared" si="38"/>
        <v>-1699132030.2401416</v>
      </c>
      <c r="AI11" s="334">
        <f t="shared" si="38"/>
        <v>-271278784.96737874</v>
      </c>
      <c r="AJ11" s="334">
        <f t="shared" si="38"/>
        <v>-219948086.33683386</v>
      </c>
      <c r="AK11" s="334">
        <f t="shared" si="38"/>
        <v>-126619944.91464144</v>
      </c>
      <c r="AL11" s="334">
        <f t="shared" si="38"/>
        <v>-545644897.32485342</v>
      </c>
      <c r="AM11" s="234"/>
      <c r="AN11" s="233"/>
      <c r="AO11" s="256"/>
      <c r="AX11" s="118">
        <f>+AK11-AI11</f>
        <v>144658840.0527373</v>
      </c>
      <c r="BG11" s="334">
        <f t="shared" ref="BG11:BM11" si="39">+BG9+BG10</f>
        <v>-6229520202.7602682</v>
      </c>
      <c r="BH11" s="334">
        <f t="shared" si="39"/>
        <v>-1375491954.8519242</v>
      </c>
      <c r="BI11" s="334">
        <f t="shared" si="39"/>
        <v>-2757134904.6640997</v>
      </c>
      <c r="BJ11" s="334">
        <f t="shared" si="39"/>
        <v>-531560876.65940142</v>
      </c>
      <c r="BK11" s="334">
        <f t="shared" si="39"/>
        <v>-296628474.65371406</v>
      </c>
      <c r="BL11" s="334">
        <f t="shared" si="39"/>
        <v>-474767221.93884891</v>
      </c>
      <c r="BM11" s="334">
        <f t="shared" si="39"/>
        <v>-793936769.99228001</v>
      </c>
      <c r="BN11" s="234"/>
      <c r="BO11" s="233"/>
      <c r="BP11" s="256"/>
      <c r="BQ11" s="117">
        <f t="shared" si="14"/>
        <v>0</v>
      </c>
      <c r="BY11" s="118">
        <f>+BL11-BJ11</f>
        <v>56793654.720552504</v>
      </c>
      <c r="CH11" s="334">
        <f t="shared" ref="CH11:CN11" si="40">+CH9+CH10</f>
        <v>-7860988267.2049141</v>
      </c>
      <c r="CI11" s="334">
        <f t="shared" si="40"/>
        <v>-1900555515.1720743</v>
      </c>
      <c r="CJ11" s="334">
        <f t="shared" si="40"/>
        <v>-3385137779.0880575</v>
      </c>
      <c r="CK11" s="334">
        <f t="shared" si="40"/>
        <v>-651842968.3514241</v>
      </c>
      <c r="CL11" s="334">
        <f t="shared" si="40"/>
        <v>-363308862.97059423</v>
      </c>
      <c r="CM11" s="334">
        <f t="shared" si="40"/>
        <v>-612914498.96305656</v>
      </c>
      <c r="CN11" s="334">
        <f t="shared" si="40"/>
        <v>-947228642.65970671</v>
      </c>
      <c r="CO11" s="234"/>
      <c r="CP11" s="233"/>
      <c r="CQ11" s="256"/>
      <c r="CR11" s="117">
        <f t="shared" si="15"/>
        <v>0</v>
      </c>
      <c r="CZ11" s="118">
        <f>+CM11-CK11</f>
        <v>38928469.388367534</v>
      </c>
      <c r="DI11" s="334">
        <f t="shared" ref="DI11:DO11" si="41">+DI9+DI10</f>
        <v>-9687456331.6495571</v>
      </c>
      <c r="DJ11" s="334">
        <f t="shared" si="41"/>
        <v>-2375619075.4922242</v>
      </c>
      <c r="DK11" s="334">
        <f t="shared" si="41"/>
        <v>-4233140653.5120153</v>
      </c>
      <c r="DL11" s="334">
        <f t="shared" si="41"/>
        <v>-772125060.04344678</v>
      </c>
      <c r="DM11" s="334">
        <f t="shared" si="41"/>
        <v>-459989251.28747439</v>
      </c>
      <c r="DN11" s="334">
        <f t="shared" si="41"/>
        <v>-751061775.98726416</v>
      </c>
      <c r="DO11" s="334">
        <f t="shared" si="41"/>
        <v>-1095520515.3271334</v>
      </c>
      <c r="DP11" s="234"/>
      <c r="DQ11" s="233"/>
      <c r="DR11" s="256"/>
      <c r="DS11" s="117">
        <f t="shared" si="16"/>
        <v>0</v>
      </c>
      <c r="EA11" s="118">
        <f>+DN11-DL11</f>
        <v>21063284.056182623</v>
      </c>
      <c r="EJ11" s="334">
        <f t="shared" ref="EJ11:EP11" si="42">+EJ9+EJ10</f>
        <v>-11513924396.094202</v>
      </c>
      <c r="EK11" s="334">
        <f t="shared" si="42"/>
        <v>-2850682635.8123741</v>
      </c>
      <c r="EL11" s="334">
        <f t="shared" si="42"/>
        <v>-5081143527.9359732</v>
      </c>
      <c r="EM11" s="334">
        <f t="shared" si="42"/>
        <v>-892407151.73546958</v>
      </c>
      <c r="EN11" s="334">
        <f t="shared" si="42"/>
        <v>-556669639.6043545</v>
      </c>
      <c r="EO11" s="334">
        <f t="shared" si="42"/>
        <v>-889209053.01147175</v>
      </c>
      <c r="EP11" s="334">
        <f t="shared" si="42"/>
        <v>-1243812387.9945602</v>
      </c>
      <c r="EQ11" s="234"/>
      <c r="ER11" s="233"/>
      <c r="ES11" s="256"/>
      <c r="ET11" s="117">
        <f t="shared" si="17"/>
        <v>0</v>
      </c>
      <c r="FB11" s="118">
        <f>+EO11-EM11</f>
        <v>3198098.7239978313</v>
      </c>
      <c r="FK11" s="334">
        <f t="shared" ref="FK11:FQ11" si="43">+FK9+FK10</f>
        <v>-12945392460.538847</v>
      </c>
      <c r="FL11" s="334">
        <f t="shared" si="43"/>
        <v>-2975746196.132524</v>
      </c>
      <c r="FM11" s="334">
        <f t="shared" si="43"/>
        <v>-5929146402.359931</v>
      </c>
      <c r="FN11" s="334">
        <f t="shared" si="43"/>
        <v>-1012689243.4274921</v>
      </c>
      <c r="FO11" s="334">
        <f t="shared" si="43"/>
        <v>-638350027.92123461</v>
      </c>
      <c r="FP11" s="334">
        <f t="shared" si="43"/>
        <v>-997356330.03567922</v>
      </c>
      <c r="FQ11" s="334">
        <f t="shared" si="43"/>
        <v>-1392104260.6619868</v>
      </c>
      <c r="FR11" s="234"/>
      <c r="FS11" s="233"/>
      <c r="FT11" s="256"/>
      <c r="FU11" s="117">
        <f t="shared" si="18"/>
        <v>0</v>
      </c>
      <c r="GC11" s="118">
        <f>+FP11-FN11</f>
        <v>15332913.391812921</v>
      </c>
      <c r="GL11" s="334">
        <f t="shared" ref="GL11:GR11" si="44">+GL9+GL10</f>
        <v>-14811860524.983492</v>
      </c>
      <c r="GM11" s="334">
        <f t="shared" si="44"/>
        <v>-3500809756.4526739</v>
      </c>
      <c r="GN11" s="334">
        <f t="shared" si="44"/>
        <v>-6777149276.7838888</v>
      </c>
      <c r="GO11" s="334">
        <f t="shared" si="44"/>
        <v>-1132971335.1195149</v>
      </c>
      <c r="GP11" s="334">
        <f t="shared" si="44"/>
        <v>-735030416.23811471</v>
      </c>
      <c r="GQ11" s="334">
        <f t="shared" si="44"/>
        <v>-1125503607.0598867</v>
      </c>
      <c r="GR11" s="334">
        <f t="shared" si="44"/>
        <v>-1540396133.3294134</v>
      </c>
      <c r="GS11" s="234"/>
      <c r="GT11" s="233"/>
      <c r="GU11" s="256"/>
      <c r="GV11" s="117">
        <f t="shared" si="19"/>
        <v>0</v>
      </c>
      <c r="HD11" s="118">
        <f>+GQ11-GO11</f>
        <v>7467728.0596282482</v>
      </c>
      <c r="HM11" s="334">
        <f t="shared" ref="HM11:HS11" si="45">+HM9+HM10</f>
        <v>-16743328589.428137</v>
      </c>
      <c r="HN11" s="334">
        <f t="shared" si="45"/>
        <v>-4075873316.7728243</v>
      </c>
      <c r="HO11" s="334">
        <f t="shared" si="45"/>
        <v>-7625152151.2078466</v>
      </c>
      <c r="HP11" s="334">
        <f t="shared" si="45"/>
        <v>-1253253426.8115375</v>
      </c>
      <c r="HQ11" s="334">
        <f t="shared" si="45"/>
        <v>-846710804.55499482</v>
      </c>
      <c r="HR11" s="334">
        <f t="shared" si="45"/>
        <v>-1253650884.0840943</v>
      </c>
      <c r="HS11" s="334">
        <f t="shared" si="45"/>
        <v>-1688688005.9968402</v>
      </c>
      <c r="HT11" s="234"/>
      <c r="HU11" s="233"/>
      <c r="HV11" s="256"/>
      <c r="HW11" s="117">
        <f t="shared" si="20"/>
        <v>0</v>
      </c>
      <c r="IE11" s="118">
        <f>+HR11-HP11</f>
        <v>-397457.27255678177</v>
      </c>
      <c r="IN11" s="334">
        <f t="shared" ref="IN11:IT11" si="46">+IN9+IN10</f>
        <v>-18669796653.872784</v>
      </c>
      <c r="IO11" s="334">
        <f t="shared" si="46"/>
        <v>-4650936877.0929747</v>
      </c>
      <c r="IP11" s="334">
        <f t="shared" si="46"/>
        <v>-8473155025.6318045</v>
      </c>
      <c r="IQ11" s="334">
        <f t="shared" si="46"/>
        <v>-1373535518.5035603</v>
      </c>
      <c r="IR11" s="334">
        <f t="shared" si="46"/>
        <v>-943391192.87187493</v>
      </c>
      <c r="IS11" s="334">
        <f t="shared" si="46"/>
        <v>-1391798161.1083019</v>
      </c>
      <c r="IT11" s="334">
        <f t="shared" si="46"/>
        <v>-1836979878.6642668</v>
      </c>
      <c r="IU11" s="234"/>
      <c r="IV11" s="233"/>
      <c r="IW11" s="256"/>
      <c r="IX11" s="117">
        <f t="shared" si="21"/>
        <v>0</v>
      </c>
      <c r="JF11" s="118">
        <f>+IS11-IQ11</f>
        <v>-18262642.604741573</v>
      </c>
      <c r="JO11" s="334">
        <f t="shared" ref="JO11:JU11" si="47">+JO9+JO10</f>
        <v>-20596264718.317429</v>
      </c>
      <c r="JP11" s="334">
        <f t="shared" si="47"/>
        <v>-5226000437.413125</v>
      </c>
      <c r="JQ11" s="334">
        <f t="shared" si="47"/>
        <v>-9321157900.0557613</v>
      </c>
      <c r="JR11" s="334">
        <f t="shared" si="47"/>
        <v>-1493817610.1955831</v>
      </c>
      <c r="JS11" s="334">
        <f t="shared" si="47"/>
        <v>-1040071581.188755</v>
      </c>
      <c r="JT11" s="334">
        <f t="shared" si="47"/>
        <v>-1529945438.1325095</v>
      </c>
      <c r="JU11" s="334">
        <f t="shared" si="47"/>
        <v>-1985271751.3316934</v>
      </c>
      <c r="JV11" s="234"/>
      <c r="JW11" s="233"/>
      <c r="JX11" s="256"/>
      <c r="JY11" s="117">
        <f t="shared" si="22"/>
        <v>0</v>
      </c>
      <c r="KG11" s="118">
        <f>+JT11-JR11</f>
        <v>-36127827.936926365</v>
      </c>
      <c r="KP11" s="334">
        <f t="shared" ref="KP11:KV11" si="48">+KP9+KP10</f>
        <v>-22402732782.762074</v>
      </c>
      <c r="KQ11" s="334">
        <f t="shared" si="48"/>
        <v>-5701063997.7332754</v>
      </c>
      <c r="KR11" s="334">
        <f t="shared" si="48"/>
        <v>-10169160774.479719</v>
      </c>
      <c r="KS11" s="334">
        <f t="shared" si="48"/>
        <v>-1614099701.8876057</v>
      </c>
      <c r="KT11" s="334">
        <f t="shared" si="48"/>
        <v>-1136751969.505635</v>
      </c>
      <c r="KU11" s="334">
        <f t="shared" si="48"/>
        <v>-1648092715.1567171</v>
      </c>
      <c r="KV11" s="334">
        <f t="shared" si="48"/>
        <v>-2133563623.99912</v>
      </c>
      <c r="KW11" s="234"/>
      <c r="KX11" s="233"/>
      <c r="KY11" s="256"/>
      <c r="KZ11" s="117">
        <f t="shared" si="23"/>
        <v>0</v>
      </c>
      <c r="LH11" s="118">
        <f>+KU11-KS11</f>
        <v>-33993013.269111395</v>
      </c>
    </row>
    <row r="12" spans="1:327" x14ac:dyDescent="0.25">
      <c r="A12" s="147">
        <v>-1678736.696</v>
      </c>
      <c r="B12" s="143" t="s">
        <v>356</v>
      </c>
      <c r="C12" s="143"/>
      <c r="D12" s="279">
        <f>SUM(E12:J12)</f>
        <v>0</v>
      </c>
      <c r="E12" s="286">
        <f>-Direct!E15</f>
        <v>0</v>
      </c>
      <c r="F12" s="279">
        <f>-Direct!B15</f>
        <v>0</v>
      </c>
      <c r="G12" s="451">
        <f>-Direct!F15-Direct!H15-Direct!D15</f>
        <v>0</v>
      </c>
      <c r="H12" s="449">
        <f>-Direct!G15</f>
        <v>0</v>
      </c>
      <c r="I12" s="475">
        <f>-Direct!I15</f>
        <v>0</v>
      </c>
      <c r="J12" s="449">
        <f>-Direct!C15</f>
        <v>0</v>
      </c>
      <c r="K12" s="149"/>
      <c r="L12" s="148"/>
      <c r="M12" s="147"/>
      <c r="N12" s="117" t="e">
        <f t="shared" si="13"/>
        <v>#DIV/0!</v>
      </c>
      <c r="X12" s="116" t="s">
        <v>400</v>
      </c>
      <c r="Y12" s="116" t="s">
        <v>399</v>
      </c>
      <c r="AD12" s="338"/>
      <c r="AE12" s="338"/>
      <c r="AF12" s="279">
        <f>SUM(AG12:AL12)</f>
        <v>0</v>
      </c>
      <c r="AG12" s="286">
        <f>-Direct!S15</f>
        <v>0</v>
      </c>
      <c r="AH12" s="279">
        <f>-Direct!P15</f>
        <v>0</v>
      </c>
      <c r="AI12" s="451">
        <f>-Direct!T15-Direct!V15-Direct!R15</f>
        <v>0</v>
      </c>
      <c r="AJ12" s="449">
        <f>-Direct!U15</f>
        <v>0</v>
      </c>
      <c r="AK12" s="475">
        <f>-Direct!W15</f>
        <v>0</v>
      </c>
      <c r="AL12" s="449">
        <f>-Direct!Q15</f>
        <v>0</v>
      </c>
      <c r="AM12" s="149"/>
      <c r="AN12" s="148"/>
      <c r="AO12" s="147"/>
      <c r="AZ12" s="116" t="s">
        <v>400</v>
      </c>
      <c r="BA12" s="116" t="s">
        <v>399</v>
      </c>
      <c r="BG12" s="279">
        <f>SUM(BH12:BM12)</f>
        <v>0</v>
      </c>
      <c r="BH12" s="286">
        <f>-Direct!AF15</f>
        <v>0</v>
      </c>
      <c r="BI12" s="279">
        <f>-Direct!AC15</f>
        <v>0</v>
      </c>
      <c r="BJ12" s="451">
        <f>-Direct!AG15-Direct!AE15-Direct!AI15</f>
        <v>0</v>
      </c>
      <c r="BK12" s="449">
        <f>-Direct!AH15</f>
        <v>0</v>
      </c>
      <c r="BL12" s="475">
        <f>-Direct!AJ15</f>
        <v>0</v>
      </c>
      <c r="BM12" s="449">
        <f>-Direct!AD15</f>
        <v>0</v>
      </c>
      <c r="BN12" s="149"/>
      <c r="BO12" s="148"/>
      <c r="BP12" s="147"/>
      <c r="BQ12" s="117" t="e">
        <f t="shared" si="14"/>
        <v>#DIV/0!</v>
      </c>
      <c r="CA12" s="116" t="s">
        <v>400</v>
      </c>
      <c r="CB12" s="116" t="s">
        <v>399</v>
      </c>
      <c r="CH12" s="279">
        <f>SUM(CI12:CN12)</f>
        <v>0</v>
      </c>
      <c r="CI12" s="286">
        <f>-Direct!AS15</f>
        <v>0</v>
      </c>
      <c r="CJ12" s="279">
        <f>-Direct!AP15</f>
        <v>0</v>
      </c>
      <c r="CK12" s="451">
        <f>-Direct!AT15-Direct!AV15-Direct!AR15</f>
        <v>0</v>
      </c>
      <c r="CL12" s="449">
        <f>-Direct!AU15</f>
        <v>0</v>
      </c>
      <c r="CM12" s="475">
        <f>-Direct!AW15</f>
        <v>0</v>
      </c>
      <c r="CN12" s="449">
        <f>-Direct!AQ15</f>
        <v>0</v>
      </c>
      <c r="CO12" s="149"/>
      <c r="CP12" s="148"/>
      <c r="CQ12" s="147"/>
      <c r="CR12" s="117" t="e">
        <f t="shared" si="15"/>
        <v>#DIV/0!</v>
      </c>
      <c r="DB12" s="116" t="s">
        <v>400</v>
      </c>
      <c r="DC12" s="116" t="s">
        <v>399</v>
      </c>
      <c r="DI12" s="279">
        <f>SUM(DJ12:DO12)</f>
        <v>0</v>
      </c>
      <c r="DJ12" s="286">
        <f>-Direct!BF15</f>
        <v>0</v>
      </c>
      <c r="DK12" s="279">
        <f>-Direct!BC15</f>
        <v>0</v>
      </c>
      <c r="DL12" s="451">
        <f>-Direct!BG15-Direct!BE15-Direct!BI15</f>
        <v>0</v>
      </c>
      <c r="DM12" s="449">
        <f>-Direct!BH15</f>
        <v>0</v>
      </c>
      <c r="DN12" s="475">
        <f>-Direct!BJ15</f>
        <v>0</v>
      </c>
      <c r="DO12" s="449">
        <f>-Direct!BD15</f>
        <v>0</v>
      </c>
      <c r="DP12" s="149"/>
      <c r="DQ12" s="148"/>
      <c r="DR12" s="147"/>
      <c r="DS12" s="117" t="e">
        <f t="shared" si="16"/>
        <v>#DIV/0!</v>
      </c>
      <c r="EC12" s="116" t="s">
        <v>400</v>
      </c>
      <c r="ED12" s="116" t="s">
        <v>399</v>
      </c>
      <c r="EJ12" s="279">
        <f>SUM(EK12:EP12)</f>
        <v>0</v>
      </c>
      <c r="EK12" s="286">
        <f>-Direct!BS15</f>
        <v>0</v>
      </c>
      <c r="EL12" s="279">
        <f>-Direct!BP15</f>
        <v>0</v>
      </c>
      <c r="EM12" s="451">
        <f>-Direct!BT15-Direct!BR15-Direct!BV15</f>
        <v>0</v>
      </c>
      <c r="EN12" s="449">
        <f>-Direct!BU15</f>
        <v>0</v>
      </c>
      <c r="EO12" s="475">
        <f>-Direct!BW15</f>
        <v>0</v>
      </c>
      <c r="EP12" s="449">
        <f>-Direct!BQ15</f>
        <v>0</v>
      </c>
      <c r="EQ12" s="149"/>
      <c r="ER12" s="148"/>
      <c r="ES12" s="147"/>
      <c r="ET12" s="117" t="e">
        <f t="shared" si="17"/>
        <v>#DIV/0!</v>
      </c>
      <c r="FD12" s="116" t="s">
        <v>400</v>
      </c>
      <c r="FE12" s="116" t="s">
        <v>399</v>
      </c>
      <c r="FK12" s="279">
        <f>SUM(FL12:FQ12)</f>
        <v>0</v>
      </c>
      <c r="FL12" s="286">
        <f>-Direct!CF15</f>
        <v>0</v>
      </c>
      <c r="FM12" s="279">
        <f>-Direct!CC15</f>
        <v>0</v>
      </c>
      <c r="FN12" s="451">
        <f>-Direct!CG15-Direct!CE15-Direct!CI15</f>
        <v>0</v>
      </c>
      <c r="FO12" s="449">
        <f>-Direct!CH15</f>
        <v>0</v>
      </c>
      <c r="FP12" s="475">
        <f>-Direct!CJ15</f>
        <v>0</v>
      </c>
      <c r="FQ12" s="449">
        <f>-Direct!CD15</f>
        <v>0</v>
      </c>
      <c r="FR12" s="149"/>
      <c r="FS12" s="148"/>
      <c r="FT12" s="147"/>
      <c r="FU12" s="117" t="e">
        <f t="shared" si="18"/>
        <v>#DIV/0!</v>
      </c>
      <c r="GE12" s="116" t="s">
        <v>400</v>
      </c>
      <c r="GF12" s="116" t="s">
        <v>399</v>
      </c>
      <c r="GL12" s="279">
        <f>SUM(GM12:GR12)</f>
        <v>0</v>
      </c>
      <c r="GM12" s="286">
        <f>-Direct!CS15</f>
        <v>0</v>
      </c>
      <c r="GN12" s="279">
        <f>-Direct!CP15</f>
        <v>0</v>
      </c>
      <c r="GO12" s="451">
        <f>-Direct!CT15-Direct!CR15-Direct!CV15</f>
        <v>0</v>
      </c>
      <c r="GP12" s="449">
        <f>-Direct!CU15</f>
        <v>0</v>
      </c>
      <c r="GQ12" s="475">
        <f>-Direct!CW15</f>
        <v>0</v>
      </c>
      <c r="GR12" s="449">
        <f>-Direct!CQ15</f>
        <v>0</v>
      </c>
      <c r="GS12" s="149"/>
      <c r="GT12" s="148"/>
      <c r="GU12" s="147"/>
      <c r="GV12" s="117" t="e">
        <f t="shared" si="19"/>
        <v>#DIV/0!</v>
      </c>
      <c r="HF12" s="116" t="s">
        <v>400</v>
      </c>
      <c r="HG12" s="116" t="s">
        <v>399</v>
      </c>
      <c r="HM12" s="279">
        <f>SUM(HN12:HS12)</f>
        <v>0</v>
      </c>
      <c r="HN12" s="286">
        <f>-Direct!DF15</f>
        <v>0</v>
      </c>
      <c r="HO12" s="279">
        <f>-Direct!DC15</f>
        <v>0</v>
      </c>
      <c r="HP12" s="451">
        <f>-Direct!DG15-Direct!DE15-Direct!DI15</f>
        <v>0</v>
      </c>
      <c r="HQ12" s="449">
        <f>-Direct!DH15</f>
        <v>0</v>
      </c>
      <c r="HR12" s="475">
        <f>-Direct!DJ15</f>
        <v>0</v>
      </c>
      <c r="HS12" s="449">
        <f>-Direct!DD15</f>
        <v>0</v>
      </c>
      <c r="HT12" s="149"/>
      <c r="HU12" s="148"/>
      <c r="HV12" s="147"/>
      <c r="HW12" s="117" t="e">
        <f t="shared" si="20"/>
        <v>#DIV/0!</v>
      </c>
      <c r="IG12" s="116" t="s">
        <v>400</v>
      </c>
      <c r="IH12" s="116" t="s">
        <v>399</v>
      </c>
      <c r="IN12" s="279">
        <f>SUM(IO12:IT12)</f>
        <v>0</v>
      </c>
      <c r="IO12" s="286">
        <f>-Direct!DS15</f>
        <v>0</v>
      </c>
      <c r="IP12" s="279">
        <f>-Direct!DP15</f>
        <v>0</v>
      </c>
      <c r="IQ12" s="451">
        <f>-Direct!DT15-Direct!DR15-Direct!DV15</f>
        <v>0</v>
      </c>
      <c r="IR12" s="449">
        <f>-Direct!DU15</f>
        <v>0</v>
      </c>
      <c r="IS12" s="475">
        <f>-Direct!DW15</f>
        <v>0</v>
      </c>
      <c r="IT12" s="449">
        <f>-Direct!DQ15</f>
        <v>0</v>
      </c>
      <c r="IU12" s="149"/>
      <c r="IV12" s="148"/>
      <c r="IW12" s="147"/>
      <c r="IX12" s="117" t="e">
        <f t="shared" si="21"/>
        <v>#DIV/0!</v>
      </c>
      <c r="JH12" s="116" t="s">
        <v>400</v>
      </c>
      <c r="JI12" s="116" t="s">
        <v>399</v>
      </c>
      <c r="JO12" s="279">
        <f>SUM(JP12:JU12)</f>
        <v>0</v>
      </c>
      <c r="JP12" s="286">
        <f>-Direct!EF15</f>
        <v>0</v>
      </c>
      <c r="JQ12" s="279">
        <f>-Direct!EC15</f>
        <v>0</v>
      </c>
      <c r="JR12" s="451">
        <f>-Direct!EG15-Direct!EE15-Direct!EI15</f>
        <v>0</v>
      </c>
      <c r="JS12" s="449">
        <f>-Direct!EH15</f>
        <v>0</v>
      </c>
      <c r="JT12" s="475">
        <f>-Direct!EJ15</f>
        <v>0</v>
      </c>
      <c r="JU12" s="449">
        <f>-Direct!ED15</f>
        <v>0</v>
      </c>
      <c r="JV12" s="149"/>
      <c r="JW12" s="148"/>
      <c r="JX12" s="147"/>
      <c r="JY12" s="117" t="e">
        <f t="shared" si="22"/>
        <v>#DIV/0!</v>
      </c>
      <c r="KI12" s="116" t="s">
        <v>400</v>
      </c>
      <c r="KJ12" s="116" t="s">
        <v>399</v>
      </c>
      <c r="KP12" s="279">
        <f>SUM(KQ12:KV12)</f>
        <v>0</v>
      </c>
      <c r="KQ12" s="286">
        <f>-Direct!ES15</f>
        <v>0</v>
      </c>
      <c r="KR12" s="279">
        <f>-Direct!EP15</f>
        <v>0</v>
      </c>
      <c r="KS12" s="451">
        <f>-Direct!ET15-Direct!ER15-Direct!EV15</f>
        <v>0</v>
      </c>
      <c r="KT12" s="449">
        <f>-Direct!EU15</f>
        <v>0</v>
      </c>
      <c r="KU12" s="475">
        <f>-Direct!EW15</f>
        <v>0</v>
      </c>
      <c r="KV12" s="449">
        <f>-Direct!EQ15</f>
        <v>0</v>
      </c>
      <c r="KW12" s="149"/>
      <c r="KX12" s="148"/>
      <c r="KY12" s="147"/>
      <c r="KZ12" s="117" t="e">
        <f t="shared" si="23"/>
        <v>#DIV/0!</v>
      </c>
      <c r="LJ12" s="116" t="s">
        <v>400</v>
      </c>
      <c r="LK12" s="116" t="s">
        <v>399</v>
      </c>
    </row>
    <row r="13" spans="1:327" x14ac:dyDescent="0.25">
      <c r="A13" s="147">
        <v>2006329.9937185729</v>
      </c>
      <c r="B13" s="143" t="s">
        <v>355</v>
      </c>
      <c r="C13" s="143"/>
      <c r="D13" s="259">
        <f>SUM(E13:J13)</f>
        <v>1120116009.4263334</v>
      </c>
      <c r="E13" s="286">
        <f>-(-Direct!E65+Direct!E67-Direct!E36+Direct!E38)</f>
        <v>170301273.89147449</v>
      </c>
      <c r="F13" s="279">
        <f>-(-Direct!B65+Direct!B67-Direct!B36+Direct!B38)</f>
        <v>353126281.39222562</v>
      </c>
      <c r="G13" s="451">
        <f>-(-Direct!D65+Direct!D67-Direct!D36+Direct!D38)-(-Direct!F65+Direct!F67-Direct!F36+Direct!F38)-(-Direct!H65+Direct!H67-Direct!H36+Direct!H38)</f>
        <v>30714601.583333328</v>
      </c>
      <c r="H13" s="449">
        <f>-(-Direct!G65+Direct!G67-Direct!G36+Direct!G38)</f>
        <v>26587309.703073569</v>
      </c>
      <c r="I13" s="475">
        <f>-(-Direct!I65+Direct!I67-Direct!I36+Direct!I38)</f>
        <v>40325390.866226427</v>
      </c>
      <c r="J13" s="449">
        <f>-(-Direct!C65+Direct!C67-Direct!C36+Direct!C38)</f>
        <v>499061151.99000001</v>
      </c>
      <c r="K13" s="149"/>
      <c r="L13" s="148"/>
      <c r="M13" s="147"/>
      <c r="N13" s="117">
        <f t="shared" si="13"/>
        <v>0</v>
      </c>
      <c r="W13" s="116" t="s">
        <v>398</v>
      </c>
      <c r="X13" s="335">
        <v>-76861.221662302851</v>
      </c>
      <c r="Y13" s="335">
        <v>-217314.91645251564</v>
      </c>
      <c r="Z13" s="335">
        <f>+X13+Y13</f>
        <v>-294176.13811481849</v>
      </c>
      <c r="AC13" s="118">
        <f>D10+D13</f>
        <v>0</v>
      </c>
      <c r="AF13" s="259">
        <f>SUM(AG13:AL13)</f>
        <v>200116009.42633343</v>
      </c>
      <c r="AG13" s="286">
        <f>-(-Direct!S65+Direct!S67-Direct!S36+Direct!S38)</f>
        <v>20301273.891474485</v>
      </c>
      <c r="AH13" s="279">
        <f>-(-Direct!P65+Direct!P67-Direct!P36+Direct!P38)</f>
        <v>103126281.39222562</v>
      </c>
      <c r="AI13" s="451">
        <f>-(-Direct!R65+Direct!R67-Direct!R36+Direct!R38)-(-Direct!T65+Direct!T67-Direct!T36+Direct!T38)-(-Direct!V65+Direct!V67-Direct!V36+Direct!V38)</f>
        <v>30714601.583333328</v>
      </c>
      <c r="AJ13" s="449">
        <f>-(-Direct!U65+Direct!U67-Direct!U36+Direct!U38)</f>
        <v>26587309.703073569</v>
      </c>
      <c r="AK13" s="475">
        <f>-(-Direct!W65+Direct!W67-Direct!W36+Direct!W38)</f>
        <v>10325390.866226435</v>
      </c>
      <c r="AL13" s="449">
        <f>-(-Direct!Q65+Direct!Q67-Direct!Q36+Direct!Q38)</f>
        <v>9061151.9900000095</v>
      </c>
      <c r="AM13" s="149"/>
      <c r="AN13" s="148"/>
      <c r="AO13" s="147"/>
      <c r="AY13" s="116" t="s">
        <v>398</v>
      </c>
      <c r="AZ13" s="335">
        <v>-76861.221662302851</v>
      </c>
      <c r="BA13" s="335">
        <v>-217314.91645251564</v>
      </c>
      <c r="BB13" s="335">
        <f>+AZ13+BA13</f>
        <v>-294176.13811481849</v>
      </c>
      <c r="BE13" s="118">
        <f>AF10+AF13</f>
        <v>-40000000.000000328</v>
      </c>
      <c r="BG13" s="259">
        <f>SUM(BH13:BM13)</f>
        <v>334644833.76164067</v>
      </c>
      <c r="BH13" s="286">
        <f>-(-Direct!AF65+Direct!AF67-Direct!AF36+Direct!AF38)</f>
        <v>20301273.891474485</v>
      </c>
      <c r="BI13" s="279">
        <f>-(-Direct!AC65+Direct!AC67-Direct!AC36+Direct!AC38)</f>
        <v>153126281.39222598</v>
      </c>
      <c r="BJ13" s="451">
        <f>-(-Direct!AI65+Direct!AI67-Direct!AI36+Direct!AI38)-(-Direct!AG65+Direct!AG67-Direct!AG36+Direct!AG38)-(-Direct!AE65+Direct!AE67-Direct!AE36+Direct!AE38)</f>
        <v>30714601.583333328</v>
      </c>
      <c r="BK13" s="449">
        <f>-(-Direct!AH65+Direct!AH67-Direct!AH36+Direct!AH38)</f>
        <v>26587309.703073569</v>
      </c>
      <c r="BL13" s="475">
        <f>-(-Direct!AJ65+Direct!AJ67-Direct!AJ36+Direct!AJ38)</f>
        <v>74854215.201533288</v>
      </c>
      <c r="BM13" s="449">
        <f>-(-Direct!AD65+Direct!AD67-Direct!AD36+Direct!AD38)</f>
        <v>29061151.99000001</v>
      </c>
      <c r="BN13" s="149"/>
      <c r="BO13" s="148"/>
      <c r="BP13" s="147"/>
      <c r="BQ13" s="117">
        <f t="shared" si="14"/>
        <v>0</v>
      </c>
      <c r="BZ13" s="116" t="s">
        <v>398</v>
      </c>
      <c r="CA13" s="335">
        <v>-76861.221662302851</v>
      </c>
      <c r="CB13" s="335">
        <v>-217314.91645251564</v>
      </c>
      <c r="CC13" s="335">
        <f>+CA13+CB13</f>
        <v>-294176.13811481849</v>
      </c>
      <c r="CF13" s="118">
        <f>BG10+BG13</f>
        <v>-455471175.66469264</v>
      </c>
      <c r="CH13" s="259">
        <f>SUM(CI13:CN13)</f>
        <v>604644833.76164019</v>
      </c>
      <c r="CI13" s="286">
        <f>-(-Direct!AS65+Direct!AS67-Direct!AS36+Direct!AS38)</f>
        <v>45301273.891474009</v>
      </c>
      <c r="CJ13" s="279">
        <f>-(-Direct!AP65+Direct!AP67-Direct!AP36+Direct!AP38)</f>
        <v>163126281.39222598</v>
      </c>
      <c r="CK13" s="451">
        <f>-(-Direct!AR65+Direct!AR67-Direct!AR36+Direct!AR38)-(-Direct!AT65+Direct!AT67-Direct!AT36+Direct!AT38)-(-Direct!AV65+Direct!AV67-Direct!AV36+Direct!AV38)</f>
        <v>170714601.58333331</v>
      </c>
      <c r="CL13" s="449">
        <f>-(-Direct!AU65+Direct!AU67-Direct!AU36+Direct!AU38)</f>
        <v>6587309.7030735984</v>
      </c>
      <c r="CM13" s="475">
        <f>-(-Direct!AW65+Direct!AW67-Direct!AW36+Direct!AW38)</f>
        <v>164854215.20153329</v>
      </c>
      <c r="CN13" s="449">
        <f>-(-Direct!AQ65+Direct!AQ67-Direct!AQ36+Direct!AQ38)</f>
        <v>54061151.99000001</v>
      </c>
      <c r="CO13" s="149"/>
      <c r="CP13" s="148"/>
      <c r="CQ13" s="147"/>
      <c r="CR13" s="117">
        <f t="shared" si="15"/>
        <v>0</v>
      </c>
      <c r="DA13" s="116" t="s">
        <v>398</v>
      </c>
      <c r="DB13" s="335">
        <v>-76861.221662302851</v>
      </c>
      <c r="DC13" s="335">
        <v>-217314.91645251564</v>
      </c>
      <c r="DD13" s="335">
        <f>+DB13+DC13</f>
        <v>-294176.13811481849</v>
      </c>
      <c r="DG13" s="118">
        <f>CH10+CH13</f>
        <v>-85471175.664693117</v>
      </c>
      <c r="DH13" s="118"/>
      <c r="DI13" s="259">
        <f>SUM(DJ13:DO13)</f>
        <v>604644833.76164019</v>
      </c>
      <c r="DJ13" s="286">
        <f>-(-Direct!BF65+Direct!BF67-Direct!BF36+Direct!BF38)</f>
        <v>301273.89147400111</v>
      </c>
      <c r="DK13" s="279">
        <f>-(-Direct!BC65+Direct!BC67-Direct!BC36+Direct!BC38)</f>
        <v>-56873718.607773989</v>
      </c>
      <c r="DL13" s="451">
        <f>-(-Direct!BI65+Direct!BI67-Direct!BI36+Direct!BI38)-(-Direct!BG65+Direct!BG67-Direct!BG36+Direct!BG38)-(-Direct!BE65+Direct!BE67-Direct!BE36+Direct!BE38)</f>
        <v>170714601.58333331</v>
      </c>
      <c r="DM13" s="449">
        <f>-(-Direct!BH65+Direct!BH67-Direct!BH36+Direct!BH38)</f>
        <v>-23412690.296926402</v>
      </c>
      <c r="DN13" s="475">
        <f>-(-Direct!BJ65+Direct!BJ67-Direct!BJ36+Direct!BJ38)</f>
        <v>-35145784.79846672</v>
      </c>
      <c r="DO13" s="449">
        <f>-(-Direct!BD65+Direct!BD67-Direct!BD36+Direct!BD38)</f>
        <v>549061151.99000001</v>
      </c>
      <c r="DP13" s="149"/>
      <c r="DQ13" s="148"/>
      <c r="DR13" s="147"/>
      <c r="DS13" s="117">
        <f t="shared" si="16"/>
        <v>0</v>
      </c>
      <c r="EB13" s="116" t="s">
        <v>398</v>
      </c>
      <c r="EC13" s="335">
        <v>-76861.221662302851</v>
      </c>
      <c r="ED13" s="335">
        <v>-217314.91645251564</v>
      </c>
      <c r="EE13" s="335">
        <f>+EC13+ED13</f>
        <v>-294176.13811481849</v>
      </c>
      <c r="EH13" s="118">
        <f>DI10+DI13</f>
        <v>-85471175.664693117</v>
      </c>
      <c r="EI13" s="118"/>
      <c r="EJ13" s="259">
        <f>SUM(EK13:EP13)</f>
        <v>604644833.76164019</v>
      </c>
      <c r="EK13" s="286">
        <f>-(-Direct!BS65+Direct!BS67-Direct!BS36+Direct!BS38)</f>
        <v>301273.89147400111</v>
      </c>
      <c r="EL13" s="279">
        <f>-(-Direct!BP65+Direct!BP67-Direct!BP36+Direct!BP38)</f>
        <v>-56873718.607773989</v>
      </c>
      <c r="EM13" s="451">
        <f>-(-Direct!BV65+Direct!BV67-Direct!BV36+Direct!BV38)-(-Direct!BT65+Direct!BT67-Direct!BT36+Direct!BT38)-(-Direct!BR65+Direct!BR67-Direct!BR36+Direct!BR38)</f>
        <v>170714601.58333331</v>
      </c>
      <c r="EN13" s="449">
        <f>-(-Direct!BU65+Direct!BU67-Direct!BU36+Direct!BU38)</f>
        <v>-23412690.296926402</v>
      </c>
      <c r="EO13" s="475">
        <f>-(-Direct!BW65+Direct!BW67-Direct!BW36+Direct!BW38)</f>
        <v>-35145784.79846672</v>
      </c>
      <c r="EP13" s="449">
        <f>-(-Direct!BQ65+Direct!BQ67-Direct!BQ36+Direct!BQ38)</f>
        <v>549061151.99000001</v>
      </c>
      <c r="EQ13" s="149"/>
      <c r="ER13" s="148"/>
      <c r="ES13" s="147"/>
      <c r="ET13" s="117">
        <f t="shared" si="17"/>
        <v>0</v>
      </c>
      <c r="FC13" s="116" t="s">
        <v>398</v>
      </c>
      <c r="FD13" s="335">
        <v>-76861.221662302851</v>
      </c>
      <c r="FE13" s="335">
        <v>-217314.91645251564</v>
      </c>
      <c r="FF13" s="335">
        <f>+FD13+FE13</f>
        <v>-294176.13811481849</v>
      </c>
      <c r="FI13" s="118">
        <f>EJ10+EJ13</f>
        <v>-85471175.664693117</v>
      </c>
      <c r="FJ13" s="118"/>
      <c r="FK13" s="259">
        <f>SUM(FL13:FQ13)</f>
        <v>604644833.76164019</v>
      </c>
      <c r="FL13" s="286">
        <f>-(-Direct!CF65+Direct!CF67-Direct!CF36+Direct!CF38)</f>
        <v>301273.89147400111</v>
      </c>
      <c r="FM13" s="279">
        <f>-(-Direct!CC65+Direct!CC67-Direct!CC36+Direct!CC38)</f>
        <v>-56873718.607773989</v>
      </c>
      <c r="FN13" s="451">
        <f>-(-Direct!CI65+Direct!CI67-Direct!CI36+Direct!CI38)-(-Direct!CG65+Direct!CG67-Direct!CG36+Direct!CG38)-(-Direct!CE65+Direct!CE67-Direct!CE36+Direct!CE38)</f>
        <v>170714601.58333331</v>
      </c>
      <c r="FO13" s="449">
        <f>-(-Direct!CH65+Direct!CH67-Direct!CH36+Direct!CH38)</f>
        <v>-23412690.296926402</v>
      </c>
      <c r="FP13" s="475">
        <f>-(-Direct!CJ65+Direct!CJ67-Direct!CJ36+Direct!CJ38)</f>
        <v>-35145784.79846672</v>
      </c>
      <c r="FQ13" s="449">
        <f>-(-Direct!CD65+Direct!CD67-Direct!CD36+Direct!CD38)</f>
        <v>549061151.99000001</v>
      </c>
      <c r="FR13" s="149"/>
      <c r="FS13" s="148"/>
      <c r="FT13" s="147"/>
      <c r="FU13" s="117">
        <f t="shared" si="18"/>
        <v>0</v>
      </c>
      <c r="GD13" s="116" t="s">
        <v>398</v>
      </c>
      <c r="GE13" s="335">
        <v>-76861.221662302851</v>
      </c>
      <c r="GF13" s="335">
        <v>-217314.91645251564</v>
      </c>
      <c r="GG13" s="335">
        <f>+GE13+GF13</f>
        <v>-294176.13811481849</v>
      </c>
      <c r="GJ13" s="118">
        <f>FK10+FK13</f>
        <v>-85471175.664693117</v>
      </c>
      <c r="GK13" s="118"/>
      <c r="GL13" s="259">
        <f>SUM(GM13:GR13)</f>
        <v>604644833.76164019</v>
      </c>
      <c r="GM13" s="286">
        <f>-(-Direct!CS65+Direct!CS67-Direct!CS36+Direct!CS38)</f>
        <v>301273.89147400111</v>
      </c>
      <c r="GN13" s="279">
        <f>-(-Direct!CP65+Direct!CP67-Direct!CP36+Direct!CP38)</f>
        <v>-56873718.607773989</v>
      </c>
      <c r="GO13" s="451">
        <f>-(-Direct!CV65+Direct!CV67-Direct!CV36+Direct!CV38)-(-Direct!CT65+Direct!CT67-Direct!CT36+Direct!CT38)-(-Direct!CR65+Direct!CR67-Direct!CR36+Direct!CR38)</f>
        <v>170714601.58333331</v>
      </c>
      <c r="GP13" s="449">
        <f>-(-Direct!CU65+Direct!CU67-Direct!CU36+Direct!CU38)</f>
        <v>-23412690.296926402</v>
      </c>
      <c r="GQ13" s="475">
        <f>-(-Direct!CW65+Direct!CW67-Direct!CW36+Direct!CW38)</f>
        <v>-35145784.79846672</v>
      </c>
      <c r="GR13" s="449">
        <f>-(-Direct!CQ65+Direct!CQ67-Direct!CQ36+Direct!CQ38)</f>
        <v>549061151.99000001</v>
      </c>
      <c r="GS13" s="149"/>
      <c r="GT13" s="148"/>
      <c r="GU13" s="147"/>
      <c r="GV13" s="117">
        <f t="shared" si="19"/>
        <v>0</v>
      </c>
      <c r="HE13" s="116" t="s">
        <v>398</v>
      </c>
      <c r="HF13" s="335">
        <v>-76861.221662302851</v>
      </c>
      <c r="HG13" s="335">
        <v>-217314.91645251564</v>
      </c>
      <c r="HH13" s="335">
        <f>+HF13+HG13</f>
        <v>-294176.13811481849</v>
      </c>
      <c r="HK13" s="118">
        <f>GL10+GL13</f>
        <v>-85471175.664693117</v>
      </c>
      <c r="HL13" s="118"/>
      <c r="HM13" s="259">
        <f>SUM(HN13:HS13)</f>
        <v>604644833.76164019</v>
      </c>
      <c r="HN13" s="286">
        <f>-(-Direct!DF65+Direct!DF67-Direct!DF36+Direct!DF38)</f>
        <v>301273.89147400111</v>
      </c>
      <c r="HO13" s="279">
        <f>-(-Direct!DC65+Direct!DC67-Direct!DC36+Direct!DC38)</f>
        <v>-56873718.607773989</v>
      </c>
      <c r="HP13" s="451">
        <f>-(-Direct!DI65+Direct!DI67-Direct!DI36+Direct!DI38)-(-Direct!DG65+Direct!DG67-Direct!DG36+Direct!DG38)-(-Direct!DE65+Direct!DE67-Direct!DE36+Direct!DE38)</f>
        <v>170714601.58333331</v>
      </c>
      <c r="HQ13" s="449">
        <f>-(-Direct!DH65+Direct!DH67-Direct!DH36+Direct!DH38)</f>
        <v>-23412690.296926402</v>
      </c>
      <c r="HR13" s="475">
        <f>-(-Direct!DJ65+Direct!DJ67-Direct!DJ36+Direct!DJ38)</f>
        <v>-35145784.79846672</v>
      </c>
      <c r="HS13" s="449">
        <f>-(-Direct!DD65+Direct!DD67-Direct!DD36+Direct!DD38)</f>
        <v>549061151.99000001</v>
      </c>
      <c r="HT13" s="149"/>
      <c r="HU13" s="148"/>
      <c r="HV13" s="147"/>
      <c r="HW13" s="117">
        <f t="shared" si="20"/>
        <v>0</v>
      </c>
      <c r="IF13" s="116" t="s">
        <v>398</v>
      </c>
      <c r="IG13" s="335">
        <v>-76861.221662302851</v>
      </c>
      <c r="IH13" s="335">
        <v>-217314.91645251564</v>
      </c>
      <c r="II13" s="335">
        <f>+IG13+IH13</f>
        <v>-294176.13811481849</v>
      </c>
      <c r="IL13" s="118">
        <f>HM10+HM13</f>
        <v>-85471175.664693117</v>
      </c>
      <c r="IM13" s="118"/>
      <c r="IN13" s="259">
        <f>SUM(IO13:IT13)</f>
        <v>604644833.76164019</v>
      </c>
      <c r="IO13" s="286">
        <f>-(-Direct!DS65+Direct!DS67-Direct!DS36+Direct!DS38)</f>
        <v>301273.89147400111</v>
      </c>
      <c r="IP13" s="279">
        <f>-(-Direct!DP65+Direct!DP67-Direct!DP36+Direct!DP38)</f>
        <v>-56873718.607773989</v>
      </c>
      <c r="IQ13" s="451">
        <f>-(-Direct!DV65+Direct!DV67-Direct!DV36+Direct!DV38)-(-Direct!DT65+Direct!DT67-Direct!DT36+Direct!DT38)-(-Direct!DR65+Direct!DR67-Direct!DR36+Direct!DR38)</f>
        <v>170714601.58333331</v>
      </c>
      <c r="IR13" s="449">
        <f>-(-Direct!DU65+Direct!DU67-Direct!DU36+Direct!DU38)</f>
        <v>-23412690.296926402</v>
      </c>
      <c r="IS13" s="475">
        <f>-(-Direct!DW65+Direct!DW67-Direct!DW36+Direct!DW38)</f>
        <v>-35145784.79846672</v>
      </c>
      <c r="IT13" s="449">
        <f>-(-Direct!DQ65+Direct!DQ67-Direct!DQ36+Direct!DQ38)</f>
        <v>549061151.99000001</v>
      </c>
      <c r="IU13" s="149"/>
      <c r="IV13" s="148"/>
      <c r="IW13" s="147"/>
      <c r="IX13" s="117">
        <f t="shared" si="21"/>
        <v>0</v>
      </c>
      <c r="JG13" s="116" t="s">
        <v>398</v>
      </c>
      <c r="JH13" s="335">
        <v>-76861.221662302851</v>
      </c>
      <c r="JI13" s="335">
        <v>-217314.91645251564</v>
      </c>
      <c r="JJ13" s="335">
        <f>+JH13+JI13</f>
        <v>-294176.13811481849</v>
      </c>
      <c r="JM13" s="118">
        <f>IN10+IN13</f>
        <v>-85471175.664693117</v>
      </c>
      <c r="JN13" s="118"/>
      <c r="JO13" s="259">
        <f>SUM(JP13:JU13)</f>
        <v>604644833.76164019</v>
      </c>
      <c r="JP13" s="286">
        <f>-(-Direct!EF65+Direct!EF67-Direct!EF36+Direct!EF38)</f>
        <v>301273.89147400111</v>
      </c>
      <c r="JQ13" s="279">
        <f>-(-Direct!EC65+Direct!EC67-Direct!EC36+Direct!EC38)</f>
        <v>-56873718.607773989</v>
      </c>
      <c r="JR13" s="451">
        <f>-(-Direct!EI65+Direct!EI67-Direct!EI36+Direct!EI38)-(-Direct!EG65+Direct!EG67-Direct!EG36+Direct!EG38)-(-Direct!EE65+Direct!EE67-Direct!EE36+Direct!EE38)</f>
        <v>170714601.58333331</v>
      </c>
      <c r="JS13" s="449">
        <f>-(-Direct!EH65+Direct!EH67-Direct!EH36+Direct!EH38)</f>
        <v>-23412690.296926402</v>
      </c>
      <c r="JT13" s="475">
        <f>-(-Direct!EJ65+Direct!EJ67-Direct!EJ36+Direct!EJ38)</f>
        <v>-35145784.79846672</v>
      </c>
      <c r="JU13" s="449">
        <f>-(-Direct!ED65+Direct!ED67-Direct!ED36+Direct!ED38)</f>
        <v>549061151.99000001</v>
      </c>
      <c r="JV13" s="149"/>
      <c r="JW13" s="148"/>
      <c r="JX13" s="147"/>
      <c r="JY13" s="117">
        <f t="shared" si="22"/>
        <v>0</v>
      </c>
      <c r="KH13" s="116" t="s">
        <v>398</v>
      </c>
      <c r="KI13" s="335">
        <v>-76861.221662302851</v>
      </c>
      <c r="KJ13" s="335">
        <v>-217314.91645251564</v>
      </c>
      <c r="KK13" s="335">
        <f>+KI13+KJ13</f>
        <v>-294176.13811481849</v>
      </c>
      <c r="KN13" s="118">
        <f>JO10+JO13</f>
        <v>-85471175.664693117</v>
      </c>
      <c r="KO13" s="118"/>
      <c r="KP13" s="259">
        <f>SUM(KQ13:KV13)</f>
        <v>604644833.76164019</v>
      </c>
      <c r="KQ13" s="286">
        <f>-(-Direct!ES65+Direct!ES67-Direct!ES36+Direct!ES38)</f>
        <v>301273.89147400111</v>
      </c>
      <c r="KR13" s="279">
        <f>-(-Direct!EP65+Direct!EP67-Direct!EP36+Direct!EP38)</f>
        <v>-56873718.607773989</v>
      </c>
      <c r="KS13" s="451">
        <f>-(-Direct!EV65+Direct!EV67-Direct!EV36+Direct!EV38)-(-Direct!ET65+Direct!ET67-Direct!ET36+Direct!ET38)-(-Direct!ER65+Direct!ER67-Direct!ER36+Direct!ER38)</f>
        <v>170714601.58333331</v>
      </c>
      <c r="KT13" s="449">
        <f>-(-Direct!EU65+Direct!EU67-Direct!EU36+Direct!EU38)</f>
        <v>-23412690.296926402</v>
      </c>
      <c r="KU13" s="475">
        <f>-(-Direct!EW65+Direct!EW67-Direct!EW36+Direct!EW38)</f>
        <v>-35145784.79846672</v>
      </c>
      <c r="KV13" s="449">
        <f>-(-Direct!EQ65+Direct!EQ67-Direct!EQ36+Direct!EQ38)</f>
        <v>549061151.99000001</v>
      </c>
      <c r="KW13" s="149"/>
      <c r="KX13" s="148"/>
      <c r="KY13" s="147"/>
      <c r="KZ13" s="117">
        <f t="shared" si="23"/>
        <v>0</v>
      </c>
      <c r="LI13" s="116" t="s">
        <v>398</v>
      </c>
      <c r="LJ13" s="335">
        <v>-76861.221662302851</v>
      </c>
      <c r="LK13" s="335">
        <v>-217314.91645251564</v>
      </c>
      <c r="LL13" s="335">
        <f>+LJ13+LK13</f>
        <v>-294176.13811481849</v>
      </c>
      <c r="LO13" s="118">
        <f>KP10+KP13</f>
        <v>-85471175.664693117</v>
      </c>
    </row>
    <row r="14" spans="1:327" x14ac:dyDescent="0.25">
      <c r="A14" s="256">
        <v>327593.2977185729</v>
      </c>
      <c r="B14" s="230" t="s">
        <v>372</v>
      </c>
      <c r="C14" s="230"/>
      <c r="D14" s="333">
        <f t="shared" ref="D14:I14" si="49">+D12+D13</f>
        <v>1120116009.4263334</v>
      </c>
      <c r="E14" s="474">
        <f t="shared" si="49"/>
        <v>170301273.89147449</v>
      </c>
      <c r="F14" s="333">
        <f t="shared" si="49"/>
        <v>353126281.39222562</v>
      </c>
      <c r="G14" s="473">
        <f t="shared" si="49"/>
        <v>30714601.583333328</v>
      </c>
      <c r="H14" s="471">
        <f t="shared" si="49"/>
        <v>26587309.703073569</v>
      </c>
      <c r="I14" s="472">
        <f t="shared" si="49"/>
        <v>40325390.866226427</v>
      </c>
      <c r="J14" s="471">
        <f>SUM(J12:J13)</f>
        <v>499061151.99000001</v>
      </c>
      <c r="K14" s="234"/>
      <c r="L14" s="233"/>
      <c r="M14" s="256"/>
      <c r="N14" s="117">
        <f t="shared" si="13"/>
        <v>0</v>
      </c>
      <c r="W14" s="116" t="s">
        <v>397</v>
      </c>
      <c r="X14" s="335">
        <v>-31646.716000000015</v>
      </c>
      <c r="Y14" s="335">
        <v>-147724.36161429924</v>
      </c>
      <c r="Z14" s="335">
        <f>+X14+Y14</f>
        <v>-179371.07761429925</v>
      </c>
      <c r="AF14" s="333">
        <f t="shared" ref="AF14:AK14" si="50">+AF12+AF13</f>
        <v>200116009.42633343</v>
      </c>
      <c r="AG14" s="474">
        <f t="shared" si="50"/>
        <v>20301273.891474485</v>
      </c>
      <c r="AH14" s="333">
        <f t="shared" si="50"/>
        <v>103126281.39222562</v>
      </c>
      <c r="AI14" s="473">
        <f t="shared" si="50"/>
        <v>30714601.583333328</v>
      </c>
      <c r="AJ14" s="471">
        <f t="shared" si="50"/>
        <v>26587309.703073569</v>
      </c>
      <c r="AK14" s="472">
        <f t="shared" si="50"/>
        <v>10325390.866226435</v>
      </c>
      <c r="AL14" s="471">
        <f>SUM(AL12:AL13)</f>
        <v>9061151.9900000095</v>
      </c>
      <c r="AM14" s="234"/>
      <c r="AN14" s="233"/>
      <c r="AO14" s="256"/>
      <c r="AY14" s="116" t="s">
        <v>397</v>
      </c>
      <c r="AZ14" s="335">
        <v>-31646.716000000015</v>
      </c>
      <c r="BA14" s="335">
        <v>-147724.36161429924</v>
      </c>
      <c r="BB14" s="335">
        <f>+AZ14+BA14</f>
        <v>-179371.07761429925</v>
      </c>
      <c r="BG14" s="333">
        <f t="shared" ref="BG14:BL14" si="51">+BG12+BG13</f>
        <v>334644833.76164067</v>
      </c>
      <c r="BH14" s="474">
        <f t="shared" si="51"/>
        <v>20301273.891474485</v>
      </c>
      <c r="BI14" s="333">
        <f t="shared" si="51"/>
        <v>153126281.39222598</v>
      </c>
      <c r="BJ14" s="473">
        <f t="shared" si="51"/>
        <v>30714601.583333328</v>
      </c>
      <c r="BK14" s="471">
        <f t="shared" si="51"/>
        <v>26587309.703073569</v>
      </c>
      <c r="BL14" s="472">
        <f t="shared" si="51"/>
        <v>74854215.201533288</v>
      </c>
      <c r="BM14" s="471">
        <f>SUM(BM12:BM13)</f>
        <v>29061151.99000001</v>
      </c>
      <c r="BN14" s="234"/>
      <c r="BO14" s="233"/>
      <c r="BP14" s="256"/>
      <c r="BQ14" s="117">
        <f t="shared" si="14"/>
        <v>0</v>
      </c>
      <c r="BZ14" s="116" t="s">
        <v>397</v>
      </c>
      <c r="CA14" s="335">
        <v>-31646.716000000015</v>
      </c>
      <c r="CB14" s="335">
        <v>-147724.36161429924</v>
      </c>
      <c r="CC14" s="335">
        <f>+CA14+CB14</f>
        <v>-179371.07761429925</v>
      </c>
      <c r="CH14" s="333">
        <f t="shared" ref="CH14:CM14" si="52">+CH12+CH13</f>
        <v>604644833.76164019</v>
      </c>
      <c r="CI14" s="474">
        <f t="shared" si="52"/>
        <v>45301273.891474009</v>
      </c>
      <c r="CJ14" s="333">
        <f t="shared" si="52"/>
        <v>163126281.39222598</v>
      </c>
      <c r="CK14" s="473">
        <f t="shared" si="52"/>
        <v>170714601.58333331</v>
      </c>
      <c r="CL14" s="471">
        <f t="shared" si="52"/>
        <v>6587309.7030735984</v>
      </c>
      <c r="CM14" s="472">
        <f t="shared" si="52"/>
        <v>164854215.20153329</v>
      </c>
      <c r="CN14" s="471">
        <f>SUM(CN12:CN13)</f>
        <v>54061151.99000001</v>
      </c>
      <c r="CO14" s="234"/>
      <c r="CP14" s="233"/>
      <c r="CQ14" s="256"/>
      <c r="CR14" s="117">
        <f t="shared" si="15"/>
        <v>0</v>
      </c>
      <c r="DA14" s="116" t="s">
        <v>397</v>
      </c>
      <c r="DB14" s="335">
        <v>-31646.716000000015</v>
      </c>
      <c r="DC14" s="335">
        <v>-147724.36161429924</v>
      </c>
      <c r="DD14" s="335">
        <f>+DB14+DC14</f>
        <v>-179371.07761429925</v>
      </c>
      <c r="DI14" s="333">
        <f t="shared" ref="DI14:DN14" si="53">+DI12+DI13</f>
        <v>604644833.76164019</v>
      </c>
      <c r="DJ14" s="474">
        <f t="shared" si="53"/>
        <v>301273.89147400111</v>
      </c>
      <c r="DK14" s="333">
        <f t="shared" si="53"/>
        <v>-56873718.607773989</v>
      </c>
      <c r="DL14" s="473">
        <f t="shared" si="53"/>
        <v>170714601.58333331</v>
      </c>
      <c r="DM14" s="471">
        <f t="shared" si="53"/>
        <v>-23412690.296926402</v>
      </c>
      <c r="DN14" s="472">
        <f t="shared" si="53"/>
        <v>-35145784.79846672</v>
      </c>
      <c r="DO14" s="471">
        <f>SUM(DO12:DO13)</f>
        <v>549061151.99000001</v>
      </c>
      <c r="DP14" s="234"/>
      <c r="DQ14" s="233"/>
      <c r="DR14" s="256"/>
      <c r="DS14" s="117">
        <f t="shared" si="16"/>
        <v>0</v>
      </c>
      <c r="EB14" s="116" t="s">
        <v>397</v>
      </c>
      <c r="EC14" s="335">
        <v>-31646.716000000015</v>
      </c>
      <c r="ED14" s="335">
        <v>-147724.36161429924</v>
      </c>
      <c r="EE14" s="335">
        <f>+EC14+ED14</f>
        <v>-179371.07761429925</v>
      </c>
      <c r="EJ14" s="333">
        <f t="shared" ref="EJ14:EO14" si="54">+EJ12+EJ13</f>
        <v>604644833.76164019</v>
      </c>
      <c r="EK14" s="474">
        <f t="shared" si="54"/>
        <v>301273.89147400111</v>
      </c>
      <c r="EL14" s="333">
        <f t="shared" si="54"/>
        <v>-56873718.607773989</v>
      </c>
      <c r="EM14" s="473">
        <f t="shared" si="54"/>
        <v>170714601.58333331</v>
      </c>
      <c r="EN14" s="471">
        <f t="shared" si="54"/>
        <v>-23412690.296926402</v>
      </c>
      <c r="EO14" s="472">
        <f t="shared" si="54"/>
        <v>-35145784.79846672</v>
      </c>
      <c r="EP14" s="471">
        <f>SUM(EP12:EP13)</f>
        <v>549061151.99000001</v>
      </c>
      <c r="EQ14" s="234"/>
      <c r="ER14" s="233"/>
      <c r="ES14" s="256"/>
      <c r="ET14" s="117">
        <f t="shared" si="17"/>
        <v>0</v>
      </c>
      <c r="FC14" s="116" t="s">
        <v>397</v>
      </c>
      <c r="FD14" s="335">
        <v>-31646.716000000015</v>
      </c>
      <c r="FE14" s="335">
        <v>-147724.36161429924</v>
      </c>
      <c r="FF14" s="335">
        <f>+FD14+FE14</f>
        <v>-179371.07761429925</v>
      </c>
      <c r="FK14" s="333">
        <f t="shared" ref="FK14:FP14" si="55">+FK12+FK13</f>
        <v>604644833.76164019</v>
      </c>
      <c r="FL14" s="474">
        <f t="shared" si="55"/>
        <v>301273.89147400111</v>
      </c>
      <c r="FM14" s="333">
        <f t="shared" si="55"/>
        <v>-56873718.607773989</v>
      </c>
      <c r="FN14" s="473">
        <f t="shared" si="55"/>
        <v>170714601.58333331</v>
      </c>
      <c r="FO14" s="471">
        <f t="shared" si="55"/>
        <v>-23412690.296926402</v>
      </c>
      <c r="FP14" s="472">
        <f t="shared" si="55"/>
        <v>-35145784.79846672</v>
      </c>
      <c r="FQ14" s="471">
        <f>SUM(FQ12:FQ13)</f>
        <v>549061151.99000001</v>
      </c>
      <c r="FR14" s="234"/>
      <c r="FS14" s="233"/>
      <c r="FT14" s="256"/>
      <c r="FU14" s="117">
        <f t="shared" si="18"/>
        <v>0</v>
      </c>
      <c r="GD14" s="116" t="s">
        <v>397</v>
      </c>
      <c r="GE14" s="335">
        <v>-31646.716000000015</v>
      </c>
      <c r="GF14" s="335">
        <v>-147724.36161429924</v>
      </c>
      <c r="GG14" s="335">
        <f>+GE14+GF14</f>
        <v>-179371.07761429925</v>
      </c>
      <c r="GL14" s="333">
        <f t="shared" ref="GL14:GQ14" si="56">+GL12+GL13</f>
        <v>604644833.76164019</v>
      </c>
      <c r="GM14" s="474">
        <f t="shared" si="56"/>
        <v>301273.89147400111</v>
      </c>
      <c r="GN14" s="333">
        <f t="shared" si="56"/>
        <v>-56873718.607773989</v>
      </c>
      <c r="GO14" s="473">
        <f t="shared" si="56"/>
        <v>170714601.58333331</v>
      </c>
      <c r="GP14" s="471">
        <f t="shared" si="56"/>
        <v>-23412690.296926402</v>
      </c>
      <c r="GQ14" s="472">
        <f t="shared" si="56"/>
        <v>-35145784.79846672</v>
      </c>
      <c r="GR14" s="471">
        <f>SUM(GR12:GR13)</f>
        <v>549061151.99000001</v>
      </c>
      <c r="GS14" s="234"/>
      <c r="GT14" s="233"/>
      <c r="GU14" s="256"/>
      <c r="GV14" s="117">
        <f t="shared" si="19"/>
        <v>0</v>
      </c>
      <c r="HE14" s="116" t="s">
        <v>397</v>
      </c>
      <c r="HF14" s="335">
        <v>-31646.716000000015</v>
      </c>
      <c r="HG14" s="335">
        <v>-147724.36161429924</v>
      </c>
      <c r="HH14" s="335">
        <f>+HF14+HG14</f>
        <v>-179371.07761429925</v>
      </c>
      <c r="HM14" s="333">
        <f t="shared" ref="HM14:HR14" si="57">+HM12+HM13</f>
        <v>604644833.76164019</v>
      </c>
      <c r="HN14" s="474">
        <f t="shared" si="57"/>
        <v>301273.89147400111</v>
      </c>
      <c r="HO14" s="333">
        <f t="shared" si="57"/>
        <v>-56873718.607773989</v>
      </c>
      <c r="HP14" s="473">
        <f t="shared" si="57"/>
        <v>170714601.58333331</v>
      </c>
      <c r="HQ14" s="471">
        <f t="shared" si="57"/>
        <v>-23412690.296926402</v>
      </c>
      <c r="HR14" s="472">
        <f t="shared" si="57"/>
        <v>-35145784.79846672</v>
      </c>
      <c r="HS14" s="471">
        <f>SUM(HS12:HS13)</f>
        <v>549061151.99000001</v>
      </c>
      <c r="HT14" s="234"/>
      <c r="HU14" s="233"/>
      <c r="HV14" s="256"/>
      <c r="HW14" s="117">
        <f t="shared" si="20"/>
        <v>0</v>
      </c>
      <c r="IF14" s="116" t="s">
        <v>397</v>
      </c>
      <c r="IG14" s="335">
        <v>-31646.716000000015</v>
      </c>
      <c r="IH14" s="335">
        <v>-147724.36161429924</v>
      </c>
      <c r="II14" s="335">
        <f>+IG14+IH14</f>
        <v>-179371.07761429925</v>
      </c>
      <c r="IN14" s="333">
        <f t="shared" ref="IN14:IS14" si="58">+IN12+IN13</f>
        <v>604644833.76164019</v>
      </c>
      <c r="IO14" s="474">
        <f t="shared" si="58"/>
        <v>301273.89147400111</v>
      </c>
      <c r="IP14" s="333">
        <f t="shared" si="58"/>
        <v>-56873718.607773989</v>
      </c>
      <c r="IQ14" s="473">
        <f t="shared" si="58"/>
        <v>170714601.58333331</v>
      </c>
      <c r="IR14" s="471">
        <f t="shared" si="58"/>
        <v>-23412690.296926402</v>
      </c>
      <c r="IS14" s="472">
        <f t="shared" si="58"/>
        <v>-35145784.79846672</v>
      </c>
      <c r="IT14" s="471">
        <f>SUM(IT12:IT13)</f>
        <v>549061151.99000001</v>
      </c>
      <c r="IU14" s="234"/>
      <c r="IV14" s="233"/>
      <c r="IW14" s="256"/>
      <c r="IX14" s="117">
        <f t="shared" si="21"/>
        <v>0</v>
      </c>
      <c r="JG14" s="116" t="s">
        <v>397</v>
      </c>
      <c r="JH14" s="335">
        <v>-31646.716000000015</v>
      </c>
      <c r="JI14" s="335">
        <v>-147724.36161429924</v>
      </c>
      <c r="JJ14" s="335">
        <f>+JH14+JI14</f>
        <v>-179371.07761429925</v>
      </c>
      <c r="JO14" s="333">
        <f t="shared" ref="JO14:JT14" si="59">+JO12+JO13</f>
        <v>604644833.76164019</v>
      </c>
      <c r="JP14" s="474">
        <f t="shared" si="59"/>
        <v>301273.89147400111</v>
      </c>
      <c r="JQ14" s="333">
        <f t="shared" si="59"/>
        <v>-56873718.607773989</v>
      </c>
      <c r="JR14" s="473">
        <f t="shared" si="59"/>
        <v>170714601.58333331</v>
      </c>
      <c r="JS14" s="471">
        <f t="shared" si="59"/>
        <v>-23412690.296926402</v>
      </c>
      <c r="JT14" s="472">
        <f t="shared" si="59"/>
        <v>-35145784.79846672</v>
      </c>
      <c r="JU14" s="471">
        <f>SUM(JU12:JU13)</f>
        <v>549061151.99000001</v>
      </c>
      <c r="JV14" s="234"/>
      <c r="JW14" s="233"/>
      <c r="JX14" s="256"/>
      <c r="JY14" s="117">
        <f t="shared" si="22"/>
        <v>0</v>
      </c>
      <c r="KH14" s="116" t="s">
        <v>397</v>
      </c>
      <c r="KI14" s="335">
        <v>-31646.716000000015</v>
      </c>
      <c r="KJ14" s="335">
        <v>-147724.36161429924</v>
      </c>
      <c r="KK14" s="335">
        <f>+KI14+KJ14</f>
        <v>-179371.07761429925</v>
      </c>
      <c r="KP14" s="333">
        <f t="shared" ref="KP14:KU14" si="60">+KP12+KP13</f>
        <v>604644833.76164019</v>
      </c>
      <c r="KQ14" s="474">
        <f t="shared" si="60"/>
        <v>301273.89147400111</v>
      </c>
      <c r="KR14" s="333">
        <f t="shared" si="60"/>
        <v>-56873718.607773989</v>
      </c>
      <c r="KS14" s="473">
        <f t="shared" si="60"/>
        <v>170714601.58333331</v>
      </c>
      <c r="KT14" s="471">
        <f t="shared" si="60"/>
        <v>-23412690.296926402</v>
      </c>
      <c r="KU14" s="472">
        <f t="shared" si="60"/>
        <v>-35145784.79846672</v>
      </c>
      <c r="KV14" s="471">
        <f>SUM(KV12:KV13)</f>
        <v>549061151.99000001</v>
      </c>
      <c r="KW14" s="234"/>
      <c r="KX14" s="233"/>
      <c r="KY14" s="256"/>
      <c r="KZ14" s="117">
        <f t="shared" si="23"/>
        <v>0</v>
      </c>
      <c r="LI14" s="116" t="s">
        <v>397</v>
      </c>
      <c r="LJ14" s="335">
        <v>-31646.716000000015</v>
      </c>
      <c r="LK14" s="335">
        <v>-147724.36161429924</v>
      </c>
      <c r="LL14" s="335">
        <f>+LJ14+LK14</f>
        <v>-179371.07761429925</v>
      </c>
    </row>
    <row r="15" spans="1:327" x14ac:dyDescent="0.25">
      <c r="A15" s="246">
        <v>-2652606.42136</v>
      </c>
      <c r="B15" s="216" t="s">
        <v>371</v>
      </c>
      <c r="C15" s="216"/>
      <c r="D15" s="222">
        <f t="shared" ref="D15:J15" si="61">+D11+D14</f>
        <v>-1746468064.4446449</v>
      </c>
      <c r="E15" s="417">
        <f t="shared" si="61"/>
        <v>-475063560.32015014</v>
      </c>
      <c r="F15" s="222">
        <f t="shared" si="61"/>
        <v>-848002874.42395794</v>
      </c>
      <c r="G15" s="413">
        <f t="shared" si="61"/>
        <v>-120282091.6920227</v>
      </c>
      <c r="H15" s="413">
        <f t="shared" si="61"/>
        <v>-96680388.316880167</v>
      </c>
      <c r="I15" s="229">
        <f t="shared" si="61"/>
        <v>-58147277.02420751</v>
      </c>
      <c r="J15" s="227">
        <f t="shared" si="61"/>
        <v>-148291872.66742671</v>
      </c>
      <c r="K15" s="220">
        <f>+(F15-E15)/E15</f>
        <v>0.78503035225955919</v>
      </c>
      <c r="L15" s="219">
        <f>+F15-E15</f>
        <v>-372939314.10380781</v>
      </c>
      <c r="M15" s="246">
        <f>+F15-I15</f>
        <v>-789855597.39975047</v>
      </c>
      <c r="N15" s="117">
        <f t="shared" si="13"/>
        <v>8.1697602911038736</v>
      </c>
      <c r="V15" s="236">
        <f>+E15*8%</f>
        <v>-38005084.825612009</v>
      </c>
      <c r="W15" s="116" t="s">
        <v>396</v>
      </c>
      <c r="X15" s="322">
        <f>+X14/X13</f>
        <v>0.41173839441484417</v>
      </c>
      <c r="Y15" s="322">
        <f>+Y14/Y13</f>
        <v>0.6797709242686879</v>
      </c>
      <c r="AC15" s="118" t="e">
        <f>D15=-#REF!</f>
        <v>#REF!</v>
      </c>
      <c r="AD15" s="129"/>
      <c r="AE15" s="129"/>
      <c r="AF15" s="222">
        <f t="shared" ref="AF15:AL15" si="62">+AF11+AF14</f>
        <v>-3432936128.8892908</v>
      </c>
      <c r="AG15" s="417">
        <f t="shared" si="62"/>
        <v>-750127120.64030015</v>
      </c>
      <c r="AH15" s="222">
        <f t="shared" si="62"/>
        <v>-1596005748.8479161</v>
      </c>
      <c r="AI15" s="413">
        <f t="shared" si="62"/>
        <v>-240564183.38404542</v>
      </c>
      <c r="AJ15" s="413">
        <f t="shared" si="62"/>
        <v>-193360776.6337603</v>
      </c>
      <c r="AK15" s="229">
        <f t="shared" si="62"/>
        <v>-116294554.04841501</v>
      </c>
      <c r="AL15" s="227">
        <f t="shared" si="62"/>
        <v>-536583745.33485341</v>
      </c>
      <c r="AM15" s="220">
        <f>+(AH15-AG15)/AG15</f>
        <v>1.1276470413249202</v>
      </c>
      <c r="AN15" s="219">
        <f>+AH15-AG15</f>
        <v>-845878628.20761597</v>
      </c>
      <c r="AO15" s="246">
        <f>+AH15-AK15</f>
        <v>-1479711194.7995012</v>
      </c>
      <c r="AX15" s="236">
        <f>+AG15*8%</f>
        <v>-60010169.651224017</v>
      </c>
      <c r="AY15" s="116" t="s">
        <v>396</v>
      </c>
      <c r="AZ15" s="322">
        <f>+AZ14/AZ13</f>
        <v>0.41173839441484417</v>
      </c>
      <c r="BA15" s="322">
        <f>+BA14/BA13</f>
        <v>0.6797709242686879</v>
      </c>
      <c r="BE15" s="118" t="e">
        <f>AF15=-#REF!</f>
        <v>#REF!</v>
      </c>
      <c r="BG15" s="222">
        <f t="shared" ref="BG15:BM15" si="63">+BG11+BG14</f>
        <v>-5894875368.9986277</v>
      </c>
      <c r="BH15" s="417">
        <f t="shared" si="63"/>
        <v>-1355190680.9604497</v>
      </c>
      <c r="BI15" s="222">
        <f t="shared" si="63"/>
        <v>-2604008623.2718735</v>
      </c>
      <c r="BJ15" s="413">
        <f t="shared" si="63"/>
        <v>-500846275.0760681</v>
      </c>
      <c r="BK15" s="413">
        <f t="shared" si="63"/>
        <v>-270041164.9506405</v>
      </c>
      <c r="BL15" s="229">
        <f t="shared" si="63"/>
        <v>-399913006.73731565</v>
      </c>
      <c r="BM15" s="227">
        <f t="shared" si="63"/>
        <v>-764875618.00228</v>
      </c>
      <c r="BN15" s="220">
        <f>+(BI15-BH15)/BH15</f>
        <v>0.92150717965855733</v>
      </c>
      <c r="BO15" s="219">
        <f>+BI15-BH15</f>
        <v>-1248817942.3114238</v>
      </c>
      <c r="BP15" s="246">
        <f>+BI15-BL15</f>
        <v>-2204095616.5345578</v>
      </c>
      <c r="BQ15" s="117">
        <f t="shared" si="14"/>
        <v>8.1620726859826487</v>
      </c>
      <c r="BY15" s="236">
        <f>+BH15*8%</f>
        <v>-108415254.47683598</v>
      </c>
      <c r="BZ15" s="116" t="s">
        <v>396</v>
      </c>
      <c r="CA15" s="322">
        <f>+CA14/CA13</f>
        <v>0.41173839441484417</v>
      </c>
      <c r="CB15" s="322">
        <f>+CB14/CB13</f>
        <v>0.6797709242686879</v>
      </c>
      <c r="CF15" s="118" t="e">
        <f>BG15=-#REF!</f>
        <v>#REF!</v>
      </c>
      <c r="CH15" s="222">
        <f t="shared" ref="CH15:CN15" si="64">+CH11+CH14</f>
        <v>-7256343433.4432735</v>
      </c>
      <c r="CI15" s="417">
        <f t="shared" si="64"/>
        <v>-1855254241.2806003</v>
      </c>
      <c r="CJ15" s="222">
        <f t="shared" si="64"/>
        <v>-3222011497.6958313</v>
      </c>
      <c r="CK15" s="413">
        <f t="shared" si="64"/>
        <v>-481128366.76809078</v>
      </c>
      <c r="CL15" s="413">
        <f t="shared" si="64"/>
        <v>-356721553.26752061</v>
      </c>
      <c r="CM15" s="229">
        <f t="shared" si="64"/>
        <v>-448060283.76152325</v>
      </c>
      <c r="CN15" s="227">
        <f t="shared" si="64"/>
        <v>-893167490.6697067</v>
      </c>
      <c r="CO15" s="220">
        <f>+(CJ15-CI15)/CI15</f>
        <v>0.7366953951668741</v>
      </c>
      <c r="CP15" s="219">
        <f>+CJ15-CI15</f>
        <v>-1366757256.415231</v>
      </c>
      <c r="CQ15" s="246">
        <f>+CJ15-CM15</f>
        <v>-2773951213.9343081</v>
      </c>
      <c r="CR15" s="117">
        <f t="shared" si="15"/>
        <v>7.7762366431893293</v>
      </c>
      <c r="CZ15" s="236">
        <f>+CI15*8%</f>
        <v>-148420339.30244803</v>
      </c>
      <c r="DA15" s="116" t="s">
        <v>396</v>
      </c>
      <c r="DB15" s="322">
        <f>+DB14/DB13</f>
        <v>0.41173839441484417</v>
      </c>
      <c r="DC15" s="322">
        <f>+DC14/DC13</f>
        <v>0.6797709242686879</v>
      </c>
      <c r="DG15" s="118" t="e">
        <f>CH15=-#REF!</f>
        <v>#REF!</v>
      </c>
      <c r="DH15" s="118"/>
      <c r="DI15" s="222">
        <f t="shared" ref="DI15:DO15" si="65">+DI11+DI14</f>
        <v>-9082811497.8879166</v>
      </c>
      <c r="DJ15" s="417">
        <f t="shared" si="65"/>
        <v>-2375317801.6007504</v>
      </c>
      <c r="DK15" s="222">
        <f t="shared" si="65"/>
        <v>-4290014372.1197891</v>
      </c>
      <c r="DL15" s="413">
        <f t="shared" si="65"/>
        <v>-601410458.46011353</v>
      </c>
      <c r="DM15" s="413">
        <f t="shared" si="65"/>
        <v>-483401941.58440077</v>
      </c>
      <c r="DN15" s="229">
        <f t="shared" si="65"/>
        <v>-786207560.78573084</v>
      </c>
      <c r="DO15" s="227">
        <f t="shared" si="65"/>
        <v>-546459363.33713341</v>
      </c>
      <c r="DP15" s="220">
        <f>+(DK15-DJ15)/DJ15</f>
        <v>0.80608016713751118</v>
      </c>
      <c r="DQ15" s="219">
        <f>+DK15-DJ15</f>
        <v>-1914696570.5190387</v>
      </c>
      <c r="DR15" s="246">
        <f>+DK15-DN15</f>
        <v>-3503806811.3340583</v>
      </c>
      <c r="DS15" s="117">
        <f t="shared" si="16"/>
        <v>7.2482265996904411</v>
      </c>
      <c r="EA15" s="236">
        <f>+DJ15*8%</f>
        <v>-190025424.12806004</v>
      </c>
      <c r="EB15" s="116" t="s">
        <v>396</v>
      </c>
      <c r="EC15" s="322">
        <f>+EC14/EC13</f>
        <v>0.41173839441484417</v>
      </c>
      <c r="ED15" s="322">
        <f>+ED14/ED13</f>
        <v>0.6797709242686879</v>
      </c>
      <c r="EH15" s="118" t="e">
        <f>DI15=-#REF!</f>
        <v>#REF!</v>
      </c>
      <c r="EI15" s="118"/>
      <c r="EJ15" s="222">
        <f t="shared" ref="EJ15:EP15" si="66">+EJ11+EJ14</f>
        <v>-10909279562.332561</v>
      </c>
      <c r="EK15" s="417">
        <f t="shared" si="66"/>
        <v>-2850381361.9209003</v>
      </c>
      <c r="EL15" s="222">
        <f t="shared" si="66"/>
        <v>-5138017246.5437469</v>
      </c>
      <c r="EM15" s="413">
        <f t="shared" si="66"/>
        <v>-721692550.15213633</v>
      </c>
      <c r="EN15" s="413">
        <f t="shared" si="66"/>
        <v>-580082329.90128088</v>
      </c>
      <c r="EO15" s="229">
        <f t="shared" si="66"/>
        <v>-924354837.80993843</v>
      </c>
      <c r="EP15" s="227">
        <f t="shared" si="66"/>
        <v>-694751236.00456023</v>
      </c>
      <c r="EQ15" s="220">
        <f>+(EL15-EK15)/EK15</f>
        <v>0.80257186465785268</v>
      </c>
      <c r="ER15" s="219">
        <f>+EL15-EK15</f>
        <v>-2287635884.6228466</v>
      </c>
      <c r="ES15" s="246">
        <f>+EL15-EO15</f>
        <v>-4213662408.7338085</v>
      </c>
      <c r="ET15" s="117">
        <f t="shared" si="17"/>
        <v>7.2639040900468297</v>
      </c>
      <c r="FB15" s="236">
        <f>+EK15*8%</f>
        <v>-228030508.95367202</v>
      </c>
      <c r="FC15" s="116" t="s">
        <v>396</v>
      </c>
      <c r="FD15" s="322">
        <f>+FD14/FD13</f>
        <v>0.41173839441484417</v>
      </c>
      <c r="FE15" s="322">
        <f>+FE14/FE13</f>
        <v>0.6797709242686879</v>
      </c>
      <c r="FI15" s="118" t="e">
        <f>EJ15=-#REF!</f>
        <v>#REF!</v>
      </c>
      <c r="FJ15" s="118"/>
      <c r="FK15" s="222">
        <f t="shared" ref="FK15:FQ15" si="67">+FK11+FK14</f>
        <v>-12340747626.777206</v>
      </c>
      <c r="FL15" s="417">
        <f t="shared" si="67"/>
        <v>-2975444922.2410502</v>
      </c>
      <c r="FM15" s="222">
        <f t="shared" si="67"/>
        <v>-5986020120.9677048</v>
      </c>
      <c r="FN15" s="413">
        <f t="shared" si="67"/>
        <v>-841974641.84415889</v>
      </c>
      <c r="FO15" s="413">
        <f t="shared" si="67"/>
        <v>-661762718.21816099</v>
      </c>
      <c r="FP15" s="229">
        <f t="shared" si="67"/>
        <v>-1032502114.8341459</v>
      </c>
      <c r="FQ15" s="227">
        <f t="shared" si="67"/>
        <v>-843043108.67198682</v>
      </c>
      <c r="FR15" s="220">
        <f>+(FM15-FL15)/FL15</f>
        <v>1.0118067305575076</v>
      </c>
      <c r="FS15" s="219">
        <f>+FM15-FL15</f>
        <v>-3010575198.7266545</v>
      </c>
      <c r="FT15" s="246">
        <f>+FM15-FP15</f>
        <v>-4953518006.1335592</v>
      </c>
      <c r="FU15" s="117">
        <f t="shared" si="18"/>
        <v>7.4853385809814545</v>
      </c>
      <c r="GC15" s="236">
        <f>+FL15*8%</f>
        <v>-238035593.77928403</v>
      </c>
      <c r="GD15" s="116" t="s">
        <v>396</v>
      </c>
      <c r="GE15" s="322">
        <f>+GE14/GE13</f>
        <v>0.41173839441484417</v>
      </c>
      <c r="GF15" s="322">
        <f>+GF14/GF13</f>
        <v>0.6797709242686879</v>
      </c>
      <c r="GJ15" s="118" t="e">
        <f>FK15=-#REF!</f>
        <v>#REF!</v>
      </c>
      <c r="GK15" s="118"/>
      <c r="GL15" s="222">
        <f t="shared" ref="GL15:GR15" si="68">+GL11+GL14</f>
        <v>-14207215691.221851</v>
      </c>
      <c r="GM15" s="417">
        <f t="shared" si="68"/>
        <v>-3500508482.5612001</v>
      </c>
      <c r="GN15" s="222">
        <f t="shared" si="68"/>
        <v>-6834022995.3916626</v>
      </c>
      <c r="GO15" s="413">
        <f t="shared" si="68"/>
        <v>-962256733.53618169</v>
      </c>
      <c r="GP15" s="413">
        <f t="shared" si="68"/>
        <v>-758443106.53504109</v>
      </c>
      <c r="GQ15" s="229">
        <f t="shared" si="68"/>
        <v>-1160649391.8583534</v>
      </c>
      <c r="GR15" s="227">
        <f t="shared" si="68"/>
        <v>-991334981.3394134</v>
      </c>
      <c r="GS15" s="220">
        <f>+(GN15-GM15)/GM15</f>
        <v>0.95229436792892619</v>
      </c>
      <c r="GT15" s="219">
        <f>+GN15-GM15</f>
        <v>-3333514512.8304625</v>
      </c>
      <c r="GU15" s="246">
        <f>+GN15-GQ15</f>
        <v>-5673373603.533309</v>
      </c>
      <c r="GV15" s="117">
        <f t="shared" si="19"/>
        <v>7.4802889691386385</v>
      </c>
      <c r="HD15" s="236">
        <f>+GM15*8%</f>
        <v>-280040678.60489601</v>
      </c>
      <c r="HE15" s="116" t="s">
        <v>396</v>
      </c>
      <c r="HF15" s="322">
        <f>+HF14/HF13</f>
        <v>0.41173839441484417</v>
      </c>
      <c r="HG15" s="322">
        <f>+HG14/HG13</f>
        <v>0.6797709242686879</v>
      </c>
      <c r="HK15" s="118" t="e">
        <f>GL15=-#REF!</f>
        <v>#REF!</v>
      </c>
      <c r="HL15" s="118"/>
      <c r="HM15" s="222">
        <f t="shared" ref="HM15:HS15" si="69">+HM11+HM14</f>
        <v>-16138683755.666496</v>
      </c>
      <c r="HN15" s="417">
        <f t="shared" si="69"/>
        <v>-4075572042.8813505</v>
      </c>
      <c r="HO15" s="222">
        <f t="shared" si="69"/>
        <v>-7682025869.8156204</v>
      </c>
      <c r="HP15" s="413">
        <f t="shared" si="69"/>
        <v>-1082538825.2282043</v>
      </c>
      <c r="HQ15" s="413">
        <f t="shared" si="69"/>
        <v>-870123494.8519212</v>
      </c>
      <c r="HR15" s="229">
        <f t="shared" si="69"/>
        <v>-1288796668.882561</v>
      </c>
      <c r="HS15" s="227">
        <f t="shared" si="69"/>
        <v>-1139626854.0068402</v>
      </c>
      <c r="HT15" s="220">
        <f>+(HO15-HN15)/HN15</f>
        <v>0.88489512367559009</v>
      </c>
      <c r="HU15" s="219">
        <f>+HO15-HN15</f>
        <v>-3606453826.9342699</v>
      </c>
      <c r="HV15" s="246">
        <f>+HO15-HR15</f>
        <v>-6393229200.9330597</v>
      </c>
      <c r="HW15" s="117">
        <f t="shared" si="20"/>
        <v>7.3474963482293605</v>
      </c>
      <c r="IE15" s="236">
        <f>+HN15*8%</f>
        <v>-326045763.43050808</v>
      </c>
      <c r="IF15" s="116" t="s">
        <v>396</v>
      </c>
      <c r="IG15" s="322">
        <f>+IG14/IG13</f>
        <v>0.41173839441484417</v>
      </c>
      <c r="IH15" s="322">
        <f>+IH14/IH13</f>
        <v>0.6797709242686879</v>
      </c>
      <c r="IL15" s="118" t="e">
        <f>HM15=-#REF!</f>
        <v>#REF!</v>
      </c>
      <c r="IM15" s="118"/>
      <c r="IN15" s="222">
        <f t="shared" ref="IN15:IT15" si="70">+IN11+IN14</f>
        <v>-18065151820.111145</v>
      </c>
      <c r="IO15" s="417">
        <f t="shared" si="70"/>
        <v>-4650635603.2015009</v>
      </c>
      <c r="IP15" s="222">
        <f t="shared" si="70"/>
        <v>-8530028744.2395782</v>
      </c>
      <c r="IQ15" s="413">
        <f t="shared" si="70"/>
        <v>-1202820916.9202271</v>
      </c>
      <c r="IR15" s="413">
        <f t="shared" si="70"/>
        <v>-966803883.16880131</v>
      </c>
      <c r="IS15" s="229">
        <f t="shared" si="70"/>
        <v>-1426943945.9067686</v>
      </c>
      <c r="IT15" s="227">
        <f t="shared" si="70"/>
        <v>-1287918726.6742668</v>
      </c>
      <c r="IU15" s="220">
        <f>+(IP15-IO15)/IO15</f>
        <v>0.83416407391013403</v>
      </c>
      <c r="IV15" s="219">
        <f>+IP15-IO15</f>
        <v>-3879393141.0380774</v>
      </c>
      <c r="IW15" s="246">
        <f>+IP15-IS15</f>
        <v>-7103084798.3328094</v>
      </c>
      <c r="IX15" s="117">
        <f t="shared" si="21"/>
        <v>7.3469758675893013</v>
      </c>
      <c r="JF15" s="236">
        <f>+IO15*8%</f>
        <v>-372050848.25612009</v>
      </c>
      <c r="JG15" s="116" t="s">
        <v>396</v>
      </c>
      <c r="JH15" s="322">
        <f>+JH14/JH13</f>
        <v>0.41173839441484417</v>
      </c>
      <c r="JI15" s="322">
        <f>+JI14/JI13</f>
        <v>0.6797709242686879</v>
      </c>
      <c r="JM15" s="118" t="e">
        <f>IN15=-#REF!</f>
        <v>#REF!</v>
      </c>
      <c r="JN15" s="118"/>
      <c r="JO15" s="222">
        <f t="shared" ref="JO15:JU15" si="71">+JO11+JO14</f>
        <v>-19991619884.55579</v>
      </c>
      <c r="JP15" s="417">
        <f t="shared" si="71"/>
        <v>-5225699163.5216513</v>
      </c>
      <c r="JQ15" s="222">
        <f t="shared" si="71"/>
        <v>-9378031618.6635361</v>
      </c>
      <c r="JR15" s="413">
        <f t="shared" si="71"/>
        <v>-1323103008.6122499</v>
      </c>
      <c r="JS15" s="413">
        <f t="shared" si="71"/>
        <v>-1063484271.4856814</v>
      </c>
      <c r="JT15" s="229">
        <f t="shared" si="71"/>
        <v>-1565091222.9309762</v>
      </c>
      <c r="JU15" s="227">
        <f t="shared" si="71"/>
        <v>-1436210599.3416934</v>
      </c>
      <c r="JV15" s="220">
        <f>+(JQ15-JP15)/JP15</f>
        <v>0.79459844993135542</v>
      </c>
      <c r="JW15" s="219">
        <f>+JQ15-JP15</f>
        <v>-4152332455.1418848</v>
      </c>
      <c r="JX15" s="246">
        <f>+JQ15-JT15</f>
        <v>-7812940395.7325602</v>
      </c>
      <c r="JY15" s="117">
        <f t="shared" si="22"/>
        <v>7.3465500197928906</v>
      </c>
      <c r="KG15" s="236">
        <f>+JP15*8%</f>
        <v>-418055933.08173209</v>
      </c>
      <c r="KH15" s="116" t="s">
        <v>396</v>
      </c>
      <c r="KI15" s="322">
        <f>+KI14/KI13</f>
        <v>0.41173839441484417</v>
      </c>
      <c r="KJ15" s="322">
        <f>+KJ14/KJ13</f>
        <v>0.6797709242686879</v>
      </c>
      <c r="KN15" s="118" t="e">
        <f>JO15=-#REF!</f>
        <v>#REF!</v>
      </c>
      <c r="KO15" s="118"/>
      <c r="KP15" s="222">
        <f t="shared" ref="KP15:KV15" si="72">+KP11+KP14</f>
        <v>-21798087949.000435</v>
      </c>
      <c r="KQ15" s="417">
        <f t="shared" si="72"/>
        <v>-5700762723.8418016</v>
      </c>
      <c r="KR15" s="222">
        <f t="shared" si="72"/>
        <v>-10226034493.087494</v>
      </c>
      <c r="KS15" s="413">
        <f t="shared" si="72"/>
        <v>-1443385100.3042724</v>
      </c>
      <c r="KT15" s="413">
        <f t="shared" si="72"/>
        <v>-1160164659.8025615</v>
      </c>
      <c r="KU15" s="229">
        <f t="shared" si="72"/>
        <v>-1683238499.9551837</v>
      </c>
      <c r="KV15" s="227">
        <f t="shared" si="72"/>
        <v>-1584502472.00912</v>
      </c>
      <c r="KW15" s="220">
        <f>+(KR15-KQ15)/KQ15</f>
        <v>0.79380110845870566</v>
      </c>
      <c r="KX15" s="219">
        <f>+KR15-KQ15</f>
        <v>-4525271769.2456923</v>
      </c>
      <c r="KY15" s="246">
        <f>+KR15-KU15</f>
        <v>-8542795993.1323099</v>
      </c>
      <c r="KZ15" s="117">
        <f t="shared" si="23"/>
        <v>7.3634340789057777</v>
      </c>
      <c r="LH15" s="236">
        <f>+KQ15*8%</f>
        <v>-456061017.90734416</v>
      </c>
      <c r="LI15" s="116" t="s">
        <v>396</v>
      </c>
      <c r="LJ15" s="322">
        <f>+LJ14/LJ13</f>
        <v>0.41173839441484417</v>
      </c>
      <c r="LK15" s="322">
        <f>+LK14/LK13</f>
        <v>0.6797709242686879</v>
      </c>
      <c r="LO15" s="118" t="e">
        <f>KP15=-#REF!</f>
        <v>#REF!</v>
      </c>
    </row>
    <row r="16" spans="1:327" x14ac:dyDescent="0.25">
      <c r="A16" s="329">
        <v>0</v>
      </c>
      <c r="B16" s="332"/>
      <c r="C16" s="332"/>
      <c r="D16" s="279"/>
      <c r="E16" s="286"/>
      <c r="F16" s="286"/>
      <c r="G16" s="286"/>
      <c r="H16" s="286"/>
      <c r="I16" s="286"/>
      <c r="J16" s="470"/>
      <c r="K16" s="149"/>
      <c r="L16" s="148"/>
      <c r="M16" s="147">
        <f>+F16-I16</f>
        <v>0</v>
      </c>
      <c r="N16" s="117" t="e">
        <f t="shared" si="13"/>
        <v>#DIV/0!</v>
      </c>
      <c r="V16" s="236">
        <f>+G15*89%</f>
        <v>-107051061.6059002</v>
      </c>
      <c r="AF16" s="279">
        <f t="shared" ref="AF16:AL16" si="73">D16</f>
        <v>0</v>
      </c>
      <c r="AG16" s="279">
        <f t="shared" si="73"/>
        <v>0</v>
      </c>
      <c r="AH16" s="279">
        <f t="shared" si="73"/>
        <v>0</v>
      </c>
      <c r="AI16" s="279">
        <f t="shared" si="73"/>
        <v>0</v>
      </c>
      <c r="AJ16" s="279">
        <f t="shared" si="73"/>
        <v>0</v>
      </c>
      <c r="AK16" s="279">
        <f t="shared" si="73"/>
        <v>0</v>
      </c>
      <c r="AL16" s="279">
        <f t="shared" si="73"/>
        <v>0</v>
      </c>
      <c r="AM16" s="149"/>
      <c r="AN16" s="148"/>
      <c r="AO16" s="147">
        <f>+AH16-AK16</f>
        <v>0</v>
      </c>
      <c r="AX16" s="236">
        <f>+AI15*89%</f>
        <v>-214102123.21180043</v>
      </c>
      <c r="BG16" s="279">
        <f t="shared" ref="BG16:BM16" si="74">AF16</f>
        <v>0</v>
      </c>
      <c r="BH16" s="279">
        <f t="shared" si="74"/>
        <v>0</v>
      </c>
      <c r="BI16" s="279">
        <f t="shared" si="74"/>
        <v>0</v>
      </c>
      <c r="BJ16" s="279">
        <f t="shared" si="74"/>
        <v>0</v>
      </c>
      <c r="BK16" s="279">
        <f t="shared" si="74"/>
        <v>0</v>
      </c>
      <c r="BL16" s="279">
        <f t="shared" si="74"/>
        <v>0</v>
      </c>
      <c r="BM16" s="279">
        <f t="shared" si="74"/>
        <v>0</v>
      </c>
      <c r="BN16" s="149"/>
      <c r="BO16" s="148"/>
      <c r="BP16" s="147">
        <f>+BI16-BL16</f>
        <v>0</v>
      </c>
      <c r="BQ16" s="117" t="e">
        <f t="shared" si="14"/>
        <v>#DIV/0!</v>
      </c>
      <c r="BY16" s="236">
        <f>+BJ15*89%</f>
        <v>-445753184.81770062</v>
      </c>
      <c r="CH16" s="279">
        <f t="shared" ref="CH16:CN16" si="75">BG16</f>
        <v>0</v>
      </c>
      <c r="CI16" s="279">
        <f t="shared" si="75"/>
        <v>0</v>
      </c>
      <c r="CJ16" s="279">
        <f t="shared" si="75"/>
        <v>0</v>
      </c>
      <c r="CK16" s="279">
        <f t="shared" si="75"/>
        <v>0</v>
      </c>
      <c r="CL16" s="279">
        <f t="shared" si="75"/>
        <v>0</v>
      </c>
      <c r="CM16" s="279">
        <f t="shared" si="75"/>
        <v>0</v>
      </c>
      <c r="CN16" s="279">
        <f t="shared" si="75"/>
        <v>0</v>
      </c>
      <c r="CO16" s="149"/>
      <c r="CP16" s="148"/>
      <c r="CQ16" s="147">
        <f>+CJ16-CM16</f>
        <v>0</v>
      </c>
      <c r="CR16" s="117" t="e">
        <f t="shared" si="15"/>
        <v>#DIV/0!</v>
      </c>
      <c r="CZ16" s="236">
        <f>+CK15*89%</f>
        <v>-428204246.42360079</v>
      </c>
      <c r="DI16" s="279">
        <f t="shared" ref="DI16:DO16" si="76">CG16</f>
        <v>0</v>
      </c>
      <c r="DJ16" s="279">
        <f t="shared" si="76"/>
        <v>0</v>
      </c>
      <c r="DK16" s="279">
        <f t="shared" si="76"/>
        <v>0</v>
      </c>
      <c r="DL16" s="279">
        <f t="shared" si="76"/>
        <v>0</v>
      </c>
      <c r="DM16" s="279">
        <f t="shared" si="76"/>
        <v>0</v>
      </c>
      <c r="DN16" s="279">
        <f t="shared" si="76"/>
        <v>0</v>
      </c>
      <c r="DO16" s="279">
        <f t="shared" si="76"/>
        <v>0</v>
      </c>
      <c r="DP16" s="149"/>
      <c r="DQ16" s="148"/>
      <c r="DR16" s="147">
        <f>+DK16-DN16</f>
        <v>0</v>
      </c>
      <c r="DS16" s="117" t="e">
        <f t="shared" si="16"/>
        <v>#DIV/0!</v>
      </c>
      <c r="EA16" s="236">
        <f>+DL15*89%</f>
        <v>-535255308.02950102</v>
      </c>
      <c r="EJ16" s="279">
        <f>DG16</f>
        <v>0</v>
      </c>
      <c r="EK16" s="279">
        <f t="shared" ref="EK16:EP16" si="77">DI16</f>
        <v>0</v>
      </c>
      <c r="EL16" s="279">
        <f t="shared" si="77"/>
        <v>0</v>
      </c>
      <c r="EM16" s="279">
        <f t="shared" si="77"/>
        <v>0</v>
      </c>
      <c r="EN16" s="279">
        <f t="shared" si="77"/>
        <v>0</v>
      </c>
      <c r="EO16" s="279">
        <f t="shared" si="77"/>
        <v>0</v>
      </c>
      <c r="EP16" s="279">
        <f t="shared" si="77"/>
        <v>0</v>
      </c>
      <c r="EQ16" s="149"/>
      <c r="ER16" s="148"/>
      <c r="ES16" s="147">
        <f>+EL16-EO16</f>
        <v>0</v>
      </c>
      <c r="ET16" s="117" t="e">
        <f t="shared" si="17"/>
        <v>#DIV/0!</v>
      </c>
      <c r="FB16" s="236">
        <f>+EM15*89%</f>
        <v>-642306369.63540137</v>
      </c>
      <c r="FK16" s="279">
        <f>EH16</f>
        <v>0</v>
      </c>
      <c r="FL16" s="279">
        <f t="shared" ref="FL16:FQ16" si="78">EJ16</f>
        <v>0</v>
      </c>
      <c r="FM16" s="279">
        <f t="shared" si="78"/>
        <v>0</v>
      </c>
      <c r="FN16" s="279">
        <f t="shared" si="78"/>
        <v>0</v>
      </c>
      <c r="FO16" s="279">
        <f t="shared" si="78"/>
        <v>0</v>
      </c>
      <c r="FP16" s="279">
        <f t="shared" si="78"/>
        <v>0</v>
      </c>
      <c r="FQ16" s="279">
        <f t="shared" si="78"/>
        <v>0</v>
      </c>
      <c r="FR16" s="149"/>
      <c r="FS16" s="148"/>
      <c r="FT16" s="147">
        <f>+FM16-FP16</f>
        <v>0</v>
      </c>
      <c r="FU16" s="117" t="e">
        <f t="shared" si="18"/>
        <v>#DIV/0!</v>
      </c>
      <c r="GC16" s="236">
        <f>+FN15*89%</f>
        <v>-749357431.24130142</v>
      </c>
      <c r="GL16" s="279">
        <f>FI16</f>
        <v>0</v>
      </c>
      <c r="GM16" s="279">
        <f t="shared" ref="GM16:GR16" si="79">FK16</f>
        <v>0</v>
      </c>
      <c r="GN16" s="279">
        <f t="shared" si="79"/>
        <v>0</v>
      </c>
      <c r="GO16" s="279">
        <f t="shared" si="79"/>
        <v>0</v>
      </c>
      <c r="GP16" s="279">
        <f t="shared" si="79"/>
        <v>0</v>
      </c>
      <c r="GQ16" s="279">
        <f t="shared" si="79"/>
        <v>0</v>
      </c>
      <c r="GR16" s="279">
        <f t="shared" si="79"/>
        <v>0</v>
      </c>
      <c r="GS16" s="149"/>
      <c r="GT16" s="148"/>
      <c r="GU16" s="147">
        <f>+GN16-GQ16</f>
        <v>0</v>
      </c>
      <c r="GV16" s="117" t="e">
        <f t="shared" si="19"/>
        <v>#DIV/0!</v>
      </c>
      <c r="HD16" s="236">
        <f>+GO15*89%</f>
        <v>-856408492.8472017</v>
      </c>
      <c r="HM16" s="279">
        <f>GJ16</f>
        <v>0</v>
      </c>
      <c r="HN16" s="279">
        <f t="shared" ref="HN16:HS16" si="80">GL16</f>
        <v>0</v>
      </c>
      <c r="HO16" s="279">
        <f t="shared" si="80"/>
        <v>0</v>
      </c>
      <c r="HP16" s="279">
        <f t="shared" si="80"/>
        <v>0</v>
      </c>
      <c r="HQ16" s="279">
        <f t="shared" si="80"/>
        <v>0</v>
      </c>
      <c r="HR16" s="279">
        <f t="shared" si="80"/>
        <v>0</v>
      </c>
      <c r="HS16" s="279">
        <f t="shared" si="80"/>
        <v>0</v>
      </c>
      <c r="HT16" s="149"/>
      <c r="HU16" s="148"/>
      <c r="HV16" s="147">
        <f>+HO16-HR16</f>
        <v>0</v>
      </c>
      <c r="HW16" s="117" t="e">
        <f t="shared" si="20"/>
        <v>#DIV/0!</v>
      </c>
      <c r="IE16" s="236">
        <f>+HP15*89%</f>
        <v>-963459554.45310175</v>
      </c>
      <c r="IN16" s="279">
        <f>HK16</f>
        <v>0</v>
      </c>
      <c r="IO16" s="279">
        <f t="shared" ref="IO16:IT16" si="81">HM16</f>
        <v>0</v>
      </c>
      <c r="IP16" s="279">
        <f t="shared" si="81"/>
        <v>0</v>
      </c>
      <c r="IQ16" s="279">
        <f t="shared" si="81"/>
        <v>0</v>
      </c>
      <c r="IR16" s="279">
        <f t="shared" si="81"/>
        <v>0</v>
      </c>
      <c r="IS16" s="279">
        <f t="shared" si="81"/>
        <v>0</v>
      </c>
      <c r="IT16" s="279">
        <f t="shared" si="81"/>
        <v>0</v>
      </c>
      <c r="IU16" s="149"/>
      <c r="IV16" s="148"/>
      <c r="IW16" s="147">
        <f>+IP16-IS16</f>
        <v>0</v>
      </c>
      <c r="IX16" s="117" t="e">
        <f t="shared" si="21"/>
        <v>#DIV/0!</v>
      </c>
      <c r="JF16" s="236">
        <f>+IQ15*89%</f>
        <v>-1070510616.059002</v>
      </c>
      <c r="JO16" s="279">
        <f>IL16</f>
        <v>0</v>
      </c>
      <c r="JP16" s="279">
        <f t="shared" ref="JP16:JU16" si="82">IN16</f>
        <v>0</v>
      </c>
      <c r="JQ16" s="279">
        <f t="shared" si="82"/>
        <v>0</v>
      </c>
      <c r="JR16" s="279">
        <f t="shared" si="82"/>
        <v>0</v>
      </c>
      <c r="JS16" s="279">
        <f t="shared" si="82"/>
        <v>0</v>
      </c>
      <c r="JT16" s="279">
        <f t="shared" si="82"/>
        <v>0</v>
      </c>
      <c r="JU16" s="279">
        <f t="shared" si="82"/>
        <v>0</v>
      </c>
      <c r="JV16" s="149"/>
      <c r="JW16" s="148"/>
      <c r="JX16" s="147">
        <f>+JQ16-JT16</f>
        <v>0</v>
      </c>
      <c r="JY16" s="117" t="e">
        <f t="shared" si="22"/>
        <v>#DIV/0!</v>
      </c>
      <c r="KG16" s="236">
        <f>+JR15*89%</f>
        <v>-1177561677.6649024</v>
      </c>
      <c r="KP16" s="279">
        <f>JM16</f>
        <v>0</v>
      </c>
      <c r="KQ16" s="279">
        <f t="shared" ref="KQ16:KV16" si="83">JO16</f>
        <v>0</v>
      </c>
      <c r="KR16" s="279">
        <f t="shared" si="83"/>
        <v>0</v>
      </c>
      <c r="KS16" s="279">
        <f t="shared" si="83"/>
        <v>0</v>
      </c>
      <c r="KT16" s="279">
        <f t="shared" si="83"/>
        <v>0</v>
      </c>
      <c r="KU16" s="279">
        <f t="shared" si="83"/>
        <v>0</v>
      </c>
      <c r="KV16" s="279">
        <f t="shared" si="83"/>
        <v>0</v>
      </c>
      <c r="KW16" s="149"/>
      <c r="KX16" s="148"/>
      <c r="KY16" s="147">
        <f>+KR16-KU16</f>
        <v>0</v>
      </c>
      <c r="KZ16" s="117" t="e">
        <f t="shared" si="23"/>
        <v>#DIV/0!</v>
      </c>
      <c r="LH16" s="236">
        <f>+KS15*89%</f>
        <v>-1284612739.2708025</v>
      </c>
    </row>
    <row r="17" spans="1:327" x14ac:dyDescent="0.25">
      <c r="A17" s="286">
        <v>-1222325.3570000001</v>
      </c>
      <c r="B17" s="279" t="s">
        <v>352</v>
      </c>
      <c r="C17" s="279"/>
      <c r="D17" s="279">
        <f>SUM(E17:J17)</f>
        <v>-796719010.88429272</v>
      </c>
      <c r="E17" s="286">
        <f>-Direct!E18</f>
        <v>-131648690.77809873</v>
      </c>
      <c r="F17" s="279">
        <f>-Direct!B18</f>
        <v>-289335990.42089534</v>
      </c>
      <c r="G17" s="451">
        <f>-Direct!H18-Direct!F18-Direct!D18</f>
        <v>-103531887.67159437</v>
      </c>
      <c r="H17" s="449">
        <f>-Direct!G18</f>
        <v>-5478482.5573560353</v>
      </c>
      <c r="I17" s="450">
        <f>-Direct!I18</f>
        <v>-3831707.1089170659</v>
      </c>
      <c r="J17" s="449">
        <f>-Direct!C18</f>
        <v>-262892252.34743121</v>
      </c>
      <c r="K17" s="149"/>
      <c r="L17" s="148"/>
      <c r="M17" s="286"/>
      <c r="N17" s="117">
        <f t="shared" si="13"/>
        <v>0</v>
      </c>
      <c r="P17" s="212">
        <f>+G19-E19</f>
        <v>107084908.51971413</v>
      </c>
      <c r="V17" s="236">
        <f>+H15*49%</f>
        <v>-47373390.275271282</v>
      </c>
      <c r="AC17" s="323">
        <v>0</v>
      </c>
      <c r="AF17" s="279">
        <f>SUM(AG17:AL17)</f>
        <v>-1587409262.1021762</v>
      </c>
      <c r="AG17" s="286">
        <f>-Direct!S18</f>
        <v>-525863420.98804206</v>
      </c>
      <c r="AH17" s="279">
        <f>-Direct!P18</f>
        <v>-305867899.29321998</v>
      </c>
      <c r="AI17" s="451">
        <f>-Direct!V18-Direct!T18-Direct!R18</f>
        <v>-241503976.31576189</v>
      </c>
      <c r="AJ17" s="449">
        <f>-Direct!U18</f>
        <v>-29043706.349671666</v>
      </c>
      <c r="AK17" s="450">
        <f>-Direct!W18</f>
        <v>-199710787.79235643</v>
      </c>
      <c r="AL17" s="449">
        <f>-Direct!Q18</f>
        <v>-285419471.36312401</v>
      </c>
      <c r="AM17" s="149"/>
      <c r="AN17" s="148"/>
      <c r="AO17" s="286"/>
      <c r="AR17" s="212">
        <f>+AI19-AG19</f>
        <v>226020080.69516107</v>
      </c>
      <c r="AX17" s="236">
        <f>+AJ15*49%</f>
        <v>-94746780.550542548</v>
      </c>
      <c r="BE17" s="323">
        <v>0</v>
      </c>
      <c r="BG17" s="279">
        <f>SUM(BH17:BM17)</f>
        <v>-2121351115.42873</v>
      </c>
      <c r="BH17" s="286">
        <f>-Direct!AF18</f>
        <v>-686810661.58970499</v>
      </c>
      <c r="BI17" s="279">
        <f>-Direct!AC18</f>
        <v>-455009191.06185716</v>
      </c>
      <c r="BJ17" s="451">
        <f>-Direct!AE18-Direct!AG18-Direct!AI18</f>
        <v>-331962252.60810614</v>
      </c>
      <c r="BK17" s="449">
        <f>-Direct!AH18</f>
        <v>-33053886.30667058</v>
      </c>
      <c r="BL17" s="450">
        <f>-Direct!AJ18</f>
        <v>-258177224.87675655</v>
      </c>
      <c r="BM17" s="449">
        <f>-Direct!AD18</f>
        <v>-356337898.98563433</v>
      </c>
      <c r="BN17" s="149"/>
      <c r="BO17" s="148"/>
      <c r="BP17" s="286"/>
      <c r="BQ17" s="117">
        <f t="shared" si="14"/>
        <v>0</v>
      </c>
      <c r="BS17" s="212">
        <f>+BJ19-BH19</f>
        <v>191073559.88435853</v>
      </c>
      <c r="BY17" s="236">
        <f>+BK15*49%</f>
        <v>-132320170.82581384</v>
      </c>
      <c r="CF17" s="323">
        <v>0</v>
      </c>
      <c r="CH17" s="279">
        <f>SUM(CI17:CN17)</f>
        <v>-2531275686.1417661</v>
      </c>
      <c r="CI17" s="286">
        <f>-Direct!AS18</f>
        <v>-907632373.32267654</v>
      </c>
      <c r="CJ17" s="279">
        <f>-Direct!AP18</f>
        <v>-489014832.78184795</v>
      </c>
      <c r="CK17" s="451">
        <f>-Direct!AV18-Direct!AT18-Direct!AR18</f>
        <v>-390755468.76992375</v>
      </c>
      <c r="CL17" s="449">
        <f>-Direct!AU18</f>
        <v>-96840589.626687199</v>
      </c>
      <c r="CM17" s="450">
        <f>-Direct!AW18</f>
        <v>-261347728.13959026</v>
      </c>
      <c r="CN17" s="449">
        <f>-Direct!AQ18</f>
        <v>-385684693.50104028</v>
      </c>
      <c r="CO17" s="149"/>
      <c r="CP17" s="148"/>
      <c r="CQ17" s="286"/>
      <c r="CR17" s="117">
        <f t="shared" si="15"/>
        <v>0</v>
      </c>
      <c r="CT17" s="212">
        <f>+CK19-CI19</f>
        <v>451431329.36136121</v>
      </c>
      <c r="CZ17" s="236">
        <f>+CL15*49%</f>
        <v>-174793561.1010851</v>
      </c>
      <c r="DG17" s="323">
        <v>0</v>
      </c>
      <c r="DH17" s="323"/>
      <c r="DI17" s="279">
        <f>SUM(DJ17:DO17)</f>
        <v>-2830650472.6199236</v>
      </c>
      <c r="DJ17" s="286">
        <f>-Direct!BF18</f>
        <v>-964736610.11117661</v>
      </c>
      <c r="DK17" s="279">
        <f>-Direct!BC18</f>
        <v>-612861277.57854259</v>
      </c>
      <c r="DL17" s="451">
        <f>-Direct!BE18-Direct!BG18-Direct!BI18</f>
        <v>-339725408.23783237</v>
      </c>
      <c r="DM17" s="449">
        <f>-Direct!BH18</f>
        <v>-114470439.26226206</v>
      </c>
      <c r="DN17" s="450">
        <f>-Direct!BJ18</f>
        <v>-353516808.55981344</v>
      </c>
      <c r="DO17" s="449">
        <f>-Direct!BD18</f>
        <v>-445339928.87029642</v>
      </c>
      <c r="DP17" s="149"/>
      <c r="DQ17" s="148"/>
      <c r="DR17" s="286"/>
      <c r="DS17" s="117">
        <f t="shared" si="16"/>
        <v>0</v>
      </c>
      <c r="DU17" s="212">
        <f>+DL19-DJ19</f>
        <v>549965260.65252209</v>
      </c>
      <c r="EA17" s="236">
        <f>+DM15*49%</f>
        <v>-236866951.37635636</v>
      </c>
      <c r="EH17" s="323">
        <v>0</v>
      </c>
      <c r="EI17" s="323"/>
      <c r="EJ17" s="279">
        <f>SUM(EK17:EP17)</f>
        <v>-3089021850.1807213</v>
      </c>
      <c r="EK17" s="286">
        <f>-Direct!BS18</f>
        <v>-1111012261.4583645</v>
      </c>
      <c r="EL17" s="279">
        <f>-Direct!BP18</f>
        <v>-661507259.27246273</v>
      </c>
      <c r="EM17" s="451">
        <f>-Direct!BR18-Direct!BT18-Direct!BV18</f>
        <v>-355240938.23875403</v>
      </c>
      <c r="EN17" s="449">
        <f>-Direct!BU18</f>
        <v>-121415523.19471481</v>
      </c>
      <c r="EO17" s="450">
        <f>-Direct!BW18</f>
        <v>-376084093.02955371</v>
      </c>
      <c r="EP17" s="449">
        <f>-Direct!BQ18</f>
        <v>-463761774.98687118</v>
      </c>
      <c r="EQ17" s="149"/>
      <c r="ER17" s="148"/>
      <c r="ES17" s="286"/>
      <c r="ET17" s="117">
        <f t="shared" si="17"/>
        <v>0</v>
      </c>
      <c r="EV17" s="212">
        <f>+EM19-EK19</f>
        <v>701105061.44476175</v>
      </c>
      <c r="FB17" s="236">
        <f>+EN15*49%</f>
        <v>-284240341.6516276</v>
      </c>
      <c r="FI17" s="323">
        <v>0</v>
      </c>
      <c r="FJ17" s="323"/>
      <c r="FK17" s="279">
        <f>SUM(FL17:FQ17)</f>
        <v>-3225644688.0132308</v>
      </c>
      <c r="FL17" s="286">
        <f>-Direct!CF18</f>
        <v>-1127948030.0170698</v>
      </c>
      <c r="FM17" s="279">
        <f>-Direct!CC18</f>
        <v>-705975118.55121183</v>
      </c>
      <c r="FN17" s="451">
        <f>-Direct!CE18-Direct!CG18-Direct!CI18</f>
        <v>-373329942.60155123</v>
      </c>
      <c r="FO17" s="449">
        <f>-Direct!CH18</f>
        <v>-127482562.69104233</v>
      </c>
      <c r="FP17" s="450">
        <f>-Direct!CJ18</f>
        <v>-399881290.7634629</v>
      </c>
      <c r="FQ17" s="449">
        <f>-Direct!CD18</f>
        <v>-491027743.38889247</v>
      </c>
      <c r="FR17" s="149"/>
      <c r="FS17" s="148"/>
      <c r="FT17" s="286"/>
      <c r="FU17" s="117">
        <f t="shared" si="18"/>
        <v>0</v>
      </c>
      <c r="FW17" s="212">
        <f>+FN19-FL19</f>
        <v>697488133.99766803</v>
      </c>
      <c r="GC17" s="236">
        <f>+FO15*49%</f>
        <v>-324263731.9268989</v>
      </c>
      <c r="GJ17" s="323">
        <v>0</v>
      </c>
      <c r="GK17" s="323"/>
      <c r="GL17" s="279">
        <f>SUM(GM17:GR17)</f>
        <v>-3670255528.919775</v>
      </c>
      <c r="GM17" s="286">
        <f>-Direct!CS18</f>
        <v>-1047297259.3083895</v>
      </c>
      <c r="GN17" s="279">
        <f>-Direct!CP18</f>
        <v>-1063375598.3293205</v>
      </c>
      <c r="GO17" s="451">
        <f>-Direct!CR18-Direct!CT18-Direct!CV18</f>
        <v>-391063352.98097759</v>
      </c>
      <c r="GP17" s="449">
        <f>-Direct!CU18</f>
        <v>-219810406.97624725</v>
      </c>
      <c r="GQ17" s="450">
        <f>-Direct!CW18</f>
        <v>-411049245.66425514</v>
      </c>
      <c r="GR17" s="449">
        <f>-Direct!CQ18</f>
        <v>-537659665.66058505</v>
      </c>
      <c r="GS17" s="149"/>
      <c r="GT17" s="148"/>
      <c r="GU17" s="286"/>
      <c r="GV17" s="117">
        <f t="shared" si="19"/>
        <v>0</v>
      </c>
      <c r="GX17" s="212">
        <f>+GO19-GM19</f>
        <v>613883404.25575829</v>
      </c>
      <c r="HD17" s="236">
        <f>+GP15*49%</f>
        <v>-371637122.20217013</v>
      </c>
      <c r="HK17" s="323">
        <v>0</v>
      </c>
      <c r="HL17" s="323"/>
      <c r="HM17" s="279">
        <f>SUM(HN17:HS17)</f>
        <v>-3904532126.0671024</v>
      </c>
      <c r="HN17" s="286">
        <f>-Direct!DF18</f>
        <v>-1110750127.6159365</v>
      </c>
      <c r="HO17" s="279">
        <f>-Direct!DC18</f>
        <v>-1127958009.2835233</v>
      </c>
      <c r="HP17" s="451">
        <f>-Direct!DE18-Direct!DG18-Direct!DI18</f>
        <v>-399902734.83908445</v>
      </c>
      <c r="HQ17" s="449">
        <f>-Direct!DH18</f>
        <v>-261838527.90051213</v>
      </c>
      <c r="HR17" s="450">
        <f>-Direct!DJ18</f>
        <v>-441488981.01561946</v>
      </c>
      <c r="HS17" s="449">
        <f>-Direct!DD18</f>
        <v>-562593745.41242623</v>
      </c>
      <c r="HT17" s="149"/>
      <c r="HU17" s="148"/>
      <c r="HV17" s="286"/>
      <c r="HW17" s="117">
        <f t="shared" si="20"/>
        <v>0</v>
      </c>
      <c r="HY17" s="212">
        <f>+HP19-HN19</f>
        <v>676852496.64917803</v>
      </c>
      <c r="IE17" s="236">
        <f>+HQ15*49%</f>
        <v>-426360512.47744137</v>
      </c>
      <c r="IL17" s="323">
        <v>0</v>
      </c>
      <c r="IM17" s="323"/>
      <c r="IN17" s="279">
        <f>SUM(IO17:IT17)</f>
        <v>-4128178934.9440198</v>
      </c>
      <c r="IO17" s="286">
        <f>-Direct!DS18</f>
        <v>-1157913998.034966</v>
      </c>
      <c r="IP17" s="279">
        <f>-Direct!DP18</f>
        <v>-1206781057.9469154</v>
      </c>
      <c r="IQ17" s="451">
        <f>-Direct!DR18-Direct!DT18-Direct!DV18</f>
        <v>-422424573.60786933</v>
      </c>
      <c r="IR17" s="449">
        <f>-Direct!DU18</f>
        <v>-266466663.5139575</v>
      </c>
      <c r="IS17" s="450">
        <f>-Direct!DW18</f>
        <v>-472580888.72786307</v>
      </c>
      <c r="IT17" s="449">
        <f>-Direct!DQ18</f>
        <v>-602011753.11244905</v>
      </c>
      <c r="IU17" s="149"/>
      <c r="IV17" s="148"/>
      <c r="IW17" s="286"/>
      <c r="IX17" s="117">
        <f t="shared" si="21"/>
        <v>0</v>
      </c>
      <c r="IZ17" s="212">
        <f>+IQ19-IO19</f>
        <v>714677841.20529687</v>
      </c>
      <c r="JF17" s="236">
        <f>+IR15*49%</f>
        <v>-473733902.75271261</v>
      </c>
      <c r="JM17" s="323">
        <v>0</v>
      </c>
      <c r="JN17" s="323"/>
      <c r="JO17" s="279">
        <f>SUM(JP17:JU17)</f>
        <v>-4362835497.040863</v>
      </c>
      <c r="JP17" s="286">
        <f>-Direct!EF18</f>
        <v>-1176951041.3332541</v>
      </c>
      <c r="JQ17" s="279">
        <f>-Direct!EC18</f>
        <v>-1283491876.145128</v>
      </c>
      <c r="JR17" s="451">
        <f>-Direct!EE18-Direct!EG18-Direct!EI18</f>
        <v>-479924405.882415</v>
      </c>
      <c r="JS17" s="449">
        <f>-Direct!EH18</f>
        <v>-276475939.13256723</v>
      </c>
      <c r="JT17" s="450">
        <f>-Direct!EJ18</f>
        <v>-515797318.54298723</v>
      </c>
      <c r="JU17" s="449">
        <f>-Direct!ED18</f>
        <v>-630194916.00451159</v>
      </c>
      <c r="JV17" s="149"/>
      <c r="JW17" s="148"/>
      <c r="JX17" s="286"/>
      <c r="JY17" s="117">
        <f t="shared" si="22"/>
        <v>0</v>
      </c>
      <c r="KA17" s="212">
        <f>+JR19-JP19</f>
        <v>692310993.28919899</v>
      </c>
      <c r="KG17" s="236">
        <f>+JS15*49%</f>
        <v>-521107293.0279839</v>
      </c>
      <c r="KN17" s="323">
        <v>0</v>
      </c>
      <c r="KO17" s="323"/>
      <c r="KP17" s="279">
        <f>SUM(KQ17:KV17)</f>
        <v>-4503061352.3111534</v>
      </c>
      <c r="KQ17" s="286">
        <f>'CPC SAZ Local'!EU17</f>
        <v>-1206407204.7218299</v>
      </c>
      <c r="KR17" s="286">
        <f>'CPC SAZ Local'!EV17</f>
        <v>-1342417666.1101899</v>
      </c>
      <c r="KS17" s="286">
        <f>'CPC SAZ Local'!EW17</f>
        <v>-500785204.59903479</v>
      </c>
      <c r="KT17" s="286">
        <f>'CPC SAZ Local'!EX17</f>
        <v>-282004319.67505401</v>
      </c>
      <c r="KU17" s="286">
        <f>'CPC SAZ Local'!EY17</f>
        <v>-533342013.43316197</v>
      </c>
      <c r="KV17" s="286">
        <f>'CPC SAZ Local'!EZ17</f>
        <v>-638104943.77188301</v>
      </c>
      <c r="KW17" s="149"/>
      <c r="KX17" s="148"/>
      <c r="KY17" s="286"/>
      <c r="KZ17" s="117">
        <f t="shared" si="23"/>
        <v>0</v>
      </c>
      <c r="LB17" s="212">
        <f>+KS19-KQ19</f>
        <v>701732486.96971023</v>
      </c>
      <c r="LH17" s="236">
        <f>+KT15*49%</f>
        <v>-568480683.30325508</v>
      </c>
      <c r="LO17" s="323">
        <v>0</v>
      </c>
    </row>
    <row r="18" spans="1:327" x14ac:dyDescent="0.25">
      <c r="A18" s="286"/>
      <c r="B18" s="279" t="s">
        <v>395</v>
      </c>
      <c r="C18" s="279"/>
      <c r="D18" s="324">
        <f>SUM(E18:J18)</f>
        <v>662279973.64930248</v>
      </c>
      <c r="E18" s="324">
        <f>-Direct!E30+Reass!E34</f>
        <v>80504612.388579726</v>
      </c>
      <c r="F18" s="324">
        <f>-Direct!B30+Reass!B34</f>
        <v>143836143.110167</v>
      </c>
      <c r="G18" s="416">
        <f>-Direct!H30+Reass!H34-Direct!D30+Reass!D34-Direct!F30+Reass!F34</f>
        <v>159472717.80178949</v>
      </c>
      <c r="H18" s="414">
        <f>-Direct!G30+Reass!G34</f>
        <v>-6796872.3006758224</v>
      </c>
      <c r="I18" s="415">
        <f>-Direct!I30+Reass!I34</f>
        <v>-736674.40652871481</v>
      </c>
      <c r="J18" s="414">
        <f>-Direct!C30+Reass!C34</f>
        <v>286000047.05597085</v>
      </c>
      <c r="K18" s="149"/>
      <c r="L18" s="148"/>
      <c r="M18" s="286"/>
      <c r="P18" s="212"/>
      <c r="V18" s="236"/>
      <c r="AC18" s="323">
        <v>1</v>
      </c>
      <c r="AF18" s="324">
        <f>SUM(AG18:AL18)</f>
        <v>623195450.58110225</v>
      </c>
      <c r="AG18" s="324">
        <f>-Direct!S30+Reass!R34</f>
        <v>107230655.67087716</v>
      </c>
      <c r="AH18" s="324">
        <f>-Direct!P30+Reass!O34</f>
        <v>198977581.81169283</v>
      </c>
      <c r="AI18" s="416">
        <f>-Direct!V30+Reass!Q34-Direct!R30+Reass!U34-Direct!T30+Reass!S34</f>
        <v>48891291.693758063</v>
      </c>
      <c r="AJ18" s="414">
        <f>-Direct!U30+Reass!T34</f>
        <v>-5213465.7626472674</v>
      </c>
      <c r="AK18" s="415">
        <f>-Direct!W30+Reass!V34</f>
        <v>40474507.957381025</v>
      </c>
      <c r="AL18" s="414">
        <f>-Direct!Q30+Reass!P34</f>
        <v>232834879.21004045</v>
      </c>
      <c r="AM18" s="149"/>
      <c r="AN18" s="148"/>
      <c r="AO18" s="286"/>
      <c r="AR18" s="212"/>
      <c r="AX18" s="236"/>
      <c r="BE18" s="323">
        <v>1</v>
      </c>
      <c r="BG18" s="324">
        <f>SUM(BH18:BM18)</f>
        <v>651697231.78923464</v>
      </c>
      <c r="BH18" s="324">
        <f>-Direct!AF30+Reass!AD34</f>
        <v>186620884.36234295</v>
      </c>
      <c r="BI18" s="324">
        <f>-Direct!AC30+Reass!AA34</f>
        <v>201759223.19851586</v>
      </c>
      <c r="BJ18" s="416">
        <f>-Direct!AE30+Reass!AE34-Direct!AI30+Reass!AC34-Direct!AG30+Reass!AG34</f>
        <v>22846035.265102617</v>
      </c>
      <c r="BK18" s="414">
        <f>-Direct!AH30+Reass!AF34</f>
        <v>1128688.4114661317</v>
      </c>
      <c r="BL18" s="415">
        <f>-Direct!AJ30+Reass!AH34</f>
        <v>14249459.091880159</v>
      </c>
      <c r="BM18" s="414">
        <f>-Direct!AD30+Reass!AB34</f>
        <v>225092941.4599269</v>
      </c>
      <c r="BN18" s="149"/>
      <c r="BO18" s="148"/>
      <c r="BP18" s="286"/>
      <c r="BS18" s="212"/>
      <c r="BY18" s="236"/>
      <c r="CF18" s="323">
        <v>1</v>
      </c>
      <c r="CH18" s="324">
        <f>SUM(CI18:CN18)</f>
        <v>562621180.58207989</v>
      </c>
      <c r="CI18" s="324">
        <f>-Direct!AS30+Reass!AQ34</f>
        <v>101338175.1934903</v>
      </c>
      <c r="CJ18" s="324">
        <f>-Direct!AP30+Reass!AN34</f>
        <v>218932890.88380441</v>
      </c>
      <c r="CK18" s="416">
        <f>-Direct!AV30+Reass!AP34-Direct!AR30+Reass!AT34-Direct!AT30+Reass!AR34</f>
        <v>35892600.00209868</v>
      </c>
      <c r="CL18" s="414">
        <f>-Direct!AU30+Reass!AS34</f>
        <v>5557560.6268214555</v>
      </c>
      <c r="CM18" s="415">
        <f>-Direct!AW30+Reass!AU34</f>
        <v>13621411.165767862</v>
      </c>
      <c r="CN18" s="414">
        <f>-Direct!AQ30+Reass!AO34</f>
        <v>187278542.71009719</v>
      </c>
      <c r="CO18" s="149"/>
      <c r="CP18" s="148"/>
      <c r="CQ18" s="286"/>
      <c r="CT18" s="212"/>
      <c r="CZ18" s="236"/>
      <c r="DG18" s="323">
        <v>1</v>
      </c>
      <c r="DH18" s="323"/>
      <c r="DI18" s="324">
        <f>SUM(DJ18:DO18)</f>
        <v>698767482.59896421</v>
      </c>
      <c r="DJ18" s="324">
        <f>-Direct!BF30+Reass!BD34</f>
        <v>133548579.2308338</v>
      </c>
      <c r="DK18" s="324">
        <f>-Direct!BC30+Reass!BA34</f>
        <v>297801487.49847192</v>
      </c>
      <c r="DL18" s="416">
        <f>-Direct!BE30+Reass!BC34-Direct!BI30+Reass!BG34-Direct!BG30+Reass!BE34</f>
        <v>58502638.010011569</v>
      </c>
      <c r="DM18" s="414">
        <f>-Direct!BH30+Reass!BF34</f>
        <v>7258286.8017704869</v>
      </c>
      <c r="DN18" s="415">
        <f>-Direct!BJ30+Reass!BH34</f>
        <v>22976004.37932935</v>
      </c>
      <c r="DO18" s="414">
        <f>-Direct!BD30+Reass!BB34</f>
        <v>178680486.67854714</v>
      </c>
      <c r="DP18" s="149"/>
      <c r="DQ18" s="148"/>
      <c r="DR18" s="286"/>
      <c r="DU18" s="212"/>
      <c r="EA18" s="236"/>
      <c r="EH18" s="323">
        <v>1</v>
      </c>
      <c r="EI18" s="323"/>
      <c r="EJ18" s="324">
        <f>SUM(EK18:EP18)</f>
        <v>689911090.37895226</v>
      </c>
      <c r="EK18" s="324">
        <f>-Direct!BS30+Reass!BQ34</f>
        <v>128973881.56160811</v>
      </c>
      <c r="EL18" s="324">
        <f>-Direct!BP30+Reass!BN34</f>
        <v>252302682.84817973</v>
      </c>
      <c r="EM18" s="416">
        <f>-Direct!BR30+Reass!BP34-Direct!BV30+Reass!BT34-Direct!BT30+Reass!BR34</f>
        <v>74307619.786759362</v>
      </c>
      <c r="EN18" s="414">
        <f>-Direct!BU30+Reass!BS34</f>
        <v>6739747.217420497</v>
      </c>
      <c r="EO18" s="415">
        <f>-Direct!BW30+Reass!BU34</f>
        <v>149100556.64899078</v>
      </c>
      <c r="EP18" s="414">
        <f>-Direct!BQ30+Reass!BO34</f>
        <v>78486602.315993831</v>
      </c>
      <c r="EQ18" s="149"/>
      <c r="ER18" s="148"/>
      <c r="ES18" s="286"/>
      <c r="EV18" s="212"/>
      <c r="FB18" s="236"/>
      <c r="FI18" s="323">
        <v>1</v>
      </c>
      <c r="FJ18" s="323"/>
      <c r="FK18" s="324">
        <f>SUM(FL18:FQ18)</f>
        <v>551119374.8709954</v>
      </c>
      <c r="FL18" s="324">
        <f>-Direct!CF30+Reass!CD34</f>
        <v>120013210.36425719</v>
      </c>
      <c r="FM18" s="324">
        <f>-Direct!CC30+Reass!CA34</f>
        <v>207388827.60494944</v>
      </c>
      <c r="FN18" s="416">
        <f>-Direct!CE30+Reass!CC34-Direct!CI30+Reass!CG34-Direct!CG30+Reass!CE34</f>
        <v>62883256.946406707</v>
      </c>
      <c r="FO18" s="414">
        <f>-Direct!CH30+Reass!CF34</f>
        <v>6803525.637445935</v>
      </c>
      <c r="FP18" s="415">
        <f>-Direct!CJ30+Reass!CH34</f>
        <v>83975880.6091142</v>
      </c>
      <c r="FQ18" s="414">
        <f>-Direct!CD30+Reass!CB34</f>
        <v>70054673.708821848</v>
      </c>
      <c r="FR18" s="149"/>
      <c r="FS18" s="148"/>
      <c r="FT18" s="286"/>
      <c r="FW18" s="212"/>
      <c r="GC18" s="236"/>
      <c r="GJ18" s="323">
        <v>1</v>
      </c>
      <c r="GK18" s="323"/>
      <c r="GL18" s="324">
        <f>SUM(GM18:GR18)</f>
        <v>496693688.76437002</v>
      </c>
      <c r="GM18" s="324">
        <f>-Direct!CS30+Reass!CQ34</f>
        <v>94141182.582582414</v>
      </c>
      <c r="GN18" s="324">
        <f>-Direct!CP30+Reass!CN34</f>
        <v>226264708.68709156</v>
      </c>
      <c r="GO18" s="416">
        <f>-Direct!CR30+Reass!CP34-Direct!CV30+Reass!CT34-Direct!CT30+Reass!CR34</f>
        <v>51790680.51092869</v>
      </c>
      <c r="GP18" s="414">
        <f>-Direct!CU30+Reass!CS34</f>
        <v>32722735.933032863</v>
      </c>
      <c r="GQ18" s="415">
        <f>-Direct!CW30+Reass!CU34</f>
        <v>31468111.032938071</v>
      </c>
      <c r="GR18" s="414">
        <f>-Direct!CQ30+Reass!CO34</f>
        <v>60306270.017796472</v>
      </c>
      <c r="GS18" s="149"/>
      <c r="GT18" s="148"/>
      <c r="GU18" s="286"/>
      <c r="GX18" s="212"/>
      <c r="HD18" s="236"/>
      <c r="HK18" s="323">
        <v>1</v>
      </c>
      <c r="HL18" s="323"/>
      <c r="HM18" s="324">
        <f>SUM(HN18:HS18)</f>
        <v>402513500.06232387</v>
      </c>
      <c r="HN18" s="324">
        <f>-Direct!DF30+Reass!DD34</f>
        <v>71430334.072340339</v>
      </c>
      <c r="HO18" s="324">
        <f>-Direct!DC30+Reass!DA34</f>
        <v>187340629.63917586</v>
      </c>
      <c r="HP18" s="416">
        <f>-Direct!DE30+Reass!DC34-Direct!DI30+Reass!DG34-Direct!DG30+Reass!DE34</f>
        <v>37435437.944666252</v>
      </c>
      <c r="HQ18" s="414">
        <f>-Direct!DH30+Reass!DF34</f>
        <v>32944359.946456775</v>
      </c>
      <c r="HR18" s="415">
        <f>-Direct!DJ30+Reass!DH34</f>
        <v>25783230.178696234</v>
      </c>
      <c r="HS18" s="414">
        <f>-Direct!DD30+Reass!DB34</f>
        <v>47579508.28098838</v>
      </c>
      <c r="HT18" s="149"/>
      <c r="HU18" s="148"/>
      <c r="HV18" s="286"/>
      <c r="HY18" s="212"/>
      <c r="IE18" s="236"/>
      <c r="IL18" s="323">
        <v>1</v>
      </c>
      <c r="IM18" s="323"/>
      <c r="IN18" s="324">
        <f>SUM(IO18:IT18)</f>
        <v>296207754.57126307</v>
      </c>
      <c r="IO18" s="324">
        <f>-Direct!DS30+Reass!DQ34</f>
        <v>44300702.477158248</v>
      </c>
      <c r="IP18" s="324">
        <f>-Direct!DP30+Reass!DN34</f>
        <v>145864194.46545354</v>
      </c>
      <c r="IQ18" s="416">
        <f>-Direct!DR30+Reass!DP34-Direct!DV30+Reass!DT34-Direct!DT30+Reass!DR34</f>
        <v>23489119.255358521</v>
      </c>
      <c r="IR18" s="414">
        <f>-Direct!DU30+Reass!DS34</f>
        <v>25041542.881967865</v>
      </c>
      <c r="IS18" s="415">
        <f>-Direct!DW30+Reass!DU34</f>
        <v>18983949.439279512</v>
      </c>
      <c r="IT18" s="414">
        <f>-Direct!DQ30+Reass!DO34</f>
        <v>38528246.05204542</v>
      </c>
      <c r="IU18" s="149"/>
      <c r="IV18" s="148"/>
      <c r="IW18" s="286"/>
      <c r="IZ18" s="212"/>
      <c r="JF18" s="236"/>
      <c r="JM18" s="323">
        <v>1</v>
      </c>
      <c r="JN18" s="323"/>
      <c r="JO18" s="324">
        <f>SUM(JP18:JU18)</f>
        <v>166516391.49026579</v>
      </c>
      <c r="JP18" s="324">
        <f>-Direct!EF30+Reass!ED34</f>
        <v>13671460.10696242</v>
      </c>
      <c r="JQ18" s="324">
        <f>-Direct!EC30+Reass!EA34</f>
        <v>93198763.412309006</v>
      </c>
      <c r="JR18" s="416">
        <f>-Direct!EE30+Reass!EE34-Direct!EI30+Reass!EG34-Direct!EG30+Reass!EC34</f>
        <v>8955817.9453223292</v>
      </c>
      <c r="JS18" s="414">
        <f>-Direct!EH30+Reass!EF34</f>
        <v>17432974.275453407</v>
      </c>
      <c r="JT18" s="415">
        <f>-Direct!EJ30+Reass!EH34</f>
        <v>11375434.092663491</v>
      </c>
      <c r="JU18" s="414">
        <f>-Direct!ED30+Reass!EB34</f>
        <v>21881941.657555144</v>
      </c>
      <c r="JV18" s="149"/>
      <c r="JW18" s="148"/>
      <c r="JX18" s="286"/>
      <c r="KA18" s="212"/>
      <c r="KG18" s="236"/>
      <c r="KN18" s="323">
        <v>1</v>
      </c>
      <c r="KO18" s="323"/>
      <c r="KP18" s="324">
        <f>SUM(KQ18:KV18)</f>
        <v>-567513480.65236568</v>
      </c>
      <c r="KQ18" s="324">
        <f>-Direct!ES30+Reass!EQ34</f>
        <v>-410684.34353925101</v>
      </c>
      <c r="KR18" s="324">
        <f>-Direct!EP30+Reass!EN34</f>
        <v>-368977616.10152239</v>
      </c>
      <c r="KS18" s="416">
        <f>-Direct!ER30+Reass!EP34-Direct!EV30+Reass!ET34-Direct!ET30+Reass!ER34</f>
        <v>-4300197.4966241168</v>
      </c>
      <c r="KT18" s="414">
        <f>-Direct!EU30+Reass!ES34</f>
        <v>-5059571.5473551489</v>
      </c>
      <c r="KU18" s="415">
        <f>-Direct!EW30+Reass!EU34</f>
        <v>-3759436.1130864918</v>
      </c>
      <c r="KV18" s="414">
        <f>-Direct!EQ30+Reass!EO34</f>
        <v>-185005975.05023819</v>
      </c>
      <c r="KW18" s="149"/>
      <c r="KX18" s="148"/>
      <c r="KY18" s="286"/>
      <c r="LB18" s="212"/>
      <c r="LH18" s="236"/>
      <c r="LO18" s="323">
        <v>1</v>
      </c>
    </row>
    <row r="19" spans="1:327" x14ac:dyDescent="0.25">
      <c r="A19" s="246">
        <v>-1222325.3570000001</v>
      </c>
      <c r="B19" s="216" t="s">
        <v>352</v>
      </c>
      <c r="C19" s="216"/>
      <c r="D19" s="222">
        <f>SUM(E19:J19)</f>
        <v>-134439037.23499021</v>
      </c>
      <c r="E19" s="417">
        <f t="shared" ref="E19:J19" si="84">+E17+E18</f>
        <v>-51144078.389519006</v>
      </c>
      <c r="F19" s="222">
        <f t="shared" si="84"/>
        <v>-145499847.31072834</v>
      </c>
      <c r="G19" s="413">
        <f t="shared" si="84"/>
        <v>55940830.130195126</v>
      </c>
      <c r="H19" s="227">
        <f t="shared" si="84"/>
        <v>-12275354.858031858</v>
      </c>
      <c r="I19" s="229">
        <f t="shared" si="84"/>
        <v>-4568381.5154457809</v>
      </c>
      <c r="J19" s="227">
        <f t="shared" si="84"/>
        <v>23107794.708539635</v>
      </c>
      <c r="K19" s="220">
        <f>+(F19-E19)/E19</f>
        <v>1.844901147745498</v>
      </c>
      <c r="L19" s="219">
        <f>+F19-E19</f>
        <v>-94355768.921209335</v>
      </c>
      <c r="M19" s="246">
        <f>+F19-I19</f>
        <v>-140931465.79528257</v>
      </c>
      <c r="N19" s="117">
        <f>+M19/H19</f>
        <v>11.480846576347245</v>
      </c>
      <c r="AD19" s="322"/>
      <c r="AE19" s="322"/>
      <c r="AF19" s="222">
        <f>SUM(AG19:AL19)</f>
        <v>-964213811.52107382</v>
      </c>
      <c r="AG19" s="417">
        <f t="shared" ref="AG19:AL19" si="85">+AG17+AG18</f>
        <v>-418632765.3171649</v>
      </c>
      <c r="AH19" s="222">
        <f t="shared" si="85"/>
        <v>-106890317.48152715</v>
      </c>
      <c r="AI19" s="413">
        <f t="shared" si="85"/>
        <v>-192612684.62200382</v>
      </c>
      <c r="AJ19" s="227">
        <f t="shared" si="85"/>
        <v>-34257172.112318933</v>
      </c>
      <c r="AK19" s="229">
        <f t="shared" si="85"/>
        <v>-159236279.83497542</v>
      </c>
      <c r="AL19" s="227">
        <f t="shared" si="85"/>
        <v>-52584592.153083563</v>
      </c>
      <c r="AM19" s="220">
        <f>+(AH19-AG19)/AG19</f>
        <v>-0.74466805673811787</v>
      </c>
      <c r="AN19" s="219">
        <f>+AH19-AG19</f>
        <v>311742447.83563775</v>
      </c>
      <c r="AO19" s="246">
        <f>+AH19-AK19</f>
        <v>52345962.353448272</v>
      </c>
      <c r="BG19" s="222">
        <f>SUM(BH19:BM19)</f>
        <v>-1469653883.6394951</v>
      </c>
      <c r="BH19" s="417">
        <f t="shared" ref="BH19:BM19" si="86">+BH17+BH18</f>
        <v>-500189777.22736204</v>
      </c>
      <c r="BI19" s="222">
        <f t="shared" si="86"/>
        <v>-253249967.8633413</v>
      </c>
      <c r="BJ19" s="413">
        <f t="shared" si="86"/>
        <v>-309116217.34300351</v>
      </c>
      <c r="BK19" s="227">
        <f t="shared" si="86"/>
        <v>-31925197.895204447</v>
      </c>
      <c r="BL19" s="229">
        <f t="shared" si="86"/>
        <v>-243927765.78487638</v>
      </c>
      <c r="BM19" s="227">
        <f t="shared" si="86"/>
        <v>-131244957.52570742</v>
      </c>
      <c r="BN19" s="220">
        <f>+(BI19-BH19)/BH19</f>
        <v>-0.49369223564074133</v>
      </c>
      <c r="BO19" s="219">
        <f>+BI19-BH19</f>
        <v>246939809.36402074</v>
      </c>
      <c r="BP19" s="246">
        <f>+BI19-BL19</f>
        <v>-9322202.0784649253</v>
      </c>
      <c r="BQ19" s="117">
        <f>+BP19/BK19</f>
        <v>0.29200138740143045</v>
      </c>
      <c r="CH19" s="222">
        <f>SUM(CI19:CN19)</f>
        <v>-1968654505.5596862</v>
      </c>
      <c r="CI19" s="417">
        <f t="shared" ref="CI19:CN19" si="87">+CI17+CI18</f>
        <v>-806294198.12918627</v>
      </c>
      <c r="CJ19" s="222">
        <f t="shared" si="87"/>
        <v>-270081941.89804351</v>
      </c>
      <c r="CK19" s="413">
        <f t="shared" si="87"/>
        <v>-354862868.76782507</v>
      </c>
      <c r="CL19" s="227">
        <f t="shared" si="87"/>
        <v>-91283028.999865741</v>
      </c>
      <c r="CM19" s="229">
        <f t="shared" si="87"/>
        <v>-247726316.97382241</v>
      </c>
      <c r="CN19" s="227">
        <f t="shared" si="87"/>
        <v>-198406150.79094309</v>
      </c>
      <c r="CO19" s="220">
        <f>+(CJ19-CI19)/CI19</f>
        <v>-0.6650330083923407</v>
      </c>
      <c r="CP19" s="219">
        <f>+CJ19-CI19</f>
        <v>536212256.23114276</v>
      </c>
      <c r="CQ19" s="246">
        <f>+CJ19-CM19</f>
        <v>-22355624.924221098</v>
      </c>
      <c r="CR19" s="117">
        <f>+CQ19/CL19</f>
        <v>0.2449045038180534</v>
      </c>
      <c r="DI19" s="222">
        <f>SUM(DJ19:DO19)</f>
        <v>-2131882990.0209594</v>
      </c>
      <c r="DJ19" s="417">
        <f t="shared" ref="DJ19:DO19" si="88">+DJ17+DJ18</f>
        <v>-831188030.88034284</v>
      </c>
      <c r="DK19" s="222">
        <f t="shared" si="88"/>
        <v>-315059790.08007067</v>
      </c>
      <c r="DL19" s="413">
        <f t="shared" si="88"/>
        <v>-281222770.22782081</v>
      </c>
      <c r="DM19" s="227">
        <f t="shared" si="88"/>
        <v>-107212152.46049157</v>
      </c>
      <c r="DN19" s="229">
        <f t="shared" si="88"/>
        <v>-330540804.18048412</v>
      </c>
      <c r="DO19" s="227">
        <f t="shared" si="88"/>
        <v>-266659442.19174927</v>
      </c>
      <c r="DP19" s="220">
        <f>+(DK19-DJ19)/DJ19</f>
        <v>-0.62095244592685139</v>
      </c>
      <c r="DQ19" s="219">
        <f>+DK19-DJ19</f>
        <v>516128240.80027217</v>
      </c>
      <c r="DR19" s="246">
        <f>+DK19-DN19</f>
        <v>15481014.100413442</v>
      </c>
      <c r="DS19" s="117">
        <f>+DR19/DM19</f>
        <v>-0.14439607586573083</v>
      </c>
      <c r="EJ19" s="222">
        <f>SUM(EK19:EP19)</f>
        <v>-2399110759.8017688</v>
      </c>
      <c r="EK19" s="417">
        <f t="shared" ref="EK19:EP19" si="89">+EK17+EK18</f>
        <v>-982038379.89675641</v>
      </c>
      <c r="EL19" s="222">
        <f t="shared" si="89"/>
        <v>-409204576.42428303</v>
      </c>
      <c r="EM19" s="413">
        <f t="shared" si="89"/>
        <v>-280933318.45199466</v>
      </c>
      <c r="EN19" s="227">
        <f t="shared" si="89"/>
        <v>-114675775.97729431</v>
      </c>
      <c r="EO19" s="229">
        <f t="shared" si="89"/>
        <v>-226983536.38056293</v>
      </c>
      <c r="EP19" s="227">
        <f t="shared" si="89"/>
        <v>-385275172.67087734</v>
      </c>
      <c r="EQ19" s="220">
        <f>+(EL19-EK19)/EK19</f>
        <v>-0.58331101431361221</v>
      </c>
      <c r="ER19" s="219">
        <f>+EL19-EK19</f>
        <v>572833803.47247338</v>
      </c>
      <c r="ES19" s="246">
        <f>+EL19-EO19</f>
        <v>-182221040.0437201</v>
      </c>
      <c r="ET19" s="117">
        <f>+ES19/EN19</f>
        <v>1.5890107434703531</v>
      </c>
      <c r="FK19" s="222">
        <f>SUM(FL19:FQ19)</f>
        <v>-2674525313.1422348</v>
      </c>
      <c r="FL19" s="417">
        <f t="shared" ref="FL19:FQ19" si="90">+FL17+FL18</f>
        <v>-1007934819.6528126</v>
      </c>
      <c r="FM19" s="222">
        <f t="shared" si="90"/>
        <v>-498586290.94626236</v>
      </c>
      <c r="FN19" s="413">
        <f t="shared" si="90"/>
        <v>-310446685.65514451</v>
      </c>
      <c r="FO19" s="227">
        <f t="shared" si="90"/>
        <v>-120679037.05359639</v>
      </c>
      <c r="FP19" s="229">
        <f t="shared" si="90"/>
        <v>-315905410.15434873</v>
      </c>
      <c r="FQ19" s="227">
        <f t="shared" si="90"/>
        <v>-420973069.68007064</v>
      </c>
      <c r="FR19" s="220">
        <f>+(FM19-FL19)/FL19</f>
        <v>-0.50533875680770457</v>
      </c>
      <c r="FS19" s="219">
        <f>+FM19-FL19</f>
        <v>509348528.70655024</v>
      </c>
      <c r="FT19" s="246">
        <f>+FM19-FP19</f>
        <v>-182680880.79191363</v>
      </c>
      <c r="FU19" s="117">
        <f>+FT19/FO19</f>
        <v>1.5137747636383672</v>
      </c>
      <c r="GL19" s="222">
        <f>SUM(GM19:GR19)</f>
        <v>-3173561840.155405</v>
      </c>
      <c r="GM19" s="417">
        <f t="shared" ref="GM19:GR19" si="91">+GM17+GM18</f>
        <v>-953156076.72580719</v>
      </c>
      <c r="GN19" s="222">
        <f t="shared" si="91"/>
        <v>-837110889.64222896</v>
      </c>
      <c r="GO19" s="413">
        <f t="shared" si="91"/>
        <v>-339272672.4700489</v>
      </c>
      <c r="GP19" s="227">
        <f t="shared" si="91"/>
        <v>-187087671.04321438</v>
      </c>
      <c r="GQ19" s="229">
        <f t="shared" si="91"/>
        <v>-379581134.63131708</v>
      </c>
      <c r="GR19" s="227">
        <f t="shared" si="91"/>
        <v>-477353395.64278859</v>
      </c>
      <c r="GS19" s="220">
        <f>+(GN19-GM19)/GM19</f>
        <v>-0.12174835781586352</v>
      </c>
      <c r="GT19" s="219">
        <f>+GN19-GM19</f>
        <v>116045187.08357823</v>
      </c>
      <c r="GU19" s="246">
        <f>+GN19-GQ19</f>
        <v>-457529755.01091188</v>
      </c>
      <c r="GV19" s="117">
        <f>+GU19/GP19</f>
        <v>2.4455366431133214</v>
      </c>
      <c r="HM19" s="222">
        <f>SUM(HN19:HS19)</f>
        <v>-3502018626.0047779</v>
      </c>
      <c r="HN19" s="417">
        <f t="shared" ref="HN19:HS19" si="92">+HN17+HN18</f>
        <v>-1039319793.5435961</v>
      </c>
      <c r="HO19" s="222">
        <f t="shared" si="92"/>
        <v>-940617379.64434743</v>
      </c>
      <c r="HP19" s="413">
        <f t="shared" si="92"/>
        <v>-362467296.89441818</v>
      </c>
      <c r="HQ19" s="227">
        <f t="shared" si="92"/>
        <v>-228894167.95405537</v>
      </c>
      <c r="HR19" s="229">
        <f t="shared" si="92"/>
        <v>-415705750.83692324</v>
      </c>
      <c r="HS19" s="227">
        <f t="shared" si="92"/>
        <v>-515014237.13143784</v>
      </c>
      <c r="HT19" s="220">
        <f>+(HO19-HN19)/HN19</f>
        <v>-9.496828070859642E-2</v>
      </c>
      <c r="HU19" s="219">
        <f>+HO19-HN19</f>
        <v>98702413.899248719</v>
      </c>
      <c r="HV19" s="246">
        <f>+HO19-HR19</f>
        <v>-524911628.80742419</v>
      </c>
      <c r="HW19" s="117">
        <f>+HV19/HQ19</f>
        <v>2.293250341410126</v>
      </c>
      <c r="IN19" s="222">
        <f>SUM(IO19:IT19)</f>
        <v>-3831971180.372757</v>
      </c>
      <c r="IO19" s="417">
        <f t="shared" ref="IO19:IT19" si="93">+IO17+IO18</f>
        <v>-1113613295.5578077</v>
      </c>
      <c r="IP19" s="222">
        <f t="shared" si="93"/>
        <v>-1060916863.4814619</v>
      </c>
      <c r="IQ19" s="413">
        <f t="shared" si="93"/>
        <v>-398935454.35251081</v>
      </c>
      <c r="IR19" s="227">
        <f t="shared" si="93"/>
        <v>-241425120.63198963</v>
      </c>
      <c r="IS19" s="229">
        <f t="shared" si="93"/>
        <v>-453596939.28858358</v>
      </c>
      <c r="IT19" s="227">
        <f t="shared" si="93"/>
        <v>-563483507.06040359</v>
      </c>
      <c r="IU19" s="220">
        <f>+(IP19-IO19)/IO19</f>
        <v>-4.7320225330059675E-2</v>
      </c>
      <c r="IV19" s="219">
        <f>+IP19-IO19</f>
        <v>52696432.076345801</v>
      </c>
      <c r="IW19" s="246">
        <f>+IP19-IS19</f>
        <v>-607319924.19287825</v>
      </c>
      <c r="IX19" s="117">
        <f>+IW19/IR19</f>
        <v>2.5155622687608852</v>
      </c>
      <c r="JO19" s="222">
        <f>SUM(JP19:JU19)</f>
        <v>-4196319105.5505972</v>
      </c>
      <c r="JP19" s="417">
        <f t="shared" ref="JP19:JU19" si="94">+JP17+JP18</f>
        <v>-1163279581.2262917</v>
      </c>
      <c r="JQ19" s="222">
        <f t="shared" si="94"/>
        <v>-1190293112.7328191</v>
      </c>
      <c r="JR19" s="413">
        <f t="shared" si="94"/>
        <v>-470968587.93709266</v>
      </c>
      <c r="JS19" s="227">
        <f t="shared" si="94"/>
        <v>-259042964.85711381</v>
      </c>
      <c r="JT19" s="229">
        <f t="shared" si="94"/>
        <v>-504421884.45032376</v>
      </c>
      <c r="JU19" s="227">
        <f t="shared" si="94"/>
        <v>-608312974.34695649</v>
      </c>
      <c r="JV19" s="220">
        <f>+(JQ19-JP19)/JP19</f>
        <v>2.3221873694413715E-2</v>
      </c>
      <c r="JW19" s="219">
        <f>+JQ19-JP19</f>
        <v>-27013531.506527424</v>
      </c>
      <c r="JX19" s="246">
        <f>+JQ19-JT19</f>
        <v>-685871228.28249526</v>
      </c>
      <c r="JY19" s="117">
        <f>+JX19/JS19</f>
        <v>2.6477122382413154</v>
      </c>
      <c r="KP19" s="222">
        <f>SUM(KQ19:KV19)</f>
        <v>-5070574832.9635191</v>
      </c>
      <c r="KQ19" s="417">
        <f t="shared" ref="KQ19:KV19" si="95">+KQ17+KQ18</f>
        <v>-1206817889.0653691</v>
      </c>
      <c r="KR19" s="222">
        <f t="shared" si="95"/>
        <v>-1711395282.2117124</v>
      </c>
      <c r="KS19" s="413">
        <f t="shared" si="95"/>
        <v>-505085402.0956589</v>
      </c>
      <c r="KT19" s="227">
        <f t="shared" si="95"/>
        <v>-287063891.22240919</v>
      </c>
      <c r="KU19" s="229">
        <f t="shared" si="95"/>
        <v>-537101449.54624844</v>
      </c>
      <c r="KV19" s="227">
        <f t="shared" si="95"/>
        <v>-823110918.82212114</v>
      </c>
      <c r="KW19" s="220">
        <f>+(KR19-KQ19)/KQ19</f>
        <v>0.41810566260093945</v>
      </c>
      <c r="KX19" s="219">
        <f>+KR19-KQ19</f>
        <v>-504577393.14634323</v>
      </c>
      <c r="KY19" s="246">
        <f>+KR19-KU19</f>
        <v>-1174293832.6654639</v>
      </c>
      <c r="KZ19" s="117">
        <f>+KY19/KT19</f>
        <v>4.0907054790658206</v>
      </c>
    </row>
    <row r="20" spans="1:327" x14ac:dyDescent="0.25">
      <c r="A20" s="317">
        <v>0</v>
      </c>
      <c r="B20" s="320"/>
      <c r="C20" s="320"/>
      <c r="D20" s="297"/>
      <c r="E20" s="469"/>
      <c r="F20" s="469"/>
      <c r="G20" s="469"/>
      <c r="H20" s="469"/>
      <c r="I20" s="469"/>
      <c r="J20" s="469"/>
      <c r="K20" s="468"/>
      <c r="L20" s="467"/>
      <c r="M20" s="466">
        <f>+F20-I20</f>
        <v>0</v>
      </c>
      <c r="N20" s="117" t="e">
        <f>+M20/H20</f>
        <v>#DIV/0!</v>
      </c>
      <c r="AF20" s="297"/>
      <c r="AG20" s="460">
        <v>0</v>
      </c>
      <c r="AH20" s="297">
        <v>0</v>
      </c>
      <c r="AI20" s="459">
        <v>0</v>
      </c>
      <c r="AJ20" s="457">
        <v>0</v>
      </c>
      <c r="AK20" s="458">
        <v>0</v>
      </c>
      <c r="AL20" s="467">
        <v>-1</v>
      </c>
      <c r="AM20" s="468"/>
      <c r="AN20" s="467"/>
      <c r="AO20" s="466">
        <f>+AH20-AK20</f>
        <v>0</v>
      </c>
      <c r="BG20" s="297"/>
      <c r="BH20" s="460">
        <v>0</v>
      </c>
      <c r="BI20" s="297">
        <v>0</v>
      </c>
      <c r="BJ20" s="459">
        <v>0</v>
      </c>
      <c r="BK20" s="457">
        <v>0</v>
      </c>
      <c r="BL20" s="458">
        <v>0</v>
      </c>
      <c r="BM20" s="467">
        <v>-1</v>
      </c>
      <c r="BN20" s="468"/>
      <c r="BO20" s="467"/>
      <c r="BP20" s="466">
        <f>+BI20-BL20</f>
        <v>0</v>
      </c>
      <c r="BQ20" s="117" t="e">
        <f>+BP20/BK20</f>
        <v>#DIV/0!</v>
      </c>
      <c r="CH20" s="297"/>
      <c r="CI20" s="460">
        <v>0</v>
      </c>
      <c r="CJ20" s="297">
        <v>0</v>
      </c>
      <c r="CK20" s="459">
        <v>0</v>
      </c>
      <c r="CL20" s="457">
        <v>0</v>
      </c>
      <c r="CM20" s="458">
        <v>0</v>
      </c>
      <c r="CN20" s="467">
        <v>-1</v>
      </c>
      <c r="CO20" s="468"/>
      <c r="CP20" s="467"/>
      <c r="CQ20" s="466">
        <f>+CJ20-CM20</f>
        <v>0</v>
      </c>
      <c r="CR20" s="117" t="e">
        <f>+CQ20/CL20</f>
        <v>#DIV/0!</v>
      </c>
      <c r="DI20" s="297"/>
      <c r="DJ20" s="460">
        <v>0</v>
      </c>
      <c r="DK20" s="297">
        <v>0</v>
      </c>
      <c r="DL20" s="459">
        <v>0</v>
      </c>
      <c r="DM20" s="457">
        <v>0</v>
      </c>
      <c r="DN20" s="458">
        <v>0</v>
      </c>
      <c r="DO20" s="467">
        <v>-1</v>
      </c>
      <c r="DP20" s="468"/>
      <c r="DQ20" s="467"/>
      <c r="DR20" s="466">
        <f>+DK20-DN20</f>
        <v>0</v>
      </c>
      <c r="DS20" s="117" t="e">
        <f>+DR20/DM20</f>
        <v>#DIV/0!</v>
      </c>
      <c r="EJ20" s="297"/>
      <c r="EK20" s="460">
        <v>0</v>
      </c>
      <c r="EL20" s="297">
        <v>0</v>
      </c>
      <c r="EM20" s="459">
        <v>0</v>
      </c>
      <c r="EN20" s="457">
        <v>0</v>
      </c>
      <c r="EO20" s="458">
        <v>0</v>
      </c>
      <c r="EP20" s="467">
        <v>-1</v>
      </c>
      <c r="EQ20" s="468"/>
      <c r="ER20" s="467"/>
      <c r="ES20" s="466">
        <f>+EL20-EO20</f>
        <v>0</v>
      </c>
      <c r="ET20" s="117" t="e">
        <f>+ES20/EN20</f>
        <v>#DIV/0!</v>
      </c>
      <c r="FK20" s="297"/>
      <c r="FL20" s="460">
        <v>0</v>
      </c>
      <c r="FM20" s="297">
        <v>0</v>
      </c>
      <c r="FN20" s="459">
        <v>0</v>
      </c>
      <c r="FO20" s="457">
        <v>0</v>
      </c>
      <c r="FP20" s="458">
        <v>0</v>
      </c>
      <c r="FQ20" s="467">
        <v>-1</v>
      </c>
      <c r="FR20" s="468"/>
      <c r="FS20" s="467"/>
      <c r="FT20" s="466">
        <f>+FM20-FP20</f>
        <v>0</v>
      </c>
      <c r="FU20" s="117" t="e">
        <f>+FT20/FO20</f>
        <v>#DIV/0!</v>
      </c>
      <c r="GL20" s="297"/>
      <c r="GM20" s="460">
        <v>0</v>
      </c>
      <c r="GN20" s="297">
        <v>0</v>
      </c>
      <c r="GO20" s="459">
        <v>0</v>
      </c>
      <c r="GP20" s="457">
        <v>0</v>
      </c>
      <c r="GQ20" s="458">
        <v>0</v>
      </c>
      <c r="GR20" s="467">
        <v>-1</v>
      </c>
      <c r="GS20" s="468"/>
      <c r="GT20" s="467"/>
      <c r="GU20" s="466">
        <f>+GN20-GQ20</f>
        <v>0</v>
      </c>
      <c r="GV20" s="117" t="e">
        <f>+GU20/GP20</f>
        <v>#DIV/0!</v>
      </c>
      <c r="HM20" s="297"/>
      <c r="HN20" s="460">
        <v>0</v>
      </c>
      <c r="HO20" s="297">
        <v>0</v>
      </c>
      <c r="HP20" s="459">
        <v>0</v>
      </c>
      <c r="HQ20" s="457">
        <v>0</v>
      </c>
      <c r="HR20" s="458">
        <v>0</v>
      </c>
      <c r="HS20" s="467">
        <v>-1</v>
      </c>
      <c r="HT20" s="468"/>
      <c r="HU20" s="467"/>
      <c r="HV20" s="466">
        <f>+HO20-HR20</f>
        <v>0</v>
      </c>
      <c r="HW20" s="117" t="e">
        <f>+HV20/HQ20</f>
        <v>#DIV/0!</v>
      </c>
      <c r="IN20" s="297"/>
      <c r="IO20" s="460">
        <v>0</v>
      </c>
      <c r="IP20" s="297">
        <v>0</v>
      </c>
      <c r="IQ20" s="459">
        <v>0</v>
      </c>
      <c r="IR20" s="457">
        <v>0</v>
      </c>
      <c r="IS20" s="458">
        <v>0</v>
      </c>
      <c r="IT20" s="467">
        <v>-1</v>
      </c>
      <c r="IU20" s="468"/>
      <c r="IV20" s="467"/>
      <c r="IW20" s="466">
        <f>+IP20-IS20</f>
        <v>0</v>
      </c>
      <c r="IX20" s="117" t="e">
        <f>+IW20/IR20</f>
        <v>#DIV/0!</v>
      </c>
      <c r="JO20" s="297"/>
      <c r="JP20" s="460">
        <v>0</v>
      </c>
      <c r="JQ20" s="297">
        <v>0</v>
      </c>
      <c r="JR20" s="459">
        <v>0</v>
      </c>
      <c r="JS20" s="457">
        <v>0</v>
      </c>
      <c r="JT20" s="458">
        <v>0</v>
      </c>
      <c r="JU20" s="467">
        <v>-1</v>
      </c>
      <c r="JV20" s="468"/>
      <c r="JW20" s="467"/>
      <c r="JX20" s="466">
        <f>+JQ20-JT20</f>
        <v>0</v>
      </c>
      <c r="JY20" s="117" t="e">
        <f>+JX20/JS20</f>
        <v>#DIV/0!</v>
      </c>
      <c r="KP20" s="297"/>
      <c r="KQ20" s="460">
        <v>0</v>
      </c>
      <c r="KR20" s="297">
        <v>0</v>
      </c>
      <c r="KS20" s="459">
        <v>0</v>
      </c>
      <c r="KT20" s="457">
        <v>0</v>
      </c>
      <c r="KU20" s="458">
        <v>0</v>
      </c>
      <c r="KV20" s="467">
        <v>-1</v>
      </c>
      <c r="KW20" s="468"/>
      <c r="KX20" s="467"/>
      <c r="KY20" s="466">
        <f>+KR20-KU20</f>
        <v>0</v>
      </c>
      <c r="KZ20" s="117" t="e">
        <f>+KY20/KT20</f>
        <v>#DIV/0!</v>
      </c>
    </row>
    <row r="21" spans="1:327" x14ac:dyDescent="0.25">
      <c r="A21" s="147">
        <v>-743187.62100000004</v>
      </c>
      <c r="B21" s="314" t="s">
        <v>351</v>
      </c>
      <c r="C21" s="314"/>
      <c r="D21" s="463">
        <f t="shared" ref="D21:D41" si="96">SUM(E21:J21)</f>
        <v>-169982196.10013911</v>
      </c>
      <c r="E21" s="305">
        <f>'CPC SAZ Local'!D21</f>
        <v>-25657575.3958591</v>
      </c>
      <c r="F21" s="305">
        <f>'CPC SAZ Local'!E21</f>
        <v>-58336910.561002903</v>
      </c>
      <c r="G21" s="305">
        <f>'CPC SAZ Local'!F21</f>
        <v>-8224115.8941622097</v>
      </c>
      <c r="H21" s="305">
        <f>'CPC SAZ Local'!G21</f>
        <v>-13537825.6570937</v>
      </c>
      <c r="I21" s="305">
        <f>'CPC SAZ Local'!H21</f>
        <v>-6429938.9553491902</v>
      </c>
      <c r="J21" s="305">
        <f>'CPC SAZ Local'!I21</f>
        <v>-57795829.636671998</v>
      </c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F21" s="463">
        <f t="shared" ref="AF21:AF41" si="97">SUM(AG21:AL21)</f>
        <v>-338964392.20027757</v>
      </c>
      <c r="AG21" s="306">
        <f>'CPC SAZ Local'!AE21</f>
        <v>-67328184.8306171</v>
      </c>
      <c r="AH21" s="306">
        <f>'CPC SAZ Local'!AF21</f>
        <v>-163368409.98029599</v>
      </c>
      <c r="AI21" s="306">
        <f>'CPC SAZ Local'!AG21</f>
        <v>-13228952.8261037</v>
      </c>
      <c r="AJ21" s="306">
        <f>'CPC SAZ Local'!AH21</f>
        <v>-37911727.428162999</v>
      </c>
      <c r="AK21" s="306">
        <f>'CPC SAZ Local'!AI21</f>
        <v>-32332744.127697501</v>
      </c>
      <c r="AL21" s="306">
        <f>'CPC SAZ Local'!AJ21</f>
        <v>-24794373.0074003</v>
      </c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6"/>
      <c r="BD21" s="286"/>
      <c r="BG21" s="463">
        <f>'CPC SAZ Local'!AP21</f>
        <v>-510446588.30041724</v>
      </c>
      <c r="BH21" s="306">
        <f>'CPC SAZ Local'!AQ21</f>
        <v>-97568906.882070094</v>
      </c>
      <c r="BI21" s="306">
        <f>'CPC SAZ Local'!AR21</f>
        <v>-236745981.21039701</v>
      </c>
      <c r="BJ21" s="306">
        <f>'CPC SAZ Local'!AS21</f>
        <v>-19170789.6133634</v>
      </c>
      <c r="BK21" s="306">
        <f>'CPC SAZ Local'!AT21</f>
        <v>-54939930.617210902</v>
      </c>
      <c r="BL21" s="306">
        <f>'CPC SAZ Local'!AU21</f>
        <v>-46855124.773875497</v>
      </c>
      <c r="BM21" s="306">
        <f>'CPC SAZ Local'!AV21</f>
        <v>-55165855.203500398</v>
      </c>
      <c r="BN21" s="286"/>
      <c r="BO21" s="286"/>
      <c r="BP21" s="286"/>
      <c r="BQ21" s="286"/>
      <c r="BR21" s="286"/>
      <c r="BS21" s="286"/>
      <c r="BT21" s="286"/>
      <c r="BU21" s="286"/>
      <c r="BV21" s="286"/>
      <c r="BW21" s="286"/>
      <c r="BX21" s="286"/>
      <c r="BY21" s="286"/>
      <c r="BZ21" s="286"/>
      <c r="CA21" s="286"/>
      <c r="CB21" s="286"/>
      <c r="CC21" s="286"/>
      <c r="CD21" s="286"/>
      <c r="CE21" s="286"/>
      <c r="CH21" s="463">
        <f t="shared" ref="CH21:CH41" si="98">SUM(CI21:CN21)</f>
        <v>-680328784.40055633</v>
      </c>
      <c r="CI21" s="306">
        <f>'CPC SAZ Local'!BC21</f>
        <v>-133939092.89764901</v>
      </c>
      <c r="CJ21" s="306">
        <f>'CPC SAZ Local'!BD21</f>
        <v>-324996384.44049698</v>
      </c>
      <c r="CK21" s="306">
        <f>'CPC SAZ Local'!BE21</f>
        <v>-26316971.7997263</v>
      </c>
      <c r="CL21" s="306">
        <f>'CPC SAZ Local'!BF21</f>
        <v>-75419564.550653398</v>
      </c>
      <c r="CM21" s="306">
        <f>'CPC SAZ Local'!BG21</f>
        <v>-64321033.312430099</v>
      </c>
      <c r="CN21" s="306">
        <f>'CPC SAZ Local'!BH21</f>
        <v>-55335737.399600498</v>
      </c>
      <c r="CO21" s="286"/>
      <c r="CP21" s="286"/>
      <c r="CQ21" s="286"/>
      <c r="CR21" s="286"/>
      <c r="CS21" s="286"/>
      <c r="CT21" s="286"/>
      <c r="CU21" s="286"/>
      <c r="CV21" s="286"/>
      <c r="CW21" s="286"/>
      <c r="CX21" s="286"/>
      <c r="CY21" s="286"/>
      <c r="CZ21" s="286"/>
      <c r="DA21" s="286"/>
      <c r="DB21" s="286"/>
      <c r="DC21" s="286"/>
      <c r="DD21" s="286"/>
      <c r="DE21" s="286"/>
      <c r="DF21" s="286"/>
      <c r="DI21" s="463">
        <f t="shared" ref="DI21:DI41" si="99">SUM(DJ21:DO21)</f>
        <v>-866776343.50019491</v>
      </c>
      <c r="DJ21" s="306">
        <f>'CPC SAZ Local'!BO21</f>
        <v>-173855767.87757</v>
      </c>
      <c r="DK21" s="306">
        <f>'CPC SAZ Local'!BP21</f>
        <v>-421852162.44157702</v>
      </c>
      <c r="DL21" s="306">
        <f>'CPC SAZ Local'!BQ21</f>
        <v>-34159984.523339197</v>
      </c>
      <c r="DM21" s="306">
        <f>'CPC SAZ Local'!BR21</f>
        <v>-97896185.678706795</v>
      </c>
      <c r="DN21" s="306">
        <f>'CPC SAZ Local'!BS21</f>
        <v>-83490058.020301804</v>
      </c>
      <c r="DO21" s="306">
        <f>'CPC SAZ Local'!BT21</f>
        <v>-55522184.958700202</v>
      </c>
      <c r="DP21" s="286"/>
      <c r="DQ21" s="286"/>
      <c r="DR21" s="286"/>
      <c r="DS21" s="286"/>
      <c r="DT21" s="286"/>
      <c r="DU21" s="286"/>
      <c r="DV21" s="286"/>
      <c r="DW21" s="286"/>
      <c r="DX21" s="286"/>
      <c r="DY21" s="286"/>
      <c r="DZ21" s="286"/>
      <c r="EA21" s="286"/>
      <c r="EB21" s="286"/>
      <c r="EC21" s="286"/>
      <c r="ED21" s="286"/>
      <c r="EE21" s="286"/>
      <c r="EF21" s="286"/>
      <c r="EG21" s="286"/>
      <c r="EJ21" s="463">
        <f t="shared" ref="EJ21:EJ41" si="100">SUM(EK21:EP21)</f>
        <v>-1048758539.6003327</v>
      </c>
      <c r="EK21" s="306">
        <f>'CPC SAZ Local'!CA21</f>
        <v>-199958154.525435</v>
      </c>
      <c r="EL21" s="306">
        <f>'CPC SAZ Local'!CB21</f>
        <v>-485188273.67167699</v>
      </c>
      <c r="EM21" s="306">
        <f>'CPC SAZ Local'!CC21</f>
        <v>-39288702.0505092</v>
      </c>
      <c r="EN21" s="306">
        <f>'CPC SAZ Local'!CD21</f>
        <v>-112594139.742194</v>
      </c>
      <c r="EO21" s="306">
        <f>'CPC SAZ Local'!CE21</f>
        <v>-96025102.4557174</v>
      </c>
      <c r="EP21" s="306">
        <f>'CPC SAZ Local'!CF21</f>
        <v>-115704167.1548</v>
      </c>
      <c r="EQ21" s="286"/>
      <c r="ER21" s="286"/>
      <c r="ES21" s="286"/>
      <c r="ET21" s="286"/>
      <c r="EU21" s="286"/>
      <c r="EV21" s="286"/>
      <c r="EW21" s="286"/>
      <c r="EX21" s="286"/>
      <c r="EY21" s="286"/>
      <c r="EZ21" s="286"/>
      <c r="FA21" s="286"/>
      <c r="FB21" s="286"/>
      <c r="FC21" s="286"/>
      <c r="FD21" s="286"/>
      <c r="FE21" s="286"/>
      <c r="FF21" s="286"/>
      <c r="FG21" s="286"/>
      <c r="FH21" s="286"/>
      <c r="FK21" s="463">
        <f t="shared" ref="FK21:FK41" si="101">SUM(FL21:FQ21)</f>
        <v>-1231240735.7004716</v>
      </c>
      <c r="FL21" s="306">
        <f>'CPC SAZ Local'!CM21</f>
        <v>-251884178.41545299</v>
      </c>
      <c r="FM21" s="306">
        <f>'CPC SAZ Local'!CN21</f>
        <v>-611184124.90177703</v>
      </c>
      <c r="FN21" s="306">
        <f>'CPC SAZ Local'!CO21</f>
        <v>-49491367.133733101</v>
      </c>
      <c r="FO21" s="306">
        <f>'CPC SAZ Local'!CP21</f>
        <v>-141833087.28101799</v>
      </c>
      <c r="FP21" s="306">
        <f>'CPC SAZ Local'!CQ21</f>
        <v>-120961328.61759</v>
      </c>
      <c r="FQ21" s="306">
        <f>'CPC SAZ Local'!CR21</f>
        <v>-55886649.350900501</v>
      </c>
      <c r="FR21" s="286"/>
      <c r="FS21" s="286"/>
      <c r="FT21" s="286"/>
      <c r="FU21" s="286"/>
      <c r="FV21" s="286"/>
      <c r="FW21" s="286"/>
      <c r="FX21" s="286"/>
      <c r="FY21" s="286"/>
      <c r="FZ21" s="286"/>
      <c r="GA21" s="286"/>
      <c r="GB21" s="286"/>
      <c r="GC21" s="286"/>
      <c r="GD21" s="286"/>
      <c r="GE21" s="286"/>
      <c r="GF21" s="286"/>
      <c r="GG21" s="286"/>
      <c r="GH21" s="286"/>
      <c r="GI21" s="286"/>
      <c r="GL21" s="463">
        <f t="shared" ref="GL21:GL41" si="102">SUM(GM21:GR21)</f>
        <v>-1413722931.8006127</v>
      </c>
      <c r="GM21" s="306">
        <f>'CPC SAZ Local'!CY21</f>
        <v>-290951906.34134603</v>
      </c>
      <c r="GN21" s="306">
        <f>'CPC SAZ Local'!CZ21</f>
        <v>-705979976.13187802</v>
      </c>
      <c r="GO21" s="306">
        <f>'CPC SAZ Local'!DA21</f>
        <v>-57167574.817853801</v>
      </c>
      <c r="GP21" s="306">
        <f>'CPC SAZ Local'!DB21</f>
        <v>-163831676.07544699</v>
      </c>
      <c r="GQ21" s="306">
        <f>'CPC SAZ Local'!DC21</f>
        <v>-139722666.88708699</v>
      </c>
      <c r="GR21" s="306">
        <f>'CPC SAZ Local'!DD21</f>
        <v>-56069131.547000602</v>
      </c>
      <c r="GS21" s="286"/>
      <c r="GT21" s="286"/>
      <c r="GU21" s="286"/>
      <c r="GV21" s="286"/>
      <c r="GW21" s="286"/>
      <c r="GX21" s="286"/>
      <c r="GY21" s="286"/>
      <c r="GZ21" s="286"/>
      <c r="HA21" s="286"/>
      <c r="HB21" s="286"/>
      <c r="HC21" s="286"/>
      <c r="HD21" s="286"/>
      <c r="HE21" s="286"/>
      <c r="HF21" s="286"/>
      <c r="HG21" s="286"/>
      <c r="HH21" s="286"/>
      <c r="HI21" s="286"/>
      <c r="HJ21" s="286"/>
      <c r="HM21" s="463">
        <f t="shared" ref="HM21:HM41" si="103">SUM(HN21:HS21)</f>
        <v>-1596205127.9007504</v>
      </c>
      <c r="HN21" s="306">
        <f>'CPC SAZ Local'!DK21</f>
        <v>-330019634.26723802</v>
      </c>
      <c r="HO21" s="306">
        <f>'CPC SAZ Local'!DL21</f>
        <v>-800775827.36197805</v>
      </c>
      <c r="HP21" s="306">
        <f>'CPC SAZ Local'!DM21</f>
        <v>-64843782.501974598</v>
      </c>
      <c r="HQ21" s="306">
        <f>'CPC SAZ Local'!DN21</f>
        <v>-185830264.869876</v>
      </c>
      <c r="HR21" s="306">
        <f>'CPC SAZ Local'!DO21</f>
        <v>-158484005.15658301</v>
      </c>
      <c r="HS21" s="306">
        <f>'CPC SAZ Local'!DP21</f>
        <v>-56251613.743100703</v>
      </c>
      <c r="HT21" s="286"/>
      <c r="HU21" s="286"/>
      <c r="HV21" s="286"/>
      <c r="HW21" s="286"/>
      <c r="HX21" s="286"/>
      <c r="HY21" s="286"/>
      <c r="HZ21" s="286"/>
      <c r="IA21" s="286"/>
      <c r="IB21" s="286"/>
      <c r="IC21" s="286"/>
      <c r="ID21" s="286"/>
      <c r="IE21" s="286"/>
      <c r="IF21" s="286"/>
      <c r="IG21" s="286"/>
      <c r="IH21" s="286"/>
      <c r="II21" s="286"/>
      <c r="IJ21" s="286"/>
      <c r="IK21" s="286"/>
      <c r="IN21" s="463">
        <f t="shared" ref="IN21:IN41" si="104">SUM(IO21:IT21)</f>
        <v>-1778187324.0008895</v>
      </c>
      <c r="IO21" s="306">
        <f>'CPC SAZ Local'!DW21</f>
        <v>-368980316.87922901</v>
      </c>
      <c r="IP21" s="306">
        <f>'CPC SAZ Local'!DX21</f>
        <v>-895311938.59207797</v>
      </c>
      <c r="IQ21" s="306">
        <f>'CPC SAZ Local'!DY21</f>
        <v>-72498957.428247795</v>
      </c>
      <c r="IR21" s="306">
        <f>'CPC SAZ Local'!DZ21</f>
        <v>-207768577.67775801</v>
      </c>
      <c r="IS21" s="306">
        <f>'CPC SAZ Local'!EA21</f>
        <v>-177193937.48437601</v>
      </c>
      <c r="IT21" s="306">
        <f>'CPC SAZ Local'!EB21</f>
        <v>-56433595.9392009</v>
      </c>
      <c r="IU21" s="286"/>
      <c r="IV21" s="286"/>
      <c r="IW21" s="286"/>
      <c r="IX21" s="286"/>
      <c r="IY21" s="286"/>
      <c r="IZ21" s="286"/>
      <c r="JA21" s="286"/>
      <c r="JB21" s="286"/>
      <c r="JC21" s="286"/>
      <c r="JD21" s="286"/>
      <c r="JE21" s="286"/>
      <c r="JF21" s="286"/>
      <c r="JG21" s="286"/>
      <c r="JH21" s="286"/>
      <c r="JI21" s="286"/>
      <c r="JJ21" s="286"/>
      <c r="JK21" s="286"/>
      <c r="JL21" s="286"/>
      <c r="JO21" s="463">
        <f t="shared" ref="JO21:JO41" si="105">SUM(JP21:JU21)</f>
        <v>-1960169520.101028</v>
      </c>
      <c r="JP21" s="306">
        <f>'CPC SAZ Local'!EI21</f>
        <v>-395082703.52709502</v>
      </c>
      <c r="JQ21" s="306">
        <f>'CPC SAZ Local'!EJ21</f>
        <v>-958648049.82217801</v>
      </c>
      <c r="JR21" s="306">
        <f>'CPC SAZ Local'!EK21</f>
        <v>-77627674.955417797</v>
      </c>
      <c r="JS21" s="306">
        <f>'CPC SAZ Local'!EL21</f>
        <v>-222466531.741245</v>
      </c>
      <c r="JT21" s="306">
        <f>'CPC SAZ Local'!EM21</f>
        <v>-189728981.91979101</v>
      </c>
      <c r="JU21" s="306">
        <f>'CPC SAZ Local'!EN21</f>
        <v>-116615578.13530099</v>
      </c>
      <c r="JV21" s="286"/>
      <c r="JW21" s="286"/>
      <c r="JX21" s="286"/>
      <c r="JY21" s="286"/>
      <c r="JZ21" s="286"/>
      <c r="KA21" s="286"/>
      <c r="KB21" s="286"/>
      <c r="KC21" s="286"/>
      <c r="KD21" s="286"/>
      <c r="KE21" s="286"/>
      <c r="KF21" s="286"/>
      <c r="KG21" s="286"/>
      <c r="KH21" s="286"/>
      <c r="KI21" s="286"/>
      <c r="KJ21" s="286"/>
      <c r="KK21" s="286"/>
      <c r="KL21" s="286"/>
      <c r="KM21" s="286"/>
      <c r="KP21" s="463">
        <f t="shared" ref="KP21:KP41" si="106">SUM(KQ21:KV21)</f>
        <v>-2141651716.201169</v>
      </c>
      <c r="KQ21" s="306">
        <f>'CPC SAZ Local'!EU21</f>
        <v>-423221094.18841302</v>
      </c>
      <c r="KR21" s="306">
        <f>'CPC SAZ Local'!EV21</f>
        <v>-1026924421.0522799</v>
      </c>
      <c r="KS21" s="306">
        <f>'CPC SAZ Local'!EW21</f>
        <v>-83156435.957924202</v>
      </c>
      <c r="KT21" s="306">
        <f>'CPC SAZ Local'!EX21</f>
        <v>-238310936.275585</v>
      </c>
      <c r="KU21" s="306">
        <f>'CPC SAZ Local'!EY21</f>
        <v>-203241768.39556599</v>
      </c>
      <c r="KV21" s="306">
        <f>'CPC SAZ Local'!EZ21</f>
        <v>-166797060.33140099</v>
      </c>
      <c r="KW21" s="286"/>
      <c r="KX21" s="286"/>
      <c r="KY21" s="286"/>
      <c r="KZ21" s="286"/>
      <c r="LA21" s="286"/>
      <c r="LB21" s="286"/>
      <c r="LC21" s="286"/>
      <c r="LD21" s="286"/>
      <c r="LE21" s="286"/>
      <c r="LF21" s="286"/>
      <c r="LG21" s="286"/>
      <c r="LH21" s="286"/>
      <c r="LI21" s="286"/>
      <c r="LJ21" s="286"/>
      <c r="LK21" s="286"/>
      <c r="LL21" s="286"/>
      <c r="LM21" s="286"/>
      <c r="LN21" s="286"/>
    </row>
    <row r="22" spans="1:327" x14ac:dyDescent="0.25">
      <c r="A22" s="147">
        <v>-531385.57400000002</v>
      </c>
      <c r="B22" s="314" t="s">
        <v>350</v>
      </c>
      <c r="C22" s="314"/>
      <c r="D22" s="297">
        <f t="shared" si="96"/>
        <v>-181174517.09596103</v>
      </c>
      <c r="E22" s="306">
        <f>'CPC SAZ Local'!D22</f>
        <v>-29311130.417108599</v>
      </c>
      <c r="F22" s="306">
        <f>'CPC SAZ Local'!E22</f>
        <v>-66643896.284164101</v>
      </c>
      <c r="G22" s="306">
        <f>'CPC SAZ Local'!F22</f>
        <v>-9395203.1639789604</v>
      </c>
      <c r="H22" s="306">
        <f>'CPC SAZ Local'!G22</f>
        <v>-15465567.8596659</v>
      </c>
      <c r="I22" s="306">
        <f>'CPC SAZ Local'!H22</f>
        <v>-7345541.2830903903</v>
      </c>
      <c r="J22" s="306">
        <f>'CPC SAZ Local'!I22</f>
        <v>-53013178.087953098</v>
      </c>
      <c r="K22" s="149"/>
      <c r="L22" s="148">
        <f>+F22-E22</f>
        <v>-37332765.867055506</v>
      </c>
      <c r="M22" s="147">
        <f>+F22-I22</f>
        <v>-59298355.001073711</v>
      </c>
      <c r="N22" s="117">
        <f>+M22/H22</f>
        <v>3.8342177629134091</v>
      </c>
      <c r="O22" s="118">
        <f>+G22-E22</f>
        <v>19915927.253129639</v>
      </c>
      <c r="AF22" s="297">
        <f t="shared" si="97"/>
        <v>-362349034.19192237</v>
      </c>
      <c r="AG22" s="306">
        <f>'CPC SAZ Local'!AE22</f>
        <v>-63066592.283215597</v>
      </c>
      <c r="AH22" s="306">
        <f>'CPC SAZ Local'!AF22</f>
        <v>-153027872.80103999</v>
      </c>
      <c r="AI22" s="306">
        <f>'CPC SAZ Local'!AG22</f>
        <v>-12391615.432923101</v>
      </c>
      <c r="AJ22" s="306">
        <f>'CPC SAZ Local'!AH22</f>
        <v>-35512073.6208691</v>
      </c>
      <c r="AK22" s="306">
        <f>'CPC SAZ Local'!AI22</f>
        <v>-30286216.633182701</v>
      </c>
      <c r="AL22" s="306">
        <f>'CPC SAZ Local'!AJ22</f>
        <v>-68064663.420691907</v>
      </c>
      <c r="AM22" s="149"/>
      <c r="AN22" s="148">
        <f>+AH22-AG22</f>
        <v>-89961280.517824396</v>
      </c>
      <c r="AO22" s="147">
        <f>+AH22-AK22</f>
        <v>-122741656.16785729</v>
      </c>
      <c r="AQ22" s="118">
        <f>+AI22-AG22</f>
        <v>50674976.850292496</v>
      </c>
      <c r="BG22" s="297">
        <f>'CPC SAZ Local'!AP22</f>
        <v>-543523551.28788316</v>
      </c>
      <c r="BH22" s="306">
        <f>'CPC SAZ Local'!AQ22</f>
        <v>-105283023.008973</v>
      </c>
      <c r="BI22" s="306">
        <f>'CPC SAZ Local'!AR22</f>
        <v>-255463890.94205001</v>
      </c>
      <c r="BJ22" s="306">
        <f>'CPC SAZ Local'!AS22</f>
        <v>-20686494.790840302</v>
      </c>
      <c r="BK22" s="306">
        <f>'CPC SAZ Local'!AT22</f>
        <v>-59283660.790363498</v>
      </c>
      <c r="BL22" s="306">
        <f>'CPC SAZ Local'!AU22</f>
        <v>-50559643.817868501</v>
      </c>
      <c r="BM22" s="306">
        <f>'CPC SAZ Local'!AV22</f>
        <v>-52246837.937787898</v>
      </c>
      <c r="BN22" s="149"/>
      <c r="BO22" s="148">
        <f>+BI22-BH22</f>
        <v>-150180867.93307701</v>
      </c>
      <c r="BP22" s="147">
        <f>+BI22-BL22</f>
        <v>-204904247.12418151</v>
      </c>
      <c r="BQ22" s="117">
        <f>+BP22/BK22</f>
        <v>3.4563359345968139</v>
      </c>
      <c r="BR22" s="118">
        <f>+BJ22-BH22</f>
        <v>84596528.218132704</v>
      </c>
      <c r="CH22" s="297">
        <f t="shared" si="98"/>
        <v>-724698068.3838439</v>
      </c>
      <c r="CI22" s="306">
        <f>'CPC SAZ Local'!BC22</f>
        <v>-133184312.83787</v>
      </c>
      <c r="CJ22" s="306">
        <f>'CPC SAZ Local'!BD22</f>
        <v>-323164949.08305901</v>
      </c>
      <c r="CK22" s="306">
        <f>'CPC SAZ Local'!BE22</f>
        <v>-26168669.126336001</v>
      </c>
      <c r="CL22" s="306">
        <f>'CPC SAZ Local'!BF22</f>
        <v>-74994556.569723397</v>
      </c>
      <c r="CM22" s="306">
        <f>'CPC SAZ Local'!BG22</f>
        <v>-63958568.311971501</v>
      </c>
      <c r="CN22" s="306">
        <f>'CPC SAZ Local'!BH22</f>
        <v>-103227012.45488399</v>
      </c>
      <c r="CO22" s="149"/>
      <c r="CP22" s="148">
        <f>+CJ22-CI22</f>
        <v>-189980636.24518901</v>
      </c>
      <c r="CQ22" s="147">
        <f>+CJ22-CM22</f>
        <v>-259206380.77108753</v>
      </c>
      <c r="CR22" s="117">
        <f>+CQ22/CL22</f>
        <v>3.4563359345968001</v>
      </c>
      <c r="CS22" s="118">
        <f>+CK22-CI22</f>
        <v>107015643.71153399</v>
      </c>
      <c r="DI22" s="297">
        <f t="shared" si="99"/>
        <v>-905872585.47980523</v>
      </c>
      <c r="DJ22" s="306">
        <f>'CPC SAZ Local'!BO22</f>
        <v>-174115128.27214801</v>
      </c>
      <c r="DK22" s="306">
        <f>'CPC SAZ Local'!BP22</f>
        <v>-422481487.224069</v>
      </c>
      <c r="DL22" s="306">
        <f>'CPC SAZ Local'!BQ22</f>
        <v>-34210944.851966299</v>
      </c>
      <c r="DM22" s="306">
        <f>'CPC SAZ Local'!BR22</f>
        <v>-98042228.537424102</v>
      </c>
      <c r="DN22" s="306">
        <f>'CPC SAZ Local'!BS22</f>
        <v>-83614609.622217998</v>
      </c>
      <c r="DO22" s="306">
        <f>'CPC SAZ Local'!BT22</f>
        <v>-93408186.971979797</v>
      </c>
      <c r="DP22" s="149"/>
      <c r="DQ22" s="148">
        <f>+DK22-DJ22</f>
        <v>-248366358.95192099</v>
      </c>
      <c r="DR22" s="147">
        <f>+DK22-DN22</f>
        <v>-338866877.60185099</v>
      </c>
      <c r="DS22" s="117">
        <f>+DR22/DM22</f>
        <v>3.4563359345968019</v>
      </c>
      <c r="DT22" s="118">
        <f>+DL22-DJ22</f>
        <v>139904183.42018172</v>
      </c>
      <c r="EJ22" s="297">
        <f t="shared" si="100"/>
        <v>-1087047102.5757663</v>
      </c>
      <c r="EK22" s="306">
        <f>'CPC SAZ Local'!CA22</f>
        <v>-217188993.03378001</v>
      </c>
      <c r="EL22" s="306">
        <f>'CPC SAZ Local'!CB22</f>
        <v>-526998025.36507899</v>
      </c>
      <c r="EM22" s="306">
        <f>'CPC SAZ Local'!CC22</f>
        <v>-42674296.810780399</v>
      </c>
      <c r="EN22" s="306">
        <f>'CPC SAZ Local'!CD22</f>
        <v>-122296626.962524</v>
      </c>
      <c r="EO22" s="306">
        <f>'CPC SAZ Local'!CE22</f>
        <v>-104299798.914527</v>
      </c>
      <c r="EP22" s="306">
        <f>'CPC SAZ Local'!CF22</f>
        <v>-73589361.489075795</v>
      </c>
      <c r="EQ22" s="149"/>
      <c r="ER22" s="148">
        <f>+EL22-EK22</f>
        <v>-309809032.33129895</v>
      </c>
      <c r="ES22" s="147">
        <f>+EL22-EO22</f>
        <v>-422698226.45055199</v>
      </c>
      <c r="ET22" s="117">
        <f>+ES22/EN22</f>
        <v>3.4563359345968032</v>
      </c>
      <c r="EU22" s="118">
        <f>+EM22-EK22</f>
        <v>174514696.2229996</v>
      </c>
      <c r="FK22" s="297">
        <f t="shared" si="101"/>
        <v>-1268221619.6717279</v>
      </c>
      <c r="FL22" s="306">
        <f>'CPC SAZ Local'!CM22</f>
        <v>-236689315.19451499</v>
      </c>
      <c r="FM22" s="306">
        <f>'CPC SAZ Local'!CN22</f>
        <v>-574314563.50608897</v>
      </c>
      <c r="FN22" s="306">
        <f>'CPC SAZ Local'!CO22</f>
        <v>-46505810.204572</v>
      </c>
      <c r="FO22" s="306">
        <f>'CPC SAZ Local'!CP22</f>
        <v>-133277034.356234</v>
      </c>
      <c r="FP22" s="306">
        <f>'CPC SAZ Local'!CQ22</f>
        <v>-113664360.404146</v>
      </c>
      <c r="FQ22" s="306">
        <f>'CPC SAZ Local'!CR22</f>
        <v>-163770536.006172</v>
      </c>
      <c r="FR22" s="149"/>
      <c r="FS22" s="148">
        <f>+FM22-FL22</f>
        <v>-337625248.31157398</v>
      </c>
      <c r="FT22" s="147">
        <f>+FM22-FP22</f>
        <v>-460650203.10194296</v>
      </c>
      <c r="FU22" s="117">
        <f>+FT22/FO22</f>
        <v>3.456335934596793</v>
      </c>
      <c r="FV22" s="118">
        <f>+FN22-FL22</f>
        <v>190183504.989943</v>
      </c>
      <c r="GL22" s="297">
        <f t="shared" si="102"/>
        <v>-1449396136.7676892</v>
      </c>
      <c r="GM22" s="306">
        <f>'CPC SAZ Local'!CY22</f>
        <v>-264761834.66466799</v>
      </c>
      <c r="GN22" s="306">
        <f>'CPC SAZ Local'!CZ22</f>
        <v>-642431101.64709902</v>
      </c>
      <c r="GO22" s="306">
        <f>'CPC SAZ Local'!DA22</f>
        <v>-52021628.531099103</v>
      </c>
      <c r="GP22" s="306">
        <f>'CPC SAZ Local'!DB22</f>
        <v>-149084347.57954001</v>
      </c>
      <c r="GQ22" s="306">
        <f>'CPC SAZ Local'!DC22</f>
        <v>-127145513.822015</v>
      </c>
      <c r="GR22" s="306">
        <f>'CPC SAZ Local'!DD22</f>
        <v>-213951710.52326801</v>
      </c>
      <c r="GS22" s="149"/>
      <c r="GT22" s="148">
        <f>+GN22-GM22</f>
        <v>-377669266.98243105</v>
      </c>
      <c r="GU22" s="147">
        <f>+GN22-GQ22</f>
        <v>-515285587.82508403</v>
      </c>
      <c r="GV22" s="117">
        <f>+GU22/GP22</f>
        <v>3.4563359345968028</v>
      </c>
      <c r="GW22" s="118">
        <f>+GO22-GM22</f>
        <v>212740206.13356888</v>
      </c>
      <c r="HM22" s="297">
        <f t="shared" si="103"/>
        <v>-1630570653.8636489</v>
      </c>
      <c r="HN22" s="306">
        <f>'CPC SAZ Local'!DK22</f>
        <v>-297120452.78952801</v>
      </c>
      <c r="HO22" s="306">
        <f>'CPC SAZ Local'!DL22</f>
        <v>-720947639.78810799</v>
      </c>
      <c r="HP22" s="306">
        <f>'CPC SAZ Local'!DM22</f>
        <v>-58379599.323993899</v>
      </c>
      <c r="HQ22" s="306">
        <f>'CPC SAZ Local'!DN22</f>
        <v>-167305113.71764401</v>
      </c>
      <c r="HR22" s="306">
        <f>'CPC SAZ Local'!DO22</f>
        <v>-142684963.20401099</v>
      </c>
      <c r="HS22" s="306">
        <f>'CPC SAZ Local'!DP22</f>
        <v>-244132885.040364</v>
      </c>
      <c r="HT22" s="149"/>
      <c r="HU22" s="148">
        <f>+HO22-HN22</f>
        <v>-423827186.99857998</v>
      </c>
      <c r="HV22" s="147">
        <f>+HO22-HR22</f>
        <v>-578262676.58409703</v>
      </c>
      <c r="HW22" s="117">
        <f>+HV22/HQ22</f>
        <v>3.4563359345968001</v>
      </c>
      <c r="HX22" s="118">
        <f>+HP22-HN22</f>
        <v>238740853.46553412</v>
      </c>
      <c r="IN22" s="297">
        <f t="shared" si="104"/>
        <v>-1811745170.9596107</v>
      </c>
      <c r="IO22" s="306">
        <f>'CPC SAZ Local'!DW22</f>
        <v>-331622120.24174303</v>
      </c>
      <c r="IP22" s="306">
        <f>'CPC SAZ Local'!DX22</f>
        <v>-804664177.92911899</v>
      </c>
      <c r="IQ22" s="306">
        <f>'CPC SAZ Local'!DY22</f>
        <v>-65158646.3500726</v>
      </c>
      <c r="IR22" s="306">
        <f>'CPC SAZ Local'!DZ22</f>
        <v>-186732606.31314701</v>
      </c>
      <c r="IS22" s="306">
        <f>'CPC SAZ Local'!EA22</f>
        <v>-159253560.56806901</v>
      </c>
      <c r="IT22" s="306">
        <f>'CPC SAZ Local'!EB22</f>
        <v>-264314059.55746001</v>
      </c>
      <c r="IU22" s="149"/>
      <c r="IV22" s="148">
        <f>+IP22-IO22</f>
        <v>-473042057.68737596</v>
      </c>
      <c r="IW22" s="147">
        <f>+IP22-IS22</f>
        <v>-645410617.36105001</v>
      </c>
      <c r="IX22" s="117">
        <f>+IW22/IR22</f>
        <v>3.4563359345968148</v>
      </c>
      <c r="IY22" s="118">
        <f>+IQ22-IO22</f>
        <v>266463473.89167044</v>
      </c>
      <c r="JO22" s="297">
        <f t="shared" si="105"/>
        <v>-1992919688.055573</v>
      </c>
      <c r="JP22" s="306">
        <f>'CPC SAZ Local'!EI22</f>
        <v>-370409886.34866703</v>
      </c>
      <c r="JQ22" s="306">
        <f>'CPC SAZ Local'!EJ22</f>
        <v>-898780716.07012796</v>
      </c>
      <c r="JR22" s="306">
        <f>'CPC SAZ Local'!EK22</f>
        <v>-72779845.842519</v>
      </c>
      <c r="JS22" s="306">
        <f>'CPC SAZ Local'!EL22</f>
        <v>-208573551.82345</v>
      </c>
      <c r="JT22" s="306">
        <f>'CPC SAZ Local'!EM22</f>
        <v>-177880453.89625299</v>
      </c>
      <c r="JU22" s="306">
        <f>'CPC SAZ Local'!EN22</f>
        <v>-264495234.07455599</v>
      </c>
      <c r="JV22" s="149"/>
      <c r="JW22" s="148">
        <f>+JQ22-JP22</f>
        <v>-528370829.72146094</v>
      </c>
      <c r="JX22" s="147">
        <f>+JQ22-JT22</f>
        <v>-720900262.17387497</v>
      </c>
      <c r="JY22" s="117">
        <f>+JX22/JS22</f>
        <v>3.4563359345967846</v>
      </c>
      <c r="JZ22" s="118">
        <f>+JR22-JP22</f>
        <v>297630040.50614804</v>
      </c>
      <c r="KP22" s="297">
        <f t="shared" si="106"/>
        <v>-2174094205.1515336</v>
      </c>
      <c r="KQ22" s="306">
        <f>'CPC SAZ Local'!EU22</f>
        <v>-409197652.45559102</v>
      </c>
      <c r="KR22" s="306">
        <f>'CPC SAZ Local'!EV22</f>
        <v>-992897254.21113801</v>
      </c>
      <c r="KS22" s="306">
        <f>'CPC SAZ Local'!EW22</f>
        <v>-80401045.334965393</v>
      </c>
      <c r="KT22" s="306">
        <f>'CPC SAZ Local'!EX22</f>
        <v>-230414497.33375099</v>
      </c>
      <c r="KU22" s="306">
        <f>'CPC SAZ Local'!EY22</f>
        <v>-196507347.22443601</v>
      </c>
      <c r="KV22" s="306">
        <f>'CPC SAZ Local'!EZ22</f>
        <v>-264676408.59165201</v>
      </c>
      <c r="KW22" s="149"/>
      <c r="KX22" s="148">
        <f>+KR22-KQ22</f>
        <v>-583699601.75554705</v>
      </c>
      <c r="KY22" s="147">
        <f>+KR22-KU22</f>
        <v>-796389906.98670197</v>
      </c>
      <c r="KZ22" s="117">
        <f>+KY22/KT22</f>
        <v>3.4563359345967992</v>
      </c>
      <c r="LA22" s="118">
        <f>+KS22-KQ22</f>
        <v>328796607.12062562</v>
      </c>
    </row>
    <row r="23" spans="1:327" x14ac:dyDescent="0.25">
      <c r="A23" s="147"/>
      <c r="B23" s="143" t="s">
        <v>394</v>
      </c>
      <c r="C23" s="143"/>
      <c r="D23" s="464">
        <f t="shared" si="96"/>
        <v>-54200775.166666642</v>
      </c>
      <c r="E23" s="279">
        <f>'CPC SAZ Local'!D23</f>
        <v>-12383588.654061699</v>
      </c>
      <c r="F23" s="279">
        <f>'CPC SAZ Local'!E23</f>
        <v>-28156218.68358</v>
      </c>
      <c r="G23" s="279">
        <f>'CPC SAZ Local'!F23</f>
        <v>-3969356.6794730299</v>
      </c>
      <c r="H23" s="279">
        <f>'CPC SAZ Local'!G23</f>
        <v>-6534010.3895751797</v>
      </c>
      <c r="I23" s="279">
        <f>'CPC SAZ Local'!H23</f>
        <v>-3103399.9848100599</v>
      </c>
      <c r="J23" s="279">
        <f>'CPC SAZ Local'!I23</f>
        <v>-54200.775166666674</v>
      </c>
      <c r="K23" s="149"/>
      <c r="L23" s="148"/>
      <c r="M23" s="147"/>
      <c r="O23" s="118"/>
      <c r="AF23" s="464">
        <f t="shared" si="97"/>
        <v>-108401550.33333331</v>
      </c>
      <c r="AG23" s="306">
        <f>'CPC SAZ Local'!AE23</f>
        <v>-19266365.609174099</v>
      </c>
      <c r="AH23" s="306">
        <f>'CPC SAZ Local'!AF23</f>
        <v>-46748854.489220001</v>
      </c>
      <c r="AI23" s="306">
        <f>'CPC SAZ Local'!AG23</f>
        <v>-3785544.52961173</v>
      </c>
      <c r="AJ23" s="306">
        <f>'CPC SAZ Local'!AH23</f>
        <v>-10848669.147162</v>
      </c>
      <c r="AK23" s="306">
        <f>'CPC SAZ Local'!AI23</f>
        <v>-9252209.4733321797</v>
      </c>
      <c r="AL23" s="306">
        <f>'CPC SAZ Local'!AJ23</f>
        <v>-18499907.084833302</v>
      </c>
      <c r="AM23" s="149"/>
      <c r="AN23" s="148"/>
      <c r="AO23" s="147"/>
      <c r="AQ23" s="118"/>
      <c r="BG23" s="464">
        <f>'CPC SAZ Local'!AP23</f>
        <v>-162602325.50000009</v>
      </c>
      <c r="BH23" s="306">
        <f>'CPC SAZ Local'!AQ23</f>
        <v>-33227383.547155201</v>
      </c>
      <c r="BI23" s="306">
        <f>'CPC SAZ Local'!AR23</f>
        <v>-80624553.172800004</v>
      </c>
      <c r="BJ23" s="306">
        <f>'CPC SAZ Local'!AS23</f>
        <v>-6528669.83694888</v>
      </c>
      <c r="BK23" s="306">
        <f>'CPC SAZ Local'!AT23</f>
        <v>-18709957.967230499</v>
      </c>
      <c r="BL23" s="306">
        <f>'CPC SAZ Local'!AU23</f>
        <v>-15956653.115865501</v>
      </c>
      <c r="BM23" s="306">
        <f>'CPC SAZ Local'!AV23</f>
        <v>-7555107.8600000003</v>
      </c>
      <c r="BN23" s="149"/>
      <c r="BO23" s="148"/>
      <c r="BP23" s="147"/>
      <c r="BR23" s="118"/>
      <c r="CH23" s="464">
        <f t="shared" si="98"/>
        <v>-216803100.6666666</v>
      </c>
      <c r="CI23" s="306">
        <f>'CPC SAZ Local'!BC23</f>
        <v>-44617170.902176604</v>
      </c>
      <c r="CJ23" s="306">
        <f>'CPC SAZ Local'!BD23</f>
        <v>-108261291.85638</v>
      </c>
      <c r="CK23" s="306">
        <f>'CPC SAZ Local'!BE23</f>
        <v>-8766587.8797120396</v>
      </c>
      <c r="CL23" s="306">
        <f>'CPC SAZ Local'!BF23</f>
        <v>-25123416.383711498</v>
      </c>
      <c r="CM23" s="306">
        <f>'CPC SAZ Local'!BG23</f>
        <v>-21426325.009519801</v>
      </c>
      <c r="CN23" s="306">
        <f>'CPC SAZ Local'!BH23</f>
        <v>-8608308.6351666693</v>
      </c>
      <c r="CO23" s="149"/>
      <c r="CP23" s="148"/>
      <c r="CQ23" s="147"/>
      <c r="CS23" s="118"/>
      <c r="DI23" s="464">
        <f t="shared" si="99"/>
        <v>-271003875.83333343</v>
      </c>
      <c r="DJ23" s="306">
        <f>'CPC SAZ Local'!BO23</f>
        <v>-56221048.885000803</v>
      </c>
      <c r="DK23" s="306">
        <f>'CPC SAZ Local'!BP23</f>
        <v>-136417510.53996</v>
      </c>
      <c r="DL23" s="306">
        <f>'CPC SAZ Local'!BQ23</f>
        <v>-11046571.438170301</v>
      </c>
      <c r="DM23" s="306">
        <f>'CPC SAZ Local'!BR23</f>
        <v>-31657426.7732867</v>
      </c>
      <c r="DN23" s="306">
        <f>'CPC SAZ Local'!BS23</f>
        <v>-26998808.786582299</v>
      </c>
      <c r="DO23" s="306">
        <f>'CPC SAZ Local'!BT23</f>
        <v>-8662509.4103333298</v>
      </c>
      <c r="DP23" s="149"/>
      <c r="DQ23" s="148"/>
      <c r="DR23" s="147"/>
      <c r="DT23" s="118"/>
      <c r="EJ23" s="464">
        <f t="shared" si="100"/>
        <v>-325204651.00000006</v>
      </c>
      <c r="EK23" s="306">
        <f>'CPC SAZ Local'!CA23</f>
        <v>-67824926.867824897</v>
      </c>
      <c r="EL23" s="306">
        <f>'CPC SAZ Local'!CB23</f>
        <v>-164573729.22354001</v>
      </c>
      <c r="EM23" s="306">
        <f>'CPC SAZ Local'!CC23</f>
        <v>-13326554.996628501</v>
      </c>
      <c r="EN23" s="306">
        <f>'CPC SAZ Local'!CD23</f>
        <v>-38191437.162861899</v>
      </c>
      <c r="EO23" s="306">
        <f>'CPC SAZ Local'!CE23</f>
        <v>-32571292.5636447</v>
      </c>
      <c r="EP23" s="306">
        <f>'CPC SAZ Local'!CF23</f>
        <v>-8716710.1854999997</v>
      </c>
      <c r="EQ23" s="149"/>
      <c r="ER23" s="148"/>
      <c r="ES23" s="147"/>
      <c r="EU23" s="118"/>
      <c r="FK23" s="464">
        <f t="shared" si="101"/>
        <v>-379405426.16666669</v>
      </c>
      <c r="FL23" s="306">
        <f>'CPC SAZ Local'!CM23</f>
        <v>-66570508.8865235</v>
      </c>
      <c r="FM23" s="306">
        <f>'CPC SAZ Local'!CN23</f>
        <v>-161529947.90711999</v>
      </c>
      <c r="FN23" s="306">
        <f>'CPC SAZ Local'!CO23</f>
        <v>-13080081.155983601</v>
      </c>
      <c r="FO23" s="306">
        <f>'CPC SAZ Local'!CP23</f>
        <v>-37485088.8080424</v>
      </c>
      <c r="FP23" s="306">
        <f>'CPC SAZ Local'!CQ23</f>
        <v>-31968888.448330499</v>
      </c>
      <c r="FQ23" s="306">
        <f>'CPC SAZ Local'!CR23</f>
        <v>-68770910.960666701</v>
      </c>
      <c r="FR23" s="149"/>
      <c r="FS23" s="148"/>
      <c r="FT23" s="147"/>
      <c r="FV23" s="118"/>
      <c r="GL23" s="464">
        <f t="shared" si="102"/>
        <v>-433606201.33333325</v>
      </c>
      <c r="GM23" s="306">
        <f>'CPC SAZ Local'!CY23</f>
        <v>-78174386.869347706</v>
      </c>
      <c r="GN23" s="306">
        <f>'CPC SAZ Local'!CZ23</f>
        <v>-189686166.5907</v>
      </c>
      <c r="GO23" s="306">
        <f>'CPC SAZ Local'!DA23</f>
        <v>-15360064.7144418</v>
      </c>
      <c r="GP23" s="306">
        <f>'CPC SAZ Local'!DB23</f>
        <v>-44019099.197617598</v>
      </c>
      <c r="GQ23" s="306">
        <f>'CPC SAZ Local'!DC23</f>
        <v>-37541372.2253929</v>
      </c>
      <c r="GR23" s="306">
        <f>'CPC SAZ Local'!DD23</f>
        <v>-68825111.735833302</v>
      </c>
      <c r="GS23" s="149"/>
      <c r="GT23" s="148"/>
      <c r="GU23" s="147"/>
      <c r="GW23" s="118"/>
      <c r="HM23" s="464">
        <f t="shared" si="103"/>
        <v>-487806976.50000006</v>
      </c>
      <c r="HN23" s="306">
        <f>'CPC SAZ Local'!DK23</f>
        <v>-94064363.506880298</v>
      </c>
      <c r="HO23" s="306">
        <f>'CPC SAZ Local'!DL23</f>
        <v>-228242385.27428001</v>
      </c>
      <c r="HP23" s="306">
        <f>'CPC SAZ Local'!DM23</f>
        <v>-18482200.7392678</v>
      </c>
      <c r="HQ23" s="306">
        <f>'CPC SAZ Local'!DN23</f>
        <v>-52966562.501990996</v>
      </c>
      <c r="HR23" s="306">
        <f>'CPC SAZ Local'!DO23</f>
        <v>-45172151.966581002</v>
      </c>
      <c r="HS23" s="306">
        <f>'CPC SAZ Local'!DP23</f>
        <v>-48879312.511</v>
      </c>
      <c r="HT23" s="149"/>
      <c r="HU23" s="148"/>
      <c r="HV23" s="147"/>
      <c r="HX23" s="118"/>
      <c r="IN23" s="464">
        <f t="shared" si="104"/>
        <v>-542007751.66666675</v>
      </c>
      <c r="IO23" s="306">
        <f>'CPC SAZ Local'!DW23</f>
        <v>-101382142.834996</v>
      </c>
      <c r="IP23" s="306">
        <f>'CPC SAZ Local'!DX23</f>
        <v>-245998603.95785999</v>
      </c>
      <c r="IQ23" s="306">
        <f>'CPC SAZ Local'!DY23</f>
        <v>-19920031.831358299</v>
      </c>
      <c r="IR23" s="306">
        <f>'CPC SAZ Local'!DZ23</f>
        <v>-57087119.976768002</v>
      </c>
      <c r="IS23" s="306">
        <f>'CPC SAZ Local'!EA23</f>
        <v>-48686339.7795178</v>
      </c>
      <c r="IT23" s="306">
        <f>'CPC SAZ Local'!EB23</f>
        <v>-68933513.286166698</v>
      </c>
      <c r="IU23" s="149"/>
      <c r="IV23" s="148"/>
      <c r="IW23" s="147"/>
      <c r="IY23" s="118"/>
      <c r="JO23" s="464">
        <f t="shared" si="105"/>
        <v>-596208526.83333325</v>
      </c>
      <c r="JP23" s="306">
        <f>'CPC SAZ Local'!EI23</f>
        <v>-112986020.81782</v>
      </c>
      <c r="JQ23" s="306">
        <f>'CPC SAZ Local'!EJ23</f>
        <v>-274154822.64143997</v>
      </c>
      <c r="JR23" s="306">
        <f>'CPC SAZ Local'!EK23</f>
        <v>-22200015.3898165</v>
      </c>
      <c r="JS23" s="306">
        <f>'CPC SAZ Local'!EL23</f>
        <v>-63621130.3663432</v>
      </c>
      <c r="JT23" s="306">
        <f>'CPC SAZ Local'!EM23</f>
        <v>-54258823.556580298</v>
      </c>
      <c r="JU23" s="306">
        <f>'CPC SAZ Local'!EN23</f>
        <v>-68987714.061333299</v>
      </c>
      <c r="JV23" s="149"/>
      <c r="JW23" s="148"/>
      <c r="JX23" s="147"/>
      <c r="JZ23" s="118"/>
      <c r="KP23" s="464">
        <f t="shared" si="106"/>
        <v>-650409301.99999976</v>
      </c>
      <c r="KQ23" s="306">
        <f>'CPC SAZ Local'!EU23</f>
        <v>-124589898.800644</v>
      </c>
      <c r="KR23" s="306">
        <f>'CPC SAZ Local'!EV23</f>
        <v>-302311041.32502002</v>
      </c>
      <c r="KS23" s="306">
        <f>'CPC SAZ Local'!EW23</f>
        <v>-24479998.948274702</v>
      </c>
      <c r="KT23" s="306">
        <f>'CPC SAZ Local'!EX23</f>
        <v>-70155140.755918294</v>
      </c>
      <c r="KU23" s="306">
        <f>'CPC SAZ Local'!EY23</f>
        <v>-59831307.333642699</v>
      </c>
      <c r="KV23" s="306">
        <f>'CPC SAZ Local'!EZ23</f>
        <v>-69041914.836500004</v>
      </c>
      <c r="KW23" s="149"/>
      <c r="KX23" s="148"/>
      <c r="KY23" s="147"/>
      <c r="LA23" s="118"/>
    </row>
    <row r="24" spans="1:327" x14ac:dyDescent="0.25">
      <c r="A24" s="147"/>
      <c r="B24" s="143" t="s">
        <v>393</v>
      </c>
      <c r="C24" s="143"/>
      <c r="D24" s="464">
        <f t="shared" si="96"/>
        <v>-2835792.0516666714</v>
      </c>
      <c r="E24" s="279">
        <f>'CPC SAZ Local'!D24</f>
        <v>-648994.71345275885</v>
      </c>
      <c r="F24" s="279">
        <f>'CPC SAZ Local'!E24</f>
        <v>-1475601.1029540901</v>
      </c>
      <c r="G24" s="279">
        <f>'CPC SAZ Local'!F24</f>
        <v>-208024.6342760624</v>
      </c>
      <c r="H24" s="279">
        <f>'CPC SAZ Local'!G24</f>
        <v>-342432.09451961401</v>
      </c>
      <c r="I24" s="279">
        <f>'CPC SAZ Local'!H24</f>
        <v>-162641.88355533651</v>
      </c>
      <c r="J24" s="279">
        <f>'CPC SAZ Local'!I24</f>
        <v>1902.377091190476</v>
      </c>
      <c r="K24" s="149"/>
      <c r="L24" s="148"/>
      <c r="M24" s="147"/>
      <c r="O24" s="118"/>
      <c r="AC24" s="129"/>
      <c r="AF24" s="464">
        <f t="shared" si="97"/>
        <v>-5671584.1033333298</v>
      </c>
      <c r="AG24" s="306">
        <f>'CPC SAZ Local'!AE24</f>
        <v>170710.0665475844</v>
      </c>
      <c r="AH24" s="306">
        <f>'CPC SAZ Local'!AF24</f>
        <v>414219.27844440017</v>
      </c>
      <c r="AI24" s="306">
        <f>'CPC SAZ Local'!AG24</f>
        <v>33541.902592212122</v>
      </c>
      <c r="AJ24" s="306">
        <f>'CPC SAZ Local'!AH24</f>
        <v>96124.87739685073</v>
      </c>
      <c r="AK24" s="306">
        <f>'CPC SAZ Local'!AI24</f>
        <v>81979.410488952955</v>
      </c>
      <c r="AL24" s="306">
        <f>'CPC SAZ Local'!AJ24</f>
        <v>-6468159.6388033303</v>
      </c>
      <c r="AM24" s="149"/>
      <c r="AN24" s="148"/>
      <c r="AO24" s="147"/>
      <c r="AQ24" s="118"/>
      <c r="BE24" s="129"/>
      <c r="BG24" s="464">
        <f>'CPC SAZ Local'!AP24</f>
        <v>-8507376.1550000012</v>
      </c>
      <c r="BH24" s="306">
        <f>'CPC SAZ Local'!AQ24</f>
        <v>-436406.43411161221</v>
      </c>
      <c r="BI24" s="306">
        <f>'CPC SAZ Local'!AR24</f>
        <v>-1058917.9765554001</v>
      </c>
      <c r="BJ24" s="306">
        <f>'CPC SAZ Local'!AS24</f>
        <v>-85747.152465119041</v>
      </c>
      <c r="BK24" s="306">
        <f>'CPC SAZ Local'!AT24</f>
        <v>-245735.44971633161</v>
      </c>
      <c r="BL24" s="306">
        <f>'CPC SAZ Local'!AU24</f>
        <v>-209573.71129653699</v>
      </c>
      <c r="BM24" s="306">
        <f>'CPC SAZ Local'!AV24</f>
        <v>-6470995.4308550004</v>
      </c>
      <c r="BN24" s="149"/>
      <c r="BO24" s="148"/>
      <c r="BP24" s="147"/>
      <c r="BR24" s="118"/>
      <c r="CF24" s="129"/>
      <c r="CH24" s="464">
        <f t="shared" si="98"/>
        <v>-11343168.206666671</v>
      </c>
      <c r="CI24" s="306">
        <f>'CPC SAZ Local'!BC24</f>
        <v>-1043522.93477081</v>
      </c>
      <c r="CJ24" s="306">
        <f>'CPC SAZ Local'!BD24</f>
        <v>-2532055.2315552002</v>
      </c>
      <c r="CK24" s="306">
        <f>'CPC SAZ Local'!BE24</f>
        <v>-205036.20752245019</v>
      </c>
      <c r="CL24" s="306">
        <f>'CPC SAZ Local'!BF24</f>
        <v>-587595.77682951384</v>
      </c>
      <c r="CM24" s="306">
        <f>'CPC SAZ Local'!BG24</f>
        <v>-501126.8330820268</v>
      </c>
      <c r="CN24" s="306">
        <f>'CPC SAZ Local'!BH24</f>
        <v>-6473831.2229066696</v>
      </c>
      <c r="CO24" s="149"/>
      <c r="CP24" s="148"/>
      <c r="CQ24" s="147"/>
      <c r="CS24" s="118"/>
      <c r="DG24" s="129"/>
      <c r="DH24" s="129"/>
      <c r="DI24" s="464">
        <f t="shared" si="99"/>
        <v>-14178960.258333325</v>
      </c>
      <c r="DJ24" s="306">
        <f>'CPC SAZ Local'!BO24</f>
        <v>-1650639.4354300001</v>
      </c>
      <c r="DK24" s="306">
        <f>'CPC SAZ Local'!BP24</f>
        <v>-4005192.4865549998</v>
      </c>
      <c r="DL24" s="306">
        <f>'CPC SAZ Local'!BQ24</f>
        <v>-324325.26257978118</v>
      </c>
      <c r="DM24" s="306">
        <f>'CPC SAZ Local'!BR24</f>
        <v>-929456.10394269589</v>
      </c>
      <c r="DN24" s="306">
        <f>'CPC SAZ Local'!BS24</f>
        <v>-792679.95486751641</v>
      </c>
      <c r="DO24" s="306">
        <f>'CPC SAZ Local'!BT24</f>
        <v>-6476667.0149583304</v>
      </c>
      <c r="DP24" s="149"/>
      <c r="DQ24" s="148"/>
      <c r="DR24" s="147"/>
      <c r="DT24" s="118"/>
      <c r="EH24" s="129"/>
      <c r="EI24" s="129"/>
      <c r="EJ24" s="464">
        <f t="shared" si="100"/>
        <v>-17014752.310000002</v>
      </c>
      <c r="EK24" s="306">
        <f>'CPC SAZ Local'!CA24</f>
        <v>-2257755.9360892</v>
      </c>
      <c r="EL24" s="306">
        <f>'CPC SAZ Local'!CB24</f>
        <v>-5478329.7415548004</v>
      </c>
      <c r="EM24" s="306">
        <f>'CPC SAZ Local'!CC24</f>
        <v>-443614.31763711252</v>
      </c>
      <c r="EN24" s="306">
        <f>'CPC SAZ Local'!CD24</f>
        <v>-1271316.4310558799</v>
      </c>
      <c r="EO24" s="306">
        <f>'CPC SAZ Local'!CE24</f>
        <v>-1084233.07665301</v>
      </c>
      <c r="EP24" s="306">
        <f>'CPC SAZ Local'!CF24</f>
        <v>-6479502.8070099996</v>
      </c>
      <c r="EQ24" s="149"/>
      <c r="ER24" s="148"/>
      <c r="ES24" s="147"/>
      <c r="EU24" s="118"/>
      <c r="FI24" s="129"/>
      <c r="FJ24" s="129"/>
      <c r="FK24" s="464">
        <f t="shared" si="101"/>
        <v>-19850544.361666672</v>
      </c>
      <c r="FL24" s="306">
        <f>'CPC SAZ Local'!CM24</f>
        <v>-2864872.4367483999</v>
      </c>
      <c r="FM24" s="306">
        <f>'CPC SAZ Local'!CN24</f>
        <v>-6951466.9965546001</v>
      </c>
      <c r="FN24" s="306">
        <f>'CPC SAZ Local'!CO24</f>
        <v>-562903.37269444356</v>
      </c>
      <c r="FO24" s="306">
        <f>'CPC SAZ Local'!CP24</f>
        <v>-1613176.7581690601</v>
      </c>
      <c r="FP24" s="306">
        <f>'CPC SAZ Local'!CQ24</f>
        <v>-1375786.1984385001</v>
      </c>
      <c r="FQ24" s="306">
        <f>'CPC SAZ Local'!CR24</f>
        <v>-6482338.5990616698</v>
      </c>
      <c r="FR24" s="149"/>
      <c r="FS24" s="148"/>
      <c r="FT24" s="147"/>
      <c r="FV24" s="118"/>
      <c r="GJ24" s="129"/>
      <c r="GK24" s="129"/>
      <c r="GL24" s="464">
        <f t="shared" si="102"/>
        <v>-22686336.413333323</v>
      </c>
      <c r="GM24" s="306">
        <f>'CPC SAZ Local'!CY24</f>
        <v>-3471988.93740759</v>
      </c>
      <c r="GN24" s="306">
        <f>'CPC SAZ Local'!CZ24</f>
        <v>-8424604.2515543997</v>
      </c>
      <c r="GO24" s="306">
        <f>'CPC SAZ Local'!DA24</f>
        <v>-682192.42775177467</v>
      </c>
      <c r="GP24" s="306">
        <f>'CPC SAZ Local'!DB24</f>
        <v>-1955037.0852822401</v>
      </c>
      <c r="GQ24" s="306">
        <f>'CPC SAZ Local'!DC24</f>
        <v>-1667339.3202239899</v>
      </c>
      <c r="GR24" s="306">
        <f>'CPC SAZ Local'!DD24</f>
        <v>-6485174.3911133297</v>
      </c>
      <c r="GS24" s="149"/>
      <c r="GT24" s="148"/>
      <c r="GU24" s="147"/>
      <c r="GW24" s="118"/>
      <c r="HK24" s="129"/>
      <c r="HL24" s="129"/>
      <c r="HM24" s="464">
        <f t="shared" si="103"/>
        <v>-25522128.465000004</v>
      </c>
      <c r="HN24" s="306">
        <f>'CPC SAZ Local'!DK24</f>
        <v>-4079105.4380667899</v>
      </c>
      <c r="HO24" s="306">
        <f>'CPC SAZ Local'!DL24</f>
        <v>-9897741.5065541994</v>
      </c>
      <c r="HP24" s="306">
        <f>'CPC SAZ Local'!DM24</f>
        <v>-801481.48280910589</v>
      </c>
      <c r="HQ24" s="306">
        <f>'CPC SAZ Local'!DN24</f>
        <v>-2296897.4123954298</v>
      </c>
      <c r="HR24" s="306">
        <f>'CPC SAZ Local'!DO24</f>
        <v>-1958892.44200948</v>
      </c>
      <c r="HS24" s="306">
        <f>'CPC SAZ Local'!DP24</f>
        <v>-6488010.1831649998</v>
      </c>
      <c r="HT24" s="149"/>
      <c r="HU24" s="148"/>
      <c r="HV24" s="147"/>
      <c r="HX24" s="118"/>
      <c r="IL24" s="129"/>
      <c r="IM24" s="129"/>
      <c r="IN24" s="464">
        <f t="shared" si="104"/>
        <v>-28357920.516666681</v>
      </c>
      <c r="IO24" s="306">
        <f>'CPC SAZ Local'!DW24</f>
        <v>-4686221.9387259902</v>
      </c>
      <c r="IP24" s="306">
        <f>'CPC SAZ Local'!DX24</f>
        <v>-11370878.761554001</v>
      </c>
      <c r="IQ24" s="306">
        <f>'CPC SAZ Local'!DY24</f>
        <v>-920770.53786643676</v>
      </c>
      <c r="IR24" s="306">
        <f>'CPC SAZ Local'!DZ24</f>
        <v>-2638757.7395086102</v>
      </c>
      <c r="IS24" s="306">
        <f>'CPC SAZ Local'!EA24</f>
        <v>-2250445.56379497</v>
      </c>
      <c r="IT24" s="306">
        <f>'CPC SAZ Local'!EB24</f>
        <v>-6490845.97521667</v>
      </c>
      <c r="IU24" s="149"/>
      <c r="IV24" s="148"/>
      <c r="IW24" s="147"/>
      <c r="IY24" s="118"/>
      <c r="JM24" s="129"/>
      <c r="JN24" s="129"/>
      <c r="JO24" s="464">
        <f t="shared" si="105"/>
        <v>-31193712.568333331</v>
      </c>
      <c r="JP24" s="306">
        <f>'CPC SAZ Local'!EI24</f>
        <v>-5293338.4393851804</v>
      </c>
      <c r="JQ24" s="306">
        <f>'CPC SAZ Local'!EJ24</f>
        <v>-12844016.016553801</v>
      </c>
      <c r="JR24" s="306">
        <f>'CPC SAZ Local'!EK24</f>
        <v>-1040059.59292377</v>
      </c>
      <c r="JS24" s="306">
        <f>'CPC SAZ Local'!EL24</f>
        <v>-2980618.0666217902</v>
      </c>
      <c r="JT24" s="306">
        <f>'CPC SAZ Local'!EM24</f>
        <v>-2541998.6855804599</v>
      </c>
      <c r="JU24" s="306">
        <f>'CPC SAZ Local'!EN24</f>
        <v>-6493681.7672683299</v>
      </c>
      <c r="JV24" s="149"/>
      <c r="JW24" s="148"/>
      <c r="JX24" s="147"/>
      <c r="JZ24" s="118"/>
      <c r="KN24" s="129"/>
      <c r="KO24" s="129"/>
      <c r="KP24" s="464">
        <f t="shared" si="106"/>
        <v>-34029504.619999997</v>
      </c>
      <c r="KQ24" s="306">
        <f>'CPC SAZ Local'!EU24</f>
        <v>-5900454.9400443798</v>
      </c>
      <c r="KR24" s="306">
        <f>'CPC SAZ Local'!EV24</f>
        <v>-14317153.2715536</v>
      </c>
      <c r="KS24" s="306">
        <f>'CPC SAZ Local'!EW24</f>
        <v>-1159348.6479811</v>
      </c>
      <c r="KT24" s="306">
        <f>'CPC SAZ Local'!EX24</f>
        <v>-3322478.3937349701</v>
      </c>
      <c r="KU24" s="306">
        <f>'CPC SAZ Local'!EY24</f>
        <v>-2833551.8073659502</v>
      </c>
      <c r="KV24" s="306">
        <f>'CPC SAZ Local'!EZ24</f>
        <v>-6496517.55932</v>
      </c>
      <c r="KW24" s="149"/>
      <c r="KX24" s="148"/>
      <c r="KY24" s="147"/>
      <c r="LA24" s="118"/>
      <c r="LO24" s="129"/>
    </row>
    <row r="25" spans="1:327" x14ac:dyDescent="0.25">
      <c r="A25" s="147"/>
      <c r="B25" s="143" t="s">
        <v>392</v>
      </c>
      <c r="C25" s="143"/>
      <c r="D25" s="464">
        <f t="shared" si="96"/>
        <v>-24791252.651238855</v>
      </c>
      <c r="E25" s="279">
        <f>'CPC SAZ Local'!D25</f>
        <v>-5665017.2803897504</v>
      </c>
      <c r="F25" s="279">
        <f>'CPC SAZ Local'!E25</f>
        <v>-12880391.124797</v>
      </c>
      <c r="G25" s="279">
        <f>'CPC SAZ Local'!F25</f>
        <v>-1815828.5784040201</v>
      </c>
      <c r="H25" s="279">
        <f>'CPC SAZ Local'!G25</f>
        <v>-2989059.3753732899</v>
      </c>
      <c r="I25" s="279">
        <f>'CPC SAZ Local'!H25</f>
        <v>-1419686.5733378399</v>
      </c>
      <c r="J25" s="279">
        <f>'CPC SAZ Local'!I25</f>
        <v>-21269.71893695309</v>
      </c>
      <c r="K25" s="149"/>
      <c r="L25" s="148"/>
      <c r="M25" s="147"/>
      <c r="O25" s="118"/>
      <c r="AF25" s="464">
        <f t="shared" si="97"/>
        <v>-49582505.30247765</v>
      </c>
      <c r="AG25" s="306">
        <f>'CPC SAZ Local'!AE25</f>
        <v>-9631794.8895126004</v>
      </c>
      <c r="AH25" s="306">
        <f>'CPC SAZ Local'!AF25</f>
        <v>-23371059.539399099</v>
      </c>
      <c r="AI25" s="306">
        <f>'CPC SAZ Local'!AG25</f>
        <v>-1892499.5608395799</v>
      </c>
      <c r="AJ25" s="306">
        <f>'CPC SAZ Local'!AH25</f>
        <v>-5423553.0545466496</v>
      </c>
      <c r="AK25" s="306">
        <f>'CPC SAZ Local'!AI25</f>
        <v>-4625438.2237772401</v>
      </c>
      <c r="AL25" s="306">
        <f>'CPC SAZ Local'!AJ25</f>
        <v>-4638160.0344024803</v>
      </c>
      <c r="AM25" s="149"/>
      <c r="AN25" s="148"/>
      <c r="AO25" s="147"/>
      <c r="AQ25" s="118"/>
      <c r="BG25" s="464">
        <f>'CPC SAZ Local'!AP25</f>
        <v>-74373757.953716367</v>
      </c>
      <c r="BH25" s="306">
        <f>'CPC SAZ Local'!AQ25</f>
        <v>-14939369.7336314</v>
      </c>
      <c r="BI25" s="306">
        <f>'CPC SAZ Local'!AR25</f>
        <v>-36249619.466664597</v>
      </c>
      <c r="BJ25" s="306">
        <f>'CPC SAZ Local'!AS25</f>
        <v>-2935356.3883406399</v>
      </c>
      <c r="BK25" s="306">
        <f>'CPC SAZ Local'!AT25</f>
        <v>-8412187.4771295693</v>
      </c>
      <c r="BL25" s="306">
        <f>'CPC SAZ Local'!AU25</f>
        <v>-7174273.60089646</v>
      </c>
      <c r="BM25" s="306">
        <f>'CPC SAZ Local'!AV25</f>
        <v>-4662951.2870537098</v>
      </c>
      <c r="BN25" s="149"/>
      <c r="BO25" s="148"/>
      <c r="BP25" s="147"/>
      <c r="BR25" s="118"/>
      <c r="CH25" s="464">
        <f t="shared" si="98"/>
        <v>-99165010.604955226</v>
      </c>
      <c r="CI25" s="306">
        <f>'CPC SAZ Local'!BC25</f>
        <v>-11674747.2683332</v>
      </c>
      <c r="CJ25" s="306">
        <f>'CPC SAZ Local'!BD25</f>
        <v>-28328179.3939301</v>
      </c>
      <c r="CK25" s="306">
        <f>'CPC SAZ Local'!BE25</f>
        <v>-2293908.28310628</v>
      </c>
      <c r="CL25" s="306">
        <f>'CPC SAZ Local'!BF25</f>
        <v>-6573916.0701160803</v>
      </c>
      <c r="CM25" s="306">
        <f>'CPC SAZ Local'!BG25</f>
        <v>-5606517.0497645503</v>
      </c>
      <c r="CN25" s="306">
        <f>'CPC SAZ Local'!BH25</f>
        <v>-44687742.539705001</v>
      </c>
      <c r="CO25" s="149"/>
      <c r="CP25" s="148"/>
      <c r="CQ25" s="147"/>
      <c r="CS25" s="118"/>
      <c r="DI25" s="464">
        <f t="shared" si="99"/>
        <v>-123956263.25619406</v>
      </c>
      <c r="DJ25" s="306">
        <f>'CPC SAZ Local'!BO25</f>
        <v>-19125371.439806301</v>
      </c>
      <c r="DK25" s="306">
        <f>'CPC SAZ Local'!BP25</f>
        <v>-46406739.321195699</v>
      </c>
      <c r="DL25" s="306">
        <f>'CPC SAZ Local'!BQ25</f>
        <v>-3757841.3437911998</v>
      </c>
      <c r="DM25" s="306">
        <f>'CPC SAZ Local'!BR25</f>
        <v>-10769276.950098099</v>
      </c>
      <c r="DN25" s="306">
        <f>'CPC SAZ Local'!BS25</f>
        <v>-9184500.4089465402</v>
      </c>
      <c r="DO25" s="306">
        <f>'CPC SAZ Local'!BT25</f>
        <v>-34712533.792356201</v>
      </c>
      <c r="DP25" s="149"/>
      <c r="DQ25" s="148"/>
      <c r="DR25" s="147"/>
      <c r="DT25" s="118"/>
      <c r="EJ25" s="464">
        <f t="shared" si="100"/>
        <v>-148747515.90743276</v>
      </c>
      <c r="EK25" s="306">
        <f>'CPC SAZ Local'!CA25</f>
        <v>-28719044.938633699</v>
      </c>
      <c r="EL25" s="306">
        <f>'CPC SAZ Local'!CB25</f>
        <v>-69685299.248461202</v>
      </c>
      <c r="EM25" s="306">
        <f>'CPC SAZ Local'!CC25</f>
        <v>-5642850.6376599697</v>
      </c>
      <c r="EN25" s="306">
        <f>'CPC SAZ Local'!CD25</f>
        <v>-16171364.287479199</v>
      </c>
      <c r="EO25" s="306">
        <f>'CPC SAZ Local'!CE25</f>
        <v>-13791631.750191299</v>
      </c>
      <c r="EP25" s="306">
        <f>'CPC SAZ Local'!CF25</f>
        <v>-14737325.0450074</v>
      </c>
      <c r="EQ25" s="149"/>
      <c r="ER25" s="148"/>
      <c r="ES25" s="147"/>
      <c r="EU25" s="118"/>
      <c r="FK25" s="464">
        <f t="shared" si="101"/>
        <v>-173538768.55867156</v>
      </c>
      <c r="FL25" s="306">
        <f>'CPC SAZ Local'!CM25</f>
        <v>-27597471.800689701</v>
      </c>
      <c r="FM25" s="306">
        <f>'CPC SAZ Local'!CN25</f>
        <v>-66963859.175726697</v>
      </c>
      <c r="FN25" s="306">
        <f>'CPC SAZ Local'!CO25</f>
        <v>-5422478.7656094702</v>
      </c>
      <c r="FO25" s="306">
        <f>'CPC SAZ Local'!CP25</f>
        <v>-15539819.337864799</v>
      </c>
      <c r="FP25" s="306">
        <f>'CPC SAZ Local'!CQ25</f>
        <v>-13253023.181122201</v>
      </c>
      <c r="FQ25" s="306">
        <f>'CPC SAZ Local'!CR25</f>
        <v>-44762116.297658697</v>
      </c>
      <c r="FR25" s="149"/>
      <c r="FS25" s="148"/>
      <c r="FT25" s="147"/>
      <c r="FV25" s="118"/>
      <c r="GL25" s="464">
        <f t="shared" si="102"/>
        <v>-198330021.20991063</v>
      </c>
      <c r="GM25" s="306">
        <f>'CPC SAZ Local'!CY25</f>
        <v>-32905046.644808602</v>
      </c>
      <c r="GN25" s="306">
        <f>'CPC SAZ Local'!CZ25</f>
        <v>-79842419.102992296</v>
      </c>
      <c r="GO25" s="306">
        <f>'CPC SAZ Local'!DA25</f>
        <v>-6465335.5931105297</v>
      </c>
      <c r="GP25" s="306">
        <f>'CPC SAZ Local'!DB25</f>
        <v>-18528453.7604478</v>
      </c>
      <c r="GQ25" s="306">
        <f>'CPC SAZ Local'!DC25</f>
        <v>-15801858.558241401</v>
      </c>
      <c r="GR25" s="306">
        <f>'CPC SAZ Local'!DD25</f>
        <v>-44786907.550310001</v>
      </c>
      <c r="GS25" s="149"/>
      <c r="GT25" s="148"/>
      <c r="GU25" s="147"/>
      <c r="GW25" s="118"/>
      <c r="HM25" s="464">
        <f t="shared" si="103"/>
        <v>-223121273.86114922</v>
      </c>
      <c r="HN25" s="306">
        <f>'CPC SAZ Local'!DK25</f>
        <v>-38212621.488927402</v>
      </c>
      <c r="HO25" s="306">
        <f>'CPC SAZ Local'!DL25</f>
        <v>-92720979.030257806</v>
      </c>
      <c r="HP25" s="306">
        <f>'CPC SAZ Local'!DM25</f>
        <v>-7508192.4206115901</v>
      </c>
      <c r="HQ25" s="306">
        <f>'CPC SAZ Local'!DN25</f>
        <v>-21517088.183030698</v>
      </c>
      <c r="HR25" s="306">
        <f>'CPC SAZ Local'!DO25</f>
        <v>-18350693.935360599</v>
      </c>
      <c r="HS25" s="306">
        <f>'CPC SAZ Local'!DP25</f>
        <v>-44811698.802961104</v>
      </c>
      <c r="HT25" s="149"/>
      <c r="HU25" s="148"/>
      <c r="HV25" s="147"/>
      <c r="HX25" s="118"/>
      <c r="IN25" s="464">
        <f t="shared" si="104"/>
        <v>-247912526.51238763</v>
      </c>
      <c r="IO25" s="306">
        <f>'CPC SAZ Local'!DW25</f>
        <v>-43520196.333046198</v>
      </c>
      <c r="IP25" s="306">
        <f>'CPC SAZ Local'!DX25</f>
        <v>-105599538.957523</v>
      </c>
      <c r="IQ25" s="306">
        <f>'CPC SAZ Local'!DY25</f>
        <v>-8551049.2481126599</v>
      </c>
      <c r="IR25" s="306">
        <f>'CPC SAZ Local'!DZ25</f>
        <v>-24505722.6056136</v>
      </c>
      <c r="IS25" s="306">
        <f>'CPC SAZ Local'!EA25</f>
        <v>-20899529.312479801</v>
      </c>
      <c r="IT25" s="306">
        <f>'CPC SAZ Local'!EB25</f>
        <v>-44836490.0556124</v>
      </c>
      <c r="IU25" s="149"/>
      <c r="IV25" s="148"/>
      <c r="IW25" s="147"/>
      <c r="IY25" s="118"/>
      <c r="JO25" s="464">
        <f t="shared" si="105"/>
        <v>-272703779.16362691</v>
      </c>
      <c r="JP25" s="306">
        <f>'CPC SAZ Local'!EI25</f>
        <v>-48827771.177165098</v>
      </c>
      <c r="JQ25" s="306">
        <f>'CPC SAZ Local'!EJ25</f>
        <v>-118478098.884789</v>
      </c>
      <c r="JR25" s="306">
        <f>'CPC SAZ Local'!EK25</f>
        <v>-9593906.0756137203</v>
      </c>
      <c r="JS25" s="306">
        <f>'CPC SAZ Local'!EL25</f>
        <v>-27494357.028196499</v>
      </c>
      <c r="JT25" s="306">
        <f>'CPC SAZ Local'!EM25</f>
        <v>-23448364.689599</v>
      </c>
      <c r="JU25" s="306">
        <f>'CPC SAZ Local'!EN25</f>
        <v>-44861281.3082636</v>
      </c>
      <c r="JV25" s="149"/>
      <c r="JW25" s="148"/>
      <c r="JX25" s="147"/>
      <c r="JZ25" s="118"/>
      <c r="KP25" s="464">
        <f t="shared" si="106"/>
        <v>-297495031.81486517</v>
      </c>
      <c r="KQ25" s="306">
        <f>'CPC SAZ Local'!EU25</f>
        <v>-54135346.021283902</v>
      </c>
      <c r="KR25" s="306">
        <f>'CPC SAZ Local'!EV25</f>
        <v>-131356658.81205399</v>
      </c>
      <c r="KS25" s="306">
        <f>'CPC SAZ Local'!EW25</f>
        <v>-10636762.903114799</v>
      </c>
      <c r="KT25" s="306">
        <f>'CPC SAZ Local'!EX25</f>
        <v>-30482991.450779401</v>
      </c>
      <c r="KU25" s="306">
        <f>'CPC SAZ Local'!EY25</f>
        <v>-25997200.066718198</v>
      </c>
      <c r="KV25" s="306">
        <f>'CPC SAZ Local'!EZ25</f>
        <v>-44886072.560914896</v>
      </c>
      <c r="KW25" s="149"/>
      <c r="KX25" s="148"/>
      <c r="KY25" s="147"/>
      <c r="LA25" s="118"/>
    </row>
    <row r="26" spans="1:327" x14ac:dyDescent="0.25">
      <c r="A26" s="147"/>
      <c r="B26" s="143" t="s">
        <v>391</v>
      </c>
      <c r="C26" s="143"/>
      <c r="D26" s="464">
        <f t="shared" si="96"/>
        <v>-5694690.0083333356</v>
      </c>
      <c r="E26" s="279">
        <f>'CPC SAZ Local'!D26</f>
        <v>-1263666.86821954</v>
      </c>
      <c r="F26" s="279">
        <f>'CPC SAZ Local'!E26</f>
        <v>-2873163.9655289999</v>
      </c>
      <c r="G26" s="279">
        <f>'CPC SAZ Local'!F26</f>
        <v>-405047.73407107498</v>
      </c>
      <c r="H26" s="279">
        <f>'CPC SAZ Local'!G26</f>
        <v>-666754.4180095325</v>
      </c>
      <c r="I26" s="279">
        <f>'CPC SAZ Local'!H26</f>
        <v>-316682.3324958554</v>
      </c>
      <c r="J26" s="279">
        <f>'CPC SAZ Local'!I26</f>
        <v>-169374.6900083333</v>
      </c>
      <c r="K26" s="149"/>
      <c r="L26" s="148"/>
      <c r="M26" s="147"/>
      <c r="O26" s="118"/>
      <c r="AF26" s="464">
        <f t="shared" si="97"/>
        <v>-11389380.016666699</v>
      </c>
      <c r="AG26" s="306">
        <f>'CPC SAZ Local'!AE26</f>
        <v>146682.26320161001</v>
      </c>
      <c r="AH26" s="306">
        <f>'CPC SAZ Local'!AF26</f>
        <v>355917.03789200052</v>
      </c>
      <c r="AI26" s="306">
        <f>'CPC SAZ Local'!AG26</f>
        <v>28820.808777215279</v>
      </c>
      <c r="AJ26" s="306">
        <f>'CPC SAZ Local'!AH26</f>
        <v>82595.097358345403</v>
      </c>
      <c r="AK26" s="306">
        <f>'CPC SAZ Local'!AI26</f>
        <v>70440.634870829686</v>
      </c>
      <c r="AL26" s="306">
        <f>'CPC SAZ Local'!AJ26</f>
        <v>-12073835.858766699</v>
      </c>
      <c r="AM26" s="149"/>
      <c r="AN26" s="148"/>
      <c r="AO26" s="147"/>
      <c r="AQ26" s="118"/>
      <c r="BG26" s="464">
        <f>'CPC SAZ Local'!AP26</f>
        <v>-17084070.024999999</v>
      </c>
      <c r="BH26" s="306">
        <f>'CPC SAZ Local'!AQ26</f>
        <v>-1072497.4958241801</v>
      </c>
      <c r="BI26" s="306">
        <f>'CPC SAZ Local'!AR26</f>
        <v>-2602360.5276370002</v>
      </c>
      <c r="BJ26" s="306">
        <f>'CPC SAZ Local'!AS26</f>
        <v>-210729.2631468733</v>
      </c>
      <c r="BK26" s="306">
        <f>'CPC SAZ Local'!AT26</f>
        <v>-603911.01930589566</v>
      </c>
      <c r="BL26" s="306">
        <f>'CPC SAZ Local'!AU26</f>
        <v>-515041.1703110481</v>
      </c>
      <c r="BM26" s="306">
        <f>'CPC SAZ Local'!AV26</f>
        <v>-12079530.548775</v>
      </c>
      <c r="BN26" s="149"/>
      <c r="BO26" s="148"/>
      <c r="BP26" s="147"/>
      <c r="BR26" s="118"/>
      <c r="CH26" s="464">
        <f t="shared" si="98"/>
        <v>-22778760.033333302</v>
      </c>
      <c r="CI26" s="306">
        <f>'CPC SAZ Local'!BC26</f>
        <v>-2291677.2548499699</v>
      </c>
      <c r="CJ26" s="306">
        <f>'CPC SAZ Local'!BD26</f>
        <v>-5560638.0931660002</v>
      </c>
      <c r="CK26" s="306">
        <f>'CPC SAZ Local'!BE26</f>
        <v>-450279.3350709618</v>
      </c>
      <c r="CL26" s="306">
        <f>'CPC SAZ Local'!BF26</f>
        <v>-1290417.1359701401</v>
      </c>
      <c r="CM26" s="306">
        <f>'CPC SAZ Local'!BG26</f>
        <v>-1100522.97549293</v>
      </c>
      <c r="CN26" s="306">
        <f>'CPC SAZ Local'!BH26</f>
        <v>-12085225.2387833</v>
      </c>
      <c r="CO26" s="149"/>
      <c r="CP26" s="148"/>
      <c r="CQ26" s="147"/>
      <c r="CS26" s="118"/>
      <c r="DI26" s="464">
        <f t="shared" si="99"/>
        <v>-28473450.041666701</v>
      </c>
      <c r="DJ26" s="306">
        <f>'CPC SAZ Local'!BO26</f>
        <v>-3510857.0138757699</v>
      </c>
      <c r="DK26" s="306">
        <f>'CPC SAZ Local'!BP26</f>
        <v>-8518915.6586949993</v>
      </c>
      <c r="DL26" s="306">
        <f>'CPC SAZ Local'!BQ26</f>
        <v>-689829.40699505026</v>
      </c>
      <c r="DM26" s="306">
        <f>'CPC SAZ Local'!BR26</f>
        <v>-1976923.25263438</v>
      </c>
      <c r="DN26" s="306">
        <f>'CPC SAZ Local'!BS26</f>
        <v>-1686004.7806748</v>
      </c>
      <c r="DO26" s="306">
        <f>'CPC SAZ Local'!BT26</f>
        <v>-12090919.9287917</v>
      </c>
      <c r="DP26" s="149"/>
      <c r="DQ26" s="148"/>
      <c r="DR26" s="147"/>
      <c r="DT26" s="118"/>
      <c r="EJ26" s="464">
        <f t="shared" si="100"/>
        <v>-34168140.049999997</v>
      </c>
      <c r="EK26" s="306">
        <f>'CPC SAZ Local'!CA26</f>
        <v>-4730036.7729015602</v>
      </c>
      <c r="EL26" s="306">
        <f>'CPC SAZ Local'!CB26</f>
        <v>-11477193.224223999</v>
      </c>
      <c r="EM26" s="306">
        <f>'CPC SAZ Local'!CC26</f>
        <v>-929379.4789191389</v>
      </c>
      <c r="EN26" s="306">
        <f>'CPC SAZ Local'!CD26</f>
        <v>-2663429.3692986201</v>
      </c>
      <c r="EO26" s="306">
        <f>'CPC SAZ Local'!CE26</f>
        <v>-2271486.5858566798</v>
      </c>
      <c r="EP26" s="306">
        <f>'CPC SAZ Local'!CF26</f>
        <v>-12096614.618799999</v>
      </c>
      <c r="EQ26" s="149"/>
      <c r="ER26" s="148"/>
      <c r="ES26" s="147"/>
      <c r="EU26" s="118"/>
      <c r="FK26" s="464">
        <f t="shared" si="101"/>
        <v>-39862830.0583333</v>
      </c>
      <c r="FL26" s="306">
        <f>'CPC SAZ Local'!CM26</f>
        <v>-5949216.53192735</v>
      </c>
      <c r="FM26" s="306">
        <f>'CPC SAZ Local'!CN26</f>
        <v>-14435470.789752999</v>
      </c>
      <c r="FN26" s="306">
        <f>'CPC SAZ Local'!CO26</f>
        <v>-1168929.55084323</v>
      </c>
      <c r="FO26" s="306">
        <f>'CPC SAZ Local'!CP26</f>
        <v>-3349935.4859628598</v>
      </c>
      <c r="FP26" s="306">
        <f>'CPC SAZ Local'!CQ26</f>
        <v>-2856968.3910385598</v>
      </c>
      <c r="FQ26" s="306">
        <f>'CPC SAZ Local'!CR26</f>
        <v>-12102309.308808301</v>
      </c>
      <c r="FR26" s="149"/>
      <c r="FS26" s="148"/>
      <c r="FT26" s="147"/>
      <c r="FV26" s="118"/>
      <c r="GL26" s="464">
        <f t="shared" si="102"/>
        <v>-45557520.0666667</v>
      </c>
      <c r="GM26" s="306">
        <f>'CPC SAZ Local'!CY26</f>
        <v>-7168396.2909531398</v>
      </c>
      <c r="GN26" s="306">
        <f>'CPC SAZ Local'!CZ26</f>
        <v>-17393748.355282001</v>
      </c>
      <c r="GO26" s="306">
        <f>'CPC SAZ Local'!DA26</f>
        <v>-1408479.6227673199</v>
      </c>
      <c r="GP26" s="306">
        <f>'CPC SAZ Local'!DB26</f>
        <v>-4036441.6026271</v>
      </c>
      <c r="GQ26" s="306">
        <f>'CPC SAZ Local'!DC26</f>
        <v>-3442450.1962204399</v>
      </c>
      <c r="GR26" s="306">
        <f>'CPC SAZ Local'!DD26</f>
        <v>-12108003.998816701</v>
      </c>
      <c r="GS26" s="149"/>
      <c r="GT26" s="148"/>
      <c r="GU26" s="147"/>
      <c r="GW26" s="118"/>
      <c r="HM26" s="464">
        <f t="shared" si="103"/>
        <v>-51252210.074999988</v>
      </c>
      <c r="HN26" s="306">
        <f>'CPC SAZ Local'!DK26</f>
        <v>-8387576.0499789398</v>
      </c>
      <c r="HO26" s="306">
        <f>'CPC SAZ Local'!DL26</f>
        <v>-20352025.920811001</v>
      </c>
      <c r="HP26" s="306">
        <f>'CPC SAZ Local'!DM26</f>
        <v>-1648029.6946914</v>
      </c>
      <c r="HQ26" s="306">
        <f>'CPC SAZ Local'!DN26</f>
        <v>-4722947.7192913396</v>
      </c>
      <c r="HR26" s="306">
        <f>'CPC SAZ Local'!DO26</f>
        <v>-4027932.0014023101</v>
      </c>
      <c r="HS26" s="306">
        <f>'CPC SAZ Local'!DP26</f>
        <v>-12113698.688825</v>
      </c>
      <c r="HT26" s="149"/>
      <c r="HU26" s="148"/>
      <c r="HV26" s="147"/>
      <c r="HX26" s="118"/>
      <c r="IN26" s="464">
        <f t="shared" si="104"/>
        <v>-56946900.083333291</v>
      </c>
      <c r="IO26" s="306">
        <f>'CPC SAZ Local'!DW26</f>
        <v>-9606755.8090047296</v>
      </c>
      <c r="IP26" s="306">
        <f>'CPC SAZ Local'!DX26</f>
        <v>-23310303.486340001</v>
      </c>
      <c r="IQ26" s="306">
        <f>'CPC SAZ Local'!DY26</f>
        <v>-1887579.76661549</v>
      </c>
      <c r="IR26" s="306">
        <f>'CPC SAZ Local'!DZ26</f>
        <v>-5409453.8359555798</v>
      </c>
      <c r="IS26" s="306">
        <f>'CPC SAZ Local'!EA26</f>
        <v>-4613413.8065841896</v>
      </c>
      <c r="IT26" s="306">
        <f>'CPC SAZ Local'!EB26</f>
        <v>-12119393.3788333</v>
      </c>
      <c r="IU26" s="149"/>
      <c r="IV26" s="148"/>
      <c r="IW26" s="147"/>
      <c r="IY26" s="118"/>
      <c r="JO26" s="464">
        <f t="shared" si="105"/>
        <v>-62641590.091666669</v>
      </c>
      <c r="JP26" s="306">
        <f>'CPC SAZ Local'!EI26</f>
        <v>-10825935.568030501</v>
      </c>
      <c r="JQ26" s="306">
        <f>'CPC SAZ Local'!EJ26</f>
        <v>-26268581.051869001</v>
      </c>
      <c r="JR26" s="306">
        <f>'CPC SAZ Local'!EK26</f>
        <v>-2127129.8385395799</v>
      </c>
      <c r="JS26" s="306">
        <f>'CPC SAZ Local'!EL26</f>
        <v>-6095959.9526198199</v>
      </c>
      <c r="JT26" s="306">
        <f>'CPC SAZ Local'!EM26</f>
        <v>-5198895.6117660701</v>
      </c>
      <c r="JU26" s="306">
        <f>'CPC SAZ Local'!EN26</f>
        <v>-12125088.0688417</v>
      </c>
      <c r="JV26" s="149"/>
      <c r="JW26" s="148"/>
      <c r="JX26" s="147"/>
      <c r="JZ26" s="118"/>
      <c r="KP26" s="464">
        <f t="shared" si="106"/>
        <v>-68336280.099999994</v>
      </c>
      <c r="KQ26" s="306">
        <f>'CPC SAZ Local'!EU26</f>
        <v>-12045115.3270563</v>
      </c>
      <c r="KR26" s="306">
        <f>'CPC SAZ Local'!EV26</f>
        <v>-29226858.617398001</v>
      </c>
      <c r="KS26" s="306">
        <f>'CPC SAZ Local'!EW26</f>
        <v>-2366679.9104636698</v>
      </c>
      <c r="KT26" s="306">
        <f>'CPC SAZ Local'!EX26</f>
        <v>-6782466.0692840703</v>
      </c>
      <c r="KU26" s="306">
        <f>'CPC SAZ Local'!EY26</f>
        <v>-5784377.4169479497</v>
      </c>
      <c r="KV26" s="306">
        <f>'CPC SAZ Local'!EZ26</f>
        <v>-12130782.758850001</v>
      </c>
      <c r="KW26" s="149"/>
      <c r="KX26" s="148"/>
      <c r="KY26" s="147"/>
      <c r="LA26" s="118"/>
    </row>
    <row r="27" spans="1:327" x14ac:dyDescent="0.25">
      <c r="A27" s="147"/>
      <c r="B27" s="143" t="s">
        <v>390</v>
      </c>
      <c r="C27" s="143"/>
      <c r="D27" s="464">
        <f t="shared" si="96"/>
        <v>-84161257.384722173</v>
      </c>
      <c r="E27" s="279">
        <f>'CPC SAZ Local'!D27</f>
        <v>-8202688.8555408502</v>
      </c>
      <c r="F27" s="279">
        <f>'CPC SAZ Local'!E27</f>
        <v>-18650223.910192601</v>
      </c>
      <c r="G27" s="279">
        <f>'CPC SAZ Local'!F27</f>
        <v>-2629237.67156144</v>
      </c>
      <c r="H27" s="279">
        <f>'CPC SAZ Local'!G27</f>
        <v>-4328022.81323977</v>
      </c>
      <c r="I27" s="279">
        <f>'CPC SAZ Local'!H27</f>
        <v>-2055641.96137422</v>
      </c>
      <c r="J27" s="279">
        <f>'CPC SAZ Local'!I27</f>
        <v>-48295442.172813296</v>
      </c>
      <c r="K27" s="149"/>
      <c r="L27" s="148"/>
      <c r="M27" s="147"/>
      <c r="O27" s="118"/>
      <c r="AF27" s="464">
        <f t="shared" si="97"/>
        <v>-168322514.76944441</v>
      </c>
      <c r="AG27" s="306">
        <f>'CPC SAZ Local'!AE27</f>
        <v>-34306261.592624597</v>
      </c>
      <c r="AH27" s="306">
        <f>'CPC SAZ Local'!AF27</f>
        <v>-83242395.779048994</v>
      </c>
      <c r="AI27" s="306">
        <f>'CPC SAZ Local'!AG27</f>
        <v>-6740652.77996956</v>
      </c>
      <c r="AJ27" s="306">
        <f>'CPC SAZ Local'!AH27</f>
        <v>-19317461.800743401</v>
      </c>
      <c r="AK27" s="306">
        <f>'CPC SAZ Local'!AI27</f>
        <v>-16474758.3919384</v>
      </c>
      <c r="AL27" s="306">
        <f>'CPC SAZ Local'!AJ27</f>
        <v>-8240984.4251194503</v>
      </c>
      <c r="AM27" s="149"/>
      <c r="AN27" s="148"/>
      <c r="AO27" s="147"/>
      <c r="AQ27" s="118"/>
      <c r="BG27" s="464">
        <f>'CPC SAZ Local'!AP27</f>
        <v>-252483772.15416616</v>
      </c>
      <c r="BH27" s="306">
        <f>'CPC SAZ Local'!AQ27</f>
        <v>-53395922.6864608</v>
      </c>
      <c r="BI27" s="306">
        <f>'CPC SAZ Local'!AR27</f>
        <v>-129562485.765264</v>
      </c>
      <c r="BJ27" s="306">
        <f>'CPC SAZ Local'!AS27</f>
        <v>-10491477.589995099</v>
      </c>
      <c r="BK27" s="306">
        <f>'CPC SAZ Local'!AT27</f>
        <v>-30066630.665257599</v>
      </c>
      <c r="BL27" s="306">
        <f>'CPC SAZ Local'!AU27</f>
        <v>-25642109.764684498</v>
      </c>
      <c r="BM27" s="306">
        <f>'CPC SAZ Local'!AV27</f>
        <v>-3325145.6825041701</v>
      </c>
      <c r="BN27" s="149"/>
      <c r="BO27" s="148"/>
      <c r="BP27" s="147"/>
      <c r="BR27" s="118"/>
      <c r="CH27" s="464">
        <f t="shared" si="98"/>
        <v>-336645029.53888887</v>
      </c>
      <c r="CI27" s="306">
        <f>'CPC SAZ Local'!BC27</f>
        <v>-69313870.775812596</v>
      </c>
      <c r="CJ27" s="306">
        <f>'CPC SAZ Local'!BD27</f>
        <v>-168186575.75148001</v>
      </c>
      <c r="CK27" s="306">
        <f>'CPC SAZ Local'!BE27</f>
        <v>-13619109.574908599</v>
      </c>
      <c r="CL27" s="306">
        <f>'CPC SAZ Local'!BF27</f>
        <v>-39029844.372821003</v>
      </c>
      <c r="CM27" s="306">
        <f>'CPC SAZ Local'!BG27</f>
        <v>-33286322.123977799</v>
      </c>
      <c r="CN27" s="306">
        <f>'CPC SAZ Local'!BH27</f>
        <v>-13209306.9398889</v>
      </c>
      <c r="CO27" s="149"/>
      <c r="CP27" s="148"/>
      <c r="CQ27" s="147"/>
      <c r="CS27" s="118"/>
      <c r="DI27" s="464">
        <f t="shared" si="99"/>
        <v>-420806286.92361158</v>
      </c>
      <c r="DJ27" s="306">
        <f>'CPC SAZ Local'!BO27</f>
        <v>-87332007.205971599</v>
      </c>
      <c r="DK27" s="306">
        <f>'CPC SAZ Local'!BP27</f>
        <v>-211906665.73769599</v>
      </c>
      <c r="DL27" s="306">
        <f>'CPC SAZ Local'!BQ27</f>
        <v>-17159396.268342201</v>
      </c>
      <c r="DM27" s="306">
        <f>'CPC SAZ Local'!BR27</f>
        <v>-49175650.008635603</v>
      </c>
      <c r="DN27" s="306">
        <f>'CPC SAZ Local'!BS27</f>
        <v>-41939099.505692601</v>
      </c>
      <c r="DO27" s="306">
        <f>'CPC SAZ Local'!BT27</f>
        <v>-13293468.197273601</v>
      </c>
      <c r="DP27" s="149"/>
      <c r="DQ27" s="148"/>
      <c r="DR27" s="147"/>
      <c r="DT27" s="118"/>
      <c r="EJ27" s="464">
        <f t="shared" si="100"/>
        <v>-504967544.30833364</v>
      </c>
      <c r="EK27" s="306">
        <f>'CPC SAZ Local'!CA27</f>
        <v>-105350143.636131</v>
      </c>
      <c r="EL27" s="306">
        <f>'CPC SAZ Local'!CB27</f>
        <v>-255626755.72391099</v>
      </c>
      <c r="EM27" s="306">
        <f>'CPC SAZ Local'!CC27</f>
        <v>-20699682.961775798</v>
      </c>
      <c r="EN27" s="306">
        <f>'CPC SAZ Local'!CD27</f>
        <v>-59321455.644450203</v>
      </c>
      <c r="EO27" s="306">
        <f>'CPC SAZ Local'!CE27</f>
        <v>-50591876.8874074</v>
      </c>
      <c r="EP27" s="306">
        <f>'CPC SAZ Local'!CF27</f>
        <v>-13377629.4546583</v>
      </c>
      <c r="EQ27" s="149"/>
      <c r="ER27" s="148"/>
      <c r="ES27" s="147"/>
      <c r="EU27" s="118"/>
      <c r="FK27" s="464">
        <f t="shared" si="101"/>
        <v>-589128801.69305634</v>
      </c>
      <c r="FL27" s="306">
        <f>'CPC SAZ Local'!CM27</f>
        <v>-123368280.06629001</v>
      </c>
      <c r="FM27" s="306">
        <f>'CPC SAZ Local'!CN27</f>
        <v>-299346845.710127</v>
      </c>
      <c r="FN27" s="306">
        <f>'CPC SAZ Local'!CO27</f>
        <v>-24239969.6552094</v>
      </c>
      <c r="FO27" s="306">
        <f>'CPC SAZ Local'!CP27</f>
        <v>-69467261.280264795</v>
      </c>
      <c r="FP27" s="306">
        <f>'CPC SAZ Local'!CQ27</f>
        <v>-59244654.269122101</v>
      </c>
      <c r="FQ27" s="306">
        <f>'CPC SAZ Local'!CR27</f>
        <v>-13461790.712043099</v>
      </c>
      <c r="FR27" s="149"/>
      <c r="FS27" s="148"/>
      <c r="FT27" s="147"/>
      <c r="FV27" s="118"/>
      <c r="GL27" s="464">
        <f t="shared" si="102"/>
        <v>-673290059.0777775</v>
      </c>
      <c r="GM27" s="306">
        <f>'CPC SAZ Local'!CY27</f>
        <v>-130671169.859677</v>
      </c>
      <c r="GN27" s="306">
        <f>'CPC SAZ Local'!CZ27</f>
        <v>-317066935.69634199</v>
      </c>
      <c r="GO27" s="306">
        <f>'CPC SAZ Local'!DA27</f>
        <v>-25674875.182723802</v>
      </c>
      <c r="GP27" s="306">
        <f>'CPC SAZ Local'!DB27</f>
        <v>-73579434.629083902</v>
      </c>
      <c r="GQ27" s="306">
        <f>'CPC SAZ Local'!DC27</f>
        <v>-62751691.740523003</v>
      </c>
      <c r="GR27" s="306">
        <f>'CPC SAZ Local'!DD27</f>
        <v>-63545951.969427802</v>
      </c>
      <c r="GS27" s="149"/>
      <c r="GT27" s="148"/>
      <c r="GU27" s="147"/>
      <c r="GW27" s="118"/>
      <c r="HM27" s="464">
        <f t="shared" si="103"/>
        <v>-757451316.46250093</v>
      </c>
      <c r="HN27" s="306">
        <f>'CPC SAZ Local'!DK27</f>
        <v>-137974059.653065</v>
      </c>
      <c r="HO27" s="306">
        <f>'CPC SAZ Local'!DL27</f>
        <v>-334787025.682558</v>
      </c>
      <c r="HP27" s="306">
        <f>'CPC SAZ Local'!DM27</f>
        <v>-27109780.710238099</v>
      </c>
      <c r="HQ27" s="306">
        <f>'CPC SAZ Local'!DN27</f>
        <v>-77691607.977902904</v>
      </c>
      <c r="HR27" s="306">
        <f>'CPC SAZ Local'!DO27</f>
        <v>-66258729.211923897</v>
      </c>
      <c r="HS27" s="306">
        <f>'CPC SAZ Local'!DP27</f>
        <v>-113630113.226813</v>
      </c>
      <c r="HT27" s="149"/>
      <c r="HU27" s="148"/>
      <c r="HV27" s="147"/>
      <c r="HX27" s="118"/>
      <c r="IN27" s="464">
        <f t="shared" si="104"/>
        <v>-841612573.84722197</v>
      </c>
      <c r="IO27" s="306">
        <f>'CPC SAZ Local'!DW27</f>
        <v>-155992196.083224</v>
      </c>
      <c r="IP27" s="306">
        <f>'CPC SAZ Local'!DX27</f>
        <v>-378507115.668773</v>
      </c>
      <c r="IQ27" s="306">
        <f>'CPC SAZ Local'!DY27</f>
        <v>-30650067.403671801</v>
      </c>
      <c r="IR27" s="306">
        <f>'CPC SAZ Local'!DZ27</f>
        <v>-87837413.613717496</v>
      </c>
      <c r="IS27" s="306">
        <f>'CPC SAZ Local'!EA27</f>
        <v>-74911506.593638703</v>
      </c>
      <c r="IT27" s="306">
        <f>'CPC SAZ Local'!EB27</f>
        <v>-113714274.48419701</v>
      </c>
      <c r="IU27" s="149"/>
      <c r="IV27" s="148"/>
      <c r="IW27" s="147"/>
      <c r="IY27" s="118"/>
      <c r="JO27" s="464">
        <f t="shared" si="105"/>
        <v>-925773831.23194492</v>
      </c>
      <c r="JP27" s="306">
        <f>'CPC SAZ Local'!EI27</f>
        <v>-174010332.513383</v>
      </c>
      <c r="JQ27" s="306">
        <f>'CPC SAZ Local'!EJ27</f>
        <v>-422227205.654989</v>
      </c>
      <c r="JR27" s="306">
        <f>'CPC SAZ Local'!EK27</f>
        <v>-34190354.097105399</v>
      </c>
      <c r="JS27" s="306">
        <f>'CPC SAZ Local'!EL27</f>
        <v>-97983219.249532104</v>
      </c>
      <c r="JT27" s="306">
        <f>'CPC SAZ Local'!EM27</f>
        <v>-83564283.975353405</v>
      </c>
      <c r="JU27" s="306">
        <f>'CPC SAZ Local'!EN27</f>
        <v>-113798435.74158201</v>
      </c>
      <c r="JV27" s="149"/>
      <c r="JW27" s="148"/>
      <c r="JX27" s="147"/>
      <c r="JZ27" s="118"/>
      <c r="KP27" s="464">
        <f t="shared" si="106"/>
        <v>-1009935088.6166673</v>
      </c>
      <c r="KQ27" s="306">
        <f>'CPC SAZ Local'!EU27</f>
        <v>-192028468.943542</v>
      </c>
      <c r="KR27" s="306">
        <f>'CPC SAZ Local'!EV27</f>
        <v>-465947295.641204</v>
      </c>
      <c r="KS27" s="306">
        <f>'CPC SAZ Local'!EW27</f>
        <v>-37730640.790538996</v>
      </c>
      <c r="KT27" s="306">
        <f>'CPC SAZ Local'!EX27</f>
        <v>-108129024.88534699</v>
      </c>
      <c r="KU27" s="306">
        <f>'CPC SAZ Local'!EY27</f>
        <v>-92217061.357068196</v>
      </c>
      <c r="KV27" s="306">
        <f>'CPC SAZ Local'!EZ27</f>
        <v>-113882596.99896701</v>
      </c>
      <c r="KW27" s="149"/>
      <c r="KX27" s="148"/>
      <c r="KY27" s="147"/>
      <c r="LA27" s="118"/>
    </row>
    <row r="28" spans="1:327" x14ac:dyDescent="0.25">
      <c r="A28" s="147"/>
      <c r="B28" s="143" t="s">
        <v>389</v>
      </c>
      <c r="C28" s="143"/>
      <c r="D28" s="464">
        <f t="shared" si="96"/>
        <v>-5865749.8333333358</v>
      </c>
      <c r="E28" s="279">
        <f>'CPC SAZ Local'!D28</f>
        <v>-318947.71965918748</v>
      </c>
      <c r="F28" s="279">
        <f>'CPC SAZ Local'!E28</f>
        <v>-725182.49711142841</v>
      </c>
      <c r="G28" s="279">
        <f>'CPC SAZ Local'!F28</f>
        <v>-102233.4717987132</v>
      </c>
      <c r="H28" s="279">
        <f>'CPC SAZ Local'!G28</f>
        <v>-168287.86648213639</v>
      </c>
      <c r="I28" s="279">
        <f>'CPC SAZ Local'!H28</f>
        <v>-79930.170162820097</v>
      </c>
      <c r="J28" s="279">
        <f>'CPC SAZ Local'!I28</f>
        <v>-4471168.10811905</v>
      </c>
      <c r="K28" s="149"/>
      <c r="L28" s="148"/>
      <c r="M28" s="147"/>
      <c r="O28" s="118"/>
      <c r="AF28" s="464">
        <f t="shared" si="97"/>
        <v>-11731499.666666701</v>
      </c>
      <c r="AG28" s="306">
        <f>'CPC SAZ Local'!AE28</f>
        <v>-25952.49620511676</v>
      </c>
      <c r="AH28" s="306">
        <f>'CPC SAZ Local'!AF28</f>
        <v>-62972.409708000421</v>
      </c>
      <c r="AI28" s="306">
        <f>'CPC SAZ Local'!AG28</f>
        <v>-5099.266360452948</v>
      </c>
      <c r="AJ28" s="306">
        <f>'CPC SAZ Local'!AH28</f>
        <v>-14613.552477080821</v>
      </c>
      <c r="AK28" s="306">
        <f>'CPC SAZ Local'!AI28</f>
        <v>-12463.06314934986</v>
      </c>
      <c r="AL28" s="306">
        <f>'CPC SAZ Local'!AJ28</f>
        <v>-11610398.878766701</v>
      </c>
      <c r="AM28" s="149"/>
      <c r="AN28" s="148"/>
      <c r="AO28" s="147"/>
      <c r="AQ28" s="118"/>
      <c r="BG28" s="464">
        <f>'CPC SAZ Local'!AP28</f>
        <v>-17597249.5</v>
      </c>
      <c r="BH28" s="306">
        <f>'CPC SAZ Local'!AQ28</f>
        <v>-1281754.5605569801</v>
      </c>
      <c r="BI28" s="306">
        <f>'CPC SAZ Local'!AR28</f>
        <v>-3110112.133128</v>
      </c>
      <c r="BJ28" s="306">
        <f>'CPC SAZ Local'!AS28</f>
        <v>-251845.05803787441</v>
      </c>
      <c r="BK28" s="306">
        <f>'CPC SAZ Local'!AT28</f>
        <v>-721741.26856221526</v>
      </c>
      <c r="BL28" s="306">
        <f>'CPC SAZ Local'!AU28</f>
        <v>-615531.85111493268</v>
      </c>
      <c r="BM28" s="306">
        <f>'CPC SAZ Local'!AV28</f>
        <v>-11616264.628599999</v>
      </c>
      <c r="BN28" s="149"/>
      <c r="BO28" s="148"/>
      <c r="BP28" s="147"/>
      <c r="BR28" s="118"/>
      <c r="CH28" s="464">
        <f t="shared" si="98"/>
        <v>-23462999.333333306</v>
      </c>
      <c r="CI28" s="306">
        <f>'CPC SAZ Local'!BC28</f>
        <v>-2537556.6249088398</v>
      </c>
      <c r="CJ28" s="306">
        <f>'CPC SAZ Local'!BD28</f>
        <v>-6157251.8565480001</v>
      </c>
      <c r="CK28" s="306">
        <f>'CPC SAZ Local'!BE28</f>
        <v>-498590.849715296</v>
      </c>
      <c r="CL28" s="306">
        <f>'CPC SAZ Local'!BF28</f>
        <v>-1428868.9846473499</v>
      </c>
      <c r="CM28" s="306">
        <f>'CPC SAZ Local'!BG28</f>
        <v>-1218600.63908052</v>
      </c>
      <c r="CN28" s="306">
        <f>'CPC SAZ Local'!BH28</f>
        <v>-11622130.3784333</v>
      </c>
      <c r="CO28" s="149"/>
      <c r="CP28" s="148"/>
      <c r="CQ28" s="147"/>
      <c r="CS28" s="118"/>
      <c r="DI28" s="464">
        <f t="shared" si="99"/>
        <v>-29328749.166666698</v>
      </c>
      <c r="DJ28" s="306">
        <f>'CPC SAZ Local'!BO28</f>
        <v>-3793358.6892606998</v>
      </c>
      <c r="DK28" s="306">
        <f>'CPC SAZ Local'!BP28</f>
        <v>-9204391.5799679998</v>
      </c>
      <c r="DL28" s="306">
        <f>'CPC SAZ Local'!BQ28</f>
        <v>-745336.64139271772</v>
      </c>
      <c r="DM28" s="306">
        <f>'CPC SAZ Local'!BR28</f>
        <v>-2135996.7007324798</v>
      </c>
      <c r="DN28" s="306">
        <f>'CPC SAZ Local'!BS28</f>
        <v>-1821669.4270460999</v>
      </c>
      <c r="DO28" s="306">
        <f>'CPC SAZ Local'!BT28</f>
        <v>-11627996.1282667</v>
      </c>
      <c r="DP28" s="149"/>
      <c r="DQ28" s="148"/>
      <c r="DR28" s="147"/>
      <c r="DT28" s="118"/>
      <c r="EJ28" s="464">
        <f t="shared" si="100"/>
        <v>-35194499</v>
      </c>
      <c r="EK28" s="306">
        <f>'CPC SAZ Local'!CA28</f>
        <v>-5049160.7536125602</v>
      </c>
      <c r="EL28" s="306">
        <f>'CPC SAZ Local'!CB28</f>
        <v>-12251531.303388</v>
      </c>
      <c r="EM28" s="306">
        <f>'CPC SAZ Local'!CC28</f>
        <v>-992082.43307013926</v>
      </c>
      <c r="EN28" s="306">
        <f>'CPC SAZ Local'!CD28</f>
        <v>-2843124.4168176199</v>
      </c>
      <c r="EO28" s="306">
        <f>'CPC SAZ Local'!CE28</f>
        <v>-2424738.21501168</v>
      </c>
      <c r="EP28" s="306">
        <f>'CPC SAZ Local'!CF28</f>
        <v>-11633861.8781</v>
      </c>
      <c r="EQ28" s="149"/>
      <c r="ER28" s="148"/>
      <c r="ES28" s="147"/>
      <c r="EU28" s="118"/>
      <c r="FK28" s="464">
        <f t="shared" si="101"/>
        <v>-41060248.833333299</v>
      </c>
      <c r="FL28" s="306">
        <f>'CPC SAZ Local'!CM28</f>
        <v>-6304962.8179644197</v>
      </c>
      <c r="FM28" s="306">
        <f>'CPC SAZ Local'!CN28</f>
        <v>-15298671.026807999</v>
      </c>
      <c r="FN28" s="306">
        <f>'CPC SAZ Local'!CO28</f>
        <v>-1238828.22474756</v>
      </c>
      <c r="FO28" s="306">
        <f>'CPC SAZ Local'!CP28</f>
        <v>-3550252.1329027498</v>
      </c>
      <c r="FP28" s="306">
        <f>'CPC SAZ Local'!CQ28</f>
        <v>-3027807.0029772702</v>
      </c>
      <c r="FQ28" s="306">
        <f>'CPC SAZ Local'!CR28</f>
        <v>-11639727.627933299</v>
      </c>
      <c r="FR28" s="149"/>
      <c r="FS28" s="148"/>
      <c r="FT28" s="147"/>
      <c r="FV28" s="118"/>
      <c r="GL28" s="464">
        <f t="shared" si="102"/>
        <v>-46925998.666666694</v>
      </c>
      <c r="GM28" s="306">
        <f>'CPC SAZ Local'!CY28</f>
        <v>-7560764.8823162802</v>
      </c>
      <c r="GN28" s="306">
        <f>'CPC SAZ Local'!CZ28</f>
        <v>-18345810.750227999</v>
      </c>
      <c r="GO28" s="306">
        <f>'CPC SAZ Local'!DA28</f>
        <v>-1485574.01642498</v>
      </c>
      <c r="GP28" s="306">
        <f>'CPC SAZ Local'!DB28</f>
        <v>-4257379.8489878904</v>
      </c>
      <c r="GQ28" s="306">
        <f>'CPC SAZ Local'!DC28</f>
        <v>-3630875.7909428501</v>
      </c>
      <c r="GR28" s="306">
        <f>'CPC SAZ Local'!DD28</f>
        <v>-11645593.3777667</v>
      </c>
      <c r="GS28" s="149"/>
      <c r="GT28" s="148"/>
      <c r="GU28" s="147"/>
      <c r="GW28" s="118"/>
      <c r="HM28" s="464">
        <f t="shared" si="103"/>
        <v>-52791748.5</v>
      </c>
      <c r="HN28" s="306">
        <f>'CPC SAZ Local'!DK28</f>
        <v>-8816566.9466681499</v>
      </c>
      <c r="HO28" s="306">
        <f>'CPC SAZ Local'!DL28</f>
        <v>-21392950.473648001</v>
      </c>
      <c r="HP28" s="306">
        <f>'CPC SAZ Local'!DM28</f>
        <v>-1732319.8081024</v>
      </c>
      <c r="HQ28" s="306">
        <f>'CPC SAZ Local'!DN28</f>
        <v>-4964507.5650730198</v>
      </c>
      <c r="HR28" s="306">
        <f>'CPC SAZ Local'!DO28</f>
        <v>-4233944.5789084304</v>
      </c>
      <c r="HS28" s="306">
        <f>'CPC SAZ Local'!DP28</f>
        <v>-11651459.127599999</v>
      </c>
      <c r="HT28" s="149"/>
      <c r="HU28" s="148"/>
      <c r="HV28" s="147"/>
      <c r="HX28" s="118"/>
      <c r="IN28" s="464">
        <f t="shared" si="104"/>
        <v>-58657498.333333306</v>
      </c>
      <c r="IO28" s="306">
        <f>'CPC SAZ Local'!DW28</f>
        <v>-10072369.011019999</v>
      </c>
      <c r="IP28" s="306">
        <f>'CPC SAZ Local'!DX28</f>
        <v>-24440090.197067998</v>
      </c>
      <c r="IQ28" s="306">
        <f>'CPC SAZ Local'!DY28</f>
        <v>-1979065.5997798301</v>
      </c>
      <c r="IR28" s="306">
        <f>'CPC SAZ Local'!DZ28</f>
        <v>-5671635.2811581604</v>
      </c>
      <c r="IS28" s="306">
        <f>'CPC SAZ Local'!EA28</f>
        <v>-4837013.3668740196</v>
      </c>
      <c r="IT28" s="306">
        <f>'CPC SAZ Local'!EB28</f>
        <v>-11657324.8774333</v>
      </c>
      <c r="IU28" s="149"/>
      <c r="IV28" s="148"/>
      <c r="IW28" s="147"/>
      <c r="IY28" s="118"/>
      <c r="JO28" s="464">
        <f t="shared" si="105"/>
        <v>-64523248.166666746</v>
      </c>
      <c r="JP28" s="306">
        <f>'CPC SAZ Local'!EI28</f>
        <v>-11328171.075371901</v>
      </c>
      <c r="JQ28" s="306">
        <f>'CPC SAZ Local'!EJ28</f>
        <v>-27487229.920488</v>
      </c>
      <c r="JR28" s="306">
        <f>'CPC SAZ Local'!EK28</f>
        <v>-2225811.3914572499</v>
      </c>
      <c r="JS28" s="306">
        <f>'CPC SAZ Local'!EL28</f>
        <v>-6378762.9972433001</v>
      </c>
      <c r="JT28" s="306">
        <f>'CPC SAZ Local'!EM28</f>
        <v>-5440082.1548396004</v>
      </c>
      <c r="JU28" s="306">
        <f>'CPC SAZ Local'!EN28</f>
        <v>-11663190.627266699</v>
      </c>
      <c r="JV28" s="149"/>
      <c r="JW28" s="148"/>
      <c r="JX28" s="147"/>
      <c r="JZ28" s="118"/>
      <c r="KP28" s="464">
        <f t="shared" si="106"/>
        <v>-70388997.99999997</v>
      </c>
      <c r="KQ28" s="306">
        <f>'CPC SAZ Local'!EU28</f>
        <v>-12583973.1397237</v>
      </c>
      <c r="KR28" s="306">
        <f>'CPC SAZ Local'!EV28</f>
        <v>-30534369.643908001</v>
      </c>
      <c r="KS28" s="306">
        <f>'CPC SAZ Local'!EW28</f>
        <v>-2472557.1831346699</v>
      </c>
      <c r="KT28" s="306">
        <f>'CPC SAZ Local'!EX28</f>
        <v>-7085890.7133284304</v>
      </c>
      <c r="KU28" s="306">
        <f>'CPC SAZ Local'!EY28</f>
        <v>-6043150.9428051803</v>
      </c>
      <c r="KV28" s="306">
        <f>'CPC SAZ Local'!EZ28</f>
        <v>-11669056.3771</v>
      </c>
      <c r="KW28" s="149"/>
      <c r="KX28" s="148"/>
      <c r="KY28" s="147"/>
      <c r="LA28" s="118"/>
    </row>
    <row r="29" spans="1:327" x14ac:dyDescent="0.25">
      <c r="A29" s="147"/>
      <c r="B29" s="143" t="s">
        <v>388</v>
      </c>
      <c r="C29" s="143"/>
      <c r="D29" s="464">
        <f t="shared" si="96"/>
        <v>-3625000.0000000014</v>
      </c>
      <c r="E29" s="279">
        <f>'CPC SAZ Local'!D29</f>
        <v>-828226.32578475354</v>
      </c>
      <c r="F29" s="279">
        <f>'CPC SAZ Local'!E29</f>
        <v>-1883115</v>
      </c>
      <c r="G29" s="279">
        <f>'CPC SAZ Local'!F29</f>
        <v>-265474.39439461881</v>
      </c>
      <c r="H29" s="279">
        <f>'CPC SAZ Local'!G29</f>
        <v>-437000.90246636781</v>
      </c>
      <c r="I29" s="279">
        <f>'CPC SAZ Local'!H29</f>
        <v>-207558.37735426091</v>
      </c>
      <c r="J29" s="279">
        <f>'CPC SAZ Local'!I29</f>
        <v>-3625</v>
      </c>
      <c r="K29" s="149"/>
      <c r="L29" s="148"/>
      <c r="M29" s="147"/>
      <c r="O29" s="118"/>
      <c r="AF29" s="464">
        <f t="shared" si="97"/>
        <v>-7250000</v>
      </c>
      <c r="AG29" s="306">
        <f>'CPC SAZ Local'!AE29</f>
        <v>-153610.0254484305</v>
      </c>
      <c r="AH29" s="306">
        <f>'CPC SAZ Local'!AF29</f>
        <v>-372726.9</v>
      </c>
      <c r="AI29" s="306">
        <f>'CPC SAZ Local'!AG29</f>
        <v>-30182.007511210759</v>
      </c>
      <c r="AJ29" s="306">
        <f>'CPC SAZ Local'!AH29</f>
        <v>-86496.040695067277</v>
      </c>
      <c r="AK29" s="306">
        <f>'CPC SAZ Local'!AI29</f>
        <v>-73767.526345291481</v>
      </c>
      <c r="AL29" s="306">
        <f>'CPC SAZ Local'!AJ29</f>
        <v>-6533217.5</v>
      </c>
      <c r="AM29" s="149"/>
      <c r="AN29" s="148"/>
      <c r="AO29" s="147"/>
      <c r="AQ29" s="118"/>
      <c r="BG29" s="464">
        <f>'CPC SAZ Local'!AP29</f>
        <v>-10875000</v>
      </c>
      <c r="BH29" s="306">
        <f>'CPC SAZ Local'!AQ29</f>
        <v>-929688.55123318383</v>
      </c>
      <c r="BI29" s="306">
        <f>'CPC SAZ Local'!AR29</f>
        <v>-2255841.9</v>
      </c>
      <c r="BJ29" s="306">
        <f>'CPC SAZ Local'!AS29</f>
        <v>-182669.50190582959</v>
      </c>
      <c r="BK29" s="306">
        <f>'CPC SAZ Local'!AT29</f>
        <v>-523496.94316143502</v>
      </c>
      <c r="BL29" s="306">
        <f>'CPC SAZ Local'!AU29</f>
        <v>-446460.60369955149</v>
      </c>
      <c r="BM29" s="306">
        <f>'CPC SAZ Local'!AV29</f>
        <v>-6536842.5</v>
      </c>
      <c r="BN29" s="149"/>
      <c r="BO29" s="148"/>
      <c r="BP29" s="147"/>
      <c r="BR29" s="118"/>
      <c r="CH29" s="464">
        <f t="shared" si="98"/>
        <v>-14500000.000000004</v>
      </c>
      <c r="CI29" s="306">
        <f>'CPC SAZ Local'!BC29</f>
        <v>-1705767.0770179401</v>
      </c>
      <c r="CJ29" s="306">
        <f>'CPC SAZ Local'!BD29</f>
        <v>-4138956.9</v>
      </c>
      <c r="CK29" s="306">
        <f>'CPC SAZ Local'!BE29</f>
        <v>-335156.99630044837</v>
      </c>
      <c r="CL29" s="306">
        <f>'CPC SAZ Local'!BF29</f>
        <v>-960497.84562780266</v>
      </c>
      <c r="CM29" s="306">
        <f>'CPC SAZ Local'!BG29</f>
        <v>-819153.68105381157</v>
      </c>
      <c r="CN29" s="306">
        <f>'CPC SAZ Local'!BH29</f>
        <v>-6540467.5</v>
      </c>
      <c r="CO29" s="149"/>
      <c r="CP29" s="148"/>
      <c r="CQ29" s="147"/>
      <c r="CS29" s="118"/>
      <c r="DI29" s="464">
        <f t="shared" si="99"/>
        <v>-18124999.999999996</v>
      </c>
      <c r="DJ29" s="306">
        <f>'CPC SAZ Local'!BO29</f>
        <v>-2481845.6028026901</v>
      </c>
      <c r="DK29" s="306">
        <f>'CPC SAZ Local'!BP29</f>
        <v>-6022071.9000000004</v>
      </c>
      <c r="DL29" s="306">
        <f>'CPC SAZ Local'!BQ29</f>
        <v>-487644.49069506727</v>
      </c>
      <c r="DM29" s="306">
        <f>'CPC SAZ Local'!BR29</f>
        <v>-1397498.7480941699</v>
      </c>
      <c r="DN29" s="306">
        <f>'CPC SAZ Local'!BS29</f>
        <v>-1191846.7584080701</v>
      </c>
      <c r="DO29" s="306">
        <f>'CPC SAZ Local'!BT29</f>
        <v>-6544092.5</v>
      </c>
      <c r="DP29" s="149"/>
      <c r="DQ29" s="148"/>
      <c r="DR29" s="147"/>
      <c r="DT29" s="118"/>
      <c r="EJ29" s="464">
        <f t="shared" si="100"/>
        <v>-21749999.999999993</v>
      </c>
      <c r="EK29" s="306">
        <f>'CPC SAZ Local'!CA29</f>
        <v>-3257924.1285874401</v>
      </c>
      <c r="EL29" s="306">
        <f>'CPC SAZ Local'!CB29</f>
        <v>-7905186.9000000004</v>
      </c>
      <c r="EM29" s="306">
        <f>'CPC SAZ Local'!CC29</f>
        <v>-640131.98508968612</v>
      </c>
      <c r="EN29" s="306">
        <f>'CPC SAZ Local'!CD29</f>
        <v>-1834499.6505605399</v>
      </c>
      <c r="EO29" s="306">
        <f>'CPC SAZ Local'!CE29</f>
        <v>-1564539.8357623301</v>
      </c>
      <c r="EP29" s="306">
        <f>'CPC SAZ Local'!CF29</f>
        <v>-6547717.5</v>
      </c>
      <c r="EQ29" s="149"/>
      <c r="ER29" s="148"/>
      <c r="ES29" s="147"/>
      <c r="EU29" s="118"/>
      <c r="FK29" s="464">
        <f t="shared" si="101"/>
        <v>-25375000.000000004</v>
      </c>
      <c r="FL29" s="306">
        <f>'CPC SAZ Local'!CM29</f>
        <v>-4034002.6543721999</v>
      </c>
      <c r="FM29" s="306">
        <f>'CPC SAZ Local'!CN29</f>
        <v>-9788301.9000000004</v>
      </c>
      <c r="FN29" s="306">
        <f>'CPC SAZ Local'!CO29</f>
        <v>-792619.47948430502</v>
      </c>
      <c r="FO29" s="306">
        <f>'CPC SAZ Local'!CP29</f>
        <v>-2271500.5530269099</v>
      </c>
      <c r="FP29" s="306">
        <f>'CPC SAZ Local'!CQ29</f>
        <v>-1937232.9131165899</v>
      </c>
      <c r="FQ29" s="306">
        <f>'CPC SAZ Local'!CR29</f>
        <v>-6551342.5</v>
      </c>
      <c r="FR29" s="149"/>
      <c r="FS29" s="148"/>
      <c r="FT29" s="147"/>
      <c r="FV29" s="118"/>
      <c r="GL29" s="464">
        <f t="shared" si="102"/>
        <v>-28999999.999999993</v>
      </c>
      <c r="GM29" s="306">
        <f>'CPC SAZ Local'!CY29</f>
        <v>-4810081.1801569499</v>
      </c>
      <c r="GN29" s="306">
        <f>'CPC SAZ Local'!CZ29</f>
        <v>-11671416.9</v>
      </c>
      <c r="GO29" s="306">
        <f>'CPC SAZ Local'!DA29</f>
        <v>-945106.97387892357</v>
      </c>
      <c r="GP29" s="306">
        <f>'CPC SAZ Local'!DB29</f>
        <v>-2708501.45549327</v>
      </c>
      <c r="GQ29" s="306">
        <f>'CPC SAZ Local'!DC29</f>
        <v>-2309925.9904708499</v>
      </c>
      <c r="GR29" s="306">
        <f>'CPC SAZ Local'!DD29</f>
        <v>-6554967.5</v>
      </c>
      <c r="GS29" s="149"/>
      <c r="GT29" s="148"/>
      <c r="GU29" s="147"/>
      <c r="GW29" s="118"/>
      <c r="HM29" s="464">
        <f t="shared" si="103"/>
        <v>-32624999.999999989</v>
      </c>
      <c r="HN29" s="306">
        <f>'CPC SAZ Local'!DK29</f>
        <v>-5586159.7059417004</v>
      </c>
      <c r="HO29" s="306">
        <f>'CPC SAZ Local'!DL29</f>
        <v>-13554531.9</v>
      </c>
      <c r="HP29" s="306">
        <f>'CPC SAZ Local'!DM29</f>
        <v>-1097594.46827354</v>
      </c>
      <c r="HQ29" s="306">
        <f>'CPC SAZ Local'!DN29</f>
        <v>-3145502.3579596402</v>
      </c>
      <c r="HR29" s="306">
        <f>'CPC SAZ Local'!DO29</f>
        <v>-2682619.0678251102</v>
      </c>
      <c r="HS29" s="306">
        <f>'CPC SAZ Local'!DP29</f>
        <v>-6558592.5</v>
      </c>
      <c r="HT29" s="149"/>
      <c r="HU29" s="148"/>
      <c r="HV29" s="147"/>
      <c r="HX29" s="118"/>
      <c r="IN29" s="464">
        <f t="shared" si="104"/>
        <v>-36250000</v>
      </c>
      <c r="IO29" s="306">
        <f>'CPC SAZ Local'!DW29</f>
        <v>-6362238.2317264602</v>
      </c>
      <c r="IP29" s="306">
        <f>'CPC SAZ Local'!DX29</f>
        <v>-15437646.9</v>
      </c>
      <c r="IQ29" s="306">
        <f>'CPC SAZ Local'!DY29</f>
        <v>-1250081.96266816</v>
      </c>
      <c r="IR29" s="306">
        <f>'CPC SAZ Local'!DZ29</f>
        <v>-3582503.26042601</v>
      </c>
      <c r="IS29" s="306">
        <f>'CPC SAZ Local'!EA29</f>
        <v>-3055312.14517937</v>
      </c>
      <c r="IT29" s="306">
        <f>'CPC SAZ Local'!EB29</f>
        <v>-6562217.5</v>
      </c>
      <c r="IU29" s="149"/>
      <c r="IV29" s="148"/>
      <c r="IW29" s="147"/>
      <c r="IY29" s="118"/>
      <c r="JO29" s="464">
        <f t="shared" si="105"/>
        <v>-39875000</v>
      </c>
      <c r="JP29" s="306">
        <f>'CPC SAZ Local'!EI29</f>
        <v>-7138316.7575112097</v>
      </c>
      <c r="JQ29" s="306">
        <f>'CPC SAZ Local'!EJ29</f>
        <v>-17320761.899999999</v>
      </c>
      <c r="JR29" s="306">
        <f>'CPC SAZ Local'!EK29</f>
        <v>-1402569.4570627799</v>
      </c>
      <c r="JS29" s="306">
        <f>'CPC SAZ Local'!EL29</f>
        <v>-4019504.1628923798</v>
      </c>
      <c r="JT29" s="306">
        <f>'CPC SAZ Local'!EM29</f>
        <v>-3428005.2225336302</v>
      </c>
      <c r="JU29" s="306">
        <f>'CPC SAZ Local'!EN29</f>
        <v>-6565842.5</v>
      </c>
      <c r="JV29" s="149"/>
      <c r="JW29" s="148"/>
      <c r="JX29" s="147"/>
      <c r="JZ29" s="118"/>
      <c r="KP29" s="464">
        <f t="shared" si="106"/>
        <v>-43499999.999999985</v>
      </c>
      <c r="KQ29" s="306">
        <f>'CPC SAZ Local'!EU29</f>
        <v>-7914395.2832959602</v>
      </c>
      <c r="KR29" s="306">
        <f>'CPC SAZ Local'!EV29</f>
        <v>-19203876.899999999</v>
      </c>
      <c r="KS29" s="306">
        <f>'CPC SAZ Local'!EW29</f>
        <v>-1555056.9514574001</v>
      </c>
      <c r="KT29" s="306">
        <f>'CPC SAZ Local'!EX29</f>
        <v>-4456505.0653587403</v>
      </c>
      <c r="KU29" s="306">
        <f>'CPC SAZ Local'!EY29</f>
        <v>-3800698.29988789</v>
      </c>
      <c r="KV29" s="306">
        <f>'CPC SAZ Local'!EZ29</f>
        <v>-6569467.5</v>
      </c>
      <c r="KW29" s="149"/>
      <c r="KX29" s="148"/>
      <c r="KY29" s="147"/>
      <c r="LA29" s="118"/>
    </row>
    <row r="30" spans="1:327" x14ac:dyDescent="0.25">
      <c r="A30" s="313">
        <v>-137161.33699999997</v>
      </c>
      <c r="B30" s="314" t="s">
        <v>342</v>
      </c>
      <c r="C30" s="161"/>
      <c r="D30" s="465">
        <f t="shared" si="96"/>
        <v>-20822967.586139612</v>
      </c>
      <c r="E30" s="306">
        <f>'CPC SAZ Local'!D30</f>
        <v>-4757553.0857388796</v>
      </c>
      <c r="F30" s="306">
        <f>'CPC SAZ Local'!E30</f>
        <v>-10817115.201647799</v>
      </c>
      <c r="G30" s="306">
        <f>'CPC SAZ Local'!F30</f>
        <v>-1524955.7819115</v>
      </c>
      <c r="H30" s="306">
        <f>'CPC SAZ Local'!G30</f>
        <v>-2510249.8281850801</v>
      </c>
      <c r="I30" s="306">
        <f>'CPC SAZ Local'!H30</f>
        <v>-1192270.72107021</v>
      </c>
      <c r="J30" s="306">
        <f>'CPC SAZ Local'!I30</f>
        <v>-20822.96758613961</v>
      </c>
      <c r="K30" s="197"/>
      <c r="L30" s="148">
        <f>+F30-E30</f>
        <v>-6059562.1159089198</v>
      </c>
      <c r="M30" s="313">
        <f>+F30-I30</f>
        <v>-9624844.4805775899</v>
      </c>
      <c r="N30" s="117">
        <f>+M30/H30</f>
        <v>3.834217762913418</v>
      </c>
      <c r="O30" s="118">
        <f t="shared" ref="O30:O41" si="107">+G30-E30</f>
        <v>3232597.3038273798</v>
      </c>
      <c r="AF30" s="465">
        <f t="shared" si="97"/>
        <v>-41645935.172279246</v>
      </c>
      <c r="AG30" s="306">
        <f>'CPC SAZ Local'!AE30</f>
        <v>-2709939.3360102801</v>
      </c>
      <c r="AH30" s="306">
        <f>'CPC SAZ Local'!AF30</f>
        <v>-6575529.7217776095</v>
      </c>
      <c r="AI30" s="306">
        <f>'CPC SAZ Local'!AG30</f>
        <v>-532461.40123742446</v>
      </c>
      <c r="AJ30" s="306">
        <f>'CPC SAZ Local'!AH30</f>
        <v>-1525935.70897754</v>
      </c>
      <c r="AK30" s="306">
        <f>'CPC SAZ Local'!AI30</f>
        <v>-1301383.29695409</v>
      </c>
      <c r="AL30" s="306">
        <f>'CPC SAZ Local'!AJ30</f>
        <v>-29000685.707322299</v>
      </c>
      <c r="AM30" s="197"/>
      <c r="AN30" s="148">
        <f>+AH30-AG30</f>
        <v>-3865590.3857673295</v>
      </c>
      <c r="AO30" s="313">
        <f>+AH30-AK30</f>
        <v>-5274146.4248235198</v>
      </c>
      <c r="AQ30" s="118">
        <f t="shared" ref="AQ30:AQ41" si="108">+AI30-AG30</f>
        <v>2177477.9347728556</v>
      </c>
      <c r="BG30" s="465">
        <f>'CPC SAZ Local'!AP30</f>
        <v>-62468902.758418813</v>
      </c>
      <c r="BH30" s="306">
        <f>'CPC SAZ Local'!AQ30</f>
        <v>-3953367.5482105901</v>
      </c>
      <c r="BI30" s="306">
        <f>'CPC SAZ Local'!AR30</f>
        <v>-9592644.9234254193</v>
      </c>
      <c r="BJ30" s="306">
        <f>'CPC SAZ Local'!AS30</f>
        <v>-776775.92127427249</v>
      </c>
      <c r="BK30" s="306">
        <f>'CPC SAZ Local'!AT30</f>
        <v>-2226095.85106397</v>
      </c>
      <c r="BL30" s="306">
        <f>'CPC SAZ Local'!AU30</f>
        <v>-1898509.83953616</v>
      </c>
      <c r="BM30" s="306">
        <f>'CPC SAZ Local'!AV30</f>
        <v>-44021508.6749084</v>
      </c>
      <c r="BN30" s="197"/>
      <c r="BO30" s="148">
        <f>+BI30-BH30</f>
        <v>-5639277.3752148291</v>
      </c>
      <c r="BP30" s="313">
        <f>+BI30-BL30</f>
        <v>-7694135.083889259</v>
      </c>
      <c r="BQ30" s="117">
        <f>+BP30/BK30</f>
        <v>3.4563359345968059</v>
      </c>
      <c r="BR30" s="118">
        <f t="shared" ref="BR30:BR41" si="109">+BJ30-BH30</f>
        <v>3176591.6269363174</v>
      </c>
      <c r="CH30" s="465">
        <f t="shared" si="98"/>
        <v>-83291870.344558477</v>
      </c>
      <c r="CI30" s="306">
        <f>'CPC SAZ Local'!BC30</f>
        <v>-11625943.742473699</v>
      </c>
      <c r="CJ30" s="306">
        <f>'CPC SAZ Local'!BD30</f>
        <v>-28209760.125073198</v>
      </c>
      <c r="CK30" s="306">
        <f>'CPC SAZ Local'!BE30</f>
        <v>-2284319.1408626898</v>
      </c>
      <c r="CL30" s="306">
        <f>'CPC SAZ Local'!BF30</f>
        <v>-6546435.3653477104</v>
      </c>
      <c r="CM30" s="306">
        <f>'CPC SAZ Local'!BG30</f>
        <v>-5583080.3283065697</v>
      </c>
      <c r="CN30" s="306">
        <f>'CPC SAZ Local'!BH30</f>
        <v>-29042331.6424946</v>
      </c>
      <c r="CO30" s="197"/>
      <c r="CP30" s="148">
        <f>+CJ30-CI30</f>
        <v>-16583816.382599499</v>
      </c>
      <c r="CQ30" s="313">
        <f>+CJ30-CM30</f>
        <v>-22626679.796766628</v>
      </c>
      <c r="CR30" s="117">
        <f>+CQ30/CL30</f>
        <v>3.4563359345968006</v>
      </c>
      <c r="CS30" s="118">
        <f t="shared" ref="CS30:CS41" si="110">+CK30-CI30</f>
        <v>9341624.6016110089</v>
      </c>
      <c r="DI30" s="465">
        <f t="shared" si="99"/>
        <v>-104114837.93069802</v>
      </c>
      <c r="DJ30" s="306">
        <f>'CPC SAZ Local'!BO30</f>
        <v>-5368699.3089340897</v>
      </c>
      <c r="DK30" s="306">
        <f>'CPC SAZ Local'!BP30</f>
        <v>-13026875.326721</v>
      </c>
      <c r="DL30" s="306">
        <f>'CPC SAZ Local'!BQ30</f>
        <v>-1054866.84475604</v>
      </c>
      <c r="DM30" s="306">
        <f>'CPC SAZ Local'!BR30</f>
        <v>-3023052.90653728</v>
      </c>
      <c r="DN30" s="306">
        <f>'CPC SAZ Local'!BS30</f>
        <v>-2578188.9336689101</v>
      </c>
      <c r="DO30" s="306">
        <f>'CPC SAZ Local'!BT30</f>
        <v>-79063154.610080704</v>
      </c>
      <c r="DP30" s="197"/>
      <c r="DQ30" s="148">
        <f>+DK30-DJ30</f>
        <v>-7658176.0177869098</v>
      </c>
      <c r="DR30" s="313">
        <f>+DK30-DN30</f>
        <v>-10448686.39305209</v>
      </c>
      <c r="DS30" s="117">
        <f>+DR30/DM30</f>
        <v>3.4563359345967961</v>
      </c>
      <c r="DT30" s="118">
        <f t="shared" ref="DT30:DT41" si="111">+DL30-DJ30</f>
        <v>4313832.4641780499</v>
      </c>
      <c r="EJ30" s="465">
        <f t="shared" si="100"/>
        <v>-124937805.51683757</v>
      </c>
      <c r="EK30" s="306">
        <f>'CPC SAZ Local'!CA30</f>
        <v>-9826701.5121657904</v>
      </c>
      <c r="EL30" s="306">
        <f>'CPC SAZ Local'!CB30</f>
        <v>-23843990.528368801</v>
      </c>
      <c r="EM30" s="306">
        <f>'CPC SAZ Local'!CC30</f>
        <v>-1930795.7145686699</v>
      </c>
      <c r="EN30" s="306">
        <f>'CPC SAZ Local'!CD30</f>
        <v>-5533302.73472236</v>
      </c>
      <c r="EO30" s="306">
        <f>'CPC SAZ Local'!CE30</f>
        <v>-4719037.44934515</v>
      </c>
      <c r="EP30" s="306">
        <f>'CPC SAZ Local'!CF30</f>
        <v>-79083977.577666804</v>
      </c>
      <c r="EQ30" s="197"/>
      <c r="ER30" s="148">
        <f>+EL30-EK30</f>
        <v>-14017289.01620301</v>
      </c>
      <c r="ES30" s="313">
        <f>+EL30-EO30</f>
        <v>-19124953.079023652</v>
      </c>
      <c r="ET30" s="117">
        <f>+ES30/EN30</f>
        <v>3.4563359345968028</v>
      </c>
      <c r="EU30" s="118">
        <f t="shared" ref="EU30:EU41" si="112">+EM30-EK30</f>
        <v>7895905.7975971205</v>
      </c>
      <c r="FK30" s="465">
        <f t="shared" si="101"/>
        <v>-145760773.10297725</v>
      </c>
      <c r="FL30" s="306">
        <f>'CPC SAZ Local'!CM30</f>
        <v>-14284703.7153975</v>
      </c>
      <c r="FM30" s="306">
        <f>'CPC SAZ Local'!CN30</f>
        <v>-34661105.730016597</v>
      </c>
      <c r="FN30" s="306">
        <f>'CPC SAZ Local'!CO30</f>
        <v>-2806724.5843813</v>
      </c>
      <c r="FO30" s="306">
        <f>'CPC SAZ Local'!CP30</f>
        <v>-8043552.5629074499</v>
      </c>
      <c r="FP30" s="306">
        <f>'CPC SAZ Local'!CQ30</f>
        <v>-6859885.9650213998</v>
      </c>
      <c r="FQ30" s="306">
        <f>'CPC SAZ Local'!CR30</f>
        <v>-79104800.545252994</v>
      </c>
      <c r="FR30" s="197"/>
      <c r="FS30" s="148">
        <f>+FM30-FL30</f>
        <v>-20376402.014619097</v>
      </c>
      <c r="FT30" s="313">
        <f>+FM30-FP30</f>
        <v>-27801219.764995195</v>
      </c>
      <c r="FU30" s="117">
        <f>+FT30/FO30</f>
        <v>3.4563359345967983</v>
      </c>
      <c r="FV30" s="118">
        <f t="shared" ref="FV30:FV41" si="113">+FN30-FL30</f>
        <v>11477979.131016199</v>
      </c>
      <c r="GL30" s="465">
        <f t="shared" si="102"/>
        <v>-166583740.68911678</v>
      </c>
      <c r="GM30" s="306">
        <f>'CPC SAZ Local'!CY30</f>
        <v>-18742705.918629199</v>
      </c>
      <c r="GN30" s="306">
        <f>'CPC SAZ Local'!CZ30</f>
        <v>-45478220.9316644</v>
      </c>
      <c r="GO30" s="306">
        <f>'CPC SAZ Local'!DA30</f>
        <v>-3682653.4541939399</v>
      </c>
      <c r="GP30" s="306">
        <f>'CPC SAZ Local'!DB30</f>
        <v>-10553802.3910925</v>
      </c>
      <c r="GQ30" s="306">
        <f>'CPC SAZ Local'!DC30</f>
        <v>-9000734.4806976393</v>
      </c>
      <c r="GR30" s="306">
        <f>'CPC SAZ Local'!DD30</f>
        <v>-79125623.512839094</v>
      </c>
      <c r="GS30" s="197"/>
      <c r="GT30" s="148">
        <f>+GN30-GM30</f>
        <v>-26735515.013035201</v>
      </c>
      <c r="GU30" s="313">
        <f>+GN30-GQ30</f>
        <v>-36477486.450966761</v>
      </c>
      <c r="GV30" s="117">
        <f>+GU30/GP30</f>
        <v>3.4563359345968117</v>
      </c>
      <c r="GW30" s="118">
        <f t="shared" ref="GW30:GW41" si="114">+GO30-GM30</f>
        <v>15060052.464435259</v>
      </c>
      <c r="HM30" s="465">
        <f t="shared" si="103"/>
        <v>-187406708.27525648</v>
      </c>
      <c r="HN30" s="306">
        <f>'CPC SAZ Local'!DK30</f>
        <v>-23200708.121860899</v>
      </c>
      <c r="HO30" s="306">
        <f>'CPC SAZ Local'!DL30</f>
        <v>-56295336.133312203</v>
      </c>
      <c r="HP30" s="306">
        <f>'CPC SAZ Local'!DM30</f>
        <v>-4558582.3240065696</v>
      </c>
      <c r="HQ30" s="306">
        <f>'CPC SAZ Local'!DN30</f>
        <v>-13064052.2192776</v>
      </c>
      <c r="HR30" s="306">
        <f>'CPC SAZ Local'!DO30</f>
        <v>-11141582.996373899</v>
      </c>
      <c r="HS30" s="306">
        <f>'CPC SAZ Local'!DP30</f>
        <v>-79146446.480425298</v>
      </c>
      <c r="HT30" s="197"/>
      <c r="HU30" s="148">
        <f>+HO30-HN30</f>
        <v>-33094628.011451304</v>
      </c>
      <c r="HV30" s="313">
        <f>+HO30-HR30</f>
        <v>-45153753.136938304</v>
      </c>
      <c r="HW30" s="117">
        <f>+HV30/HQ30</f>
        <v>3.4563359345968045</v>
      </c>
      <c r="HX30" s="118">
        <f t="shared" ref="HX30:HX41" si="115">+HP30-HN30</f>
        <v>18642125.79785433</v>
      </c>
      <c r="IN30" s="465">
        <f t="shared" si="104"/>
        <v>-208229675.86139598</v>
      </c>
      <c r="IO30" s="306">
        <f>'CPC SAZ Local'!DW30</f>
        <v>-27658710.325092599</v>
      </c>
      <c r="IP30" s="306">
        <f>'CPC SAZ Local'!DX30</f>
        <v>-67112451.334959999</v>
      </c>
      <c r="IQ30" s="306">
        <f>'CPC SAZ Local'!DY30</f>
        <v>-5434511.1938191997</v>
      </c>
      <c r="IR30" s="306">
        <f>'CPC SAZ Local'!DZ30</f>
        <v>-15574302.0474627</v>
      </c>
      <c r="IS30" s="306">
        <f>'CPC SAZ Local'!EA30</f>
        <v>-13282431.5120501</v>
      </c>
      <c r="IT30" s="306">
        <f>'CPC SAZ Local'!EB30</f>
        <v>-79167269.448011398</v>
      </c>
      <c r="IU30" s="197"/>
      <c r="IV30" s="148">
        <f>+IP30-IO30</f>
        <v>-39453741.0098674</v>
      </c>
      <c r="IW30" s="313">
        <f>+IP30-IS30</f>
        <v>-53830019.822909899</v>
      </c>
      <c r="IX30" s="117">
        <f>+IW30/IR30</f>
        <v>3.4563359345968032</v>
      </c>
      <c r="IY30" s="118">
        <f t="shared" ref="IY30:IY41" si="116">+IQ30-IO30</f>
        <v>22224199.1312734</v>
      </c>
      <c r="JO30" s="465">
        <f t="shared" si="105"/>
        <v>-229052643.44753563</v>
      </c>
      <c r="JP30" s="306">
        <f>'CPC SAZ Local'!EI30</f>
        <v>-32116712.528324299</v>
      </c>
      <c r="JQ30" s="306">
        <f>'CPC SAZ Local'!EJ30</f>
        <v>-77929566.536607802</v>
      </c>
      <c r="JR30" s="306">
        <f>'CPC SAZ Local'!EK30</f>
        <v>-6310440.0636318298</v>
      </c>
      <c r="JS30" s="306">
        <f>'CPC SAZ Local'!EL30</f>
        <v>-18084551.875647798</v>
      </c>
      <c r="JT30" s="306">
        <f>'CPC SAZ Local'!EM30</f>
        <v>-15423280.027726401</v>
      </c>
      <c r="JU30" s="306">
        <f>'CPC SAZ Local'!EN30</f>
        <v>-79188092.415597498</v>
      </c>
      <c r="JV30" s="197"/>
      <c r="JW30" s="148">
        <f>+JQ30-JP30</f>
        <v>-45812854.008283503</v>
      </c>
      <c r="JX30" s="313">
        <f>+JQ30-JT30</f>
        <v>-62506286.508881405</v>
      </c>
      <c r="JY30" s="117">
        <f>+JX30/JS30</f>
        <v>3.4563359345967979</v>
      </c>
      <c r="JZ30" s="118">
        <f t="shared" ref="JZ30:JZ41" si="117">+JR30-JP30</f>
        <v>25806272.46469247</v>
      </c>
      <c r="KP30" s="465">
        <f t="shared" si="106"/>
        <v>-249875611.03367537</v>
      </c>
      <c r="KQ30" s="306">
        <f>'CPC SAZ Local'!EU30</f>
        <v>-36574714.731555998</v>
      </c>
      <c r="KR30" s="306">
        <f>'CPC SAZ Local'!EV30</f>
        <v>-88746681.738255695</v>
      </c>
      <c r="KS30" s="306">
        <f>'CPC SAZ Local'!EW30</f>
        <v>-7186368.9334444702</v>
      </c>
      <c r="KT30" s="306">
        <f>'CPC SAZ Local'!EX30</f>
        <v>-20594801.703832898</v>
      </c>
      <c r="KU30" s="306">
        <f>'CPC SAZ Local'!EY30</f>
        <v>-17564128.543402601</v>
      </c>
      <c r="KV30" s="306">
        <f>'CPC SAZ Local'!EZ30</f>
        <v>-79208915.383183703</v>
      </c>
      <c r="KW30" s="197"/>
      <c r="KX30" s="148">
        <f>+KR30-KQ30</f>
        <v>-52171967.006699696</v>
      </c>
      <c r="KY30" s="313">
        <f>+KR30-KU30</f>
        <v>-71182553.194853097</v>
      </c>
      <c r="KZ30" s="117">
        <f>+KY30/KT30</f>
        <v>3.4563359345968023</v>
      </c>
      <c r="LA30" s="118">
        <f t="shared" ref="LA30:LA41" si="118">+KS30-KQ30</f>
        <v>29388345.798111528</v>
      </c>
    </row>
    <row r="31" spans="1:327" x14ac:dyDescent="0.25">
      <c r="A31" s="163">
        <v>0</v>
      </c>
      <c r="B31" s="164" t="s">
        <v>387</v>
      </c>
      <c r="C31" s="164"/>
      <c r="D31" s="464">
        <f t="shared" si="96"/>
        <v>-1550994.3711838336</v>
      </c>
      <c r="E31" s="279">
        <f>'CPC SAZ Local'!D31</f>
        <v>-354365.34327128838</v>
      </c>
      <c r="F31" s="279">
        <f>'CPC SAZ Local'!E31</f>
        <v>-805710.55594257778</v>
      </c>
      <c r="G31" s="279">
        <f>'CPC SAZ Local'!F31</f>
        <v>-113586.0114205491</v>
      </c>
      <c r="H31" s="279">
        <f>'CPC SAZ Local'!G31</f>
        <v>-186975.4317041632</v>
      </c>
      <c r="I31" s="279">
        <f>'CPC SAZ Local'!H31</f>
        <v>-88806.034474071334</v>
      </c>
      <c r="J31" s="279">
        <f>'CPC SAZ Local'!I31</f>
        <v>-1550.994371183833</v>
      </c>
      <c r="K31" s="169"/>
      <c r="L31" s="310"/>
      <c r="M31" s="163"/>
      <c r="N31" s="309"/>
      <c r="O31" s="118">
        <f t="shared" si="107"/>
        <v>240779.33185073928</v>
      </c>
      <c r="AF31" s="464">
        <f t="shared" si="97"/>
        <v>-3101988.742367669</v>
      </c>
      <c r="AG31" s="306">
        <f>'CPC SAZ Local'!AE31</f>
        <v>62923.185369934799</v>
      </c>
      <c r="AH31" s="306">
        <f>'CPC SAZ Local'!AF31</f>
        <v>152679.90323284449</v>
      </c>
      <c r="AI31" s="306">
        <f>'CPC SAZ Local'!AG31</f>
        <v>12363.438180031129</v>
      </c>
      <c r="AJ31" s="306">
        <f>'CPC SAZ Local'!AH31</f>
        <v>35431.322835424682</v>
      </c>
      <c r="AK31" s="306">
        <f>'CPC SAZ Local'!AI31</f>
        <v>30217.348906465861</v>
      </c>
      <c r="AL31" s="306">
        <f>'CPC SAZ Local'!AJ31</f>
        <v>-3395603.94089237</v>
      </c>
      <c r="AM31" s="169"/>
      <c r="AN31" s="310"/>
      <c r="AO31" s="163"/>
      <c r="AP31" s="309"/>
      <c r="AQ31" s="118">
        <f t="shared" si="108"/>
        <v>-50559.747189903668</v>
      </c>
      <c r="BG31" s="464">
        <f>'CPC SAZ Local'!AP31</f>
        <v>-4652983.1135514984</v>
      </c>
      <c r="BH31" s="306">
        <f>'CPC SAZ Local'!AQ31</f>
        <v>-269130.17327525141</v>
      </c>
      <c r="BI31" s="306">
        <f>'CPC SAZ Local'!AR31</f>
        <v>-653030.65270973335</v>
      </c>
      <c r="BJ31" s="306">
        <f>'CPC SAZ Local'!AS31</f>
        <v>-52879.939883963401</v>
      </c>
      <c r="BK31" s="306">
        <f>'CPC SAZ Local'!AT31</f>
        <v>-151544.10886873861</v>
      </c>
      <c r="BL31" s="306">
        <f>'CPC SAZ Local'!AU31</f>
        <v>-129243.303550262</v>
      </c>
      <c r="BM31" s="306">
        <f>'CPC SAZ Local'!AV31</f>
        <v>-3397154.9352635499</v>
      </c>
      <c r="BN31" s="169"/>
      <c r="BO31" s="310"/>
      <c r="BP31" s="163"/>
      <c r="BQ31" s="309"/>
      <c r="BR31" s="118">
        <f t="shared" si="109"/>
        <v>216250.233391288</v>
      </c>
      <c r="CH31" s="464">
        <f t="shared" si="98"/>
        <v>-6203977.4847353371</v>
      </c>
      <c r="CI31" s="306">
        <f>'CPC SAZ Local'!BC31</f>
        <v>-601183.53192043747</v>
      </c>
      <c r="CJ31" s="306">
        <f>'CPC SAZ Local'!BD31</f>
        <v>-1458741.2086523101</v>
      </c>
      <c r="CK31" s="306">
        <f>'CPC SAZ Local'!BE31</f>
        <v>-118123.3179479579</v>
      </c>
      <c r="CL31" s="306">
        <f>'CPC SAZ Local'!BF31</f>
        <v>-338519.54057290178</v>
      </c>
      <c r="CM31" s="306">
        <f>'CPC SAZ Local'!BG31</f>
        <v>-288703.95600698981</v>
      </c>
      <c r="CN31" s="306">
        <f>'CPC SAZ Local'!BH31</f>
        <v>-3398705.9296347401</v>
      </c>
      <c r="CO31" s="169"/>
      <c r="CP31" s="310"/>
      <c r="CQ31" s="163"/>
      <c r="CR31" s="309"/>
      <c r="CS31" s="118">
        <f t="shared" si="110"/>
        <v>483060.21397247957</v>
      </c>
      <c r="DI31" s="464">
        <f t="shared" si="99"/>
        <v>-7754971.8559191693</v>
      </c>
      <c r="DJ31" s="306">
        <f>'CPC SAZ Local'!BO31</f>
        <v>-933236.89056562365</v>
      </c>
      <c r="DK31" s="306">
        <f>'CPC SAZ Local'!BP31</f>
        <v>-2264451.7645948902</v>
      </c>
      <c r="DL31" s="306">
        <f>'CPC SAZ Local'!BQ31</f>
        <v>-183366.69601195239</v>
      </c>
      <c r="DM31" s="306">
        <f>'CPC SAZ Local'!BR31</f>
        <v>-525494.97227706504</v>
      </c>
      <c r="DN31" s="306">
        <f>'CPC SAZ Local'!BS31</f>
        <v>-448164.60846371762</v>
      </c>
      <c r="DO31" s="306">
        <f>'CPC SAZ Local'!BT31</f>
        <v>-3400256.9240059201</v>
      </c>
      <c r="DP31" s="169"/>
      <c r="DQ31" s="310"/>
      <c r="DR31" s="163"/>
      <c r="DS31" s="309"/>
      <c r="DT31" s="118">
        <f t="shared" si="111"/>
        <v>749870.19455367129</v>
      </c>
      <c r="EJ31" s="464">
        <f t="shared" si="100"/>
        <v>-9305966.2271030005</v>
      </c>
      <c r="EK31" s="306">
        <f>'CPC SAZ Local'!CA31</f>
        <v>-1265290.2492108101</v>
      </c>
      <c r="EL31" s="306">
        <f>'CPC SAZ Local'!CB31</f>
        <v>-3070162.3205374698</v>
      </c>
      <c r="EM31" s="306">
        <f>'CPC SAZ Local'!CC31</f>
        <v>-248610.0740759469</v>
      </c>
      <c r="EN31" s="306">
        <f>'CPC SAZ Local'!CD31</f>
        <v>-712470.40398122801</v>
      </c>
      <c r="EO31" s="306">
        <f>'CPC SAZ Local'!CE31</f>
        <v>-607625.26092044532</v>
      </c>
      <c r="EP31" s="306">
        <f>'CPC SAZ Local'!CF31</f>
        <v>-3401807.9183771</v>
      </c>
      <c r="EQ31" s="169"/>
      <c r="ER31" s="310"/>
      <c r="ES31" s="163"/>
      <c r="ET31" s="309"/>
      <c r="EU31" s="118">
        <f t="shared" si="112"/>
        <v>1016680.1751348631</v>
      </c>
      <c r="FK31" s="464">
        <f t="shared" si="101"/>
        <v>-10856960.598286835</v>
      </c>
      <c r="FL31" s="306">
        <f>'CPC SAZ Local'!CM31</f>
        <v>-1597343.6078560001</v>
      </c>
      <c r="FM31" s="306">
        <f>'CPC SAZ Local'!CN31</f>
        <v>-3875872.8764800401</v>
      </c>
      <c r="FN31" s="306">
        <f>'CPC SAZ Local'!CO31</f>
        <v>-313853.45213994151</v>
      </c>
      <c r="FO31" s="306">
        <f>'CPC SAZ Local'!CP31</f>
        <v>-899445.83568539144</v>
      </c>
      <c r="FP31" s="306">
        <f>'CPC SAZ Local'!CQ31</f>
        <v>-767085.91337717324</v>
      </c>
      <c r="FQ31" s="306">
        <f>'CPC SAZ Local'!CR31</f>
        <v>-3403358.9127482902</v>
      </c>
      <c r="FR31" s="169"/>
      <c r="FS31" s="310"/>
      <c r="FT31" s="163"/>
      <c r="FU31" s="309"/>
      <c r="FV31" s="118">
        <f t="shared" si="113"/>
        <v>1283490.1557160586</v>
      </c>
      <c r="GL31" s="464">
        <f t="shared" si="102"/>
        <v>-12407954.969470657</v>
      </c>
      <c r="GM31" s="306">
        <f>'CPC SAZ Local'!CY31</f>
        <v>-1929396.9665011801</v>
      </c>
      <c r="GN31" s="306">
        <f>'CPC SAZ Local'!CZ31</f>
        <v>-4681583.4324226202</v>
      </c>
      <c r="GO31" s="306">
        <f>'CPC SAZ Local'!DA31</f>
        <v>-379096.83020393603</v>
      </c>
      <c r="GP31" s="306">
        <f>'CPC SAZ Local'!DB31</f>
        <v>-1086421.2673895501</v>
      </c>
      <c r="GQ31" s="306">
        <f>'CPC SAZ Local'!DC31</f>
        <v>-926546.56583390106</v>
      </c>
      <c r="GR31" s="306">
        <f>'CPC SAZ Local'!DD31</f>
        <v>-3404909.9071194702</v>
      </c>
      <c r="GS31" s="169"/>
      <c r="GT31" s="310"/>
      <c r="GU31" s="163"/>
      <c r="GV31" s="309"/>
      <c r="GW31" s="118">
        <f t="shared" si="114"/>
        <v>1550300.1362972441</v>
      </c>
      <c r="HM31" s="464">
        <f t="shared" si="103"/>
        <v>-13958949.340654504</v>
      </c>
      <c r="HN31" s="306">
        <f>'CPC SAZ Local'!DK31</f>
        <v>-2261450.3251463701</v>
      </c>
      <c r="HO31" s="306">
        <f>'CPC SAZ Local'!DL31</f>
        <v>-5487293.9883652003</v>
      </c>
      <c r="HP31" s="306">
        <f>'CPC SAZ Local'!DM31</f>
        <v>-444340.20826793049</v>
      </c>
      <c r="HQ31" s="306">
        <f>'CPC SAZ Local'!DN31</f>
        <v>-1273396.6990937199</v>
      </c>
      <c r="HR31" s="306">
        <f>'CPC SAZ Local'!DO31</f>
        <v>-1086007.21829063</v>
      </c>
      <c r="HS31" s="306">
        <f>'CPC SAZ Local'!DP31</f>
        <v>-3406460.9014906501</v>
      </c>
      <c r="HT31" s="169"/>
      <c r="HU31" s="310"/>
      <c r="HV31" s="163"/>
      <c r="HW31" s="309"/>
      <c r="HX31" s="118">
        <f t="shared" si="115"/>
        <v>1817110.1168784397</v>
      </c>
      <c r="IN31" s="464">
        <f t="shared" si="104"/>
        <v>-15509943.711838344</v>
      </c>
      <c r="IO31" s="306">
        <f>'CPC SAZ Local'!DW31</f>
        <v>-2593503.6837915601</v>
      </c>
      <c r="IP31" s="306">
        <f>'CPC SAZ Local'!DX31</f>
        <v>-6293004.5443077805</v>
      </c>
      <c r="IQ31" s="306">
        <f>'CPC SAZ Local'!DY31</f>
        <v>-509583.58633192512</v>
      </c>
      <c r="IR31" s="306">
        <f>'CPC SAZ Local'!DZ31</f>
        <v>-1460372.13079788</v>
      </c>
      <c r="IS31" s="306">
        <f>'CPC SAZ Local'!EA31</f>
        <v>-1245467.8707473599</v>
      </c>
      <c r="IT31" s="306">
        <f>'CPC SAZ Local'!EB31</f>
        <v>-3408011.8958618399</v>
      </c>
      <c r="IU31" s="169"/>
      <c r="IV31" s="310"/>
      <c r="IW31" s="163"/>
      <c r="IX31" s="309"/>
      <c r="IY31" s="118">
        <f t="shared" si="116"/>
        <v>2083920.097459635</v>
      </c>
      <c r="JO31" s="464">
        <f t="shared" si="105"/>
        <v>-17060938.083022159</v>
      </c>
      <c r="JP31" s="306">
        <f>'CPC SAZ Local'!EI31</f>
        <v>-2925557.0424367399</v>
      </c>
      <c r="JQ31" s="306">
        <f>'CPC SAZ Local'!EJ31</f>
        <v>-7098715.1002503596</v>
      </c>
      <c r="JR31" s="306">
        <f>'CPC SAZ Local'!EK31</f>
        <v>-574826.96439591958</v>
      </c>
      <c r="JS31" s="306">
        <f>'CPC SAZ Local'!EL31</f>
        <v>-1647347.5625020401</v>
      </c>
      <c r="JT31" s="306">
        <f>'CPC SAZ Local'!EM31</f>
        <v>-1404928.5232040801</v>
      </c>
      <c r="JU31" s="306">
        <f>'CPC SAZ Local'!EN31</f>
        <v>-3409562.8902330198</v>
      </c>
      <c r="JV31" s="169"/>
      <c r="JW31" s="310"/>
      <c r="JX31" s="163"/>
      <c r="JY31" s="309"/>
      <c r="JZ31" s="118">
        <f t="shared" si="117"/>
        <v>2350730.0780408205</v>
      </c>
      <c r="KP31" s="464">
        <f t="shared" si="106"/>
        <v>-18611932.454206005</v>
      </c>
      <c r="KQ31" s="306">
        <f>'CPC SAZ Local'!EU31</f>
        <v>-3257610.4010819299</v>
      </c>
      <c r="KR31" s="306">
        <f>'CPC SAZ Local'!EV31</f>
        <v>-7904425.6561929304</v>
      </c>
      <c r="KS31" s="306">
        <f>'CPC SAZ Local'!EW31</f>
        <v>-640070.34245991416</v>
      </c>
      <c r="KT31" s="306">
        <f>'CPC SAZ Local'!EX31</f>
        <v>-1834322.9942062099</v>
      </c>
      <c r="KU31" s="306">
        <f>'CPC SAZ Local'!EY31</f>
        <v>-1564389.17566081</v>
      </c>
      <c r="KV31" s="306">
        <f>'CPC SAZ Local'!EZ31</f>
        <v>-3411113.88460421</v>
      </c>
      <c r="KW31" s="169"/>
      <c r="KX31" s="310"/>
      <c r="KY31" s="163"/>
      <c r="KZ31" s="309"/>
      <c r="LA31" s="118">
        <f t="shared" si="118"/>
        <v>2617540.0586220156</v>
      </c>
    </row>
    <row r="32" spans="1:327" x14ac:dyDescent="0.25">
      <c r="A32" s="163">
        <v>0</v>
      </c>
      <c r="B32" s="164" t="s">
        <v>386</v>
      </c>
      <c r="C32" s="164"/>
      <c r="D32" s="464">
        <f t="shared" si="96"/>
        <v>-1896957.7376892478</v>
      </c>
      <c r="E32" s="279">
        <f>'CPC SAZ Local'!D32</f>
        <v>-433409.74820836511</v>
      </c>
      <c r="F32" s="279">
        <f>'CPC SAZ Local'!E32</f>
        <v>-985431.60557481018</v>
      </c>
      <c r="G32" s="279">
        <f>'CPC SAZ Local'!F32</f>
        <v>-138922.40182213491</v>
      </c>
      <c r="H32" s="279">
        <f>'CPC SAZ Local'!G32</f>
        <v>-228681.9981546925</v>
      </c>
      <c r="I32" s="279">
        <f>'CPC SAZ Local'!H32</f>
        <v>-108615.02619155579</v>
      </c>
      <c r="J32" s="279">
        <f>'CPC SAZ Local'!I32</f>
        <v>-1896.9577376892471</v>
      </c>
      <c r="K32" s="169"/>
      <c r="L32" s="310"/>
      <c r="M32" s="163"/>
      <c r="N32" s="309"/>
      <c r="O32" s="118">
        <f t="shared" si="107"/>
        <v>294487.3463862302</v>
      </c>
      <c r="AF32" s="464">
        <f t="shared" si="97"/>
        <v>-3793915.4753784975</v>
      </c>
      <c r="AG32" s="306">
        <f>'CPC SAZ Local'!AE32</f>
        <v>319749.08929742622</v>
      </c>
      <c r="AH32" s="306">
        <f>'CPC SAZ Local'!AF32</f>
        <v>775854.87329837924</v>
      </c>
      <c r="AI32" s="306">
        <f>'CPC SAZ Local'!AG32</f>
        <v>62825.778374196103</v>
      </c>
      <c r="AJ32" s="306">
        <f>'CPC SAZ Local'!AH32</f>
        <v>180047.03898291991</v>
      </c>
      <c r="AK32" s="306">
        <f>'CPC SAZ Local'!AI32</f>
        <v>153551.82254396169</v>
      </c>
      <c r="AL32" s="306">
        <f>'CPC SAZ Local'!AJ32</f>
        <v>-5285944.0778753804</v>
      </c>
      <c r="AM32" s="169"/>
      <c r="AN32" s="310"/>
      <c r="AO32" s="163"/>
      <c r="AP32" s="309"/>
      <c r="AQ32" s="118">
        <f t="shared" si="108"/>
        <v>-256923.31092323014</v>
      </c>
      <c r="BG32" s="464">
        <f>'CPC SAZ Local'!AP32</f>
        <v>-5690873.2130677449</v>
      </c>
      <c r="BH32" s="306">
        <f>'CPC SAZ Local'!AQ32</f>
        <v>-86371.783679636326</v>
      </c>
      <c r="BI32" s="306">
        <f>'CPC SAZ Local'!AR32</f>
        <v>-209576.73227643079</v>
      </c>
      <c r="BJ32" s="306">
        <f>'CPC SAZ Local'!AS32</f>
        <v>-16970.727113450201</v>
      </c>
      <c r="BK32" s="306">
        <f>'CPC SAZ Local'!AT32</f>
        <v>-48634.959171772629</v>
      </c>
      <c r="BL32" s="306">
        <f>'CPC SAZ Local'!AU32</f>
        <v>-41477.97521338467</v>
      </c>
      <c r="BM32" s="306">
        <f>'CPC SAZ Local'!AV32</f>
        <v>-5287841.0356130702</v>
      </c>
      <c r="BN32" s="169"/>
      <c r="BO32" s="310"/>
      <c r="BP32" s="163"/>
      <c r="BQ32" s="309"/>
      <c r="BR32" s="118">
        <f t="shared" si="109"/>
        <v>69401.056566186133</v>
      </c>
      <c r="CH32" s="464">
        <f t="shared" si="98"/>
        <v>-7587830.9507569913</v>
      </c>
      <c r="CI32" s="306">
        <f>'CPC SAZ Local'!BC32</f>
        <v>-492492.65665669891</v>
      </c>
      <c r="CJ32" s="306">
        <f>'CPC SAZ Local'!BD32</f>
        <v>-1195008.3378512401</v>
      </c>
      <c r="CK32" s="306">
        <f>'CPC SAZ Local'!BE32</f>
        <v>-96767.232601096519</v>
      </c>
      <c r="CL32" s="306">
        <f>'CPC SAZ Local'!BF32</f>
        <v>-277316.95732646511</v>
      </c>
      <c r="CM32" s="306">
        <f>'CPC SAZ Local'!BG32</f>
        <v>-236507.77297073111</v>
      </c>
      <c r="CN32" s="306">
        <f>'CPC SAZ Local'!BH32</f>
        <v>-5289737.9933507601</v>
      </c>
      <c r="CO32" s="169"/>
      <c r="CP32" s="310"/>
      <c r="CQ32" s="163"/>
      <c r="CR32" s="309"/>
      <c r="CS32" s="118">
        <f t="shared" si="110"/>
        <v>395725.4240556024</v>
      </c>
      <c r="DI32" s="464">
        <f t="shared" si="99"/>
        <v>-9484788.6884462386</v>
      </c>
      <c r="DJ32" s="306">
        <f>'CPC SAZ Local'!BO32</f>
        <v>-898613.5296337615</v>
      </c>
      <c r="DK32" s="306">
        <f>'CPC SAZ Local'!BP32</f>
        <v>-2180439.9434260498</v>
      </c>
      <c r="DL32" s="306">
        <f>'CPC SAZ Local'!BQ32</f>
        <v>-176563.73808874289</v>
      </c>
      <c r="DM32" s="306">
        <f>'CPC SAZ Local'!BR32</f>
        <v>-505998.9554811577</v>
      </c>
      <c r="DN32" s="306">
        <f>'CPC SAZ Local'!BS32</f>
        <v>-431537.57072807761</v>
      </c>
      <c r="DO32" s="306">
        <f>'CPC SAZ Local'!BT32</f>
        <v>-5291634.9510884499</v>
      </c>
      <c r="DP32" s="169"/>
      <c r="DQ32" s="310"/>
      <c r="DR32" s="163"/>
      <c r="DS32" s="309"/>
      <c r="DT32" s="118">
        <f t="shared" si="111"/>
        <v>722049.79154501855</v>
      </c>
      <c r="EJ32" s="464">
        <f t="shared" si="100"/>
        <v>-11381746.426135473</v>
      </c>
      <c r="EK32" s="306">
        <f>'CPC SAZ Local'!CA32</f>
        <v>-1304734.40261082</v>
      </c>
      <c r="EL32" s="306">
        <f>'CPC SAZ Local'!CB32</f>
        <v>-3165871.5490008602</v>
      </c>
      <c r="EM32" s="306">
        <f>'CPC SAZ Local'!CC32</f>
        <v>-256360.24357638921</v>
      </c>
      <c r="EN32" s="306">
        <f>'CPC SAZ Local'!CD32</f>
        <v>-734680.95363585022</v>
      </c>
      <c r="EO32" s="306">
        <f>'CPC SAZ Local'!CE32</f>
        <v>-626567.36848542397</v>
      </c>
      <c r="EP32" s="306">
        <f>'CPC SAZ Local'!CF32</f>
        <v>-5293531.9088261304</v>
      </c>
      <c r="EQ32" s="169"/>
      <c r="ER32" s="310"/>
      <c r="ES32" s="163"/>
      <c r="ET32" s="309"/>
      <c r="EU32" s="118">
        <f t="shared" si="112"/>
        <v>1048374.1590344307</v>
      </c>
      <c r="FK32" s="464">
        <f t="shared" si="101"/>
        <v>-13278704.16382473</v>
      </c>
      <c r="FL32" s="306">
        <f>'CPC SAZ Local'!CM32</f>
        <v>-1710855.2755878901</v>
      </c>
      <c r="FM32" s="306">
        <f>'CPC SAZ Local'!CN32</f>
        <v>-4151303.1545756701</v>
      </c>
      <c r="FN32" s="306">
        <f>'CPC SAZ Local'!CO32</f>
        <v>-336156.74906403548</v>
      </c>
      <c r="FO32" s="306">
        <f>'CPC SAZ Local'!CP32</f>
        <v>-963362.95179054257</v>
      </c>
      <c r="FP32" s="306">
        <f>'CPC SAZ Local'!CQ32</f>
        <v>-821597.16624277027</v>
      </c>
      <c r="FQ32" s="306">
        <f>'CPC SAZ Local'!CR32</f>
        <v>-5295428.8665638203</v>
      </c>
      <c r="FR32" s="169"/>
      <c r="FS32" s="310"/>
      <c r="FT32" s="163"/>
      <c r="FU32" s="309"/>
      <c r="FV32" s="118">
        <f t="shared" si="113"/>
        <v>1374698.5265238546</v>
      </c>
      <c r="GL32" s="464">
        <f t="shared" si="102"/>
        <v>-15175661.901513983</v>
      </c>
      <c r="GM32" s="306">
        <f>'CPC SAZ Local'!CY32</f>
        <v>-2116976.1485649501</v>
      </c>
      <c r="GN32" s="306">
        <f>'CPC SAZ Local'!CZ32</f>
        <v>-5136734.7601504801</v>
      </c>
      <c r="GO32" s="306">
        <f>'CPC SAZ Local'!DA32</f>
        <v>-415953.25455168192</v>
      </c>
      <c r="GP32" s="306">
        <f>'CPC SAZ Local'!DB32</f>
        <v>-1192044.94994524</v>
      </c>
      <c r="GQ32" s="306">
        <f>'CPC SAZ Local'!DC32</f>
        <v>-1016626.9640001199</v>
      </c>
      <c r="GR32" s="306">
        <f>'CPC SAZ Local'!DD32</f>
        <v>-5297325.8243015101</v>
      </c>
      <c r="GS32" s="169"/>
      <c r="GT32" s="310"/>
      <c r="GU32" s="163"/>
      <c r="GV32" s="309"/>
      <c r="GW32" s="118">
        <f t="shared" si="114"/>
        <v>1701022.8940132682</v>
      </c>
      <c r="HM32" s="464">
        <f t="shared" si="103"/>
        <v>-17072619.639203217</v>
      </c>
      <c r="HN32" s="306">
        <f>'CPC SAZ Local'!DK32</f>
        <v>-2523097.0215420099</v>
      </c>
      <c r="HO32" s="306">
        <f>'CPC SAZ Local'!DL32</f>
        <v>-6122166.36572529</v>
      </c>
      <c r="HP32" s="306">
        <f>'CPC SAZ Local'!DM32</f>
        <v>-495749.76003932807</v>
      </c>
      <c r="HQ32" s="306">
        <f>'CPC SAZ Local'!DN32</f>
        <v>-1420726.9480999301</v>
      </c>
      <c r="HR32" s="306">
        <f>'CPC SAZ Local'!DO32</f>
        <v>-1211656.76175746</v>
      </c>
      <c r="HS32" s="306">
        <f>'CPC SAZ Local'!DP32</f>
        <v>-5299222.7820392</v>
      </c>
      <c r="HT32" s="169"/>
      <c r="HU32" s="310"/>
      <c r="HV32" s="163"/>
      <c r="HW32" s="309"/>
      <c r="HX32" s="118">
        <f t="shared" si="115"/>
        <v>2027347.2615026818</v>
      </c>
      <c r="IN32" s="464">
        <f t="shared" si="104"/>
        <v>-18969577.376892466</v>
      </c>
      <c r="IO32" s="306">
        <f>'CPC SAZ Local'!DW32</f>
        <v>-2929217.8945190702</v>
      </c>
      <c r="IP32" s="306">
        <f>'CPC SAZ Local'!DX32</f>
        <v>-7107597.9713001</v>
      </c>
      <c r="IQ32" s="306">
        <f>'CPC SAZ Local'!DY32</f>
        <v>-575546.26552697446</v>
      </c>
      <c r="IR32" s="306">
        <f>'CPC SAZ Local'!DZ32</f>
        <v>-1649408.9462546201</v>
      </c>
      <c r="IS32" s="306">
        <f>'CPC SAZ Local'!EA32</f>
        <v>-1406686.5595148101</v>
      </c>
      <c r="IT32" s="306">
        <f>'CPC SAZ Local'!EB32</f>
        <v>-5301119.7397768898</v>
      </c>
      <c r="IU32" s="169"/>
      <c r="IV32" s="310"/>
      <c r="IW32" s="163"/>
      <c r="IX32" s="309"/>
      <c r="IY32" s="118">
        <f t="shared" si="116"/>
        <v>2353671.6289920956</v>
      </c>
      <c r="JO32" s="464">
        <f t="shared" si="105"/>
        <v>-20866535.11458173</v>
      </c>
      <c r="JP32" s="306">
        <f>'CPC SAZ Local'!EI32</f>
        <v>-3335338.7674961402</v>
      </c>
      <c r="JQ32" s="306">
        <f>'CPC SAZ Local'!EJ32</f>
        <v>-8093029.5768749202</v>
      </c>
      <c r="JR32" s="306">
        <f>'CPC SAZ Local'!EK32</f>
        <v>-655342.77101462102</v>
      </c>
      <c r="JS32" s="306">
        <f>'CPC SAZ Local'!EL32</f>
        <v>-1878090.9444093099</v>
      </c>
      <c r="JT32" s="306">
        <f>'CPC SAZ Local'!EM32</f>
        <v>-1601716.35727216</v>
      </c>
      <c r="JU32" s="306">
        <f>'CPC SAZ Local'!EN32</f>
        <v>-5303016.6975145796</v>
      </c>
      <c r="JV32" s="169"/>
      <c r="JW32" s="310"/>
      <c r="JX32" s="163"/>
      <c r="JY32" s="309"/>
      <c r="JZ32" s="118">
        <f t="shared" si="117"/>
        <v>2679995.9964815192</v>
      </c>
      <c r="KP32" s="464">
        <f t="shared" si="106"/>
        <v>-22763492.852270968</v>
      </c>
      <c r="KQ32" s="306">
        <f>'CPC SAZ Local'!EU32</f>
        <v>-3741459.6404732</v>
      </c>
      <c r="KR32" s="306">
        <f>'CPC SAZ Local'!EV32</f>
        <v>-9078461.1824497208</v>
      </c>
      <c r="KS32" s="306">
        <f>'CPC SAZ Local'!EW32</f>
        <v>-735139.27650226722</v>
      </c>
      <c r="KT32" s="306">
        <f>'CPC SAZ Local'!EX32</f>
        <v>-2106772.9425640102</v>
      </c>
      <c r="KU32" s="306">
        <f>'CPC SAZ Local'!EY32</f>
        <v>-1796746.1550294999</v>
      </c>
      <c r="KV32" s="306">
        <f>'CPC SAZ Local'!EZ32</f>
        <v>-5304913.6552522704</v>
      </c>
      <c r="KW32" s="169"/>
      <c r="KX32" s="310"/>
      <c r="KY32" s="163"/>
      <c r="KZ32" s="309"/>
      <c r="LA32" s="118">
        <f t="shared" si="118"/>
        <v>3006320.3639709326</v>
      </c>
    </row>
    <row r="33" spans="1:327" x14ac:dyDescent="0.25">
      <c r="A33" s="163">
        <v>0</v>
      </c>
      <c r="B33" s="164" t="s">
        <v>385</v>
      </c>
      <c r="C33" s="164"/>
      <c r="D33" s="464">
        <f t="shared" si="96"/>
        <v>-4634726.6706379056</v>
      </c>
      <c r="E33" s="279">
        <f>'CPC SAZ Local'!D33</f>
        <v>-1058924.8666038699</v>
      </c>
      <c r="F33" s="279">
        <f>'CPC SAZ Local'!E33</f>
        <v>-2407647.8108629799</v>
      </c>
      <c r="G33" s="279">
        <f>'CPC SAZ Local'!F33</f>
        <v>-339421.03615784447</v>
      </c>
      <c r="H33" s="279">
        <f>'CPC SAZ Local'!G33</f>
        <v>-558725.44489757495</v>
      </c>
      <c r="I33" s="279">
        <f>'CPC SAZ Local'!H33</f>
        <v>-265372.78544499859</v>
      </c>
      <c r="J33" s="279">
        <f>'CPC SAZ Local'!I33</f>
        <v>-4634.7266706379078</v>
      </c>
      <c r="K33" s="169"/>
      <c r="L33" s="310"/>
      <c r="M33" s="163"/>
      <c r="N33" s="309"/>
      <c r="O33" s="118">
        <f t="shared" si="107"/>
        <v>719503.83044602547</v>
      </c>
      <c r="AF33" s="464">
        <f t="shared" si="97"/>
        <v>-9269453.3412758335</v>
      </c>
      <c r="AG33" s="306">
        <f>'CPC SAZ Local'!AE33</f>
        <v>-1455483.17429798</v>
      </c>
      <c r="AH33" s="306">
        <f>'CPC SAZ Local'!AF33</f>
        <v>-3531655.7625359702</v>
      </c>
      <c r="AI33" s="306">
        <f>'CPC SAZ Local'!AG33</f>
        <v>-285980.0587289817</v>
      </c>
      <c r="AJ33" s="306">
        <f>'CPC SAZ Local'!AH33</f>
        <v>-819565.85520733753</v>
      </c>
      <c r="AK33" s="306">
        <f>'CPC SAZ Local'!AI33</f>
        <v>-698960.84641428443</v>
      </c>
      <c r="AL33" s="306">
        <f>'CPC SAZ Local'!AJ33</f>
        <v>-2477807.6440912802</v>
      </c>
      <c r="AM33" s="169"/>
      <c r="AN33" s="310"/>
      <c r="AO33" s="163"/>
      <c r="AP33" s="309"/>
      <c r="AQ33" s="118">
        <f t="shared" si="108"/>
        <v>1169503.1155689983</v>
      </c>
      <c r="BG33" s="464">
        <f>'CPC SAZ Local'!AP33</f>
        <v>-13904180.011913724</v>
      </c>
      <c r="BH33" s="306">
        <f>'CPC SAZ Local'!AQ33</f>
        <v>766839.27412266657</v>
      </c>
      <c r="BI33" s="306">
        <f>'CPC SAZ Local'!AR33</f>
        <v>1860696.42660105</v>
      </c>
      <c r="BJ33" s="306">
        <f>'CPC SAZ Local'!AS33</f>
        <v>150672.1235407374</v>
      </c>
      <c r="BK33" s="306">
        <f>'CPC SAZ Local'!AT33</f>
        <v>431798.38599374262</v>
      </c>
      <c r="BL33" s="306">
        <f>'CPC SAZ Local'!AU33</f>
        <v>368256.14858998108</v>
      </c>
      <c r="BM33" s="306">
        <f>'CPC SAZ Local'!AV33</f>
        <v>-17482442.370761901</v>
      </c>
      <c r="BN33" s="169"/>
      <c r="BO33" s="310"/>
      <c r="BP33" s="163"/>
      <c r="BQ33" s="309"/>
      <c r="BR33" s="118">
        <f t="shared" si="109"/>
        <v>-616167.15058192913</v>
      </c>
      <c r="CH33" s="464">
        <f t="shared" si="98"/>
        <v>-18538906.68255163</v>
      </c>
      <c r="CI33" s="306">
        <f>'CPC SAZ Local'!BC33</f>
        <v>-3439986.2595194699</v>
      </c>
      <c r="CJ33" s="306">
        <f>'CPC SAZ Local'!BD33</f>
        <v>-8346951.3842619201</v>
      </c>
      <c r="CK33" s="306">
        <f>'CPC SAZ Local'!BE33</f>
        <v>-675904.39374111302</v>
      </c>
      <c r="CL33" s="306">
        <f>'CPC SAZ Local'!BF33</f>
        <v>-1937016.74500249</v>
      </c>
      <c r="CM33" s="306">
        <f>'CPC SAZ Local'!BG33</f>
        <v>-1651970.8025940901</v>
      </c>
      <c r="CN33" s="306">
        <f>'CPC SAZ Local'!BH33</f>
        <v>-2487077.09743255</v>
      </c>
      <c r="CO33" s="169"/>
      <c r="CP33" s="310"/>
      <c r="CQ33" s="163"/>
      <c r="CR33" s="309"/>
      <c r="CS33" s="118">
        <f t="shared" si="110"/>
        <v>2764081.8657783568</v>
      </c>
      <c r="DI33" s="464">
        <f t="shared" si="99"/>
        <v>-23173633.35318955</v>
      </c>
      <c r="DJ33" s="306">
        <f>'CPC SAZ Local'!BO33</f>
        <v>6283008.8346410999</v>
      </c>
      <c r="DK33" s="306">
        <f>'CPC SAZ Local'!BP33</f>
        <v>15245400.8048751</v>
      </c>
      <c r="DL33" s="306">
        <f>'CPC SAZ Local'!BQ33</f>
        <v>1234514.6046720999</v>
      </c>
      <c r="DM33" s="306">
        <f>'CPC SAZ Local'!BR33</f>
        <v>3537890.0970954499</v>
      </c>
      <c r="DN33" s="306">
        <f>'CPC SAZ Local'!BS33</f>
        <v>3017264.1296299002</v>
      </c>
      <c r="DO33" s="306">
        <f>'CPC SAZ Local'!BT33</f>
        <v>-52491711.824103199</v>
      </c>
      <c r="DP33" s="169"/>
      <c r="DQ33" s="310"/>
      <c r="DR33" s="163"/>
      <c r="DS33" s="309"/>
      <c r="DT33" s="118">
        <f t="shared" si="111"/>
        <v>-5048494.2299690004</v>
      </c>
      <c r="EJ33" s="464">
        <f t="shared" si="100"/>
        <v>-27808360.02382743</v>
      </c>
      <c r="EK33" s="306">
        <f>'CPC SAZ Local'!CA33</f>
        <v>5290757.2920303503</v>
      </c>
      <c r="EL33" s="306">
        <f>'CPC SAZ Local'!CB33</f>
        <v>12837752.994012101</v>
      </c>
      <c r="EM33" s="306">
        <f>'CPC SAZ Local'!CC33</f>
        <v>1039552.4371660399</v>
      </c>
      <c r="EN33" s="306">
        <f>'CPC SAZ Local'!CD33</f>
        <v>2979164.6521978802</v>
      </c>
      <c r="EO33" s="306">
        <f>'CPC SAZ Local'!CE33</f>
        <v>2540759.15154</v>
      </c>
      <c r="EP33" s="306">
        <f>'CPC SAZ Local'!CF33</f>
        <v>-52496346.550773799</v>
      </c>
      <c r="EQ33" s="169"/>
      <c r="ER33" s="310"/>
      <c r="ES33" s="163"/>
      <c r="ET33" s="309"/>
      <c r="EU33" s="118">
        <f t="shared" si="112"/>
        <v>-4251204.8548643105</v>
      </c>
      <c r="FK33" s="464">
        <f t="shared" si="101"/>
        <v>-32443086.694465436</v>
      </c>
      <c r="FL33" s="306">
        <f>'CPC SAZ Local'!CM33</f>
        <v>4298505.7494195998</v>
      </c>
      <c r="FM33" s="306">
        <f>'CPC SAZ Local'!CN33</f>
        <v>10430105.183149099</v>
      </c>
      <c r="FN33" s="306">
        <f>'CPC SAZ Local'!CO33</f>
        <v>844590.26965997217</v>
      </c>
      <c r="FO33" s="306">
        <f>'CPC SAZ Local'!CP33</f>
        <v>2420439.2073002998</v>
      </c>
      <c r="FP33" s="306">
        <f>'CPC SAZ Local'!CQ33</f>
        <v>2064254.17345009</v>
      </c>
      <c r="FQ33" s="306">
        <f>'CPC SAZ Local'!CR33</f>
        <v>-52500981.277444497</v>
      </c>
      <c r="FR33" s="169"/>
      <c r="FS33" s="310"/>
      <c r="FT33" s="163"/>
      <c r="FU33" s="309"/>
      <c r="FV33" s="118">
        <f t="shared" si="113"/>
        <v>-3453915.4797596275</v>
      </c>
      <c r="GL33" s="464">
        <f t="shared" si="102"/>
        <v>-37077813.36510326</v>
      </c>
      <c r="GM33" s="306">
        <f>'CPC SAZ Local'!CY33</f>
        <v>3306254.2068088599</v>
      </c>
      <c r="GN33" s="306">
        <f>'CPC SAZ Local'!CZ33</f>
        <v>8022457.3722861502</v>
      </c>
      <c r="GO33" s="306">
        <f>'CPC SAZ Local'!DA33</f>
        <v>649628.10215390648</v>
      </c>
      <c r="GP33" s="306">
        <f>'CPC SAZ Local'!DB33</f>
        <v>1861713.7624027301</v>
      </c>
      <c r="GQ33" s="306">
        <f>'CPC SAZ Local'!DC33</f>
        <v>1587749.19536019</v>
      </c>
      <c r="GR33" s="306">
        <f>'CPC SAZ Local'!DD33</f>
        <v>-52505616.004115097</v>
      </c>
      <c r="GS33" s="169"/>
      <c r="GT33" s="310"/>
      <c r="GU33" s="163"/>
      <c r="GV33" s="309"/>
      <c r="GW33" s="118">
        <f t="shared" si="114"/>
        <v>-2656626.1046549533</v>
      </c>
      <c r="HM33" s="464">
        <f t="shared" si="103"/>
        <v>-41712540.035741135</v>
      </c>
      <c r="HN33" s="306">
        <f>'CPC SAZ Local'!DK33</f>
        <v>2314002.6641981201</v>
      </c>
      <c r="HO33" s="306">
        <f>'CPC SAZ Local'!DL33</f>
        <v>5614809.5614231704</v>
      </c>
      <c r="HP33" s="306">
        <f>'CPC SAZ Local'!DM33</f>
        <v>454665.93464784068</v>
      </c>
      <c r="HQ33" s="306">
        <f>'CPC SAZ Local'!DN33</f>
        <v>1302988.3175051501</v>
      </c>
      <c r="HR33" s="306">
        <f>'CPC SAZ Local'!DO33</f>
        <v>1111244.21727028</v>
      </c>
      <c r="HS33" s="306">
        <f>'CPC SAZ Local'!DP33</f>
        <v>-52510250.730785698</v>
      </c>
      <c r="HT33" s="169"/>
      <c r="HU33" s="310"/>
      <c r="HV33" s="163"/>
      <c r="HW33" s="309"/>
      <c r="HX33" s="118">
        <f t="shared" si="115"/>
        <v>-1859336.7295502794</v>
      </c>
      <c r="IN33" s="464">
        <f t="shared" si="104"/>
        <v>-46347266.706379101</v>
      </c>
      <c r="IO33" s="306">
        <f>'CPC SAZ Local'!DW33</f>
        <v>1321751.1215873701</v>
      </c>
      <c r="IP33" s="306">
        <f>'CPC SAZ Local'!DX33</f>
        <v>3207161.7505601998</v>
      </c>
      <c r="IQ33" s="306">
        <f>'CPC SAZ Local'!DY33</f>
        <v>259703.76714177511</v>
      </c>
      <c r="IR33" s="306">
        <f>'CPC SAZ Local'!DZ33</f>
        <v>744262.87260757922</v>
      </c>
      <c r="IS33" s="306">
        <f>'CPC SAZ Local'!EA33</f>
        <v>634739.23918037687</v>
      </c>
      <c r="IT33" s="306">
        <f>'CPC SAZ Local'!EB33</f>
        <v>-52514885.457456402</v>
      </c>
      <c r="IU33" s="169"/>
      <c r="IV33" s="310"/>
      <c r="IW33" s="163"/>
      <c r="IX33" s="309"/>
      <c r="IY33" s="118">
        <f t="shared" si="116"/>
        <v>-1062047.3544455948</v>
      </c>
      <c r="JO33" s="464">
        <f t="shared" si="105"/>
        <v>-50981993.377016969</v>
      </c>
      <c r="JP33" s="306">
        <f>'CPC SAZ Local'!EI33</f>
        <v>329499.57897662988</v>
      </c>
      <c r="JQ33" s="306">
        <f>'CPC SAZ Local'!EJ33</f>
        <v>799513.93969721708</v>
      </c>
      <c r="JR33" s="306">
        <f>'CPC SAZ Local'!EK33</f>
        <v>64741.599635709463</v>
      </c>
      <c r="JS33" s="306">
        <f>'CPC SAZ Local'!EL33</f>
        <v>185537.42771000441</v>
      </c>
      <c r="JT33" s="306">
        <f>'CPC SAZ Local'!EM33</f>
        <v>158234.26109047199</v>
      </c>
      <c r="JU33" s="306">
        <f>'CPC SAZ Local'!EN33</f>
        <v>-52519520.184127003</v>
      </c>
      <c r="JV33" s="169"/>
      <c r="JW33" s="310"/>
      <c r="JX33" s="163"/>
      <c r="JY33" s="309"/>
      <c r="JZ33" s="118">
        <f t="shared" si="117"/>
        <v>-264757.9793409204</v>
      </c>
      <c r="KP33" s="464">
        <f t="shared" si="106"/>
        <v>-55616720.047654934</v>
      </c>
      <c r="KQ33" s="306">
        <f>'CPC SAZ Local'!EU33</f>
        <v>-662751.96363411297</v>
      </c>
      <c r="KR33" s="306">
        <f>'CPC SAZ Local'!EV33</f>
        <v>-1608133.8711657601</v>
      </c>
      <c r="KS33" s="306">
        <f>'CPC SAZ Local'!EW33</f>
        <v>-130220.5678703562</v>
      </c>
      <c r="KT33" s="306">
        <f>'CPC SAZ Local'!EX33</f>
        <v>-373188.0171875704</v>
      </c>
      <c r="KU33" s="306">
        <f>'CPC SAZ Local'!EY33</f>
        <v>-318270.71699943289</v>
      </c>
      <c r="KV33" s="306">
        <f>'CPC SAZ Local'!EZ33</f>
        <v>-52524154.9107977</v>
      </c>
      <c r="KW33" s="169"/>
      <c r="KX33" s="310"/>
      <c r="KY33" s="163"/>
      <c r="KZ33" s="309"/>
      <c r="LA33" s="118">
        <f t="shared" si="118"/>
        <v>532531.39576375671</v>
      </c>
    </row>
    <row r="34" spans="1:327" x14ac:dyDescent="0.25">
      <c r="A34" s="163">
        <v>0</v>
      </c>
      <c r="B34" s="164" t="s">
        <v>384</v>
      </c>
      <c r="C34" s="164"/>
      <c r="D34" s="464">
        <f t="shared" si="96"/>
        <v>-2718937.1690715342</v>
      </c>
      <c r="E34" s="279">
        <f>'CPC SAZ Local'!D34</f>
        <v>-621212.5080219903</v>
      </c>
      <c r="F34" s="279">
        <f>'CPC SAZ Local'!E34</f>
        <v>-1412433.4805892799</v>
      </c>
      <c r="G34" s="279">
        <f>'CPC SAZ Local'!F34</f>
        <v>-199119.50299483709</v>
      </c>
      <c r="H34" s="279">
        <f>'CPC SAZ Local'!G34</f>
        <v>-327773.24045065133</v>
      </c>
      <c r="I34" s="279">
        <f>'CPC SAZ Local'!H34</f>
        <v>-155679.49984570351</v>
      </c>
      <c r="J34" s="279">
        <f>'CPC SAZ Local'!I34</f>
        <v>-2718.9371690715329</v>
      </c>
      <c r="K34" s="169"/>
      <c r="L34" s="310"/>
      <c r="M34" s="163"/>
      <c r="N34" s="309"/>
      <c r="O34" s="118">
        <f t="shared" si="107"/>
        <v>422093.00502715318</v>
      </c>
      <c r="AF34" s="464">
        <f t="shared" si="97"/>
        <v>-5437874.3381430637</v>
      </c>
      <c r="AG34" s="306">
        <f>'CPC SAZ Local'!AE34</f>
        <v>387076.17874166463</v>
      </c>
      <c r="AH34" s="306">
        <f>'CPC SAZ Local'!AF34</f>
        <v>939220.62537943979</v>
      </c>
      <c r="AI34" s="306">
        <f>'CPC SAZ Local'!AG34</f>
        <v>76054.515973723173</v>
      </c>
      <c r="AJ34" s="306">
        <f>'CPC SAZ Local'!AH34</f>
        <v>217958.14961159651</v>
      </c>
      <c r="AK34" s="306">
        <f>'CPC SAZ Local'!AI34</f>
        <v>185884.04063865251</v>
      </c>
      <c r="AL34" s="306">
        <f>'CPC SAZ Local'!AJ34</f>
        <v>-7244067.8484881399</v>
      </c>
      <c r="AM34" s="169"/>
      <c r="AN34" s="310"/>
      <c r="AO34" s="163"/>
      <c r="AP34" s="309"/>
      <c r="AQ34" s="118">
        <f t="shared" si="108"/>
        <v>-311021.66276794148</v>
      </c>
      <c r="BG34" s="464">
        <f>'CPC SAZ Local'!AP34</f>
        <v>-8156811.5072145965</v>
      </c>
      <c r="BH34" s="306">
        <f>'CPC SAZ Local'!AQ34</f>
        <v>-195022.7867409304</v>
      </c>
      <c r="BI34" s="306">
        <f>'CPC SAZ Local'!AR34</f>
        <v>-473212.85520984081</v>
      </c>
      <c r="BJ34" s="306">
        <f>'CPC SAZ Local'!AS34</f>
        <v>-38318.978185757187</v>
      </c>
      <c r="BK34" s="306">
        <f>'CPC SAZ Local'!AT34</f>
        <v>-109815.090839055</v>
      </c>
      <c r="BL34" s="306">
        <f>'CPC SAZ Local'!AU34</f>
        <v>-93655.010581802722</v>
      </c>
      <c r="BM34" s="306">
        <f>'CPC SAZ Local'!AV34</f>
        <v>-7246786.7856572103</v>
      </c>
      <c r="BN34" s="169"/>
      <c r="BO34" s="310"/>
      <c r="BP34" s="163"/>
      <c r="BQ34" s="309"/>
      <c r="BR34" s="118">
        <f t="shared" si="109"/>
        <v>156703.80855517322</v>
      </c>
      <c r="CH34" s="464">
        <f t="shared" si="98"/>
        <v>-10875748.676286137</v>
      </c>
      <c r="CI34" s="306">
        <f>'CPC SAZ Local'!BC34</f>
        <v>-777121.75222352496</v>
      </c>
      <c r="CJ34" s="306">
        <f>'CPC SAZ Local'!BD34</f>
        <v>-1885646.3357991199</v>
      </c>
      <c r="CK34" s="306">
        <f>'CPC SAZ Local'!BE34</f>
        <v>-152692.47234523739</v>
      </c>
      <c r="CL34" s="306">
        <f>'CPC SAZ Local'!BF34</f>
        <v>-437588.33128970623</v>
      </c>
      <c r="CM34" s="306">
        <f>'CPC SAZ Local'!BG34</f>
        <v>-373194.06180225778</v>
      </c>
      <c r="CN34" s="306">
        <f>'CPC SAZ Local'!BH34</f>
        <v>-7249505.7228262899</v>
      </c>
      <c r="CO34" s="169"/>
      <c r="CP34" s="310"/>
      <c r="CQ34" s="163"/>
      <c r="CR34" s="309"/>
      <c r="CS34" s="118">
        <f t="shared" si="110"/>
        <v>624429.27987828758</v>
      </c>
      <c r="DI34" s="464">
        <f t="shared" si="99"/>
        <v>-13594685.84535767</v>
      </c>
      <c r="DJ34" s="306">
        <f>'CPC SAZ Local'!BO34</f>
        <v>-1359220.7177061201</v>
      </c>
      <c r="DK34" s="306">
        <f>'CPC SAZ Local'!BP34</f>
        <v>-3298079.8163883998</v>
      </c>
      <c r="DL34" s="306">
        <f>'CPC SAZ Local'!BQ34</f>
        <v>-267065.96650471783</v>
      </c>
      <c r="DM34" s="306">
        <f>'CPC SAZ Local'!BR34</f>
        <v>-765361.57174035767</v>
      </c>
      <c r="DN34" s="306">
        <f>'CPC SAZ Local'!BS34</f>
        <v>-652733.11302271299</v>
      </c>
      <c r="DO34" s="306">
        <f>'CPC SAZ Local'!BT34</f>
        <v>-7252224.6599953603</v>
      </c>
      <c r="DP34" s="169"/>
      <c r="DQ34" s="310"/>
      <c r="DR34" s="163"/>
      <c r="DS34" s="309"/>
      <c r="DT34" s="118">
        <f t="shared" si="111"/>
        <v>1092154.7512014024</v>
      </c>
      <c r="EJ34" s="464">
        <f t="shared" si="100"/>
        <v>-16313623.014429195</v>
      </c>
      <c r="EK34" s="306">
        <f>'CPC SAZ Local'!CA34</f>
        <v>-1941319.6831887099</v>
      </c>
      <c r="EL34" s="306">
        <f>'CPC SAZ Local'!CB34</f>
        <v>-4710513.2969776802</v>
      </c>
      <c r="EM34" s="306">
        <f>'CPC SAZ Local'!CC34</f>
        <v>-381439.46066419809</v>
      </c>
      <c r="EN34" s="306">
        <f>'CPC SAZ Local'!CD34</f>
        <v>-1093134.81219101</v>
      </c>
      <c r="EO34" s="306">
        <f>'CPC SAZ Local'!CE34</f>
        <v>-932272.16424316785</v>
      </c>
      <c r="EP34" s="306">
        <f>'CPC SAZ Local'!CF34</f>
        <v>-7254943.5971644297</v>
      </c>
      <c r="EQ34" s="169"/>
      <c r="ER34" s="310"/>
      <c r="ES34" s="163"/>
      <c r="ET34" s="309"/>
      <c r="EU34" s="118">
        <f t="shared" si="112"/>
        <v>1559880.2225245119</v>
      </c>
      <c r="FK34" s="464">
        <f t="shared" si="101"/>
        <v>-19032560.18350073</v>
      </c>
      <c r="FL34" s="306">
        <f>'CPC SAZ Local'!CM34</f>
        <v>-2523418.6486713099</v>
      </c>
      <c r="FM34" s="306">
        <f>'CPC SAZ Local'!CN34</f>
        <v>-6122946.7775669601</v>
      </c>
      <c r="FN34" s="306">
        <f>'CPC SAZ Local'!CO34</f>
        <v>-495812.95482367848</v>
      </c>
      <c r="FO34" s="306">
        <f>'CPC SAZ Local'!CP34</f>
        <v>-1420908.05264166</v>
      </c>
      <c r="FP34" s="306">
        <f>'CPC SAZ Local'!CQ34</f>
        <v>-1211811.2154636199</v>
      </c>
      <c r="FQ34" s="306">
        <f>'CPC SAZ Local'!CR34</f>
        <v>-7257662.5343335001</v>
      </c>
      <c r="FR34" s="169"/>
      <c r="FS34" s="310"/>
      <c r="FT34" s="163"/>
      <c r="FU34" s="309"/>
      <c r="FV34" s="118">
        <f t="shared" si="113"/>
        <v>2027605.6938476316</v>
      </c>
      <c r="GL34" s="464">
        <f t="shared" si="102"/>
        <v>-21751497.352572259</v>
      </c>
      <c r="GM34" s="306">
        <f>'CPC SAZ Local'!CY34</f>
        <v>-3105517.6141539002</v>
      </c>
      <c r="GN34" s="306">
        <f>'CPC SAZ Local'!CZ34</f>
        <v>-7535380.25815624</v>
      </c>
      <c r="GO34" s="306">
        <f>'CPC SAZ Local'!DA34</f>
        <v>-610186.44898315857</v>
      </c>
      <c r="GP34" s="306">
        <f>'CPC SAZ Local'!DB34</f>
        <v>-1748681.29309231</v>
      </c>
      <c r="GQ34" s="306">
        <f>'CPC SAZ Local'!DC34</f>
        <v>-1491350.26668408</v>
      </c>
      <c r="GR34" s="306">
        <f>'CPC SAZ Local'!DD34</f>
        <v>-7260381.4715025704</v>
      </c>
      <c r="GS34" s="169"/>
      <c r="GT34" s="310"/>
      <c r="GU34" s="163"/>
      <c r="GV34" s="309"/>
      <c r="GW34" s="118">
        <f t="shared" si="114"/>
        <v>2495331.1651707417</v>
      </c>
      <c r="HM34" s="464">
        <f t="shared" si="103"/>
        <v>-24470434.521643788</v>
      </c>
      <c r="HN34" s="306">
        <f>'CPC SAZ Local'!DK34</f>
        <v>-3687616.5796365002</v>
      </c>
      <c r="HO34" s="306">
        <f>'CPC SAZ Local'!DL34</f>
        <v>-8947813.7387455199</v>
      </c>
      <c r="HP34" s="306">
        <f>'CPC SAZ Local'!DM34</f>
        <v>-724559.94314263912</v>
      </c>
      <c r="HQ34" s="306">
        <f>'CPC SAZ Local'!DN34</f>
        <v>-2076454.53354296</v>
      </c>
      <c r="HR34" s="306">
        <f>'CPC SAZ Local'!DO34</f>
        <v>-1770889.3179045301</v>
      </c>
      <c r="HS34" s="306">
        <f>'CPC SAZ Local'!DP34</f>
        <v>-7263100.4086716399</v>
      </c>
      <c r="HT34" s="169"/>
      <c r="HU34" s="310"/>
      <c r="HV34" s="163"/>
      <c r="HW34" s="309"/>
      <c r="HX34" s="118">
        <f t="shared" si="115"/>
        <v>2963056.6364938612</v>
      </c>
      <c r="IN34" s="464">
        <f t="shared" si="104"/>
        <v>-27189371.69071532</v>
      </c>
      <c r="IO34" s="306">
        <f>'CPC SAZ Local'!DW34</f>
        <v>-4269715.54511909</v>
      </c>
      <c r="IP34" s="306">
        <f>'CPC SAZ Local'!DX34</f>
        <v>-10360247.2193348</v>
      </c>
      <c r="IQ34" s="306">
        <f>'CPC SAZ Local'!DY34</f>
        <v>-838933.43730211968</v>
      </c>
      <c r="IR34" s="306">
        <f>'CPC SAZ Local'!DZ34</f>
        <v>-2404227.7739936099</v>
      </c>
      <c r="IS34" s="306">
        <f>'CPC SAZ Local'!EA34</f>
        <v>-2050428.36912499</v>
      </c>
      <c r="IT34" s="306">
        <f>'CPC SAZ Local'!EB34</f>
        <v>-7265819.3458407102</v>
      </c>
      <c r="IU34" s="169"/>
      <c r="IV34" s="310"/>
      <c r="IW34" s="163"/>
      <c r="IX34" s="309"/>
      <c r="IY34" s="118">
        <f t="shared" si="116"/>
        <v>3430782.1078169704</v>
      </c>
      <c r="JO34" s="464">
        <f t="shared" si="105"/>
        <v>-29908308.85978689</v>
      </c>
      <c r="JP34" s="306">
        <f>'CPC SAZ Local'!EI34</f>
        <v>-4851814.51060169</v>
      </c>
      <c r="JQ34" s="306">
        <f>'CPC SAZ Local'!EJ34</f>
        <v>-11772680.6999241</v>
      </c>
      <c r="JR34" s="306">
        <f>'CPC SAZ Local'!EK34</f>
        <v>-953306.93146159966</v>
      </c>
      <c r="JS34" s="306">
        <f>'CPC SAZ Local'!EL34</f>
        <v>-2732001.0144442702</v>
      </c>
      <c r="JT34" s="306">
        <f>'CPC SAZ Local'!EM34</f>
        <v>-2329967.42034544</v>
      </c>
      <c r="JU34" s="306">
        <f>'CPC SAZ Local'!EN34</f>
        <v>-7268538.2830097899</v>
      </c>
      <c r="JV34" s="169"/>
      <c r="JW34" s="310"/>
      <c r="JX34" s="163"/>
      <c r="JY34" s="309"/>
      <c r="JZ34" s="118">
        <f t="shared" si="117"/>
        <v>3898507.5791400904</v>
      </c>
      <c r="KP34" s="464">
        <f t="shared" si="106"/>
        <v>-32627246.028858442</v>
      </c>
      <c r="KQ34" s="306">
        <f>'CPC SAZ Local'!EU34</f>
        <v>-5433913.4760842798</v>
      </c>
      <c r="KR34" s="306">
        <f>'CPC SAZ Local'!EV34</f>
        <v>-13185114.180513401</v>
      </c>
      <c r="KS34" s="306">
        <f>'CPC SAZ Local'!EW34</f>
        <v>-1067680.42562108</v>
      </c>
      <c r="KT34" s="306">
        <f>'CPC SAZ Local'!EX34</f>
        <v>-3059774.2548949202</v>
      </c>
      <c r="KU34" s="306">
        <f>'CPC SAZ Local'!EY34</f>
        <v>-2609506.4715658999</v>
      </c>
      <c r="KV34" s="306">
        <f>'CPC SAZ Local'!EZ34</f>
        <v>-7271257.2201788602</v>
      </c>
      <c r="KW34" s="169"/>
      <c r="KX34" s="310"/>
      <c r="KY34" s="163"/>
      <c r="KZ34" s="309"/>
      <c r="LA34" s="118">
        <f t="shared" si="118"/>
        <v>4366233.0504631996</v>
      </c>
    </row>
    <row r="35" spans="1:327" x14ac:dyDescent="0.25">
      <c r="A35" s="163">
        <v>0</v>
      </c>
      <c r="B35" s="164" t="s">
        <v>383</v>
      </c>
      <c r="C35" s="164"/>
      <c r="D35" s="464">
        <f t="shared" si="96"/>
        <v>-10021351.637557082</v>
      </c>
      <c r="E35" s="279">
        <f>'CPC SAZ Local'!D35</f>
        <v>-2289640.6196333598</v>
      </c>
      <c r="F35" s="279">
        <f>'CPC SAZ Local'!E35</f>
        <v>-5205891.7486781497</v>
      </c>
      <c r="G35" s="279">
        <f>'CPC SAZ Local'!F35</f>
        <v>-733906.82951613457</v>
      </c>
      <c r="H35" s="279">
        <f>'CPC SAZ Local'!G35</f>
        <v>-1208093.7129780001</v>
      </c>
      <c r="I35" s="279">
        <f>'CPC SAZ Local'!H35</f>
        <v>-573797.37511387945</v>
      </c>
      <c r="J35" s="279">
        <f>'CPC SAZ Local'!I35</f>
        <v>-10021.35163755708</v>
      </c>
      <c r="K35" s="169"/>
      <c r="L35" s="310"/>
      <c r="M35" s="163"/>
      <c r="N35" s="309"/>
      <c r="O35" s="118">
        <f t="shared" si="107"/>
        <v>1555733.7901172251</v>
      </c>
      <c r="AF35" s="464">
        <f t="shared" si="97"/>
        <v>-20042703.275114149</v>
      </c>
      <c r="AG35" s="306">
        <f>'CPC SAZ Local'!AE35</f>
        <v>-2024204.6151213199</v>
      </c>
      <c r="AH35" s="306">
        <f>'CPC SAZ Local'!AF35</f>
        <v>-4911629.3611523099</v>
      </c>
      <c r="AI35" s="306">
        <f>'CPC SAZ Local'!AG35</f>
        <v>-397725.0750363933</v>
      </c>
      <c r="AJ35" s="306">
        <f>'CPC SAZ Local'!AH35</f>
        <v>-1139806.36520014</v>
      </c>
      <c r="AK35" s="306">
        <f>'CPC SAZ Local'!AI35</f>
        <v>-972075.66262888466</v>
      </c>
      <c r="AL35" s="306">
        <f>'CPC SAZ Local'!AJ35</f>
        <v>-10597262.195975101</v>
      </c>
      <c r="AM35" s="169"/>
      <c r="AN35" s="310"/>
      <c r="AO35" s="163"/>
      <c r="AP35" s="309"/>
      <c r="AQ35" s="118">
        <f t="shared" si="108"/>
        <v>1626479.5400849266</v>
      </c>
      <c r="BG35" s="464">
        <f>'CPC SAZ Local'!AP35</f>
        <v>-30064054.91267132</v>
      </c>
      <c r="BH35" s="306">
        <f>'CPC SAZ Local'!AQ35</f>
        <v>-4169682.0786374402</v>
      </c>
      <c r="BI35" s="306">
        <f>'CPC SAZ Local'!AR35</f>
        <v>-10117521.109830501</v>
      </c>
      <c r="BJ35" s="306">
        <f>'CPC SAZ Local'!AS35</f>
        <v>-819278.39963183901</v>
      </c>
      <c r="BK35" s="306">
        <f>'CPC SAZ Local'!AT35</f>
        <v>-2347900.0781781501</v>
      </c>
      <c r="BL35" s="306">
        <f>'CPC SAZ Local'!AU35</f>
        <v>-2002389.6987806901</v>
      </c>
      <c r="BM35" s="306">
        <f>'CPC SAZ Local'!AV35</f>
        <v>-10607283.547612701</v>
      </c>
      <c r="BN35" s="169"/>
      <c r="BO35" s="310"/>
      <c r="BP35" s="163"/>
      <c r="BQ35" s="309"/>
      <c r="BR35" s="118">
        <f t="shared" si="109"/>
        <v>3350403.6790056014</v>
      </c>
      <c r="CH35" s="464">
        <f t="shared" si="98"/>
        <v>-40085406.55022829</v>
      </c>
      <c r="CI35" s="306">
        <f>'CPC SAZ Local'!BC35</f>
        <v>-6315159.5421535596</v>
      </c>
      <c r="CJ35" s="306">
        <f>'CPC SAZ Local'!BD35</f>
        <v>-15323412.8585086</v>
      </c>
      <c r="CK35" s="306">
        <f>'CPC SAZ Local'!BE35</f>
        <v>-1240831.7242272799</v>
      </c>
      <c r="CL35" s="306">
        <f>'CPC SAZ Local'!BF35</f>
        <v>-3555993.7911561499</v>
      </c>
      <c r="CM35" s="306">
        <f>'CPC SAZ Local'!BG35</f>
        <v>-3032703.7349324999</v>
      </c>
      <c r="CN35" s="306">
        <f>'CPC SAZ Local'!BH35</f>
        <v>-10617304.8992502</v>
      </c>
      <c r="CO35" s="169"/>
      <c r="CP35" s="310"/>
      <c r="CQ35" s="163"/>
      <c r="CR35" s="309"/>
      <c r="CS35" s="118">
        <f t="shared" si="110"/>
        <v>5074327.8179262802</v>
      </c>
      <c r="DI35" s="464">
        <f t="shared" si="99"/>
        <v>-50106758.187785476</v>
      </c>
      <c r="DJ35" s="306">
        <f>'CPC SAZ Local'!BO35</f>
        <v>-8460637.0056696795</v>
      </c>
      <c r="DK35" s="306">
        <f>'CPC SAZ Local'!BP35</f>
        <v>-20529304.607186802</v>
      </c>
      <c r="DL35" s="306">
        <f>'CPC SAZ Local'!BQ35</f>
        <v>-1662385.0488227301</v>
      </c>
      <c r="DM35" s="306">
        <f>'CPC SAZ Local'!BR35</f>
        <v>-4764087.5041341502</v>
      </c>
      <c r="DN35" s="306">
        <f>'CPC SAZ Local'!BS35</f>
        <v>-4063017.77108431</v>
      </c>
      <c r="DO35" s="306">
        <f>'CPC SAZ Local'!BT35</f>
        <v>-10627326.2508878</v>
      </c>
      <c r="DP35" s="169"/>
      <c r="DQ35" s="310"/>
      <c r="DR35" s="163"/>
      <c r="DS35" s="309"/>
      <c r="DT35" s="118">
        <f t="shared" si="111"/>
        <v>6798251.9568469496</v>
      </c>
      <c r="EJ35" s="464">
        <f t="shared" si="100"/>
        <v>-60128109.825342447</v>
      </c>
      <c r="EK35" s="306">
        <f>'CPC SAZ Local'!CA35</f>
        <v>-10606114.469185799</v>
      </c>
      <c r="EL35" s="306">
        <f>'CPC SAZ Local'!CB35</f>
        <v>-25735196.355864901</v>
      </c>
      <c r="EM35" s="306">
        <f>'CPC SAZ Local'!CC35</f>
        <v>-2083938.37341818</v>
      </c>
      <c r="EN35" s="306">
        <f>'CPC SAZ Local'!CD35</f>
        <v>-5972181.21711215</v>
      </c>
      <c r="EO35" s="306">
        <f>'CPC SAZ Local'!CE35</f>
        <v>-5093331.8072361099</v>
      </c>
      <c r="EP35" s="306">
        <f>'CPC SAZ Local'!CF35</f>
        <v>-10637347.602525299</v>
      </c>
      <c r="EQ35" s="169"/>
      <c r="ER35" s="310"/>
      <c r="ES35" s="163"/>
      <c r="ET35" s="309"/>
      <c r="EU35" s="118">
        <f t="shared" si="112"/>
        <v>8522176.0957676191</v>
      </c>
      <c r="FK35" s="464">
        <f t="shared" si="101"/>
        <v>-70149461.462899595</v>
      </c>
      <c r="FL35" s="306">
        <f>'CPC SAZ Local'!CM35</f>
        <v>-12751591.932701901</v>
      </c>
      <c r="FM35" s="306">
        <f>'CPC SAZ Local'!CN35</f>
        <v>-30941088.104543101</v>
      </c>
      <c r="FN35" s="306">
        <f>'CPC SAZ Local'!CO35</f>
        <v>-2505491.69801362</v>
      </c>
      <c r="FO35" s="306">
        <f>'CPC SAZ Local'!CP35</f>
        <v>-7180274.9300901499</v>
      </c>
      <c r="FP35" s="306">
        <f>'CPC SAZ Local'!CQ35</f>
        <v>-6123645.8433879204</v>
      </c>
      <c r="FQ35" s="306">
        <f>'CPC SAZ Local'!CR35</f>
        <v>-10647368.954162899</v>
      </c>
      <c r="FR35" s="169"/>
      <c r="FS35" s="310"/>
      <c r="FT35" s="163"/>
      <c r="FU35" s="309"/>
      <c r="FV35" s="118">
        <f t="shared" si="113"/>
        <v>10246100.23468828</v>
      </c>
      <c r="GL35" s="464">
        <f t="shared" si="102"/>
        <v>-80170813.100456655</v>
      </c>
      <c r="GM35" s="306">
        <f>'CPC SAZ Local'!CY35</f>
        <v>-14897069.396218</v>
      </c>
      <c r="GN35" s="306">
        <f>'CPC SAZ Local'!CZ35</f>
        <v>-36146979.8532212</v>
      </c>
      <c r="GO35" s="306">
        <f>'CPC SAZ Local'!DA35</f>
        <v>-2927045.0226090699</v>
      </c>
      <c r="GP35" s="306">
        <f>'CPC SAZ Local'!DB35</f>
        <v>-8388368.6430681599</v>
      </c>
      <c r="GQ35" s="306">
        <f>'CPC SAZ Local'!DC35</f>
        <v>-7153959.87953973</v>
      </c>
      <c r="GR35" s="306">
        <f>'CPC SAZ Local'!DD35</f>
        <v>-10657390.305800499</v>
      </c>
      <c r="GS35" s="169"/>
      <c r="GT35" s="310"/>
      <c r="GU35" s="163"/>
      <c r="GV35" s="309"/>
      <c r="GW35" s="118">
        <f t="shared" si="114"/>
        <v>11970024.37360893</v>
      </c>
      <c r="HM35" s="464">
        <f t="shared" si="103"/>
        <v>-90192164.7380137</v>
      </c>
      <c r="HN35" s="306">
        <f>'CPC SAZ Local'!DK35</f>
        <v>-17042546.859734099</v>
      </c>
      <c r="HO35" s="306">
        <f>'CPC SAZ Local'!DL35</f>
        <v>-41352871.6018994</v>
      </c>
      <c r="HP35" s="306">
        <f>'CPC SAZ Local'!DM35</f>
        <v>-3348598.3472045101</v>
      </c>
      <c r="HQ35" s="306">
        <f>'CPC SAZ Local'!DN35</f>
        <v>-9596462.3560461607</v>
      </c>
      <c r="HR35" s="306">
        <f>'CPC SAZ Local'!DO35</f>
        <v>-8184273.9156915396</v>
      </c>
      <c r="HS35" s="306">
        <f>'CPC SAZ Local'!DP35</f>
        <v>-10667411.657438001</v>
      </c>
      <c r="HT35" s="169"/>
      <c r="HU35" s="310"/>
      <c r="HV35" s="163"/>
      <c r="HW35" s="309"/>
      <c r="HX35" s="118">
        <f t="shared" si="115"/>
        <v>13693948.512529589</v>
      </c>
      <c r="IN35" s="464">
        <f t="shared" si="104"/>
        <v>-100213516.37557092</v>
      </c>
      <c r="IO35" s="306">
        <f>'CPC SAZ Local'!DW35</f>
        <v>-19188024.323250301</v>
      </c>
      <c r="IP35" s="306">
        <f>'CPC SAZ Local'!DX35</f>
        <v>-46558763.350577503</v>
      </c>
      <c r="IQ35" s="306">
        <f>'CPC SAZ Local'!DY35</f>
        <v>-3770151.6717999601</v>
      </c>
      <c r="IR35" s="306">
        <f>'CPC SAZ Local'!DZ35</f>
        <v>-10804556.0690242</v>
      </c>
      <c r="IS35" s="306">
        <f>'CPC SAZ Local'!EA35</f>
        <v>-9214587.9518433493</v>
      </c>
      <c r="IT35" s="306">
        <f>'CPC SAZ Local'!EB35</f>
        <v>-10677433.009075601</v>
      </c>
      <c r="IU35" s="169"/>
      <c r="IV35" s="310"/>
      <c r="IW35" s="163"/>
      <c r="IX35" s="309"/>
      <c r="IY35" s="118">
        <f t="shared" si="116"/>
        <v>15417872.651450342</v>
      </c>
      <c r="JO35" s="464">
        <f t="shared" si="105"/>
        <v>-110234868.01312798</v>
      </c>
      <c r="JP35" s="306">
        <f>'CPC SAZ Local'!EI35</f>
        <v>-21333501.786766399</v>
      </c>
      <c r="JQ35" s="306">
        <f>'CPC SAZ Local'!EJ35</f>
        <v>-51764655.099255703</v>
      </c>
      <c r="JR35" s="306">
        <f>'CPC SAZ Local'!EK35</f>
        <v>-4191704.9963953998</v>
      </c>
      <c r="JS35" s="306">
        <f>'CPC SAZ Local'!EL35</f>
        <v>-12012649.782002199</v>
      </c>
      <c r="JT35" s="306">
        <f>'CPC SAZ Local'!EM35</f>
        <v>-10244901.9879952</v>
      </c>
      <c r="JU35" s="306">
        <f>'CPC SAZ Local'!EN35</f>
        <v>-10687454.3607131</v>
      </c>
      <c r="JV35" s="169"/>
      <c r="JW35" s="310"/>
      <c r="JX35" s="163"/>
      <c r="JY35" s="309"/>
      <c r="JZ35" s="118">
        <f t="shared" si="117"/>
        <v>17141796.790371001</v>
      </c>
      <c r="KP35" s="464">
        <f t="shared" si="106"/>
        <v>-120256219.65068515</v>
      </c>
      <c r="KQ35" s="306">
        <f>'CPC SAZ Local'!EU35</f>
        <v>-23478979.2502825</v>
      </c>
      <c r="KR35" s="306">
        <f>'CPC SAZ Local'!EV35</f>
        <v>-56970546.847933903</v>
      </c>
      <c r="KS35" s="306">
        <f>'CPC SAZ Local'!EW35</f>
        <v>-4613258.3209908502</v>
      </c>
      <c r="KT35" s="306">
        <f>'CPC SAZ Local'!EX35</f>
        <v>-13220743.494980199</v>
      </c>
      <c r="KU35" s="306">
        <f>'CPC SAZ Local'!EY35</f>
        <v>-11275216.024147</v>
      </c>
      <c r="KV35" s="306">
        <f>'CPC SAZ Local'!EZ35</f>
        <v>-10697475.7123507</v>
      </c>
      <c r="KW35" s="169"/>
      <c r="KX35" s="310"/>
      <c r="KY35" s="163"/>
      <c r="KZ35" s="309"/>
      <c r="LA35" s="118">
        <f t="shared" si="118"/>
        <v>18865720.929291651</v>
      </c>
    </row>
    <row r="36" spans="1:327" x14ac:dyDescent="0.25">
      <c r="A36" s="163">
        <v>0</v>
      </c>
      <c r="B36" s="165" t="s">
        <v>312</v>
      </c>
      <c r="C36" s="165"/>
      <c r="D36" s="305">
        <f t="shared" si="96"/>
        <v>0</v>
      </c>
      <c r="E36" s="297">
        <f>'CPC SAZ Local'!D36</f>
        <v>-1175.0206001281231</v>
      </c>
      <c r="F36" s="297">
        <f>'CPC SAZ Local'!E36</f>
        <v>-2671.611428571428</v>
      </c>
      <c r="G36" s="297">
        <f>'CPC SAZ Local'!F36</f>
        <v>-376.63362357463149</v>
      </c>
      <c r="H36" s="297">
        <f>'CPC SAZ Local'!G36</f>
        <v>-619.98157591287634</v>
      </c>
      <c r="I36" s="297">
        <f>'CPC SAZ Local'!H36</f>
        <v>-294.46705752722721</v>
      </c>
      <c r="J36" s="297">
        <f>'CPC SAZ Local'!I36</f>
        <v>5137.7142857142862</v>
      </c>
      <c r="K36" s="169"/>
      <c r="L36" s="310"/>
      <c r="M36" s="163"/>
      <c r="N36" s="309"/>
      <c r="O36" s="118">
        <f t="shared" si="107"/>
        <v>798.38697655349165</v>
      </c>
      <c r="AF36" s="305">
        <f t="shared" si="97"/>
        <v>0</v>
      </c>
      <c r="AG36" s="306">
        <f>'CPC SAZ Local'!AE36</f>
        <v>0</v>
      </c>
      <c r="AH36" s="306">
        <f>'CPC SAZ Local'!AF36</f>
        <v>0</v>
      </c>
      <c r="AI36" s="306">
        <f>'CPC SAZ Local'!AG36</f>
        <v>0</v>
      </c>
      <c r="AJ36" s="306">
        <f>'CPC SAZ Local'!AH36</f>
        <v>0</v>
      </c>
      <c r="AK36" s="306">
        <f>'CPC SAZ Local'!AI36</f>
        <v>0</v>
      </c>
      <c r="AL36" s="306">
        <f>'CPC SAZ Local'!AJ36</f>
        <v>0</v>
      </c>
      <c r="AM36" s="169"/>
      <c r="AN36" s="310"/>
      <c r="AO36" s="163"/>
      <c r="AP36" s="309"/>
      <c r="AQ36" s="118">
        <f t="shared" si="108"/>
        <v>0</v>
      </c>
      <c r="BG36" s="305">
        <f>'CPC SAZ Local'!AP36</f>
        <v>0</v>
      </c>
      <c r="BH36" s="306">
        <f>'CPC SAZ Local'!AQ36</f>
        <v>0</v>
      </c>
      <c r="BI36" s="306">
        <f>'CPC SAZ Local'!AR36</f>
        <v>0</v>
      </c>
      <c r="BJ36" s="306">
        <f>'CPC SAZ Local'!AS36</f>
        <v>0</v>
      </c>
      <c r="BK36" s="306">
        <f>'CPC SAZ Local'!AT36</f>
        <v>0</v>
      </c>
      <c r="BL36" s="306">
        <f>'CPC SAZ Local'!AU36</f>
        <v>0</v>
      </c>
      <c r="BM36" s="306">
        <f>'CPC SAZ Local'!AV36</f>
        <v>0</v>
      </c>
      <c r="BN36" s="169"/>
      <c r="BO36" s="310"/>
      <c r="BP36" s="163"/>
      <c r="BQ36" s="309"/>
      <c r="BR36" s="118">
        <f t="shared" si="109"/>
        <v>0</v>
      </c>
      <c r="CH36" s="305">
        <f t="shared" si="98"/>
        <v>0</v>
      </c>
      <c r="CI36" s="306">
        <f>'CPC SAZ Local'!BC36</f>
        <v>0</v>
      </c>
      <c r="CJ36" s="306">
        <f>'CPC SAZ Local'!BD36</f>
        <v>0</v>
      </c>
      <c r="CK36" s="306">
        <f>'CPC SAZ Local'!BE36</f>
        <v>0</v>
      </c>
      <c r="CL36" s="306">
        <f>'CPC SAZ Local'!BF36</f>
        <v>0</v>
      </c>
      <c r="CM36" s="306">
        <f>'CPC SAZ Local'!BG36</f>
        <v>0</v>
      </c>
      <c r="CN36" s="306">
        <f>'CPC SAZ Local'!BH36</f>
        <v>0</v>
      </c>
      <c r="CO36" s="169"/>
      <c r="CP36" s="310"/>
      <c r="CQ36" s="163"/>
      <c r="CR36" s="309"/>
      <c r="CS36" s="118">
        <f t="shared" si="110"/>
        <v>0</v>
      </c>
      <c r="DI36" s="305">
        <f t="shared" si="99"/>
        <v>0</v>
      </c>
      <c r="DJ36" s="306">
        <f>'CPC SAZ Local'!BO36</f>
        <v>0</v>
      </c>
      <c r="DK36" s="306">
        <f>'CPC SAZ Local'!BP36</f>
        <v>0</v>
      </c>
      <c r="DL36" s="306">
        <f>'CPC SAZ Local'!BQ36</f>
        <v>0</v>
      </c>
      <c r="DM36" s="306">
        <f>'CPC SAZ Local'!BR36</f>
        <v>0</v>
      </c>
      <c r="DN36" s="306">
        <f>'CPC SAZ Local'!BS36</f>
        <v>0</v>
      </c>
      <c r="DO36" s="306">
        <f>'CPC SAZ Local'!BT36</f>
        <v>0</v>
      </c>
      <c r="DP36" s="169"/>
      <c r="DQ36" s="310"/>
      <c r="DR36" s="163"/>
      <c r="DS36" s="309"/>
      <c r="DT36" s="118">
        <f t="shared" si="111"/>
        <v>0</v>
      </c>
      <c r="EJ36" s="305">
        <f t="shared" si="100"/>
        <v>0</v>
      </c>
      <c r="EK36" s="306">
        <f>'CPC SAZ Local'!CA36</f>
        <v>0</v>
      </c>
      <c r="EL36" s="306">
        <f>'CPC SAZ Local'!CB36</f>
        <v>0</v>
      </c>
      <c r="EM36" s="306">
        <f>'CPC SAZ Local'!CC36</f>
        <v>0</v>
      </c>
      <c r="EN36" s="306">
        <f>'CPC SAZ Local'!CD36</f>
        <v>0</v>
      </c>
      <c r="EO36" s="306">
        <f>'CPC SAZ Local'!CE36</f>
        <v>0</v>
      </c>
      <c r="EP36" s="306">
        <f>'CPC SAZ Local'!CF36</f>
        <v>0</v>
      </c>
      <c r="EQ36" s="169"/>
      <c r="ER36" s="310"/>
      <c r="ES36" s="163"/>
      <c r="ET36" s="309"/>
      <c r="EU36" s="118">
        <f t="shared" si="112"/>
        <v>0</v>
      </c>
      <c r="FK36" s="305">
        <f t="shared" si="101"/>
        <v>0</v>
      </c>
      <c r="FL36" s="306">
        <f>'CPC SAZ Local'!CM36</f>
        <v>0</v>
      </c>
      <c r="FM36" s="306">
        <f>'CPC SAZ Local'!CN36</f>
        <v>0</v>
      </c>
      <c r="FN36" s="306">
        <f>'CPC SAZ Local'!CO36</f>
        <v>0</v>
      </c>
      <c r="FO36" s="306">
        <f>'CPC SAZ Local'!CP36</f>
        <v>0</v>
      </c>
      <c r="FP36" s="306">
        <f>'CPC SAZ Local'!CQ36</f>
        <v>0</v>
      </c>
      <c r="FQ36" s="306">
        <f>'CPC SAZ Local'!CR36</f>
        <v>0</v>
      </c>
      <c r="FR36" s="169"/>
      <c r="FS36" s="310"/>
      <c r="FT36" s="163"/>
      <c r="FU36" s="309"/>
      <c r="FV36" s="118">
        <f t="shared" si="113"/>
        <v>0</v>
      </c>
      <c r="GL36" s="305">
        <f t="shared" si="102"/>
        <v>0</v>
      </c>
      <c r="GM36" s="306">
        <f>'CPC SAZ Local'!CY36</f>
        <v>0</v>
      </c>
      <c r="GN36" s="306">
        <f>'CPC SAZ Local'!CZ36</f>
        <v>0</v>
      </c>
      <c r="GO36" s="306">
        <f>'CPC SAZ Local'!DA36</f>
        <v>0</v>
      </c>
      <c r="GP36" s="306">
        <f>'CPC SAZ Local'!DB36</f>
        <v>0</v>
      </c>
      <c r="GQ36" s="306">
        <f>'CPC SAZ Local'!DC36</f>
        <v>0</v>
      </c>
      <c r="GR36" s="306">
        <f>'CPC SAZ Local'!DD36</f>
        <v>0</v>
      </c>
      <c r="GS36" s="169"/>
      <c r="GT36" s="310"/>
      <c r="GU36" s="163"/>
      <c r="GV36" s="309"/>
      <c r="GW36" s="118">
        <f t="shared" si="114"/>
        <v>0</v>
      </c>
      <c r="HM36" s="305">
        <f t="shared" si="103"/>
        <v>0</v>
      </c>
      <c r="HN36" s="306">
        <f>'CPC SAZ Local'!DK36</f>
        <v>0</v>
      </c>
      <c r="HO36" s="306">
        <f>'CPC SAZ Local'!DL36</f>
        <v>0</v>
      </c>
      <c r="HP36" s="306">
        <f>'CPC SAZ Local'!DM36</f>
        <v>0</v>
      </c>
      <c r="HQ36" s="306">
        <f>'CPC SAZ Local'!DN36</f>
        <v>0</v>
      </c>
      <c r="HR36" s="306">
        <f>'CPC SAZ Local'!DO36</f>
        <v>0</v>
      </c>
      <c r="HS36" s="306">
        <f>'CPC SAZ Local'!DP36</f>
        <v>0</v>
      </c>
      <c r="HT36" s="169"/>
      <c r="HU36" s="310"/>
      <c r="HV36" s="163"/>
      <c r="HW36" s="309"/>
      <c r="HX36" s="118">
        <f t="shared" si="115"/>
        <v>0</v>
      </c>
      <c r="IN36" s="305">
        <f t="shared" si="104"/>
        <v>0</v>
      </c>
      <c r="IO36" s="306">
        <f>'CPC SAZ Local'!DW36</f>
        <v>0</v>
      </c>
      <c r="IP36" s="306">
        <f>'CPC SAZ Local'!DX36</f>
        <v>0</v>
      </c>
      <c r="IQ36" s="306">
        <f>'CPC SAZ Local'!DY36</f>
        <v>0</v>
      </c>
      <c r="IR36" s="306">
        <f>'CPC SAZ Local'!DZ36</f>
        <v>0</v>
      </c>
      <c r="IS36" s="306">
        <f>'CPC SAZ Local'!EA36</f>
        <v>0</v>
      </c>
      <c r="IT36" s="306">
        <f>'CPC SAZ Local'!EB36</f>
        <v>0</v>
      </c>
      <c r="IU36" s="169"/>
      <c r="IV36" s="310"/>
      <c r="IW36" s="163"/>
      <c r="IX36" s="309"/>
      <c r="IY36" s="118">
        <f t="shared" si="116"/>
        <v>0</v>
      </c>
      <c r="JO36" s="305">
        <f t="shared" si="105"/>
        <v>0</v>
      </c>
      <c r="JP36" s="306">
        <f>'CPC SAZ Local'!EI36</f>
        <v>0</v>
      </c>
      <c r="JQ36" s="306">
        <f>'CPC SAZ Local'!EJ36</f>
        <v>0</v>
      </c>
      <c r="JR36" s="306">
        <f>'CPC SAZ Local'!EK36</f>
        <v>0</v>
      </c>
      <c r="JS36" s="306">
        <f>'CPC SAZ Local'!EL36</f>
        <v>0</v>
      </c>
      <c r="JT36" s="306">
        <f>'CPC SAZ Local'!EM36</f>
        <v>0</v>
      </c>
      <c r="JU36" s="306">
        <f>'CPC SAZ Local'!EN36</f>
        <v>0</v>
      </c>
      <c r="JV36" s="169"/>
      <c r="JW36" s="310"/>
      <c r="JX36" s="163"/>
      <c r="JY36" s="309"/>
      <c r="JZ36" s="118">
        <f t="shared" si="117"/>
        <v>0</v>
      </c>
      <c r="KP36" s="305">
        <f t="shared" si="106"/>
        <v>0</v>
      </c>
      <c r="KQ36" s="306">
        <f>'CPC SAZ Local'!EU36</f>
        <v>0</v>
      </c>
      <c r="KR36" s="306">
        <f>'CPC SAZ Local'!EV36</f>
        <v>0</v>
      </c>
      <c r="KS36" s="306">
        <f>'CPC SAZ Local'!EW36</f>
        <v>0</v>
      </c>
      <c r="KT36" s="306">
        <f>'CPC SAZ Local'!EX36</f>
        <v>0</v>
      </c>
      <c r="KU36" s="306">
        <f>'CPC SAZ Local'!EY36</f>
        <v>0</v>
      </c>
      <c r="KV36" s="306">
        <f>'CPC SAZ Local'!EZ36</f>
        <v>0</v>
      </c>
      <c r="KW36" s="169"/>
      <c r="KX36" s="310"/>
      <c r="KY36" s="163"/>
      <c r="KZ36" s="309"/>
      <c r="LA36" s="118">
        <f t="shared" si="118"/>
        <v>0</v>
      </c>
    </row>
    <row r="37" spans="1:327" x14ac:dyDescent="0.25">
      <c r="A37" s="163">
        <v>0</v>
      </c>
      <c r="B37" s="165" t="s">
        <v>311</v>
      </c>
      <c r="C37" s="165"/>
      <c r="D37" s="305">
        <f t="shared" si="96"/>
        <v>-63197132.303611219</v>
      </c>
      <c r="E37" s="305">
        <f>'CPC SAZ Local'!D37</f>
        <v>-13343239.700903701</v>
      </c>
      <c r="F37" s="305">
        <f>'CPC SAZ Local'!E37</f>
        <v>-30338150.390908401</v>
      </c>
      <c r="G37" s="305">
        <f>'CPC SAZ Local'!F37</f>
        <v>-4276957.1173716197</v>
      </c>
      <c r="H37" s="305">
        <f>'CPC SAZ Local'!G37</f>
        <v>-7040355.5279350104</v>
      </c>
      <c r="I37" s="305">
        <f>'CPC SAZ Local'!H37</f>
        <v>-3343894.1684742998</v>
      </c>
      <c r="J37" s="305">
        <f>'CPC SAZ Local'!I37</f>
        <v>-4854535.3980181804</v>
      </c>
      <c r="K37" s="169"/>
      <c r="L37" s="310"/>
      <c r="M37" s="163"/>
      <c r="N37" s="309"/>
      <c r="O37" s="118">
        <f t="shared" si="107"/>
        <v>9066282.5835320801</v>
      </c>
      <c r="AF37" s="305">
        <f t="shared" si="97"/>
        <v>-126394264.60722226</v>
      </c>
      <c r="AG37" s="306">
        <f>'CPC SAZ Local'!AE37</f>
        <v>-20710880.329745401</v>
      </c>
      <c r="AH37" s="306">
        <f>'CPC SAZ Local'!AF37</f>
        <v>-50253895.857653797</v>
      </c>
      <c r="AI37" s="306">
        <f>'CPC SAZ Local'!AG37</f>
        <v>-4069369.4558759001</v>
      </c>
      <c r="AJ37" s="306">
        <f>'CPC SAZ Local'!AH37</f>
        <v>-11662058.792078899</v>
      </c>
      <c r="AK37" s="306">
        <f>'CPC SAZ Local'!AI37</f>
        <v>-9945902.9832110591</v>
      </c>
      <c r="AL37" s="306">
        <f>'CPC SAZ Local'!AJ37</f>
        <v>-29752157.188657202</v>
      </c>
      <c r="AM37" s="169"/>
      <c r="AN37" s="310"/>
      <c r="AO37" s="163"/>
      <c r="AP37" s="309"/>
      <c r="AQ37" s="118">
        <f t="shared" si="108"/>
        <v>16641510.873869501</v>
      </c>
      <c r="BG37" s="305">
        <f>'CPC SAZ Local'!AP37</f>
        <v>-189591396.91083333</v>
      </c>
      <c r="BH37" s="306">
        <f>'CPC SAZ Local'!AQ37</f>
        <v>-27811646.0778924</v>
      </c>
      <c r="BI37" s="306">
        <f>'CPC SAZ Local'!AR37</f>
        <v>-67483542.146733701</v>
      </c>
      <c r="BJ37" s="306">
        <f>'CPC SAZ Local'!AS37</f>
        <v>-5464560.7171251299</v>
      </c>
      <c r="BK37" s="306">
        <f>'CPC SAZ Local'!AT37</f>
        <v>-15660418.4129752</v>
      </c>
      <c r="BL37" s="306">
        <f>'CPC SAZ Local'!AU37</f>
        <v>-13355875.2351461</v>
      </c>
      <c r="BM37" s="306">
        <f>'CPC SAZ Local'!AV37</f>
        <v>-59815354.320960797</v>
      </c>
      <c r="BN37" s="169"/>
      <c r="BO37" s="310"/>
      <c r="BP37" s="163"/>
      <c r="BQ37" s="309"/>
      <c r="BR37" s="118">
        <f t="shared" si="109"/>
        <v>22347085.360767271</v>
      </c>
      <c r="CH37" s="305">
        <f t="shared" si="98"/>
        <v>-252788529.21444482</v>
      </c>
      <c r="CI37" s="306">
        <f>'CPC SAZ Local'!BC37</f>
        <v>-41341559.808102198</v>
      </c>
      <c r="CJ37" s="306">
        <f>'CPC SAZ Local'!BD37</f>
        <v>-100313188.43581399</v>
      </c>
      <c r="CK37" s="306">
        <f>'CPC SAZ Local'!BE37</f>
        <v>-8122980.6779259201</v>
      </c>
      <c r="CL37" s="306">
        <f>'CPC SAZ Local'!BF37</f>
        <v>-23278957.406068899</v>
      </c>
      <c r="CM37" s="306">
        <f>'CPC SAZ Local'!BG37</f>
        <v>-19853291.4332694</v>
      </c>
      <c r="CN37" s="306">
        <f>'CPC SAZ Local'!BH37</f>
        <v>-59878551.4532644</v>
      </c>
      <c r="CO37" s="169"/>
      <c r="CP37" s="310"/>
      <c r="CQ37" s="163"/>
      <c r="CR37" s="309"/>
      <c r="CS37" s="118">
        <f t="shared" si="110"/>
        <v>33218579.130176276</v>
      </c>
      <c r="DI37" s="305">
        <f t="shared" si="99"/>
        <v>-315985661.51805604</v>
      </c>
      <c r="DJ37" s="306">
        <f>'CPC SAZ Local'!BO37</f>
        <v>-54871473.538312003</v>
      </c>
      <c r="DK37" s="306">
        <f>'CPC SAZ Local'!BP37</f>
        <v>-133142834.724894</v>
      </c>
      <c r="DL37" s="306">
        <f>'CPC SAZ Local'!BQ37</f>
        <v>-10781400.6387267</v>
      </c>
      <c r="DM37" s="306">
        <f>'CPC SAZ Local'!BR37</f>
        <v>-30897496.399162501</v>
      </c>
      <c r="DN37" s="306">
        <f>'CPC SAZ Local'!BS37</f>
        <v>-26350707.631392799</v>
      </c>
      <c r="DO37" s="306">
        <f>'CPC SAZ Local'!BT37</f>
        <v>-59941748.585568003</v>
      </c>
      <c r="DP37" s="169"/>
      <c r="DQ37" s="310"/>
      <c r="DR37" s="163"/>
      <c r="DS37" s="309"/>
      <c r="DT37" s="118">
        <f t="shared" si="111"/>
        <v>44090072.899585307</v>
      </c>
      <c r="EJ37" s="305">
        <f t="shared" si="100"/>
        <v>-379182793.82166636</v>
      </c>
      <c r="EK37" s="306">
        <f>'CPC SAZ Local'!CA37</f>
        <v>-68401387.268521801</v>
      </c>
      <c r="EL37" s="306">
        <f>'CPC SAZ Local'!CB37</f>
        <v>-165972481.013973</v>
      </c>
      <c r="EM37" s="306">
        <f>'CPC SAZ Local'!CC37</f>
        <v>-13439820.599527501</v>
      </c>
      <c r="EN37" s="306">
        <f>'CPC SAZ Local'!CD37</f>
        <v>-38516035.3922562</v>
      </c>
      <c r="EO37" s="306">
        <f>'CPC SAZ Local'!CE37</f>
        <v>-32848123.829516102</v>
      </c>
      <c r="EP37" s="306">
        <f>'CPC SAZ Local'!CF37</f>
        <v>-60004945.717871703</v>
      </c>
      <c r="EQ37" s="169"/>
      <c r="ER37" s="310"/>
      <c r="ES37" s="163"/>
      <c r="ET37" s="309"/>
      <c r="EU37" s="118">
        <f t="shared" si="112"/>
        <v>54961566.6689943</v>
      </c>
      <c r="FK37" s="305">
        <f t="shared" si="101"/>
        <v>-442379926.12527752</v>
      </c>
      <c r="FL37" s="306">
        <f>'CPC SAZ Local'!CM37</f>
        <v>-81931300.998731598</v>
      </c>
      <c r="FM37" s="306">
        <f>'CPC SAZ Local'!CN37</f>
        <v>-198802127.30305299</v>
      </c>
      <c r="FN37" s="306">
        <f>'CPC SAZ Local'!CO37</f>
        <v>-16098240.560328299</v>
      </c>
      <c r="FO37" s="306">
        <f>'CPC SAZ Local'!CP37</f>
        <v>-46134574.385349803</v>
      </c>
      <c r="FP37" s="306">
        <f>'CPC SAZ Local'!CQ37</f>
        <v>-39345540.027639501</v>
      </c>
      <c r="FQ37" s="306">
        <f>'CPC SAZ Local'!CR37</f>
        <v>-60068142.850175299</v>
      </c>
      <c r="FR37" s="169"/>
      <c r="FS37" s="310"/>
      <c r="FT37" s="163"/>
      <c r="FU37" s="309"/>
      <c r="FV37" s="118">
        <f t="shared" si="113"/>
        <v>65833060.438403301</v>
      </c>
      <c r="GL37" s="305">
        <f t="shared" si="102"/>
        <v>-505577058.42888868</v>
      </c>
      <c r="GM37" s="306">
        <f>'CPC SAZ Local'!CY37</f>
        <v>-95461214.728941396</v>
      </c>
      <c r="GN37" s="306">
        <f>'CPC SAZ Local'!CZ37</f>
        <v>-231631773.59213299</v>
      </c>
      <c r="GO37" s="306">
        <f>'CPC SAZ Local'!DA37</f>
        <v>-18756660.521129102</v>
      </c>
      <c r="GP37" s="306">
        <f>'CPC SAZ Local'!DB37</f>
        <v>-53753113.378443502</v>
      </c>
      <c r="GQ37" s="306">
        <f>'CPC SAZ Local'!DC37</f>
        <v>-45842956.225762799</v>
      </c>
      <c r="GR37" s="306">
        <f>'CPC SAZ Local'!DD37</f>
        <v>-60131339.982478902</v>
      </c>
      <c r="GS37" s="169"/>
      <c r="GT37" s="310"/>
      <c r="GU37" s="163"/>
      <c r="GV37" s="309"/>
      <c r="GW37" s="118">
        <f t="shared" si="114"/>
        <v>76704554.207812294</v>
      </c>
      <c r="HM37" s="305">
        <f t="shared" si="103"/>
        <v>-568774190.7324996</v>
      </c>
      <c r="HN37" s="306">
        <f>'CPC SAZ Local'!DK37</f>
        <v>-108991128.459151</v>
      </c>
      <c r="HO37" s="306">
        <f>'CPC SAZ Local'!DL37</f>
        <v>-264461419.88121301</v>
      </c>
      <c r="HP37" s="306">
        <f>'CPC SAZ Local'!DM37</f>
        <v>-21415080.481929898</v>
      </c>
      <c r="HQ37" s="306">
        <f>'CPC SAZ Local'!DN37</f>
        <v>-61371652.371537097</v>
      </c>
      <c r="HR37" s="306">
        <f>'CPC SAZ Local'!DO37</f>
        <v>-52340372.423886202</v>
      </c>
      <c r="HS37" s="306">
        <f>'CPC SAZ Local'!DP37</f>
        <v>-60194537.114782497</v>
      </c>
      <c r="HT37" s="169"/>
      <c r="HU37" s="310"/>
      <c r="HV37" s="163"/>
      <c r="HW37" s="309"/>
      <c r="HX37" s="118">
        <f t="shared" si="115"/>
        <v>87576047.977221102</v>
      </c>
      <c r="IN37" s="305">
        <f t="shared" si="104"/>
        <v>-631971323.036111</v>
      </c>
      <c r="IO37" s="306">
        <f>'CPC SAZ Local'!DW37</f>
        <v>-122521042.18936101</v>
      </c>
      <c r="IP37" s="306">
        <f>'CPC SAZ Local'!DX37</f>
        <v>-297291066.17029297</v>
      </c>
      <c r="IQ37" s="306">
        <f>'CPC SAZ Local'!DY37</f>
        <v>-24073500.442730699</v>
      </c>
      <c r="IR37" s="306">
        <f>'CPC SAZ Local'!DZ37</f>
        <v>-68990191.364630803</v>
      </c>
      <c r="IS37" s="306">
        <f>'CPC SAZ Local'!EA37</f>
        <v>-58837788.622009501</v>
      </c>
      <c r="IT37" s="306">
        <f>'CPC SAZ Local'!EB37</f>
        <v>-60257734.2470861</v>
      </c>
      <c r="IU37" s="169"/>
      <c r="IV37" s="310"/>
      <c r="IW37" s="163"/>
      <c r="IX37" s="309"/>
      <c r="IY37" s="118">
        <f t="shared" si="116"/>
        <v>98447541.746630311</v>
      </c>
      <c r="JO37" s="305">
        <f t="shared" si="105"/>
        <v>-695168455.33972239</v>
      </c>
      <c r="JP37" s="306">
        <f>'CPC SAZ Local'!EI37</f>
        <v>-136050955.91957101</v>
      </c>
      <c r="JQ37" s="306">
        <f>'CPC SAZ Local'!EJ37</f>
        <v>-330120712.459373</v>
      </c>
      <c r="JR37" s="306">
        <f>'CPC SAZ Local'!EK37</f>
        <v>-26731920.403531499</v>
      </c>
      <c r="JS37" s="306">
        <f>'CPC SAZ Local'!EL37</f>
        <v>-76608730.357724398</v>
      </c>
      <c r="JT37" s="306">
        <f>'CPC SAZ Local'!EM37</f>
        <v>-65335204.820132896</v>
      </c>
      <c r="JU37" s="306">
        <f>'CPC SAZ Local'!EN37</f>
        <v>-60320931.379389703</v>
      </c>
      <c r="JV37" s="169"/>
      <c r="JW37" s="310"/>
      <c r="JX37" s="163"/>
      <c r="JY37" s="309"/>
      <c r="JZ37" s="118">
        <f t="shared" si="117"/>
        <v>109319035.51603952</v>
      </c>
      <c r="KP37" s="305">
        <f t="shared" si="106"/>
        <v>-758365587.64333391</v>
      </c>
      <c r="KQ37" s="306">
        <f>'CPC SAZ Local'!EU37</f>
        <v>-149580869.64978099</v>
      </c>
      <c r="KR37" s="306">
        <f>'CPC SAZ Local'!EV37</f>
        <v>-362950358.74845302</v>
      </c>
      <c r="KS37" s="306">
        <f>'CPC SAZ Local'!EW37</f>
        <v>-29390340.3643323</v>
      </c>
      <c r="KT37" s="306">
        <f>'CPC SAZ Local'!EX37</f>
        <v>-84227269.350818098</v>
      </c>
      <c r="KU37" s="306">
        <f>'CPC SAZ Local'!EY37</f>
        <v>-71832621.018256202</v>
      </c>
      <c r="KV37" s="306">
        <f>'CPC SAZ Local'!EZ37</f>
        <v>-60384128.511693299</v>
      </c>
      <c r="KW37" s="169"/>
      <c r="KX37" s="310"/>
      <c r="KY37" s="163"/>
      <c r="KZ37" s="309"/>
      <c r="LA37" s="118">
        <f t="shared" si="118"/>
        <v>120190529.28544869</v>
      </c>
    </row>
    <row r="38" spans="1:327" ht="16.5" customHeight="1" x14ac:dyDescent="0.25">
      <c r="A38" s="147">
        <v>0</v>
      </c>
      <c r="B38" s="143" t="s">
        <v>334</v>
      </c>
      <c r="C38" s="143"/>
      <c r="D38" s="279">
        <f t="shared" si="96"/>
        <v>0</v>
      </c>
      <c r="E38" s="286">
        <f>'CPC SAZ Local'!D38</f>
        <v>0</v>
      </c>
      <c r="F38" s="286">
        <f>'CPC SAZ Local'!E38</f>
        <v>0</v>
      </c>
      <c r="G38" s="286">
        <f>'CPC SAZ Local'!F38</f>
        <v>0</v>
      </c>
      <c r="H38" s="286">
        <f>'CPC SAZ Local'!G38</f>
        <v>0</v>
      </c>
      <c r="I38" s="286">
        <f>'CPC SAZ Local'!H38</f>
        <v>0</v>
      </c>
      <c r="J38" s="286">
        <f>'CPC SAZ Local'!I38</f>
        <v>0</v>
      </c>
      <c r="K38" s="149"/>
      <c r="L38" s="148">
        <f>+F38-E38</f>
        <v>0</v>
      </c>
      <c r="M38" s="147">
        <f t="shared" ref="M38:M43" si="119">+F38-I38</f>
        <v>0</v>
      </c>
      <c r="N38" s="117" t="e">
        <f t="shared" ref="N38:N64" si="120">+M38/H38</f>
        <v>#DIV/0!</v>
      </c>
      <c r="O38" s="118">
        <f t="shared" si="107"/>
        <v>0</v>
      </c>
      <c r="AD38" s="118"/>
      <c r="AE38" s="118"/>
      <c r="AF38" s="279">
        <f t="shared" si="97"/>
        <v>0</v>
      </c>
      <c r="AG38" s="306">
        <f>'CPC SAZ Local'!AE38</f>
        <v>0</v>
      </c>
      <c r="AH38" s="306">
        <f>'CPC SAZ Local'!AF38</f>
        <v>0</v>
      </c>
      <c r="AI38" s="306">
        <f>'CPC SAZ Local'!AG38</f>
        <v>0</v>
      </c>
      <c r="AJ38" s="306">
        <f>'CPC SAZ Local'!AH38</f>
        <v>0</v>
      </c>
      <c r="AK38" s="306">
        <f>'CPC SAZ Local'!AI38</f>
        <v>0</v>
      </c>
      <c r="AL38" s="306">
        <f>'CPC SAZ Local'!AJ38</f>
        <v>0</v>
      </c>
      <c r="AM38" s="149"/>
      <c r="AN38" s="148">
        <f>+AH38-AG38</f>
        <v>0</v>
      </c>
      <c r="AO38" s="147">
        <f t="shared" ref="AO38:AO43" si="121">+AH38-AK38</f>
        <v>0</v>
      </c>
      <c r="AQ38" s="118">
        <f t="shared" si="108"/>
        <v>0</v>
      </c>
      <c r="BG38" s="279">
        <f>'CPC SAZ Local'!AP38</f>
        <v>0</v>
      </c>
      <c r="BH38" s="306">
        <f>'CPC SAZ Local'!AQ38</f>
        <v>0</v>
      </c>
      <c r="BI38" s="306">
        <f>'CPC SAZ Local'!AR38</f>
        <v>0</v>
      </c>
      <c r="BJ38" s="306">
        <f>'CPC SAZ Local'!AS38</f>
        <v>0</v>
      </c>
      <c r="BK38" s="306">
        <f>'CPC SAZ Local'!AT38</f>
        <v>0</v>
      </c>
      <c r="BL38" s="306">
        <f>'CPC SAZ Local'!AU38</f>
        <v>0</v>
      </c>
      <c r="BM38" s="306">
        <f>'CPC SAZ Local'!AV38</f>
        <v>0</v>
      </c>
      <c r="BN38" s="149"/>
      <c r="BO38" s="148">
        <f>+BI38-BH38</f>
        <v>0</v>
      </c>
      <c r="BP38" s="147">
        <f t="shared" ref="BP38:BP43" si="122">+BI38-BL38</f>
        <v>0</v>
      </c>
      <c r="BQ38" s="117" t="e">
        <f t="shared" ref="BQ38:BQ64" si="123">+BP38/BK38</f>
        <v>#DIV/0!</v>
      </c>
      <c r="BR38" s="118">
        <f t="shared" si="109"/>
        <v>0</v>
      </c>
      <c r="CH38" s="279">
        <f t="shared" si="98"/>
        <v>0</v>
      </c>
      <c r="CI38" s="306">
        <f>'CPC SAZ Local'!BC38</f>
        <v>0</v>
      </c>
      <c r="CJ38" s="306">
        <f>'CPC SAZ Local'!BD38</f>
        <v>0</v>
      </c>
      <c r="CK38" s="306">
        <f>'CPC SAZ Local'!BE38</f>
        <v>0</v>
      </c>
      <c r="CL38" s="306">
        <f>'CPC SAZ Local'!BF38</f>
        <v>0</v>
      </c>
      <c r="CM38" s="306">
        <f>'CPC SAZ Local'!BG38</f>
        <v>0</v>
      </c>
      <c r="CN38" s="306">
        <f>'CPC SAZ Local'!BH38</f>
        <v>0</v>
      </c>
      <c r="CO38" s="149"/>
      <c r="CP38" s="148">
        <f>+CJ38-CI38</f>
        <v>0</v>
      </c>
      <c r="CQ38" s="147">
        <f t="shared" ref="CQ38:CQ43" si="124">+CJ38-CM38</f>
        <v>0</v>
      </c>
      <c r="CR38" s="117" t="e">
        <f t="shared" ref="CR38:CR64" si="125">+CQ38/CL38</f>
        <v>#DIV/0!</v>
      </c>
      <c r="CS38" s="118">
        <f t="shared" si="110"/>
        <v>0</v>
      </c>
      <c r="DI38" s="279">
        <f t="shared" si="99"/>
        <v>0</v>
      </c>
      <c r="DJ38" s="306">
        <f>'CPC SAZ Local'!BO38</f>
        <v>0</v>
      </c>
      <c r="DK38" s="306">
        <f>'CPC SAZ Local'!BP38</f>
        <v>0</v>
      </c>
      <c r="DL38" s="306">
        <f>'CPC SAZ Local'!BQ38</f>
        <v>0</v>
      </c>
      <c r="DM38" s="306">
        <f>'CPC SAZ Local'!BR38</f>
        <v>0</v>
      </c>
      <c r="DN38" s="306">
        <f>'CPC SAZ Local'!BS38</f>
        <v>0</v>
      </c>
      <c r="DO38" s="306">
        <f>'CPC SAZ Local'!BT38</f>
        <v>0</v>
      </c>
      <c r="DP38" s="149"/>
      <c r="DQ38" s="148">
        <f>+DK38-DJ38</f>
        <v>0</v>
      </c>
      <c r="DR38" s="147">
        <f t="shared" ref="DR38:DR43" si="126">+DK38-DN38</f>
        <v>0</v>
      </c>
      <c r="DS38" s="117" t="e">
        <f t="shared" ref="DS38:DS64" si="127">+DR38/DM38</f>
        <v>#DIV/0!</v>
      </c>
      <c r="DT38" s="118">
        <f t="shared" si="111"/>
        <v>0</v>
      </c>
      <c r="EJ38" s="279">
        <f t="shared" si="100"/>
        <v>0</v>
      </c>
      <c r="EK38" s="306">
        <f>'CPC SAZ Local'!CA38</f>
        <v>0</v>
      </c>
      <c r="EL38" s="306">
        <f>'CPC SAZ Local'!CB38</f>
        <v>0</v>
      </c>
      <c r="EM38" s="306">
        <f>'CPC SAZ Local'!CC38</f>
        <v>0</v>
      </c>
      <c r="EN38" s="306">
        <f>'CPC SAZ Local'!CD38</f>
        <v>0</v>
      </c>
      <c r="EO38" s="306">
        <f>'CPC SAZ Local'!CE38</f>
        <v>0</v>
      </c>
      <c r="EP38" s="306">
        <f>'CPC SAZ Local'!CF38</f>
        <v>0</v>
      </c>
      <c r="EQ38" s="149"/>
      <c r="ER38" s="148">
        <f>+EL38-EK38</f>
        <v>0</v>
      </c>
      <c r="ES38" s="147">
        <f t="shared" ref="ES38:ES43" si="128">+EL38-EO38</f>
        <v>0</v>
      </c>
      <c r="ET38" s="117" t="e">
        <f t="shared" ref="ET38:ET64" si="129">+ES38/EN38</f>
        <v>#DIV/0!</v>
      </c>
      <c r="EU38" s="118">
        <f t="shared" si="112"/>
        <v>0</v>
      </c>
      <c r="FK38" s="279">
        <f t="shared" si="101"/>
        <v>0</v>
      </c>
      <c r="FL38" s="306">
        <f>'CPC SAZ Local'!CM38</f>
        <v>0</v>
      </c>
      <c r="FM38" s="306">
        <f>'CPC SAZ Local'!CN38</f>
        <v>0</v>
      </c>
      <c r="FN38" s="306">
        <f>'CPC SAZ Local'!CO38</f>
        <v>0</v>
      </c>
      <c r="FO38" s="306">
        <f>'CPC SAZ Local'!CP38</f>
        <v>0</v>
      </c>
      <c r="FP38" s="306">
        <f>'CPC SAZ Local'!CQ38</f>
        <v>0</v>
      </c>
      <c r="FQ38" s="306">
        <f>'CPC SAZ Local'!CR38</f>
        <v>0</v>
      </c>
      <c r="FR38" s="149"/>
      <c r="FS38" s="148">
        <f>+FM38-FL38</f>
        <v>0</v>
      </c>
      <c r="FT38" s="147">
        <f t="shared" ref="FT38:FT43" si="130">+FM38-FP38</f>
        <v>0</v>
      </c>
      <c r="FU38" s="117" t="e">
        <f t="shared" ref="FU38:FU64" si="131">+FT38/FO38</f>
        <v>#DIV/0!</v>
      </c>
      <c r="FV38" s="118">
        <f t="shared" si="113"/>
        <v>0</v>
      </c>
      <c r="GL38" s="279">
        <f t="shared" si="102"/>
        <v>0</v>
      </c>
      <c r="GM38" s="306">
        <f>'CPC SAZ Local'!CY38</f>
        <v>0</v>
      </c>
      <c r="GN38" s="306">
        <f>'CPC SAZ Local'!CZ38</f>
        <v>0</v>
      </c>
      <c r="GO38" s="306">
        <f>'CPC SAZ Local'!DA38</f>
        <v>0</v>
      </c>
      <c r="GP38" s="306">
        <f>'CPC SAZ Local'!DB38</f>
        <v>0</v>
      </c>
      <c r="GQ38" s="306">
        <f>'CPC SAZ Local'!DC38</f>
        <v>0</v>
      </c>
      <c r="GR38" s="306">
        <f>'CPC SAZ Local'!DD38</f>
        <v>0</v>
      </c>
      <c r="GS38" s="149"/>
      <c r="GT38" s="148">
        <f>+GN38-GM38</f>
        <v>0</v>
      </c>
      <c r="GU38" s="147">
        <f t="shared" ref="GU38:GU43" si="132">+GN38-GQ38</f>
        <v>0</v>
      </c>
      <c r="GV38" s="117" t="e">
        <f t="shared" ref="GV38:GV64" si="133">+GU38/GP38</f>
        <v>#DIV/0!</v>
      </c>
      <c r="GW38" s="118">
        <f t="shared" si="114"/>
        <v>0</v>
      </c>
      <c r="HM38" s="279">
        <f t="shared" si="103"/>
        <v>0</v>
      </c>
      <c r="HN38" s="306">
        <f>'CPC SAZ Local'!DK38</f>
        <v>0</v>
      </c>
      <c r="HO38" s="306">
        <f>'CPC SAZ Local'!DL38</f>
        <v>0</v>
      </c>
      <c r="HP38" s="306">
        <f>'CPC SAZ Local'!DM38</f>
        <v>0</v>
      </c>
      <c r="HQ38" s="306">
        <f>'CPC SAZ Local'!DN38</f>
        <v>0</v>
      </c>
      <c r="HR38" s="306">
        <f>'CPC SAZ Local'!DO38</f>
        <v>0</v>
      </c>
      <c r="HS38" s="306">
        <f>'CPC SAZ Local'!DP38</f>
        <v>0</v>
      </c>
      <c r="HT38" s="149"/>
      <c r="HU38" s="148">
        <f>+HO38-HN38</f>
        <v>0</v>
      </c>
      <c r="HV38" s="147">
        <f t="shared" ref="HV38:HV43" si="134">+HO38-HR38</f>
        <v>0</v>
      </c>
      <c r="HW38" s="117" t="e">
        <f t="shared" ref="HW38:HW64" si="135">+HV38/HQ38</f>
        <v>#DIV/0!</v>
      </c>
      <c r="HX38" s="118">
        <f t="shared" si="115"/>
        <v>0</v>
      </c>
      <c r="IN38" s="279">
        <f t="shared" si="104"/>
        <v>0</v>
      </c>
      <c r="IO38" s="306">
        <f>'CPC SAZ Local'!DW38</f>
        <v>0</v>
      </c>
      <c r="IP38" s="306">
        <f>'CPC SAZ Local'!DX38</f>
        <v>0</v>
      </c>
      <c r="IQ38" s="306">
        <f>'CPC SAZ Local'!DY38</f>
        <v>0</v>
      </c>
      <c r="IR38" s="306">
        <f>'CPC SAZ Local'!DZ38</f>
        <v>0</v>
      </c>
      <c r="IS38" s="306">
        <f>'CPC SAZ Local'!EA38</f>
        <v>0</v>
      </c>
      <c r="IT38" s="306">
        <f>'CPC SAZ Local'!EB38</f>
        <v>0</v>
      </c>
      <c r="IU38" s="149"/>
      <c r="IV38" s="148">
        <f>+IP38-IO38</f>
        <v>0</v>
      </c>
      <c r="IW38" s="147">
        <f t="shared" ref="IW38:IW43" si="136">+IP38-IS38</f>
        <v>0</v>
      </c>
      <c r="IX38" s="117" t="e">
        <f t="shared" ref="IX38:IX64" si="137">+IW38/IR38</f>
        <v>#DIV/0!</v>
      </c>
      <c r="IY38" s="118">
        <f t="shared" si="116"/>
        <v>0</v>
      </c>
      <c r="JO38" s="279">
        <f t="shared" si="105"/>
        <v>0</v>
      </c>
      <c r="JP38" s="306">
        <f>'CPC SAZ Local'!EI38</f>
        <v>0</v>
      </c>
      <c r="JQ38" s="306">
        <f>'CPC SAZ Local'!EJ38</f>
        <v>0</v>
      </c>
      <c r="JR38" s="306">
        <f>'CPC SAZ Local'!EK38</f>
        <v>0</v>
      </c>
      <c r="JS38" s="306">
        <f>'CPC SAZ Local'!EL38</f>
        <v>0</v>
      </c>
      <c r="JT38" s="306">
        <f>'CPC SAZ Local'!EM38</f>
        <v>0</v>
      </c>
      <c r="JU38" s="306">
        <f>'CPC SAZ Local'!EN38</f>
        <v>0</v>
      </c>
      <c r="JV38" s="149"/>
      <c r="JW38" s="148">
        <f>+JQ38-JP38</f>
        <v>0</v>
      </c>
      <c r="JX38" s="147">
        <f t="shared" ref="JX38:JX43" si="138">+JQ38-JT38</f>
        <v>0</v>
      </c>
      <c r="JY38" s="117" t="e">
        <f t="shared" ref="JY38:JY64" si="139">+JX38/JS38</f>
        <v>#DIV/0!</v>
      </c>
      <c r="JZ38" s="118">
        <f t="shared" si="117"/>
        <v>0</v>
      </c>
      <c r="KP38" s="279">
        <f t="shared" si="106"/>
        <v>0</v>
      </c>
      <c r="KQ38" s="306">
        <f>'CPC SAZ Local'!EU38</f>
        <v>0</v>
      </c>
      <c r="KR38" s="306">
        <f>'CPC SAZ Local'!EV38</f>
        <v>0</v>
      </c>
      <c r="KS38" s="306">
        <f>'CPC SAZ Local'!EW38</f>
        <v>0</v>
      </c>
      <c r="KT38" s="306">
        <f>'CPC SAZ Local'!EX38</f>
        <v>0</v>
      </c>
      <c r="KU38" s="306">
        <f>'CPC SAZ Local'!EY38</f>
        <v>0</v>
      </c>
      <c r="KV38" s="306">
        <f>'CPC SAZ Local'!EZ38</f>
        <v>0</v>
      </c>
      <c r="KW38" s="149"/>
      <c r="KX38" s="148">
        <f>+KR38-KQ38</f>
        <v>0</v>
      </c>
      <c r="KY38" s="147">
        <f t="shared" ref="KY38:KY43" si="140">+KR38-KU38</f>
        <v>0</v>
      </c>
      <c r="KZ38" s="117" t="e">
        <f t="shared" ref="KZ38:KZ64" si="141">+KY38/KT38</f>
        <v>#DIV/0!</v>
      </c>
      <c r="LA38" s="118">
        <f t="shared" si="118"/>
        <v>0</v>
      </c>
    </row>
    <row r="39" spans="1:327" x14ac:dyDescent="0.25">
      <c r="A39" s="147">
        <v>-214337.033</v>
      </c>
      <c r="B39" s="143" t="s">
        <v>382</v>
      </c>
      <c r="C39" s="143"/>
      <c r="D39" s="463">
        <f t="shared" si="96"/>
        <v>-11341533.422222231</v>
      </c>
      <c r="E39" s="286">
        <f>'CPC SAZ Local'!D39</f>
        <v>-2574731.0050581601</v>
      </c>
      <c r="F39" s="286">
        <f>'CPC SAZ Local'!E39</f>
        <v>-5854093.7732159998</v>
      </c>
      <c r="G39" s="286">
        <f>'CPC SAZ Local'!F39</f>
        <v>-825287.88691812556</v>
      </c>
      <c r="H39" s="286">
        <f>'CPC SAZ Local'!G39</f>
        <v>-1358517.2769682901</v>
      </c>
      <c r="I39" s="286">
        <f>'CPC SAZ Local'!H39</f>
        <v>-645242.69863943267</v>
      </c>
      <c r="J39" s="286">
        <f>'CPC SAZ Local'!I39</f>
        <v>-83660.781422222193</v>
      </c>
      <c r="K39" s="149"/>
      <c r="L39" s="148">
        <f>+F39-E39</f>
        <v>-3279362.7681578398</v>
      </c>
      <c r="M39" s="147">
        <f t="shared" si="119"/>
        <v>-5208851.0745765669</v>
      </c>
      <c r="N39" s="117">
        <f t="shared" si="120"/>
        <v>3.8342177629134042</v>
      </c>
      <c r="O39" s="118">
        <f t="shared" si="107"/>
        <v>1749443.1181400344</v>
      </c>
      <c r="AD39" s="118"/>
      <c r="AE39" s="118"/>
      <c r="AF39" s="463">
        <f t="shared" si="97"/>
        <v>-21683066.844444402</v>
      </c>
      <c r="AG39" s="306">
        <f>'CPC SAZ Local'!AE39</f>
        <v>-692279.54850539565</v>
      </c>
      <c r="AH39" s="306">
        <f>'CPC SAZ Local'!AF39</f>
        <v>-1679781.051364</v>
      </c>
      <c r="AI39" s="306">
        <f>'CPC SAZ Local'!AG39</f>
        <v>-136022.28416961009</v>
      </c>
      <c r="AJ39" s="306">
        <f>'CPC SAZ Local'!AH39</f>
        <v>-389814.66102281219</v>
      </c>
      <c r="AK39" s="306">
        <f>'CPC SAZ Local'!AI39</f>
        <v>-332450.63063818432</v>
      </c>
      <c r="AL39" s="306">
        <f>'CPC SAZ Local'!AJ39</f>
        <v>-18452718.6687444</v>
      </c>
      <c r="AM39" s="149"/>
      <c r="AN39" s="148">
        <f>+AH39-AG39</f>
        <v>-987501.5028586043</v>
      </c>
      <c r="AO39" s="147">
        <f t="shared" si="121"/>
        <v>-1347330.4207258157</v>
      </c>
      <c r="AQ39" s="118">
        <f t="shared" si="108"/>
        <v>556257.26433578553</v>
      </c>
      <c r="BG39" s="463">
        <f>'CPC SAZ Local'!AP39</f>
        <v>-31724600.266666699</v>
      </c>
      <c r="BH39" s="306">
        <f>'CPC SAZ Local'!AQ39</f>
        <v>-2842077.7429706501</v>
      </c>
      <c r="BI39" s="306">
        <f>'CPC SAZ Local'!AR39</f>
        <v>-6896156.83354</v>
      </c>
      <c r="BJ39" s="306">
        <f>'CPC SAZ Local'!AS39</f>
        <v>-558424.56594464125</v>
      </c>
      <c r="BK39" s="306">
        <f>'CPC SAZ Local'!AT39</f>
        <v>-1600341.3279627601</v>
      </c>
      <c r="BL39" s="306">
        <f>'CPC SAZ Local'!AU39</f>
        <v>-1364839.5940819499</v>
      </c>
      <c r="BM39" s="306">
        <f>'CPC SAZ Local'!AV39</f>
        <v>-18462760.202166699</v>
      </c>
      <c r="BN39" s="149"/>
      <c r="BO39" s="148">
        <f>+BI39-BH39</f>
        <v>-4054079.0905693499</v>
      </c>
      <c r="BP39" s="147">
        <f t="shared" si="122"/>
        <v>-5531317.2394580506</v>
      </c>
      <c r="BQ39" s="117">
        <f t="shared" si="123"/>
        <v>3.4563359345968001</v>
      </c>
      <c r="BR39" s="118">
        <f t="shared" si="109"/>
        <v>2283653.1770260087</v>
      </c>
      <c r="CH39" s="463">
        <f t="shared" si="98"/>
        <v>-42566133.6888889</v>
      </c>
      <c r="CI39" s="306">
        <f>'CPC SAZ Local'!BC39</f>
        <v>-5163148.4396780599</v>
      </c>
      <c r="CJ39" s="306">
        <f>'CPC SAZ Local'!BD39</f>
        <v>-12528116.615715999</v>
      </c>
      <c r="CK39" s="306">
        <f>'CPC SAZ Local'!BE39</f>
        <v>-1014479.26027573</v>
      </c>
      <c r="CL39" s="306">
        <f>'CPC SAZ Local'!BF39</f>
        <v>-2907309.57337804</v>
      </c>
      <c r="CM39" s="306">
        <f>'CPC SAZ Local'!BG39</f>
        <v>-2479478.0642521698</v>
      </c>
      <c r="CN39" s="306">
        <f>'CPC SAZ Local'!BH39</f>
        <v>-18473601.735588901</v>
      </c>
      <c r="CO39" s="149"/>
      <c r="CP39" s="148">
        <f>+CJ39-CI39</f>
        <v>-7364968.1760379393</v>
      </c>
      <c r="CQ39" s="147">
        <f t="shared" si="124"/>
        <v>-10048638.551463829</v>
      </c>
      <c r="CR39" s="117">
        <f t="shared" si="125"/>
        <v>3.4563359345968059</v>
      </c>
      <c r="CS39" s="118">
        <f t="shared" si="110"/>
        <v>4148669.17940233</v>
      </c>
      <c r="DI39" s="463">
        <f t="shared" si="99"/>
        <v>-53207667.111111104</v>
      </c>
      <c r="DJ39" s="306">
        <f>'CPC SAZ Local'!BO39</f>
        <v>-7441401.0108249299</v>
      </c>
      <c r="DK39" s="306">
        <f>'CPC SAZ Local'!BP39</f>
        <v>-18056180.397891998</v>
      </c>
      <c r="DL39" s="306">
        <f>'CPC SAZ Local'!BQ39</f>
        <v>-1462120.8514678001</v>
      </c>
      <c r="DM39" s="306">
        <f>'CPC SAZ Local'!BR39</f>
        <v>-4190167.4241744899</v>
      </c>
      <c r="DN39" s="306">
        <f>'CPC SAZ Local'!BS39</f>
        <v>-3573554.1577407899</v>
      </c>
      <c r="DO39" s="306">
        <f>'CPC SAZ Local'!BT39</f>
        <v>-18484243.269011099</v>
      </c>
      <c r="DP39" s="149"/>
      <c r="DQ39" s="148">
        <f>+DK39-DJ39</f>
        <v>-10614779.387067068</v>
      </c>
      <c r="DR39" s="147">
        <f t="shared" si="126"/>
        <v>-14482626.240151208</v>
      </c>
      <c r="DS39" s="117">
        <f t="shared" si="127"/>
        <v>3.4563359345968014</v>
      </c>
      <c r="DT39" s="118">
        <f t="shared" si="111"/>
        <v>5979280.1593571296</v>
      </c>
      <c r="EJ39" s="463">
        <f t="shared" si="100"/>
        <v>-63649200.533333302</v>
      </c>
      <c r="EK39" s="306">
        <f>'CPC SAZ Local'!CA39</f>
        <v>-9676835.4564112592</v>
      </c>
      <c r="EL39" s="306">
        <f>'CPC SAZ Local'!CB39</f>
        <v>-23480348.180068001</v>
      </c>
      <c r="EM39" s="306">
        <f>'CPC SAZ Local'!CC39</f>
        <v>-1901349.33952086</v>
      </c>
      <c r="EN39" s="306">
        <f>'CPC SAZ Local'!CD39</f>
        <v>-5448914.8803521097</v>
      </c>
      <c r="EO39" s="306">
        <f>'CPC SAZ Local'!CE39</f>
        <v>-4647067.8745477796</v>
      </c>
      <c r="EP39" s="306">
        <f>'CPC SAZ Local'!CF39</f>
        <v>-18494684.802433301</v>
      </c>
      <c r="EQ39" s="149"/>
      <c r="ER39" s="148">
        <f>+EL39-EK39</f>
        <v>-13803512.723656742</v>
      </c>
      <c r="ES39" s="147">
        <f t="shared" si="128"/>
        <v>-18833280.305520222</v>
      </c>
      <c r="ET39" s="117">
        <f t="shared" si="129"/>
        <v>3.4563359345968006</v>
      </c>
      <c r="EU39" s="118">
        <f t="shared" si="112"/>
        <v>7775486.1168903988</v>
      </c>
      <c r="FK39" s="463">
        <f t="shared" si="101"/>
        <v>-74290733.955555573</v>
      </c>
      <c r="FL39" s="306">
        <f>'CPC SAZ Local'!CM39</f>
        <v>-11955088.027558099</v>
      </c>
      <c r="FM39" s="306">
        <f>'CPC SAZ Local'!CN39</f>
        <v>-29008411.962244</v>
      </c>
      <c r="FN39" s="306">
        <f>'CPC SAZ Local'!CO39</f>
        <v>-2348990.9307129299</v>
      </c>
      <c r="FO39" s="306">
        <f>'CPC SAZ Local'!CP39</f>
        <v>-6731772.7311485596</v>
      </c>
      <c r="FP39" s="306">
        <f>'CPC SAZ Local'!CQ39</f>
        <v>-5741143.9680363899</v>
      </c>
      <c r="FQ39" s="306">
        <f>'CPC SAZ Local'!CR39</f>
        <v>-18505326.335855599</v>
      </c>
      <c r="FR39" s="149"/>
      <c r="FS39" s="148">
        <f>+FM39-FL39</f>
        <v>-17053323.934685901</v>
      </c>
      <c r="FT39" s="147">
        <f t="shared" si="130"/>
        <v>-23267267.994207609</v>
      </c>
      <c r="FU39" s="117">
        <f t="shared" si="131"/>
        <v>3.4563359345968001</v>
      </c>
      <c r="FV39" s="118">
        <f t="shared" si="113"/>
        <v>9606097.0968451686</v>
      </c>
      <c r="GL39" s="463">
        <f t="shared" si="102"/>
        <v>-85104217.238490194</v>
      </c>
      <c r="GM39" s="306">
        <f>'CPC SAZ Local'!CY39</f>
        <v>-14270153.452335499</v>
      </c>
      <c r="GN39" s="306">
        <f>'CPC SAZ Local'!CZ39</f>
        <v>-34625800.258062899</v>
      </c>
      <c r="GO39" s="306">
        <f>'CPC SAZ Local'!DA39</f>
        <v>-2803865.6814695601</v>
      </c>
      <c r="GP39" s="306">
        <f>'CPC SAZ Local'!DB39</f>
        <v>-8035359.4769271398</v>
      </c>
      <c r="GQ39" s="306">
        <f>'CPC SAZ Local'!DC39</f>
        <v>-6852898.5505565898</v>
      </c>
      <c r="GR39" s="306">
        <f>'CPC SAZ Local'!DD39</f>
        <v>-18516139.819138501</v>
      </c>
      <c r="GS39" s="149"/>
      <c r="GT39" s="148">
        <f>+GN39-GM39</f>
        <v>-20355646.8057274</v>
      </c>
      <c r="GU39" s="147">
        <f t="shared" si="132"/>
        <v>-27772901.70750631</v>
      </c>
      <c r="GV39" s="117">
        <f t="shared" si="133"/>
        <v>3.4563359345968112</v>
      </c>
      <c r="GW39" s="118">
        <f t="shared" si="114"/>
        <v>11466287.77086594</v>
      </c>
      <c r="HM39" s="463">
        <f t="shared" si="103"/>
        <v>-95945750.660712391</v>
      </c>
      <c r="HN39" s="306">
        <f>'CPC SAZ Local'!DK39</f>
        <v>-16591224.149042901</v>
      </c>
      <c r="HO39" s="306">
        <f>'CPC SAZ Local'!DL39</f>
        <v>-40257760.040238902</v>
      </c>
      <c r="HP39" s="306">
        <f>'CPC SAZ Local'!DM39</f>
        <v>-3259920.3758006501</v>
      </c>
      <c r="HQ39" s="306">
        <f>'CPC SAZ Local'!DN39</f>
        <v>-9342327.7223424297</v>
      </c>
      <c r="HR39" s="306">
        <f>'CPC SAZ Local'!DO39</f>
        <v>-7967537.0207268205</v>
      </c>
      <c r="HS39" s="306">
        <f>'CPC SAZ Local'!DP39</f>
        <v>-18526981.352560699</v>
      </c>
      <c r="HT39" s="149"/>
      <c r="HU39" s="148">
        <f>+HO39-HN39</f>
        <v>-23666535.891196001</v>
      </c>
      <c r="HV39" s="147">
        <f t="shared" si="134"/>
        <v>-32290223.01951208</v>
      </c>
      <c r="HW39" s="117">
        <f t="shared" si="135"/>
        <v>3.4563359345968068</v>
      </c>
      <c r="HX39" s="118">
        <f t="shared" si="115"/>
        <v>13331303.77324225</v>
      </c>
      <c r="IN39" s="463">
        <f t="shared" si="104"/>
        <v>-106784479.94364685</v>
      </c>
      <c r="IO39" s="306">
        <f>'CPC SAZ Local'!DW39</f>
        <v>-18911694.505809799</v>
      </c>
      <c r="IP39" s="306">
        <f>'CPC SAZ Local'!DX39</f>
        <v>-45888263.1281377</v>
      </c>
      <c r="IQ39" s="306">
        <f>'CPC SAZ Local'!DY39</f>
        <v>-3715857.1125665102</v>
      </c>
      <c r="IR39" s="306">
        <f>'CPC SAZ Local'!DZ39</f>
        <v>-10648957.923233701</v>
      </c>
      <c r="IS39" s="306">
        <f>'CPC SAZ Local'!EA39</f>
        <v>-9081887.1920555402</v>
      </c>
      <c r="IT39" s="306">
        <f>'CPC SAZ Local'!EB39</f>
        <v>-18537820.0818436</v>
      </c>
      <c r="IU39" s="149"/>
      <c r="IV39" s="148">
        <f>+IP39-IO39</f>
        <v>-26976568.622327901</v>
      </c>
      <c r="IW39" s="147">
        <f t="shared" si="136"/>
        <v>-36806375.936082162</v>
      </c>
      <c r="IX39" s="117">
        <f t="shared" si="137"/>
        <v>3.4563359345968196</v>
      </c>
      <c r="IY39" s="118">
        <f t="shared" si="116"/>
        <v>15195837.393243289</v>
      </c>
      <c r="JO39" s="463">
        <f t="shared" si="105"/>
        <v>-118420266.36586924</v>
      </c>
      <c r="JP39" s="306">
        <f>'CPC SAZ Local'!EI39</f>
        <v>-21402807.325921401</v>
      </c>
      <c r="JQ39" s="306">
        <f>'CPC SAZ Local'!EJ39</f>
        <v>-51932821.458753698</v>
      </c>
      <c r="JR39" s="306">
        <f>'CPC SAZ Local'!EK39</f>
        <v>-4205322.4689349504</v>
      </c>
      <c r="JS39" s="306">
        <f>'CPC SAZ Local'!EL39</f>
        <v>-12051674.934935</v>
      </c>
      <c r="JT39" s="306">
        <f>'CPC SAZ Local'!EM39</f>
        <v>-10278184.309058299</v>
      </c>
      <c r="JU39" s="306">
        <f>'CPC SAZ Local'!EN39</f>
        <v>-18549455.868265901</v>
      </c>
      <c r="JV39" s="149"/>
      <c r="JW39" s="148">
        <f>+JQ39-JP39</f>
        <v>-30530014.132832296</v>
      </c>
      <c r="JX39" s="147">
        <f t="shared" si="138"/>
        <v>-41654637.149695396</v>
      </c>
      <c r="JY39" s="117">
        <f t="shared" si="139"/>
        <v>3.4563359345968006</v>
      </c>
      <c r="JZ39" s="118">
        <f t="shared" si="117"/>
        <v>17197484.856986452</v>
      </c>
      <c r="KP39" s="463">
        <f t="shared" si="106"/>
        <v>-129761799.78809136</v>
      </c>
      <c r="KQ39" s="306">
        <f>'CPC SAZ Local'!EU39</f>
        <v>-23830923.336530101</v>
      </c>
      <c r="KR39" s="306">
        <f>'CPC SAZ Local'!EV39</f>
        <v>-57824521.2409297</v>
      </c>
      <c r="KS39" s="306">
        <f>'CPC SAZ Local'!EW39</f>
        <v>-4682409.9211135702</v>
      </c>
      <c r="KT39" s="306">
        <f>'CPC SAZ Local'!EX39</f>
        <v>-13418919.166897399</v>
      </c>
      <c r="KU39" s="306">
        <f>'CPC SAZ Local'!EY39</f>
        <v>-11444228.7209325</v>
      </c>
      <c r="KV39" s="306">
        <f>'CPC SAZ Local'!EZ39</f>
        <v>-18560797.401688099</v>
      </c>
      <c r="KW39" s="149"/>
      <c r="KX39" s="148">
        <f>+KR39-KQ39</f>
        <v>-33993597.904399604</v>
      </c>
      <c r="KY39" s="147">
        <f t="shared" si="140"/>
        <v>-46380292.519997202</v>
      </c>
      <c r="KZ39" s="117">
        <f t="shared" si="141"/>
        <v>3.4563359345967974</v>
      </c>
      <c r="LA39" s="118">
        <f t="shared" si="118"/>
        <v>19148513.415416531</v>
      </c>
    </row>
    <row r="40" spans="1:327" x14ac:dyDescent="0.25">
      <c r="A40" s="147">
        <v>-297506.783</v>
      </c>
      <c r="B40" s="143" t="s">
        <v>344</v>
      </c>
      <c r="C40" s="143"/>
      <c r="D40" s="463">
        <f t="shared" si="96"/>
        <v>-92527269.380712599</v>
      </c>
      <c r="E40" s="286">
        <f>'CPC SAZ Local'!D40</f>
        <v>-21140281.476988599</v>
      </c>
      <c r="F40" s="286">
        <f>'CPC SAZ Local'!E40</f>
        <v>-48066065.897892602</v>
      </c>
      <c r="G40" s="286">
        <f>'CPC SAZ Local'!F40</f>
        <v>-6776171.2562296297</v>
      </c>
      <c r="H40" s="286">
        <f>'CPC SAZ Local'!G40</f>
        <v>-11154344.888860701</v>
      </c>
      <c r="I40" s="286">
        <f>'CPC SAZ Local'!H40</f>
        <v>-5297878.5913603501</v>
      </c>
      <c r="J40" s="286">
        <f>'CPC SAZ Local'!I40</f>
        <v>-92527.269380712576</v>
      </c>
      <c r="K40" s="149"/>
      <c r="L40" s="148">
        <f>+F40-E40</f>
        <v>-26925784.420904003</v>
      </c>
      <c r="M40" s="147">
        <f t="shared" si="119"/>
        <v>-42768187.306532249</v>
      </c>
      <c r="N40" s="117">
        <f t="shared" si="120"/>
        <v>3.8342177629134229</v>
      </c>
      <c r="O40" s="118">
        <f t="shared" si="107"/>
        <v>14364110.220758969</v>
      </c>
      <c r="AF40" s="463">
        <f t="shared" si="97"/>
        <v>-125751870.60307731</v>
      </c>
      <c r="AG40" s="306">
        <f>'CPC SAZ Local'!AE40</f>
        <v>-26922296.9247755</v>
      </c>
      <c r="AH40" s="306">
        <f>'CPC SAZ Local'!AF40</f>
        <v>-65325581.740886599</v>
      </c>
      <c r="AI40" s="306">
        <f>'CPC SAZ Local'!AG40</f>
        <v>-5289817.2865378195</v>
      </c>
      <c r="AJ40" s="306">
        <f>'CPC SAZ Local'!AH40</f>
        <v>-15159636.121483799</v>
      </c>
      <c r="AK40" s="306">
        <f>'CPC SAZ Local'!AI40</f>
        <v>-12928786.658790501</v>
      </c>
      <c r="AL40" s="306">
        <f>'CPC SAZ Local'!AJ40</f>
        <v>-125751.8706030774</v>
      </c>
      <c r="AM40" s="149"/>
      <c r="AN40" s="148">
        <f>+AH40-AG40</f>
        <v>-38403284.816111103</v>
      </c>
      <c r="AO40" s="147">
        <f t="shared" si="121"/>
        <v>-52396795.0820961</v>
      </c>
      <c r="AQ40" s="118">
        <f t="shared" si="108"/>
        <v>21632479.638237681</v>
      </c>
      <c r="BG40" s="463">
        <f>'CPC SAZ Local'!AP40</f>
        <v>-152883487.47140101</v>
      </c>
      <c r="BH40" s="306">
        <f>'CPC SAZ Local'!AQ40</f>
        <v>-32785382.416617502</v>
      </c>
      <c r="BI40" s="306">
        <f>'CPC SAZ Local'!AR40</f>
        <v>-79552059.950428203</v>
      </c>
      <c r="BJ40" s="306">
        <f>'CPC SAZ Local'!AS40</f>
        <v>-6441823.4126812704</v>
      </c>
      <c r="BK40" s="306">
        <f>'CPC SAZ Local'!AT40</f>
        <v>-18461072.208227199</v>
      </c>
      <c r="BL40" s="306">
        <f>'CPC SAZ Local'!AU40</f>
        <v>-15744392.6859462</v>
      </c>
      <c r="BM40" s="306">
        <f>'CPC SAZ Local'!AV40</f>
        <v>101243.202499348</v>
      </c>
      <c r="BN40" s="149"/>
      <c r="BO40" s="148">
        <f>+BI40-BH40</f>
        <v>-46766677.533810705</v>
      </c>
      <c r="BP40" s="147">
        <f t="shared" si="122"/>
        <v>-63807667.264482006</v>
      </c>
      <c r="BQ40" s="117">
        <f t="shared" si="123"/>
        <v>3.4563359345968023</v>
      </c>
      <c r="BR40" s="118">
        <f t="shared" si="109"/>
        <v>26343559.003936231</v>
      </c>
      <c r="CH40" s="463">
        <f t="shared" si="98"/>
        <v>-218792501.39238527</v>
      </c>
      <c r="CI40" s="306">
        <f>'CPC SAZ Local'!BC40</f>
        <v>-46895884.584817298</v>
      </c>
      <c r="CJ40" s="306">
        <f>'CPC SAZ Local'!BD40</f>
        <v>-113790474.502101</v>
      </c>
      <c r="CK40" s="306">
        <f>'CPC SAZ Local'!BE40</f>
        <v>-9214320.0722208507</v>
      </c>
      <c r="CL40" s="306">
        <f>'CPC SAZ Local'!BF40</f>
        <v>-26406533.881092999</v>
      </c>
      <c r="CM40" s="306">
        <f>'CPC SAZ Local'!BG40</f>
        <v>-22520622.540731501</v>
      </c>
      <c r="CN40" s="306">
        <f>'CPC SAZ Local'!BH40</f>
        <v>35334.18857836353</v>
      </c>
      <c r="CO40" s="149"/>
      <c r="CP40" s="148">
        <f>+CJ40-CI40</f>
        <v>-66894589.917283706</v>
      </c>
      <c r="CQ40" s="147">
        <f t="shared" si="124"/>
        <v>-91269851.9613695</v>
      </c>
      <c r="CR40" s="117">
        <f t="shared" si="125"/>
        <v>3.4563359345967948</v>
      </c>
      <c r="CS40" s="118">
        <f t="shared" si="110"/>
        <v>37681564.512596443</v>
      </c>
      <c r="DI40" s="463">
        <f t="shared" si="99"/>
        <v>-230215612.19845611</v>
      </c>
      <c r="DJ40" s="306">
        <f>'CPC SAZ Local'!BO40</f>
        <v>-49341465.548748598</v>
      </c>
      <c r="DK40" s="306">
        <f>'CPC SAZ Local'!BP40</f>
        <v>-119724552.10363901</v>
      </c>
      <c r="DL40" s="306">
        <f>'CPC SAZ Local'!BQ40</f>
        <v>-9694839.1191200893</v>
      </c>
      <c r="DM40" s="306">
        <f>'CPC SAZ Local'!BR40</f>
        <v>-27783612.427638099</v>
      </c>
      <c r="DN40" s="306">
        <f>'CPC SAZ Local'!BS40</f>
        <v>-23695054.0770826</v>
      </c>
      <c r="DO40" s="306">
        <f>'CPC SAZ Local'!BT40</f>
        <v>23911.077772293331</v>
      </c>
      <c r="DP40" s="149"/>
      <c r="DQ40" s="148">
        <f>+DK40-DJ40</f>
        <v>-70383086.554890409</v>
      </c>
      <c r="DR40" s="147">
        <f t="shared" si="126"/>
        <v>-96029498.026556402</v>
      </c>
      <c r="DS40" s="117">
        <f t="shared" si="127"/>
        <v>3.4563359345968219</v>
      </c>
      <c r="DT40" s="118">
        <f t="shared" si="111"/>
        <v>39646626.429628506</v>
      </c>
      <c r="EJ40" s="463">
        <f t="shared" si="100"/>
        <v>-262641324.1234684</v>
      </c>
      <c r="EK40" s="306">
        <f>'CPC SAZ Local'!CA40</f>
        <v>-56283506.571723796</v>
      </c>
      <c r="EL40" s="306">
        <f>'CPC SAZ Local'!CB40</f>
        <v>-136569060.93444401</v>
      </c>
      <c r="EM40" s="306">
        <f>'CPC SAZ Local'!CC40</f>
        <v>-11058843.4130255</v>
      </c>
      <c r="EN40" s="306">
        <f>'CPC SAZ Local'!CD40</f>
        <v>-31692595.979181599</v>
      </c>
      <c r="EO40" s="306">
        <f>'CPC SAZ Local'!CE40</f>
        <v>-27028802.5909408</v>
      </c>
      <c r="EP40" s="306">
        <f>'CPC SAZ Local'!CF40</f>
        <v>-8514.63415271964</v>
      </c>
      <c r="EQ40" s="149"/>
      <c r="ER40" s="148">
        <f>+EL40-EK40</f>
        <v>-80285554.362720221</v>
      </c>
      <c r="ES40" s="147">
        <f t="shared" si="128"/>
        <v>-109540258.34350321</v>
      </c>
      <c r="ET40" s="117">
        <f t="shared" si="129"/>
        <v>3.4563359345967934</v>
      </c>
      <c r="EU40" s="118">
        <f t="shared" si="112"/>
        <v>45224663.158698298</v>
      </c>
      <c r="FK40" s="463">
        <f t="shared" si="101"/>
        <v>-277664008.23062873</v>
      </c>
      <c r="FL40" s="306">
        <f>'CPC SAZ Local'!CM40</f>
        <v>-59499722.443507098</v>
      </c>
      <c r="FM40" s="306">
        <f>'CPC SAZ Local'!CN40</f>
        <v>-144373044.874432</v>
      </c>
      <c r="FN40" s="306">
        <f>'CPC SAZ Local'!CO40</f>
        <v>-11690780.3671172</v>
      </c>
      <c r="FO40" s="306">
        <f>'CPC SAZ Local'!CP40</f>
        <v>-33503610.189470101</v>
      </c>
      <c r="FP40" s="306">
        <f>'CPC SAZ Local'!CQ40</f>
        <v>-28573313.0378424</v>
      </c>
      <c r="FQ40" s="306">
        <f>'CPC SAZ Local'!CR40</f>
        <v>-23537.318259879201</v>
      </c>
      <c r="FR40" s="149"/>
      <c r="FS40" s="148">
        <f>+FM40-FL40</f>
        <v>-84873322.430924892</v>
      </c>
      <c r="FT40" s="147">
        <f t="shared" si="130"/>
        <v>-115799731.8365896</v>
      </c>
      <c r="FU40" s="117">
        <f t="shared" si="131"/>
        <v>3.4563359345968174</v>
      </c>
      <c r="FV40" s="118">
        <f t="shared" si="113"/>
        <v>47808942.076389894</v>
      </c>
      <c r="GL40" s="463">
        <f t="shared" si="102"/>
        <v>-309687840.95931011</v>
      </c>
      <c r="GM40" s="306">
        <f>'CPC SAZ Local'!CY40</f>
        <v>-66355724.897039004</v>
      </c>
      <c r="GN40" s="306">
        <f>'CPC SAZ Local'!CZ40</f>
        <v>-161008785.50032699</v>
      </c>
      <c r="GO40" s="306">
        <f>'CPC SAZ Local'!DA40</f>
        <v>-13037879.405381801</v>
      </c>
      <c r="GP40" s="306">
        <f>'CPC SAZ Local'!DB40</f>
        <v>-37364146.4109504</v>
      </c>
      <c r="GQ40" s="306">
        <f>'CPC SAZ Local'!DC40</f>
        <v>-31865743.594623301</v>
      </c>
      <c r="GR40" s="306">
        <f>'CPC SAZ Local'!DD40</f>
        <v>-55561.150988561603</v>
      </c>
      <c r="GS40" s="149"/>
      <c r="GT40" s="148">
        <f>+GN40-GM40</f>
        <v>-94653060.603287995</v>
      </c>
      <c r="GU40" s="147">
        <f t="shared" si="132"/>
        <v>-129143041.90570369</v>
      </c>
      <c r="GV40" s="117">
        <f t="shared" si="133"/>
        <v>3.4563359345967939</v>
      </c>
      <c r="GW40" s="118">
        <f t="shared" si="114"/>
        <v>53317845.491657205</v>
      </c>
      <c r="HM40" s="463">
        <f t="shared" si="103"/>
        <v>-341711673.68799269</v>
      </c>
      <c r="HN40" s="306">
        <f>'CPC SAZ Local'!DK40</f>
        <v>-73211727.350571007</v>
      </c>
      <c r="HO40" s="306">
        <f>'CPC SAZ Local'!DL40</f>
        <v>-177644526.126223</v>
      </c>
      <c r="HP40" s="306">
        <f>'CPC SAZ Local'!DM40</f>
        <v>-14384978.443646399</v>
      </c>
      <c r="HQ40" s="306">
        <f>'CPC SAZ Local'!DN40</f>
        <v>-41224682.632430799</v>
      </c>
      <c r="HR40" s="306">
        <f>'CPC SAZ Local'!DO40</f>
        <v>-35158174.151404202</v>
      </c>
      <c r="HS40" s="306">
        <f>'CPC SAZ Local'!DP40</f>
        <v>-87584.983717244002</v>
      </c>
      <c r="HT40" s="149"/>
      <c r="HU40" s="148">
        <f>+HO40-HN40</f>
        <v>-104432798.77565199</v>
      </c>
      <c r="HV40" s="147">
        <f t="shared" si="134"/>
        <v>-142486351.9748188</v>
      </c>
      <c r="HW40" s="117">
        <f t="shared" si="135"/>
        <v>3.4563359345967908</v>
      </c>
      <c r="HX40" s="118">
        <f t="shared" si="115"/>
        <v>58826748.906924605</v>
      </c>
      <c r="IN40" s="463">
        <f t="shared" si="104"/>
        <v>-373735506.41667509</v>
      </c>
      <c r="IO40" s="306">
        <f>'CPC SAZ Local'!DW40</f>
        <v>-80067729.804103002</v>
      </c>
      <c r="IP40" s="306">
        <f>'CPC SAZ Local'!DX40</f>
        <v>-194280266.752119</v>
      </c>
      <c r="IQ40" s="306">
        <f>'CPC SAZ Local'!DY40</f>
        <v>-15732077.481911</v>
      </c>
      <c r="IR40" s="306">
        <f>'CPC SAZ Local'!DZ40</f>
        <v>-45085218.853911102</v>
      </c>
      <c r="IS40" s="306">
        <f>'CPC SAZ Local'!EA40</f>
        <v>-38450604.708185002</v>
      </c>
      <c r="IT40" s="306">
        <f>'CPC SAZ Local'!EB40</f>
        <v>-119608.81644592639</v>
      </c>
      <c r="IU40" s="149"/>
      <c r="IV40" s="148">
        <f>+IP40-IO40</f>
        <v>-114212536.948016</v>
      </c>
      <c r="IW40" s="147">
        <f t="shared" si="136"/>
        <v>-155829662.04393399</v>
      </c>
      <c r="IX40" s="117">
        <f t="shared" si="137"/>
        <v>3.4563359345967974</v>
      </c>
      <c r="IY40" s="118">
        <f t="shared" si="116"/>
        <v>64335652.322191998</v>
      </c>
      <c r="JO40" s="463">
        <f t="shared" si="105"/>
        <v>-405759339.14535743</v>
      </c>
      <c r="JP40" s="306">
        <f>'CPC SAZ Local'!EI40</f>
        <v>-86923732.257634893</v>
      </c>
      <c r="JQ40" s="306">
        <f>'CPC SAZ Local'!EJ40</f>
        <v>-210916007.37801501</v>
      </c>
      <c r="JR40" s="306">
        <f>'CPC SAZ Local'!EK40</f>
        <v>-17079176.520175599</v>
      </c>
      <c r="JS40" s="306">
        <f>'CPC SAZ Local'!EL40</f>
        <v>-48945755.075391397</v>
      </c>
      <c r="JT40" s="306">
        <f>'CPC SAZ Local'!EM40</f>
        <v>-41743035.264965899</v>
      </c>
      <c r="JU40" s="306">
        <f>'CPC SAZ Local'!EN40</f>
        <v>-151632.64917460881</v>
      </c>
      <c r="JV40" s="149"/>
      <c r="JW40" s="148">
        <f>+JQ40-JP40</f>
        <v>-123992275.12038012</v>
      </c>
      <c r="JX40" s="147">
        <f t="shared" si="138"/>
        <v>-169172972.11304912</v>
      </c>
      <c r="JY40" s="117">
        <f t="shared" si="139"/>
        <v>3.4563359345968028</v>
      </c>
      <c r="JZ40" s="118">
        <f t="shared" si="117"/>
        <v>69844555.737459302</v>
      </c>
      <c r="KP40" s="463">
        <f t="shared" si="106"/>
        <v>-438329107.60267007</v>
      </c>
      <c r="KQ40" s="306">
        <f>'CPC SAZ Local'!EU40</f>
        <v>-93896614.4340491</v>
      </c>
      <c r="KR40" s="306">
        <f>'CPC SAZ Local'!EV40</f>
        <v>-227835350.69622001</v>
      </c>
      <c r="KS40" s="306">
        <f>'CPC SAZ Local'!EW40</f>
        <v>-18449240.626401398</v>
      </c>
      <c r="KT40" s="306">
        <f>'CPC SAZ Local'!EX40</f>
        <v>-52872104.926140599</v>
      </c>
      <c r="KU40" s="306">
        <f>'CPC SAZ Local'!EY40</f>
        <v>-45091594.502227001</v>
      </c>
      <c r="KV40" s="306">
        <f>'CPC SAZ Local'!EZ40</f>
        <v>-184202.4176319206</v>
      </c>
      <c r="KW40" s="149"/>
      <c r="KX40" s="148">
        <f>+KR40-KQ40</f>
        <v>-133938736.26217091</v>
      </c>
      <c r="KY40" s="147">
        <f t="shared" si="140"/>
        <v>-182743756.193993</v>
      </c>
      <c r="KZ40" s="117">
        <f t="shared" si="141"/>
        <v>3.4563359345968143</v>
      </c>
      <c r="LA40" s="118">
        <f t="shared" si="118"/>
        <v>75447373.807647705</v>
      </c>
    </row>
    <row r="41" spans="1:327" x14ac:dyDescent="0.25">
      <c r="A41" s="246">
        <v>-1923578.348</v>
      </c>
      <c r="B41" s="216" t="s">
        <v>331</v>
      </c>
      <c r="C41" s="217"/>
      <c r="D41" s="223">
        <f t="shared" si="96"/>
        <v>-539045615.88878584</v>
      </c>
      <c r="E41" s="223">
        <f t="shared" ref="E41:J41" si="142">E40+E39+E37+E30+E22+E21+E36</f>
        <v>-96785686.102257177</v>
      </c>
      <c r="F41" s="223">
        <f t="shared" si="142"/>
        <v>-220058903.72026038</v>
      </c>
      <c r="G41" s="223">
        <f t="shared" si="142"/>
        <v>-31023067.734195616</v>
      </c>
      <c r="H41" s="223">
        <f t="shared" si="142"/>
        <v>-51067481.020284601</v>
      </c>
      <c r="I41" s="223">
        <f t="shared" si="142"/>
        <v>-24255060.885041401</v>
      </c>
      <c r="J41" s="223">
        <f t="shared" si="142"/>
        <v>-115855416.42674664</v>
      </c>
      <c r="K41" s="220">
        <f>+(F41-E41)/E41</f>
        <v>1.2736719920315605</v>
      </c>
      <c r="L41" s="219">
        <f>+F41-E41</f>
        <v>-123273217.6180032</v>
      </c>
      <c r="M41" s="246">
        <f t="shared" si="119"/>
        <v>-195803842.83521897</v>
      </c>
      <c r="N41" s="117">
        <f t="shared" si="120"/>
        <v>3.8342177629134162</v>
      </c>
      <c r="O41" s="118">
        <f t="shared" si="107"/>
        <v>65762618.368061557</v>
      </c>
      <c r="AC41" s="129"/>
      <c r="AD41" s="129"/>
      <c r="AE41" s="129"/>
      <c r="AF41" s="223">
        <f t="shared" si="97"/>
        <v>-1016788563.6192231</v>
      </c>
      <c r="AG41" s="223">
        <f t="shared" ref="AG41:AL41" si="143">AG40+AG39+AG37+AG30+AG22+AG21+AG36</f>
        <v>-181430173.25286928</v>
      </c>
      <c r="AH41" s="223">
        <f t="shared" si="143"/>
        <v>-440231071.153018</v>
      </c>
      <c r="AI41" s="223">
        <f t="shared" si="143"/>
        <v>-35648238.686847553</v>
      </c>
      <c r="AJ41" s="223">
        <f t="shared" si="143"/>
        <v>-102161246.33259514</v>
      </c>
      <c r="AK41" s="223">
        <f t="shared" si="143"/>
        <v>-87127484.330474034</v>
      </c>
      <c r="AL41" s="223">
        <f t="shared" si="143"/>
        <v>-170190349.8634192</v>
      </c>
      <c r="AM41" s="220">
        <f>+(AH41-AG41)/AG41</f>
        <v>1.4264490479179754</v>
      </c>
      <c r="AN41" s="219">
        <f>+AH41-AG41</f>
        <v>-258800897.90014872</v>
      </c>
      <c r="AO41" s="246">
        <f t="shared" si="121"/>
        <v>-353103586.82254398</v>
      </c>
      <c r="AQ41" s="118">
        <f t="shared" si="108"/>
        <v>145781934.56602174</v>
      </c>
      <c r="BE41" s="129"/>
      <c r="BG41" s="223">
        <f>SUM(BH41:BM41)</f>
        <v>-1490638526.9956205</v>
      </c>
      <c r="BH41" s="223">
        <f t="shared" ref="BH41:BM41" si="144">BH40+BH39+BH37+BH30+BH22+BH21+BH36</f>
        <v>-270244403.67673421</v>
      </c>
      <c r="BI41" s="223">
        <f t="shared" si="144"/>
        <v>-655734276.00657439</v>
      </c>
      <c r="BJ41" s="223">
        <f t="shared" si="144"/>
        <v>-53098869.021229014</v>
      </c>
      <c r="BK41" s="223">
        <f t="shared" si="144"/>
        <v>-152171519.20780352</v>
      </c>
      <c r="BL41" s="223">
        <f t="shared" si="144"/>
        <v>-129778385.94645441</v>
      </c>
      <c r="BM41" s="223">
        <f t="shared" si="144"/>
        <v>-229611073.13682485</v>
      </c>
      <c r="BN41" s="220">
        <f>+(BI41-BH41)/BH41</f>
        <v>1.4264490479179814</v>
      </c>
      <c r="BO41" s="219">
        <f>+BI41-BH41</f>
        <v>-385489872.32984018</v>
      </c>
      <c r="BP41" s="246">
        <f t="shared" si="122"/>
        <v>-525955890.06011999</v>
      </c>
      <c r="BQ41" s="117">
        <f t="shared" si="123"/>
        <v>3.4563359345968099</v>
      </c>
      <c r="BR41" s="118">
        <f t="shared" si="109"/>
        <v>217145534.65550518</v>
      </c>
      <c r="CF41" s="129"/>
      <c r="CH41" s="223">
        <f t="shared" si="98"/>
        <v>-2002465887.4246778</v>
      </c>
      <c r="CI41" s="223">
        <f t="shared" ref="CI41:CN41" si="145">CI40+CI39+CI37+CI30+CI22+CI21+CI36</f>
        <v>-372149942.31059027</v>
      </c>
      <c r="CJ41" s="223">
        <f t="shared" si="145"/>
        <v>-903002873.20226026</v>
      </c>
      <c r="CK41" s="223">
        <f t="shared" si="145"/>
        <v>-73121740.077347487</v>
      </c>
      <c r="CL41" s="223">
        <f t="shared" si="145"/>
        <v>-209553357.34626445</v>
      </c>
      <c r="CM41" s="223">
        <f t="shared" si="145"/>
        <v>-178716073.99096125</v>
      </c>
      <c r="CN41" s="223">
        <f t="shared" si="145"/>
        <v>-265921900.49725404</v>
      </c>
      <c r="CO41" s="220">
        <f>+(CJ41-CI41)/CI41</f>
        <v>1.4264490479179728</v>
      </c>
      <c r="CP41" s="219">
        <f>+CJ41-CI41</f>
        <v>-530852930.89166999</v>
      </c>
      <c r="CQ41" s="246">
        <f t="shared" si="124"/>
        <v>-724286799.21129894</v>
      </c>
      <c r="CR41" s="117">
        <f t="shared" si="125"/>
        <v>3.4563359345968037</v>
      </c>
      <c r="CS41" s="118">
        <f t="shared" si="110"/>
        <v>299028202.23324275</v>
      </c>
      <c r="DG41" s="129"/>
      <c r="DH41" s="129"/>
      <c r="DI41" s="223">
        <f t="shared" si="99"/>
        <v>-2476172707.7383213</v>
      </c>
      <c r="DJ41" s="223">
        <f t="shared" ref="DJ41:DO41" si="146">DJ40+DJ39+DJ37+DJ30+DJ22+DJ21+DJ36</f>
        <v>-464993935.55653763</v>
      </c>
      <c r="DK41" s="223">
        <f t="shared" si="146"/>
        <v>-1128284092.218792</v>
      </c>
      <c r="DL41" s="223">
        <f t="shared" si="146"/>
        <v>-91364156.829376131</v>
      </c>
      <c r="DM41" s="223">
        <f t="shared" si="146"/>
        <v>-261832743.37364325</v>
      </c>
      <c r="DN41" s="223">
        <f t="shared" si="146"/>
        <v>-223302172.44240493</v>
      </c>
      <c r="DO41" s="223">
        <f t="shared" si="146"/>
        <v>-306395607.31756747</v>
      </c>
      <c r="DP41" s="220">
        <f>+(DK41-DJ41)/DJ41</f>
        <v>1.4264490479179728</v>
      </c>
      <c r="DQ41" s="219">
        <f>+DK41-DJ41</f>
        <v>-663290156.66225433</v>
      </c>
      <c r="DR41" s="246">
        <f t="shared" si="126"/>
        <v>-904981919.77638698</v>
      </c>
      <c r="DS41" s="117">
        <f t="shared" si="127"/>
        <v>3.4563359345968063</v>
      </c>
      <c r="DT41" s="118">
        <f t="shared" si="111"/>
        <v>373629778.72716153</v>
      </c>
      <c r="EH41" s="129"/>
      <c r="EI41" s="129"/>
      <c r="EJ41" s="223">
        <f t="shared" si="100"/>
        <v>-2966216766.1714048</v>
      </c>
      <c r="EK41" s="223">
        <f t="shared" ref="EK41:EP41" si="147">EK40+EK39+EK37+EK30+EK22+EK21+EK36</f>
        <v>-561335578.36803758</v>
      </c>
      <c r="EL41" s="223">
        <f t="shared" si="147"/>
        <v>-1362052179.6936097</v>
      </c>
      <c r="EM41" s="223">
        <f t="shared" si="147"/>
        <v>-110293807.92793213</v>
      </c>
      <c r="EN41" s="223">
        <f t="shared" si="147"/>
        <v>-316081615.6912303</v>
      </c>
      <c r="EO41" s="223">
        <f t="shared" si="147"/>
        <v>-269567933.11459422</v>
      </c>
      <c r="EP41" s="223">
        <f t="shared" si="147"/>
        <v>-346885651.37600029</v>
      </c>
      <c r="EQ41" s="220">
        <f>+(EL41-EK41)/EK41</f>
        <v>1.4264490479179734</v>
      </c>
      <c r="ER41" s="219">
        <f>+EL41-EK41</f>
        <v>-800716601.32557213</v>
      </c>
      <c r="ES41" s="246">
        <f t="shared" si="128"/>
        <v>-1092484246.5790155</v>
      </c>
      <c r="ET41" s="117">
        <f t="shared" si="129"/>
        <v>3.4563359345968014</v>
      </c>
      <c r="EU41" s="118">
        <f t="shared" si="112"/>
        <v>451041770.44010544</v>
      </c>
      <c r="FI41" s="129"/>
      <c r="FJ41" s="129"/>
      <c r="FK41" s="223">
        <f t="shared" si="101"/>
        <v>-3439557796.7866383</v>
      </c>
      <c r="FL41" s="223">
        <f t="shared" ref="FL41:FQ41" si="148">FL40+FL39+FL37+FL30+FL22+FL21+FL36</f>
        <v>-656244308.7951622</v>
      </c>
      <c r="FM41" s="223">
        <f t="shared" si="148"/>
        <v>-1592343378.2776117</v>
      </c>
      <c r="FN41" s="223">
        <f t="shared" si="148"/>
        <v>-128941913.78084484</v>
      </c>
      <c r="FO41" s="223">
        <f t="shared" si="148"/>
        <v>-369523631.50612795</v>
      </c>
      <c r="FP41" s="223">
        <f t="shared" si="148"/>
        <v>-315145572.02027571</v>
      </c>
      <c r="FQ41" s="223">
        <f t="shared" si="148"/>
        <v>-377358992.40661633</v>
      </c>
      <c r="FR41" s="220">
        <f>+(FM41-FL41)/FL41</f>
        <v>1.4264490479179763</v>
      </c>
      <c r="FS41" s="219">
        <f>+FM41-FL41</f>
        <v>-936099069.48244953</v>
      </c>
      <c r="FT41" s="246">
        <f t="shared" si="130"/>
        <v>-1277197806.2573361</v>
      </c>
      <c r="FU41" s="117">
        <f t="shared" si="131"/>
        <v>3.4563359345967997</v>
      </c>
      <c r="FV41" s="118">
        <f t="shared" si="113"/>
        <v>527302395.01431739</v>
      </c>
      <c r="GJ41" s="129"/>
      <c r="GK41" s="129"/>
      <c r="GL41" s="223">
        <f t="shared" si="102"/>
        <v>-3930071925.8841071</v>
      </c>
      <c r="GM41" s="223">
        <f t="shared" ref="GM41:GR41" si="149">GM40+GM39+GM37+GM30+GM22+GM21+GM36</f>
        <v>-750543540.00295913</v>
      </c>
      <c r="GN41" s="223">
        <f t="shared" si="149"/>
        <v>-1821155658.0611644</v>
      </c>
      <c r="GO41" s="223">
        <f t="shared" si="149"/>
        <v>-147470262.4111273</v>
      </c>
      <c r="GP41" s="223">
        <f t="shared" si="149"/>
        <v>-422622445.31240058</v>
      </c>
      <c r="GQ41" s="223">
        <f t="shared" si="149"/>
        <v>-360430513.56074232</v>
      </c>
      <c r="GR41" s="223">
        <f t="shared" si="149"/>
        <v>-427849506.53571361</v>
      </c>
      <c r="GS41" s="220">
        <f>+(GN41-GM41)/GM41</f>
        <v>1.4264490479179719</v>
      </c>
      <c r="GT41" s="219">
        <f>+GN41-GM41</f>
        <v>-1070612118.0582052</v>
      </c>
      <c r="GU41" s="246">
        <f t="shared" si="132"/>
        <v>-1460725144.500422</v>
      </c>
      <c r="GV41" s="117">
        <f t="shared" si="133"/>
        <v>3.4563359345968023</v>
      </c>
      <c r="GW41" s="118">
        <f t="shared" si="114"/>
        <v>603073277.5918318</v>
      </c>
      <c r="HK41" s="129"/>
      <c r="HL41" s="129"/>
      <c r="HM41" s="223">
        <f t="shared" si="103"/>
        <v>-4420614105.1208601</v>
      </c>
      <c r="HN41" s="223">
        <f t="shared" ref="HN41:HS41" si="150">HN40+HN39+HN37+HN30+HN22+HN21+HN36</f>
        <v>-849134875.13739181</v>
      </c>
      <c r="HO41" s="223">
        <f t="shared" si="150"/>
        <v>-2060382509.3310733</v>
      </c>
      <c r="HP41" s="223">
        <f t="shared" si="150"/>
        <v>-166841943.451352</v>
      </c>
      <c r="HQ41" s="223">
        <f t="shared" si="150"/>
        <v>-478138093.533108</v>
      </c>
      <c r="HR41" s="223">
        <f t="shared" si="150"/>
        <v>-407776634.95298517</v>
      </c>
      <c r="HS41" s="223">
        <f t="shared" si="150"/>
        <v>-458340048.71495044</v>
      </c>
      <c r="HT41" s="220">
        <f>+(HO41-HN41)/HN41</f>
        <v>1.4264490479179754</v>
      </c>
      <c r="HU41" s="219">
        <f>+HO41-HN41</f>
        <v>-1211247634.1936815</v>
      </c>
      <c r="HV41" s="246">
        <f t="shared" si="134"/>
        <v>-1652605874.378088</v>
      </c>
      <c r="HW41" s="117">
        <f t="shared" si="135"/>
        <v>3.4563359345968019</v>
      </c>
      <c r="HX41" s="118">
        <f t="shared" si="115"/>
        <v>682292931.68603981</v>
      </c>
      <c r="IL41" s="129"/>
      <c r="IM41" s="129"/>
      <c r="IN41" s="223">
        <f t="shared" si="104"/>
        <v>-4910653480.2183294</v>
      </c>
      <c r="IO41" s="223">
        <f t="shared" ref="IO41:IT41" si="151">IO40+IO39+IO37+IO30+IO22+IO21+IO36</f>
        <v>-949761613.94533849</v>
      </c>
      <c r="IP41" s="223">
        <f t="shared" si="151"/>
        <v>-2304548163.9067068</v>
      </c>
      <c r="IQ41" s="223">
        <f t="shared" si="151"/>
        <v>-186613550.0093478</v>
      </c>
      <c r="IR41" s="223">
        <f t="shared" si="151"/>
        <v>-534799854.18014336</v>
      </c>
      <c r="IS41" s="223">
        <f t="shared" si="151"/>
        <v>-456100210.0867452</v>
      </c>
      <c r="IT41" s="223">
        <f t="shared" si="151"/>
        <v>-478830088.0900479</v>
      </c>
      <c r="IU41" s="220">
        <f>+(IP41-IO41)/IO41</f>
        <v>1.4264490479179759</v>
      </c>
      <c r="IV41" s="219">
        <f>+IP41-IO41</f>
        <v>-1354786549.9613683</v>
      </c>
      <c r="IW41" s="246">
        <f t="shared" si="136"/>
        <v>-1848447953.8199615</v>
      </c>
      <c r="IX41" s="117">
        <f t="shared" si="137"/>
        <v>3.4563359345968063</v>
      </c>
      <c r="IY41" s="118">
        <f t="shared" si="116"/>
        <v>763148063.93599069</v>
      </c>
      <c r="JM41" s="129"/>
      <c r="JN41" s="129"/>
      <c r="JO41" s="223">
        <f t="shared" si="105"/>
        <v>-5401489912.4550858</v>
      </c>
      <c r="JP41" s="223">
        <f t="shared" ref="JP41:JU41" si="152">JP40+JP39+JP37+JP30+JP22+JP21+JP36</f>
        <v>-1041986797.9072137</v>
      </c>
      <c r="JQ41" s="223">
        <f t="shared" si="152"/>
        <v>-2528327873.7250557</v>
      </c>
      <c r="JR41" s="223">
        <f t="shared" si="152"/>
        <v>-204734380.25421068</v>
      </c>
      <c r="JS41" s="223">
        <f t="shared" si="152"/>
        <v>-586730795.8083936</v>
      </c>
      <c r="JT41" s="223">
        <f t="shared" si="152"/>
        <v>-500389140.23792744</v>
      </c>
      <c r="JU41" s="223">
        <f t="shared" si="152"/>
        <v>-539320924.52228475</v>
      </c>
      <c r="JV41" s="220">
        <f>+(JQ41-JP41)/JP41</f>
        <v>1.4264490479179728</v>
      </c>
      <c r="JW41" s="219">
        <f>+JQ41-JP41</f>
        <v>-1486341075.817842</v>
      </c>
      <c r="JX41" s="246">
        <f t="shared" si="138"/>
        <v>-2027938733.4871283</v>
      </c>
      <c r="JY41" s="117">
        <f t="shared" si="139"/>
        <v>3.4563359345968001</v>
      </c>
      <c r="JZ41" s="118">
        <f t="shared" si="117"/>
        <v>837252417.65300298</v>
      </c>
      <c r="KN41" s="129"/>
      <c r="KO41" s="129"/>
      <c r="KP41" s="223">
        <f t="shared" si="106"/>
        <v>-5892078027.4204731</v>
      </c>
      <c r="KQ41" s="223">
        <f t="shared" ref="KQ41:KV41" si="153">KQ40+KQ39+KQ37+KQ30+KQ22+KQ21+KQ36</f>
        <v>-1136301868.7959204</v>
      </c>
      <c r="KR41" s="223">
        <f t="shared" si="153"/>
        <v>-2757178587.6872764</v>
      </c>
      <c r="KS41" s="223">
        <f t="shared" si="153"/>
        <v>-223265841.13818133</v>
      </c>
      <c r="KT41" s="223">
        <f t="shared" si="153"/>
        <v>-639838528.757025</v>
      </c>
      <c r="KU41" s="223">
        <f t="shared" si="153"/>
        <v>-545681688.40482032</v>
      </c>
      <c r="KV41" s="223">
        <f t="shared" si="153"/>
        <v>-589811512.63725007</v>
      </c>
      <c r="KW41" s="220">
        <f>+(KR41-KQ41)/KQ41</f>
        <v>1.4264490479179748</v>
      </c>
      <c r="KX41" s="219">
        <f>+KR41-KQ41</f>
        <v>-1620876718.891356</v>
      </c>
      <c r="KY41" s="246">
        <f t="shared" si="140"/>
        <v>-2211496899.2824559</v>
      </c>
      <c r="KZ41" s="117">
        <f t="shared" si="141"/>
        <v>3.4563359345968037</v>
      </c>
      <c r="LA41" s="118">
        <f t="shared" si="118"/>
        <v>913036027.65773904</v>
      </c>
      <c r="LO41" s="129"/>
    </row>
    <row r="42" spans="1:327" x14ac:dyDescent="0.25">
      <c r="A42" s="137">
        <v>0</v>
      </c>
      <c r="B42" s="303"/>
      <c r="C42" s="462"/>
      <c r="D42" s="461"/>
      <c r="E42" s="460"/>
      <c r="F42" s="297"/>
      <c r="G42" s="459"/>
      <c r="H42" s="457"/>
      <c r="I42" s="458"/>
      <c r="J42" s="457"/>
      <c r="K42" s="160"/>
      <c r="L42" s="159"/>
      <c r="M42" s="136">
        <f t="shared" si="119"/>
        <v>0</v>
      </c>
      <c r="N42" s="117" t="e">
        <f t="shared" si="120"/>
        <v>#DIV/0!</v>
      </c>
      <c r="AC42" s="129"/>
      <c r="AD42" s="129"/>
      <c r="AE42" s="129"/>
      <c r="AF42" s="461"/>
      <c r="AG42" s="460"/>
      <c r="AH42" s="297"/>
      <c r="AI42" s="459"/>
      <c r="AJ42" s="457"/>
      <c r="AK42" s="458"/>
      <c r="AL42" s="457"/>
      <c r="AM42" s="160"/>
      <c r="AN42" s="159"/>
      <c r="AO42" s="136">
        <f t="shared" si="121"/>
        <v>0</v>
      </c>
      <c r="BE42" s="129"/>
      <c r="BG42" s="461"/>
      <c r="BH42" s="460"/>
      <c r="BI42" s="297"/>
      <c r="BJ42" s="459"/>
      <c r="BK42" s="457"/>
      <c r="BL42" s="458"/>
      <c r="BM42" s="457"/>
      <c r="BN42" s="160"/>
      <c r="BO42" s="159"/>
      <c r="BP42" s="136">
        <f t="shared" si="122"/>
        <v>0</v>
      </c>
      <c r="BQ42" s="117" t="e">
        <f t="shared" si="123"/>
        <v>#DIV/0!</v>
      </c>
      <c r="CF42" s="129"/>
      <c r="CH42" s="461"/>
      <c r="CI42" s="460"/>
      <c r="CJ42" s="297"/>
      <c r="CK42" s="459"/>
      <c r="CL42" s="457"/>
      <c r="CM42" s="458"/>
      <c r="CN42" s="457"/>
      <c r="CO42" s="160"/>
      <c r="CP42" s="159"/>
      <c r="CQ42" s="136">
        <f t="shared" si="124"/>
        <v>0</v>
      </c>
      <c r="CR42" s="117" t="e">
        <f t="shared" si="125"/>
        <v>#DIV/0!</v>
      </c>
      <c r="DG42" s="129"/>
      <c r="DH42" s="129"/>
      <c r="DI42" s="461"/>
      <c r="DJ42" s="460"/>
      <c r="DK42" s="297"/>
      <c r="DL42" s="459"/>
      <c r="DM42" s="457"/>
      <c r="DN42" s="458"/>
      <c r="DO42" s="457"/>
      <c r="DP42" s="160"/>
      <c r="DQ42" s="159"/>
      <c r="DR42" s="136">
        <f t="shared" si="126"/>
        <v>0</v>
      </c>
      <c r="DS42" s="117" t="e">
        <f t="shared" si="127"/>
        <v>#DIV/0!</v>
      </c>
      <c r="EH42" s="129"/>
      <c r="EI42" s="129"/>
      <c r="EJ42" s="461"/>
      <c r="EK42" s="460"/>
      <c r="EL42" s="297"/>
      <c r="EM42" s="459"/>
      <c r="EN42" s="457"/>
      <c r="EO42" s="458"/>
      <c r="EP42" s="457"/>
      <c r="EQ42" s="160"/>
      <c r="ER42" s="159"/>
      <c r="ES42" s="136">
        <f t="shared" si="128"/>
        <v>0</v>
      </c>
      <c r="ET42" s="117" t="e">
        <f t="shared" si="129"/>
        <v>#DIV/0!</v>
      </c>
      <c r="FI42" s="129"/>
      <c r="FJ42" s="129"/>
      <c r="FK42" s="461"/>
      <c r="FL42" s="460"/>
      <c r="FM42" s="297"/>
      <c r="FN42" s="459"/>
      <c r="FO42" s="457"/>
      <c r="FP42" s="458"/>
      <c r="FQ42" s="457"/>
      <c r="FR42" s="160"/>
      <c r="FS42" s="159"/>
      <c r="FT42" s="136">
        <f t="shared" si="130"/>
        <v>0</v>
      </c>
      <c r="FU42" s="117" t="e">
        <f t="shared" si="131"/>
        <v>#DIV/0!</v>
      </c>
      <c r="GJ42" s="129"/>
      <c r="GK42" s="129"/>
      <c r="GL42" s="461"/>
      <c r="GM42" s="460"/>
      <c r="GN42" s="297"/>
      <c r="GO42" s="459"/>
      <c r="GP42" s="457"/>
      <c r="GQ42" s="458"/>
      <c r="GR42" s="457"/>
      <c r="GS42" s="160"/>
      <c r="GT42" s="159"/>
      <c r="GU42" s="136">
        <f t="shared" si="132"/>
        <v>0</v>
      </c>
      <c r="GV42" s="117" t="e">
        <f t="shared" si="133"/>
        <v>#DIV/0!</v>
      </c>
      <c r="HK42" s="129"/>
      <c r="HL42" s="129"/>
      <c r="HM42" s="461"/>
      <c r="HN42" s="460"/>
      <c r="HO42" s="297"/>
      <c r="HP42" s="459"/>
      <c r="HQ42" s="457"/>
      <c r="HR42" s="458"/>
      <c r="HS42" s="457"/>
      <c r="HT42" s="160"/>
      <c r="HU42" s="159"/>
      <c r="HV42" s="136">
        <f t="shared" si="134"/>
        <v>0</v>
      </c>
      <c r="HW42" s="117" t="e">
        <f t="shared" si="135"/>
        <v>#DIV/0!</v>
      </c>
      <c r="IL42" s="129"/>
      <c r="IM42" s="129"/>
      <c r="IN42" s="461"/>
      <c r="IO42" s="460"/>
      <c r="IP42" s="297"/>
      <c r="IQ42" s="459"/>
      <c r="IR42" s="457"/>
      <c r="IS42" s="458"/>
      <c r="IT42" s="457"/>
      <c r="IU42" s="160"/>
      <c r="IV42" s="159"/>
      <c r="IW42" s="136">
        <f t="shared" si="136"/>
        <v>0</v>
      </c>
      <c r="IX42" s="117" t="e">
        <f t="shared" si="137"/>
        <v>#DIV/0!</v>
      </c>
      <c r="JM42" s="129"/>
      <c r="JN42" s="129"/>
      <c r="JO42" s="461"/>
      <c r="JP42" s="460"/>
      <c r="JQ42" s="297"/>
      <c r="JR42" s="459"/>
      <c r="JS42" s="457"/>
      <c r="JT42" s="458"/>
      <c r="JU42" s="457"/>
      <c r="JV42" s="160"/>
      <c r="JW42" s="159"/>
      <c r="JX42" s="136">
        <f t="shared" si="138"/>
        <v>0</v>
      </c>
      <c r="JY42" s="117" t="e">
        <f t="shared" si="139"/>
        <v>#DIV/0!</v>
      </c>
      <c r="KN42" s="129"/>
      <c r="KO42" s="129"/>
      <c r="KP42" s="461"/>
      <c r="KQ42" s="460"/>
      <c r="KR42" s="297"/>
      <c r="KS42" s="459"/>
      <c r="KT42" s="457"/>
      <c r="KU42" s="458"/>
      <c r="KV42" s="457"/>
      <c r="KW42" s="160"/>
      <c r="KX42" s="159"/>
      <c r="KY42" s="136">
        <f t="shared" si="140"/>
        <v>0</v>
      </c>
      <c r="KZ42" s="117" t="e">
        <f t="shared" si="141"/>
        <v>#DIV/0!</v>
      </c>
      <c r="LO42" s="129"/>
    </row>
    <row r="43" spans="1:327" x14ac:dyDescent="0.25">
      <c r="A43" s="157">
        <v>4334267.3436399987</v>
      </c>
      <c r="B43" s="141" t="s">
        <v>381</v>
      </c>
      <c r="C43" s="141"/>
      <c r="D43" s="295">
        <f t="shared" ref="D43:J43" si="154">+D7+D15+D19+D41</f>
        <v>-629038986.63167155</v>
      </c>
      <c r="E43" s="456">
        <f t="shared" si="154"/>
        <v>-369045738.97884077</v>
      </c>
      <c r="F43" s="295">
        <f t="shared" si="154"/>
        <v>6440133.1276482046</v>
      </c>
      <c r="G43" s="455">
        <f t="shared" si="154"/>
        <v>-420251621.42352855</v>
      </c>
      <c r="H43" s="454">
        <f t="shared" si="154"/>
        <v>-72939096.536660075</v>
      </c>
      <c r="I43" s="453">
        <f t="shared" si="154"/>
        <v>-52080908.870583504</v>
      </c>
      <c r="J43" s="452">
        <f t="shared" si="154"/>
        <v>278838246.05029273</v>
      </c>
      <c r="K43" s="140"/>
      <c r="L43" s="139"/>
      <c r="M43" s="157">
        <f t="shared" si="119"/>
        <v>58521041.998231709</v>
      </c>
      <c r="N43" s="117">
        <f t="shared" si="120"/>
        <v>-0.80232748658763986</v>
      </c>
      <c r="Q43" s="116">
        <f>112-94</f>
        <v>18</v>
      </c>
      <c r="AF43" s="295">
        <f t="shared" ref="AF43:AL43" si="155">+AF7+AF15+AF19+AF41</f>
        <v>-721894686.86035442</v>
      </c>
      <c r="AG43" s="456">
        <f t="shared" si="155"/>
        <v>372825944.5564611</v>
      </c>
      <c r="AH43" s="295">
        <f t="shared" si="155"/>
        <v>-1354921505.981015</v>
      </c>
      <c r="AI43" s="455">
        <f t="shared" si="155"/>
        <v>221309596.55668122</v>
      </c>
      <c r="AJ43" s="454">
        <f t="shared" si="155"/>
        <v>-125583950.64531362</v>
      </c>
      <c r="AK43" s="453">
        <f t="shared" si="155"/>
        <v>-2087084.0314223915</v>
      </c>
      <c r="AL43" s="452">
        <f t="shared" si="155"/>
        <v>166562312.6842545</v>
      </c>
      <c r="AM43" s="140"/>
      <c r="AN43" s="139"/>
      <c r="AO43" s="157">
        <f t="shared" si="121"/>
        <v>-1352834421.9495926</v>
      </c>
      <c r="AS43" s="116">
        <f>112-94</f>
        <v>18</v>
      </c>
      <c r="BG43" s="295">
        <f t="shared" ref="BG43:BM43" si="156">+BG7+BG15+BG19+BG41</f>
        <v>87957039.077972412</v>
      </c>
      <c r="BH43" s="456">
        <f t="shared" si="156"/>
        <v>877394525.99597812</v>
      </c>
      <c r="BI43" s="295">
        <f t="shared" si="156"/>
        <v>-1630948613.5906537</v>
      </c>
      <c r="BJ43" s="455">
        <f t="shared" si="156"/>
        <v>539757211.1330924</v>
      </c>
      <c r="BK43" s="454">
        <f t="shared" si="156"/>
        <v>-282597196.18337131</v>
      </c>
      <c r="BL43" s="453">
        <f t="shared" si="156"/>
        <v>302320982.93610632</v>
      </c>
      <c r="BM43" s="452">
        <f t="shared" si="156"/>
        <v>282030128.78682071</v>
      </c>
      <c r="BN43" s="140"/>
      <c r="BO43" s="139"/>
      <c r="BP43" s="157">
        <f t="shared" si="122"/>
        <v>-1933269596.5267601</v>
      </c>
      <c r="BQ43" s="117">
        <f t="shared" si="123"/>
        <v>6.8410784771987005</v>
      </c>
      <c r="BT43" s="116">
        <f>112-94</f>
        <v>18</v>
      </c>
      <c r="CE43" s="118">
        <f>CH43-CH41</f>
        <v>2880245554.4993787</v>
      </c>
      <c r="CH43" s="295">
        <f t="shared" ref="CH43:CN43" si="157">+CH7+CH15+CH19+CH41</f>
        <v>877779667.07470083</v>
      </c>
      <c r="CI43" s="456">
        <f t="shared" si="157"/>
        <v>2132045608.4699097</v>
      </c>
      <c r="CJ43" s="295">
        <f t="shared" si="157"/>
        <v>-2387369355.7310715</v>
      </c>
      <c r="CK43" s="455">
        <f t="shared" si="157"/>
        <v>659738683.7762301</v>
      </c>
      <c r="CL43" s="454">
        <f t="shared" si="157"/>
        <v>-197178691.58561862</v>
      </c>
      <c r="CM43" s="453">
        <f t="shared" si="157"/>
        <v>230588660.35181618</v>
      </c>
      <c r="CN43" s="452">
        <f t="shared" si="157"/>
        <v>439954761.79343665</v>
      </c>
      <c r="CO43" s="140"/>
      <c r="CP43" s="139"/>
      <c r="CQ43" s="157">
        <f t="shared" si="124"/>
        <v>-2617958016.0828876</v>
      </c>
      <c r="CR43" s="117">
        <f t="shared" si="125"/>
        <v>13.277083821940883</v>
      </c>
      <c r="CU43" s="116">
        <f>112-94</f>
        <v>18</v>
      </c>
      <c r="DI43" s="295">
        <f t="shared" ref="DI43:DO43" si="158">+DI7+DI15+DI19+DI41</f>
        <v>229260954.82071161</v>
      </c>
      <c r="DJ43" s="456">
        <f t="shared" si="158"/>
        <v>1632123005.3919306</v>
      </c>
      <c r="DK43" s="295">
        <f t="shared" si="158"/>
        <v>-3072082549.6962128</v>
      </c>
      <c r="DL43" s="455">
        <f t="shared" si="158"/>
        <v>780222667.72560942</v>
      </c>
      <c r="DM43" s="454">
        <f t="shared" si="158"/>
        <v>-316230423.09255737</v>
      </c>
      <c r="DN43" s="453">
        <f t="shared" si="158"/>
        <v>60240415.561174631</v>
      </c>
      <c r="DO43" s="452">
        <f t="shared" si="158"/>
        <v>1144987838.930768</v>
      </c>
      <c r="DP43" s="140"/>
      <c r="DQ43" s="139"/>
      <c r="DR43" s="157">
        <f t="shared" si="126"/>
        <v>-3132322965.2573872</v>
      </c>
      <c r="DS43" s="117">
        <f t="shared" si="127"/>
        <v>9.9051917099721578</v>
      </c>
      <c r="DV43" s="116">
        <f>112-94</f>
        <v>18</v>
      </c>
      <c r="EJ43" s="295">
        <f t="shared" ref="EJ43:EP43" si="159">+EJ7+EJ15+EJ19+EJ41</f>
        <v>-481684482.4031949</v>
      </c>
      <c r="EK43" s="456">
        <f t="shared" si="159"/>
        <v>1956843325.7097507</v>
      </c>
      <c r="EL43" s="295">
        <f t="shared" si="159"/>
        <v>-3648123390.8327208</v>
      </c>
      <c r="EM43" s="455">
        <f t="shared" si="159"/>
        <v>688593618.82185304</v>
      </c>
      <c r="EN43" s="454">
        <f t="shared" si="159"/>
        <v>-434258939.23031187</v>
      </c>
      <c r="EO43" s="453">
        <f t="shared" si="159"/>
        <v>-265702739.43949428</v>
      </c>
      <c r="EP43" s="452">
        <f t="shared" si="159"/>
        <v>1220963642.5677266</v>
      </c>
      <c r="EQ43" s="140"/>
      <c r="ER43" s="139"/>
      <c r="ES43" s="157">
        <f t="shared" si="128"/>
        <v>-3382420651.3932266</v>
      </c>
      <c r="ET43" s="117">
        <f t="shared" si="129"/>
        <v>7.7889488179294322</v>
      </c>
      <c r="EW43" s="116">
        <f>112-94</f>
        <v>18</v>
      </c>
      <c r="FK43" s="295">
        <f t="shared" ref="FK43:FQ43" si="160">+FK7+FK15+FK19+FK41</f>
        <v>-2019245263.6252041</v>
      </c>
      <c r="FL43" s="456">
        <f t="shared" si="160"/>
        <v>1874943687.5754833</v>
      </c>
      <c r="FM43" s="295">
        <f t="shared" si="160"/>
        <v>-4218736045.5343943</v>
      </c>
      <c r="FN43" s="455">
        <f t="shared" si="160"/>
        <v>643907523.34996974</v>
      </c>
      <c r="FO43" s="454">
        <f t="shared" si="160"/>
        <v>-545445738.2162683</v>
      </c>
      <c r="FP43" s="453">
        <f t="shared" si="160"/>
        <v>-1240649080.1405387</v>
      </c>
      <c r="FQ43" s="452">
        <f t="shared" si="160"/>
        <v>1466734389.3405418</v>
      </c>
      <c r="FR43" s="140"/>
      <c r="FS43" s="139"/>
      <c r="FT43" s="157">
        <f t="shared" si="130"/>
        <v>-2978086965.3938556</v>
      </c>
      <c r="FU43" s="117">
        <f t="shared" si="131"/>
        <v>5.45991426229285</v>
      </c>
      <c r="FX43" s="116">
        <f>112-94</f>
        <v>18</v>
      </c>
      <c r="GL43" s="295">
        <f t="shared" ref="GL43:GR43" si="161">+GL7+GL15+GL19+GL41</f>
        <v>-1381913164.1041751</v>
      </c>
      <c r="GM43" s="456">
        <f t="shared" si="161"/>
        <v>1641840283.6729879</v>
      </c>
      <c r="GN43" s="295">
        <f t="shared" si="161"/>
        <v>-4955216494.5720425</v>
      </c>
      <c r="GO43" s="455">
        <f t="shared" si="161"/>
        <v>720068839.151474</v>
      </c>
      <c r="GP43" s="454">
        <f t="shared" si="161"/>
        <v>96976181.650010765</v>
      </c>
      <c r="GQ43" s="453">
        <f t="shared" si="161"/>
        <v>-324135562.6540066</v>
      </c>
      <c r="GR43" s="452">
        <f t="shared" si="161"/>
        <v>1438553588.6474006</v>
      </c>
      <c r="GS43" s="140"/>
      <c r="GT43" s="139"/>
      <c r="GU43" s="157">
        <f t="shared" si="132"/>
        <v>-4631080931.9180355</v>
      </c>
      <c r="GV43" s="117">
        <f t="shared" si="133"/>
        <v>-47.754828589062328</v>
      </c>
      <c r="GY43" s="116">
        <f>112-94</f>
        <v>18</v>
      </c>
      <c r="HM43" s="295">
        <f t="shared" ref="HM43:HS43" si="162">+HM7+HM15+HM19+HM41</f>
        <v>-1886261839.0148134</v>
      </c>
      <c r="HN43" s="456">
        <f t="shared" si="162"/>
        <v>1532102623.594269</v>
      </c>
      <c r="HO43" s="295">
        <f t="shared" si="162"/>
        <v>-5562755556.4083176</v>
      </c>
      <c r="HP43" s="455">
        <f t="shared" si="162"/>
        <v>733720260.76123917</v>
      </c>
      <c r="HQ43" s="454">
        <f t="shared" si="162"/>
        <v>216369682.47270012</v>
      </c>
      <c r="HR43" s="453">
        <f t="shared" si="162"/>
        <v>-259440036.17168784</v>
      </c>
      <c r="HS43" s="452">
        <f t="shared" si="162"/>
        <v>1453741186.7369781</v>
      </c>
      <c r="HT43" s="140"/>
      <c r="HU43" s="139"/>
      <c r="HV43" s="157">
        <f t="shared" si="134"/>
        <v>-5303315520.2366295</v>
      </c>
      <c r="HW43" s="117">
        <f t="shared" si="135"/>
        <v>-24.510437227756071</v>
      </c>
      <c r="HZ43" s="116">
        <f>112-94</f>
        <v>18</v>
      </c>
      <c r="IN43" s="295">
        <f t="shared" ref="IN43:IT43" si="163">+IN7+IN15+IN19+IN41</f>
        <v>-2407952949.9986639</v>
      </c>
      <c r="IO43" s="456">
        <f t="shared" si="163"/>
        <v>1346744415.9578521</v>
      </c>
      <c r="IP43" s="295">
        <f t="shared" si="163"/>
        <v>-6098903218.306612</v>
      </c>
      <c r="IQ43" s="455">
        <f t="shared" si="163"/>
        <v>822867067.70193982</v>
      </c>
      <c r="IR43" s="454">
        <f t="shared" si="163"/>
        <v>153088987.70441234</v>
      </c>
      <c r="IS43" s="453">
        <f t="shared" si="163"/>
        <v>-181716486.29361629</v>
      </c>
      <c r="IT43" s="452">
        <f t="shared" si="163"/>
        <v>1549966283.2373631</v>
      </c>
      <c r="IU43" s="140"/>
      <c r="IV43" s="139"/>
      <c r="IW43" s="157">
        <f t="shared" si="136"/>
        <v>-5917186732.0129957</v>
      </c>
      <c r="IX43" s="117">
        <f t="shared" si="137"/>
        <v>-38.651942381629908</v>
      </c>
      <c r="JA43" s="116">
        <f>112-94</f>
        <v>18</v>
      </c>
      <c r="JO43" s="295">
        <f t="shared" ref="JO43:JU43" si="164">+JO7+JO15+JO19+JO41</f>
        <v>-2768224344.4146681</v>
      </c>
      <c r="JP43" s="456">
        <f t="shared" si="164"/>
        <v>1014039567.44875</v>
      </c>
      <c r="JQ43" s="295">
        <f t="shared" si="164"/>
        <v>-6569509579.0342903</v>
      </c>
      <c r="JR43" s="455">
        <f t="shared" si="164"/>
        <v>1120974651.6128671</v>
      </c>
      <c r="JS43" s="454">
        <f t="shared" si="164"/>
        <v>129270961.59310126</v>
      </c>
      <c r="JT43" s="453">
        <f t="shared" si="164"/>
        <v>-31935427.390066087</v>
      </c>
      <c r="JU43" s="452">
        <f t="shared" si="164"/>
        <v>1568935481.3549709</v>
      </c>
      <c r="JV43" s="140"/>
      <c r="JW43" s="139"/>
      <c r="JX43" s="157">
        <f t="shared" si="138"/>
        <v>-6537574151.6442242</v>
      </c>
      <c r="JY43" s="117">
        <f t="shared" si="139"/>
        <v>-50.572642696216406</v>
      </c>
      <c r="KB43" s="116">
        <f>112-94</f>
        <v>18</v>
      </c>
      <c r="KP43" s="295">
        <f t="shared" ref="KP43:KV43" si="165">+KP7+KP15+KP19+KP41</f>
        <v>-3843955992.0173426</v>
      </c>
      <c r="KQ43" s="456">
        <f t="shared" si="165"/>
        <v>872405935.48262358</v>
      </c>
      <c r="KR43" s="295">
        <f t="shared" si="165"/>
        <v>-7437381871.4672852</v>
      </c>
      <c r="KS43" s="455">
        <f t="shared" si="165"/>
        <v>1240257315.5583739</v>
      </c>
      <c r="KT43" s="454">
        <f t="shared" si="165"/>
        <v>71683409.168057919</v>
      </c>
      <c r="KU43" s="453">
        <f t="shared" si="165"/>
        <v>63169319.808990836</v>
      </c>
      <c r="KV43" s="452">
        <f t="shared" si="165"/>
        <v>1345909899.4318976</v>
      </c>
      <c r="KW43" s="140"/>
      <c r="KX43" s="139"/>
      <c r="KY43" s="157">
        <f t="shared" si="140"/>
        <v>-7500551191.2762756</v>
      </c>
      <c r="KZ43" s="117">
        <f t="shared" si="141"/>
        <v>-104.63440952831407</v>
      </c>
      <c r="LC43" s="116">
        <f>112-94</f>
        <v>18</v>
      </c>
    </row>
    <row r="44" spans="1:327" x14ac:dyDescent="0.25">
      <c r="A44" s="147">
        <v>0</v>
      </c>
      <c r="B44" s="143"/>
      <c r="C44" s="143"/>
      <c r="D44" s="279"/>
      <c r="E44" s="286"/>
      <c r="F44" s="279"/>
      <c r="G44" s="451"/>
      <c r="H44" s="449"/>
      <c r="I44" s="450"/>
      <c r="J44" s="449"/>
      <c r="K44" s="149"/>
      <c r="L44" s="148"/>
      <c r="M44" s="147" t="e">
        <f>+(I44-#REF!)</f>
        <v>#REF!</v>
      </c>
      <c r="N44" s="117" t="e">
        <f t="shared" si="120"/>
        <v>#REF!</v>
      </c>
      <c r="AF44" s="279"/>
      <c r="AG44" s="286"/>
      <c r="AH44" s="279"/>
      <c r="AI44" s="451"/>
      <c r="AJ44" s="449"/>
      <c r="AK44" s="450"/>
      <c r="AL44" s="449"/>
      <c r="AM44" s="149"/>
      <c r="AN44" s="148"/>
      <c r="AO44" s="147" t="e">
        <f>+(AK44-#REF!)</f>
        <v>#REF!</v>
      </c>
      <c r="BG44" s="279"/>
      <c r="BH44" s="286"/>
      <c r="BI44" s="279"/>
      <c r="BJ44" s="451"/>
      <c r="BK44" s="449"/>
      <c r="BL44" s="450"/>
      <c r="BM44" s="449"/>
      <c r="BN44" s="149"/>
      <c r="BO44" s="148"/>
      <c r="BP44" s="147" t="e">
        <f>+(BL44-#REF!)</f>
        <v>#REF!</v>
      </c>
      <c r="BQ44" s="117" t="e">
        <f t="shared" si="123"/>
        <v>#REF!</v>
      </c>
      <c r="CH44" s="279"/>
      <c r="CI44" s="286"/>
      <c r="CJ44" s="279"/>
      <c r="CK44" s="451"/>
      <c r="CL44" s="449"/>
      <c r="CM44" s="450"/>
      <c r="CN44" s="449"/>
      <c r="CO44" s="149"/>
      <c r="CP44" s="148"/>
      <c r="CQ44" s="147" t="e">
        <f>+(CM44-#REF!)</f>
        <v>#REF!</v>
      </c>
      <c r="CR44" s="117" t="e">
        <f t="shared" si="125"/>
        <v>#REF!</v>
      </c>
      <c r="DI44" s="279"/>
      <c r="DJ44" s="286"/>
      <c r="DK44" s="279"/>
      <c r="DL44" s="451"/>
      <c r="DM44" s="449"/>
      <c r="DN44" s="450"/>
      <c r="DO44" s="449"/>
      <c r="DP44" s="149"/>
      <c r="DQ44" s="148"/>
      <c r="DR44" s="147" t="e">
        <f>+(DN44-#REF!)</f>
        <v>#REF!</v>
      </c>
      <c r="DS44" s="117" t="e">
        <f t="shared" si="127"/>
        <v>#REF!</v>
      </c>
      <c r="EJ44" s="279"/>
      <c r="EK44" s="286"/>
      <c r="EL44" s="279"/>
      <c r="EM44" s="451"/>
      <c r="EN44" s="449"/>
      <c r="EO44" s="450"/>
      <c r="EP44" s="449"/>
      <c r="EQ44" s="149"/>
      <c r="ER44" s="148"/>
      <c r="ES44" s="147" t="e">
        <f>+(EO44-#REF!)</f>
        <v>#REF!</v>
      </c>
      <c r="ET44" s="117" t="e">
        <f t="shared" si="129"/>
        <v>#REF!</v>
      </c>
      <c r="FK44" s="279"/>
      <c r="FL44" s="286"/>
      <c r="FM44" s="279"/>
      <c r="FN44" s="451"/>
      <c r="FO44" s="449"/>
      <c r="FP44" s="450"/>
      <c r="FQ44" s="449"/>
      <c r="FR44" s="149"/>
      <c r="FS44" s="148"/>
      <c r="FT44" s="147" t="e">
        <f>+(FP44-#REF!)</f>
        <v>#REF!</v>
      </c>
      <c r="FU44" s="117" t="e">
        <f t="shared" si="131"/>
        <v>#REF!</v>
      </c>
      <c r="GL44" s="279"/>
      <c r="GM44" s="286"/>
      <c r="GN44" s="279"/>
      <c r="GO44" s="451"/>
      <c r="GP44" s="449"/>
      <c r="GQ44" s="450"/>
      <c r="GR44" s="449"/>
      <c r="GS44" s="149"/>
      <c r="GT44" s="148"/>
      <c r="GU44" s="147" t="e">
        <f>+(GQ44-#REF!)</f>
        <v>#REF!</v>
      </c>
      <c r="GV44" s="117" t="e">
        <f t="shared" si="133"/>
        <v>#REF!</v>
      </c>
      <c r="HM44" s="279"/>
      <c r="HN44" s="286"/>
      <c r="HO44" s="279"/>
      <c r="HP44" s="451"/>
      <c r="HQ44" s="449"/>
      <c r="HR44" s="450"/>
      <c r="HS44" s="449"/>
      <c r="HT44" s="149"/>
      <c r="HU44" s="148"/>
      <c r="HV44" s="147" t="e">
        <f>+(HR44-#REF!)</f>
        <v>#REF!</v>
      </c>
      <c r="HW44" s="117" t="e">
        <f t="shared" si="135"/>
        <v>#REF!</v>
      </c>
      <c r="IN44" s="279"/>
      <c r="IO44" s="286"/>
      <c r="IP44" s="279"/>
      <c r="IQ44" s="451"/>
      <c r="IR44" s="449"/>
      <c r="IS44" s="450"/>
      <c r="IT44" s="449"/>
      <c r="IU44" s="149"/>
      <c r="IV44" s="148"/>
      <c r="IW44" s="147" t="e">
        <f>+(IS44-#REF!)</f>
        <v>#REF!</v>
      </c>
      <c r="IX44" s="117" t="e">
        <f t="shared" si="137"/>
        <v>#REF!</v>
      </c>
      <c r="JO44" s="279"/>
      <c r="JP44" s="286"/>
      <c r="JQ44" s="279"/>
      <c r="JR44" s="451"/>
      <c r="JS44" s="449"/>
      <c r="JT44" s="450"/>
      <c r="JU44" s="449"/>
      <c r="JV44" s="149"/>
      <c r="JW44" s="148"/>
      <c r="JX44" s="147" t="e">
        <f>+(JT44-#REF!)</f>
        <v>#REF!</v>
      </c>
      <c r="JY44" s="117" t="e">
        <f t="shared" si="139"/>
        <v>#REF!</v>
      </c>
      <c r="KP44" s="279"/>
      <c r="KQ44" s="286"/>
      <c r="KR44" s="279"/>
      <c r="KS44" s="451"/>
      <c r="KT44" s="449"/>
      <c r="KU44" s="450"/>
      <c r="KV44" s="449"/>
      <c r="KW44" s="149"/>
      <c r="KX44" s="148"/>
      <c r="KY44" s="147" t="e">
        <f>+(KU44-#REF!)</f>
        <v>#REF!</v>
      </c>
      <c r="KZ44" s="117" t="e">
        <f t="shared" si="141"/>
        <v>#REF!</v>
      </c>
    </row>
    <row r="45" spans="1:327" x14ac:dyDescent="0.25">
      <c r="A45" s="147" t="s">
        <v>222</v>
      </c>
      <c r="B45" s="143" t="s">
        <v>380</v>
      </c>
      <c r="C45" s="143"/>
      <c r="D45" s="279" t="s">
        <v>222</v>
      </c>
      <c r="E45" s="286"/>
      <c r="F45" s="293" t="s">
        <v>222</v>
      </c>
      <c r="G45" s="451"/>
      <c r="H45" s="449" t="s">
        <v>222</v>
      </c>
      <c r="I45" s="450" t="s">
        <v>222</v>
      </c>
      <c r="J45" s="449" t="s">
        <v>222</v>
      </c>
      <c r="K45" s="149"/>
      <c r="L45" s="148"/>
      <c r="M45" s="147" t="e">
        <f>+(I45-#REF!)</f>
        <v>#VALUE!</v>
      </c>
      <c r="N45" s="117" t="e">
        <f t="shared" si="120"/>
        <v>#VALUE!</v>
      </c>
      <c r="AF45" s="279" t="s">
        <v>222</v>
      </c>
      <c r="AG45" s="286"/>
      <c r="AH45" s="293" t="s">
        <v>222</v>
      </c>
      <c r="AI45" s="451"/>
      <c r="AJ45" s="449" t="s">
        <v>222</v>
      </c>
      <c r="AK45" s="450" t="s">
        <v>222</v>
      </c>
      <c r="AL45" s="449" t="s">
        <v>222</v>
      </c>
      <c r="AM45" s="149"/>
      <c r="AN45" s="148"/>
      <c r="AO45" s="147" t="e">
        <f>+(AK45-#REF!)</f>
        <v>#VALUE!</v>
      </c>
      <c r="BG45" s="279" t="s">
        <v>222</v>
      </c>
      <c r="BH45" s="286"/>
      <c r="BI45" s="293" t="s">
        <v>222</v>
      </c>
      <c r="BJ45" s="451"/>
      <c r="BK45" s="449" t="s">
        <v>222</v>
      </c>
      <c r="BL45" s="450" t="s">
        <v>222</v>
      </c>
      <c r="BM45" s="449" t="s">
        <v>222</v>
      </c>
      <c r="BN45" s="149"/>
      <c r="BO45" s="148"/>
      <c r="BP45" s="147" t="e">
        <f>+(BL45-#REF!)</f>
        <v>#VALUE!</v>
      </c>
      <c r="BQ45" s="117" t="e">
        <f t="shared" si="123"/>
        <v>#VALUE!</v>
      </c>
      <c r="CH45" s="279" t="s">
        <v>222</v>
      </c>
      <c r="CI45" s="286"/>
      <c r="CJ45" s="293" t="s">
        <v>222</v>
      </c>
      <c r="CK45" s="451"/>
      <c r="CL45" s="449" t="s">
        <v>222</v>
      </c>
      <c r="CM45" s="450" t="s">
        <v>222</v>
      </c>
      <c r="CN45" s="449" t="s">
        <v>222</v>
      </c>
      <c r="CO45" s="149"/>
      <c r="CP45" s="148"/>
      <c r="CQ45" s="147" t="e">
        <f>+(CM45-#REF!)</f>
        <v>#VALUE!</v>
      </c>
      <c r="CR45" s="117" t="e">
        <f t="shared" si="125"/>
        <v>#VALUE!</v>
      </c>
      <c r="DI45" s="279" t="s">
        <v>222</v>
      </c>
      <c r="DJ45" s="286"/>
      <c r="DK45" s="293" t="s">
        <v>222</v>
      </c>
      <c r="DL45" s="451"/>
      <c r="DM45" s="449" t="s">
        <v>222</v>
      </c>
      <c r="DN45" s="450" t="s">
        <v>222</v>
      </c>
      <c r="DO45" s="449" t="s">
        <v>222</v>
      </c>
      <c r="DP45" s="149"/>
      <c r="DQ45" s="148"/>
      <c r="DR45" s="147" t="e">
        <f>+(DN45-#REF!)</f>
        <v>#VALUE!</v>
      </c>
      <c r="DS45" s="117" t="e">
        <f t="shared" si="127"/>
        <v>#VALUE!</v>
      </c>
      <c r="EJ45" s="279" t="s">
        <v>222</v>
      </c>
      <c r="EK45" s="286"/>
      <c r="EL45" s="293" t="s">
        <v>222</v>
      </c>
      <c r="EM45" s="451"/>
      <c r="EN45" s="449" t="s">
        <v>222</v>
      </c>
      <c r="EO45" s="450" t="s">
        <v>222</v>
      </c>
      <c r="EP45" s="449" t="s">
        <v>222</v>
      </c>
      <c r="EQ45" s="149"/>
      <c r="ER45" s="148"/>
      <c r="ES45" s="147" t="e">
        <f>+(EO45-#REF!)</f>
        <v>#VALUE!</v>
      </c>
      <c r="ET45" s="117" t="e">
        <f t="shared" si="129"/>
        <v>#VALUE!</v>
      </c>
      <c r="FK45" s="279" t="s">
        <v>222</v>
      </c>
      <c r="FL45" s="286"/>
      <c r="FM45" s="293" t="s">
        <v>222</v>
      </c>
      <c r="FN45" s="451"/>
      <c r="FO45" s="449" t="s">
        <v>222</v>
      </c>
      <c r="FP45" s="450" t="s">
        <v>222</v>
      </c>
      <c r="FQ45" s="449" t="s">
        <v>222</v>
      </c>
      <c r="FR45" s="149"/>
      <c r="FS45" s="148"/>
      <c r="FT45" s="147" t="e">
        <f>+(FP45-#REF!)</f>
        <v>#VALUE!</v>
      </c>
      <c r="FU45" s="117" t="e">
        <f t="shared" si="131"/>
        <v>#VALUE!</v>
      </c>
      <c r="GL45" s="279" t="s">
        <v>222</v>
      </c>
      <c r="GM45" s="286"/>
      <c r="GN45" s="293" t="s">
        <v>222</v>
      </c>
      <c r="GO45" s="451"/>
      <c r="GP45" s="449" t="s">
        <v>222</v>
      </c>
      <c r="GQ45" s="450" t="s">
        <v>222</v>
      </c>
      <c r="GR45" s="449" t="s">
        <v>222</v>
      </c>
      <c r="GS45" s="149"/>
      <c r="GT45" s="148"/>
      <c r="GU45" s="147" t="e">
        <f>+(GQ45-#REF!)</f>
        <v>#VALUE!</v>
      </c>
      <c r="GV45" s="117" t="e">
        <f t="shared" si="133"/>
        <v>#VALUE!</v>
      </c>
      <c r="HM45" s="279" t="s">
        <v>222</v>
      </c>
      <c r="HN45" s="286"/>
      <c r="HO45" s="293" t="s">
        <v>222</v>
      </c>
      <c r="HP45" s="451"/>
      <c r="HQ45" s="449" t="s">
        <v>222</v>
      </c>
      <c r="HR45" s="450" t="s">
        <v>222</v>
      </c>
      <c r="HS45" s="449" t="s">
        <v>222</v>
      </c>
      <c r="HT45" s="149"/>
      <c r="HU45" s="148"/>
      <c r="HV45" s="147" t="e">
        <f>+(HR45-#REF!)</f>
        <v>#VALUE!</v>
      </c>
      <c r="HW45" s="117" t="e">
        <f t="shared" si="135"/>
        <v>#VALUE!</v>
      </c>
      <c r="IN45" s="279" t="s">
        <v>222</v>
      </c>
      <c r="IO45" s="286"/>
      <c r="IP45" s="293" t="s">
        <v>222</v>
      </c>
      <c r="IQ45" s="451"/>
      <c r="IR45" s="449" t="s">
        <v>222</v>
      </c>
      <c r="IS45" s="450" t="s">
        <v>222</v>
      </c>
      <c r="IT45" s="449" t="s">
        <v>222</v>
      </c>
      <c r="IU45" s="149"/>
      <c r="IV45" s="148"/>
      <c r="IW45" s="147" t="e">
        <f>+(IS45-#REF!)</f>
        <v>#VALUE!</v>
      </c>
      <c r="IX45" s="117" t="e">
        <f t="shared" si="137"/>
        <v>#VALUE!</v>
      </c>
      <c r="JO45" s="279" t="s">
        <v>222</v>
      </c>
      <c r="JP45" s="286"/>
      <c r="JQ45" s="293" t="s">
        <v>222</v>
      </c>
      <c r="JR45" s="451"/>
      <c r="JS45" s="449" t="s">
        <v>222</v>
      </c>
      <c r="JT45" s="450" t="s">
        <v>222</v>
      </c>
      <c r="JU45" s="449" t="s">
        <v>222</v>
      </c>
      <c r="JV45" s="149"/>
      <c r="JW45" s="148"/>
      <c r="JX45" s="147" t="e">
        <f>+(JT45-#REF!)</f>
        <v>#VALUE!</v>
      </c>
      <c r="JY45" s="117" t="e">
        <f t="shared" si="139"/>
        <v>#VALUE!</v>
      </c>
      <c r="KP45" s="279" t="s">
        <v>222</v>
      </c>
      <c r="KQ45" s="286"/>
      <c r="KR45" s="293" t="s">
        <v>222</v>
      </c>
      <c r="KS45" s="451"/>
      <c r="KT45" s="449" t="s">
        <v>222</v>
      </c>
      <c r="KU45" s="450" t="s">
        <v>222</v>
      </c>
      <c r="KV45" s="449" t="s">
        <v>222</v>
      </c>
      <c r="KW45" s="149"/>
      <c r="KX45" s="148"/>
      <c r="KY45" s="147" t="e">
        <f>+(KU45-#REF!)</f>
        <v>#VALUE!</v>
      </c>
      <c r="KZ45" s="117" t="e">
        <f t="shared" si="141"/>
        <v>#VALUE!</v>
      </c>
    </row>
    <row r="46" spans="1:327" x14ac:dyDescent="0.25">
      <c r="A46" s="200">
        <v>0.29411479013548031</v>
      </c>
      <c r="B46" s="199" t="s">
        <v>328</v>
      </c>
      <c r="C46" s="199"/>
      <c r="D46" s="191">
        <f t="shared" ref="D46:J46" si="166">+ABS(D11/D7)</f>
        <v>1.6006265541174851</v>
      </c>
      <c r="E46" s="407">
        <f t="shared" si="166"/>
        <v>2.5413308502007554</v>
      </c>
      <c r="F46" s="191">
        <f t="shared" si="166"/>
        <v>0.98453067576858444</v>
      </c>
      <c r="G46" s="406">
        <f t="shared" si="166"/>
        <v>0.46476638801894349</v>
      </c>
      <c r="H46" s="405">
        <f t="shared" si="166"/>
        <v>1.4155013242286321</v>
      </c>
      <c r="I46" s="404">
        <f t="shared" si="166"/>
        <v>2.8223904437002045</v>
      </c>
      <c r="J46" s="403">
        <f t="shared" si="166"/>
        <v>1.2452024280066503</v>
      </c>
      <c r="K46" s="197"/>
      <c r="L46" s="196"/>
      <c r="M46" s="241" t="e">
        <f>+(I46-#REF!)</f>
        <v>#REF!</v>
      </c>
      <c r="N46" s="117" t="e">
        <f t="shared" si="120"/>
        <v>#REF!</v>
      </c>
      <c r="AF46" s="191">
        <f t="shared" ref="AF46:AL46" si="167">+ABS(AF11/AF7)</f>
        <v>0.77430055640603301</v>
      </c>
      <c r="AG46" s="407">
        <f t="shared" si="167"/>
        <v>0.44713943042170934</v>
      </c>
      <c r="AH46" s="191">
        <f t="shared" si="167"/>
        <v>2.155696384715597</v>
      </c>
      <c r="AI46" s="406">
        <f t="shared" si="167"/>
        <v>0.39308092128975924</v>
      </c>
      <c r="AJ46" s="405">
        <f t="shared" si="167"/>
        <v>1.0771459783365036</v>
      </c>
      <c r="AK46" s="404">
        <f t="shared" si="167"/>
        <v>0.3511648542949885</v>
      </c>
      <c r="AL46" s="403">
        <f t="shared" si="167"/>
        <v>0.58929962416217807</v>
      </c>
      <c r="AM46" s="197"/>
      <c r="AN46" s="196"/>
      <c r="AO46" s="241" t="e">
        <f>+(AK46-#REF!)</f>
        <v>#REF!</v>
      </c>
      <c r="BG46" s="191">
        <f t="shared" ref="BG46:BM46" si="168">+ABS(BG11/BG7)</f>
        <v>0.69657086634039056</v>
      </c>
      <c r="BH46" s="407">
        <f t="shared" si="168"/>
        <v>0.45803632184735305</v>
      </c>
      <c r="BI46" s="191">
        <f t="shared" si="168"/>
        <v>1.4649681586720393</v>
      </c>
      <c r="BJ46" s="406">
        <f t="shared" si="168"/>
        <v>0.37892346669197741</v>
      </c>
      <c r="BK46" s="405">
        <f t="shared" si="168"/>
        <v>1.7292018692173763</v>
      </c>
      <c r="BL46" s="404">
        <f t="shared" si="168"/>
        <v>0.44125802511558915</v>
      </c>
      <c r="BM46" s="403">
        <f t="shared" si="168"/>
        <v>0.56397096633031552</v>
      </c>
      <c r="BN46" s="197"/>
      <c r="BO46" s="196"/>
      <c r="BP46" s="241" t="e">
        <f>+(BL46-#REF!)</f>
        <v>#REF!</v>
      </c>
      <c r="BQ46" s="117" t="e">
        <f t="shared" si="123"/>
        <v>#REF!</v>
      </c>
      <c r="CH46" s="191">
        <f t="shared" ref="CH46:CN46" si="169">+ABS(CH11/CH7)</f>
        <v>0.64938704218749599</v>
      </c>
      <c r="CI46" s="407">
        <f t="shared" si="169"/>
        <v>0.36791515777421735</v>
      </c>
      <c r="CJ46" s="191">
        <f t="shared" si="169"/>
        <v>1.686054852815505</v>
      </c>
      <c r="CK46" s="406">
        <f t="shared" si="169"/>
        <v>0.41549050507750601</v>
      </c>
      <c r="CL46" s="405">
        <f t="shared" si="169"/>
        <v>0.78915125850432033</v>
      </c>
      <c r="CM46" s="404">
        <f t="shared" si="169"/>
        <v>0.55462791129361932</v>
      </c>
      <c r="CN46" s="403">
        <f t="shared" si="169"/>
        <v>0.52698460740906605</v>
      </c>
      <c r="CO46" s="197"/>
      <c r="CP46" s="196"/>
      <c r="CQ46" s="241" t="e">
        <f>+(CM46-#REF!)</f>
        <v>#REF!</v>
      </c>
      <c r="CR46" s="117" t="e">
        <f t="shared" si="125"/>
        <v>#REF!</v>
      </c>
      <c r="DI46" s="191">
        <f t="shared" ref="DI46:DO46" si="170">+ABS(DI11/DI7)</f>
        <v>0.69593154796667045</v>
      </c>
      <c r="DJ46" s="407">
        <f t="shared" si="170"/>
        <v>0.4479238394166638</v>
      </c>
      <c r="DK46" s="191">
        <f t="shared" si="170"/>
        <v>1.5906434068444313</v>
      </c>
      <c r="DL46" s="406">
        <f t="shared" si="170"/>
        <v>0.44015290933202261</v>
      </c>
      <c r="DM46" s="405">
        <f t="shared" si="170"/>
        <v>0.85784254080636257</v>
      </c>
      <c r="DN46" s="404">
        <f t="shared" si="170"/>
        <v>0.53636122863922064</v>
      </c>
      <c r="DO46" s="403">
        <f t="shared" si="170"/>
        <v>0.48377983040968542</v>
      </c>
      <c r="DP46" s="197"/>
      <c r="DQ46" s="196"/>
      <c r="DR46" s="241" t="e">
        <f>+(DN46-#REF!)</f>
        <v>#REF!</v>
      </c>
      <c r="DS46" s="117" t="e">
        <f t="shared" si="127"/>
        <v>#REF!</v>
      </c>
      <c r="EJ46" s="191">
        <f t="shared" ref="EJ46:EP46" si="171">+ABS(EJ11/EJ7)</f>
        <v>0.72905596281405949</v>
      </c>
      <c r="EK46" s="407">
        <f t="shared" si="171"/>
        <v>0.44888408081887582</v>
      </c>
      <c r="EL46" s="191">
        <f t="shared" si="171"/>
        <v>1.5580830610844942</v>
      </c>
      <c r="EM46" s="406">
        <f t="shared" si="171"/>
        <v>0.49536528763733145</v>
      </c>
      <c r="EN46" s="405">
        <f t="shared" si="171"/>
        <v>0.96546686371621848</v>
      </c>
      <c r="EO46" s="404">
        <f t="shared" si="171"/>
        <v>0.76974230148406542</v>
      </c>
      <c r="EP46" s="403">
        <f t="shared" si="171"/>
        <v>0.46973971881090743</v>
      </c>
      <c r="EQ46" s="197"/>
      <c r="ER46" s="196"/>
      <c r="ES46" s="241" t="e">
        <f>+(EO46-#REF!)</f>
        <v>#REF!</v>
      </c>
      <c r="ET46" s="117" t="e">
        <f t="shared" si="129"/>
        <v>#REF!</v>
      </c>
      <c r="FK46" s="191">
        <f t="shared" ref="FK46:FQ46" si="172">+ABS(FK11/FK7)</f>
        <v>0.78764413240657216</v>
      </c>
      <c r="FL46" s="407">
        <f t="shared" si="172"/>
        <v>0.45678336855013923</v>
      </c>
      <c r="FM46" s="191">
        <f t="shared" si="172"/>
        <v>1.5367594422601789</v>
      </c>
      <c r="FN46" s="406">
        <f t="shared" si="172"/>
        <v>0.52599834892420938</v>
      </c>
      <c r="FO46" s="405">
        <f t="shared" si="172"/>
        <v>1.052480376250142</v>
      </c>
      <c r="FP46" s="404">
        <f t="shared" si="172"/>
        <v>2.358351517730878</v>
      </c>
      <c r="FQ46" s="403">
        <f t="shared" si="172"/>
        <v>0.44789420506063138</v>
      </c>
      <c r="FR46" s="197"/>
      <c r="FS46" s="196"/>
      <c r="FT46" s="241" t="e">
        <f>+(FP46-#REF!)</f>
        <v>#REF!</v>
      </c>
      <c r="FU46" s="117" t="e">
        <f t="shared" si="131"/>
        <v>#REF!</v>
      </c>
      <c r="GL46" s="191">
        <f t="shared" ref="GL46:GR46" si="173">+ABS(GL11/GL7)</f>
        <v>0.74323387395589702</v>
      </c>
      <c r="GM46" s="407">
        <f t="shared" si="173"/>
        <v>0.51136211148679189</v>
      </c>
      <c r="GN46" s="191">
        <f t="shared" si="173"/>
        <v>1.493727168221394</v>
      </c>
      <c r="GO46" s="406">
        <f t="shared" si="173"/>
        <v>0.52233082134846398</v>
      </c>
      <c r="GP46" s="405">
        <f t="shared" si="173"/>
        <v>0.50168293255199148</v>
      </c>
      <c r="GQ46" s="404">
        <f t="shared" si="173"/>
        <v>0.71391399834440272</v>
      </c>
      <c r="GR46" s="403">
        <f t="shared" si="173"/>
        <v>0.46187522776678364</v>
      </c>
      <c r="GS46" s="197"/>
      <c r="GT46" s="196"/>
      <c r="GU46" s="241" t="e">
        <f>+(GQ46-#REF!)</f>
        <v>#REF!</v>
      </c>
      <c r="GV46" s="117" t="e">
        <f t="shared" si="133"/>
        <v>#REF!</v>
      </c>
      <c r="HM46" s="191">
        <f t="shared" ref="HM46:HS46" si="174">+ABS(HM11/HM7)</f>
        <v>0.75505241612139051</v>
      </c>
      <c r="HN46" s="407">
        <f t="shared" si="174"/>
        <v>0.54373038864966061</v>
      </c>
      <c r="HO46" s="191">
        <f t="shared" si="174"/>
        <v>1.4892089381649181</v>
      </c>
      <c r="HP46" s="406">
        <f t="shared" si="174"/>
        <v>0.53430693650679462</v>
      </c>
      <c r="HQ46" s="405">
        <f t="shared" si="174"/>
        <v>0.47209299976026153</v>
      </c>
      <c r="HR46" s="404">
        <f t="shared" si="174"/>
        <v>0.67661079649460409</v>
      </c>
      <c r="HS46" s="403">
        <f t="shared" si="174"/>
        <v>0.47345653834825691</v>
      </c>
      <c r="HT46" s="197"/>
      <c r="HU46" s="196"/>
      <c r="HV46" s="241" t="e">
        <f>+(HR46-#REF!)</f>
        <v>#REF!</v>
      </c>
      <c r="HW46" s="117" t="e">
        <f t="shared" si="135"/>
        <v>#REF!</v>
      </c>
      <c r="IN46" s="191">
        <f t="shared" ref="IN46:IT46" si="175">+ABS(IN11/IN7)</f>
        <v>0.76516113448032141</v>
      </c>
      <c r="IO46" s="407">
        <f t="shared" si="175"/>
        <v>0.57698527225472818</v>
      </c>
      <c r="IP46" s="191">
        <f t="shared" si="175"/>
        <v>1.4617480651237549</v>
      </c>
      <c r="IQ46" s="406">
        <f t="shared" si="175"/>
        <v>0.52600952127212808</v>
      </c>
      <c r="IR46" s="405">
        <f t="shared" si="175"/>
        <v>0.49753827011257773</v>
      </c>
      <c r="IS46" s="404">
        <f t="shared" si="175"/>
        <v>0.64586860965015858</v>
      </c>
      <c r="IT46" s="403">
        <f t="shared" si="175"/>
        <v>0.47342418923293128</v>
      </c>
      <c r="IU46" s="197"/>
      <c r="IV46" s="196"/>
      <c r="IW46" s="241" t="e">
        <f>+(IS46-#REF!)</f>
        <v>#REF!</v>
      </c>
      <c r="IX46" s="117" t="e">
        <f t="shared" si="137"/>
        <v>#REF!</v>
      </c>
      <c r="JO46" s="191">
        <f t="shared" ref="JO46:JU46" si="176">+ABS(JO11/JO7)</f>
        <v>0.76790975862646027</v>
      </c>
      <c r="JP46" s="407">
        <f t="shared" si="176"/>
        <v>0.6188273860439174</v>
      </c>
      <c r="JQ46" s="191">
        <f t="shared" si="176"/>
        <v>1.4280609238684927</v>
      </c>
      <c r="JR46" s="406">
        <f t="shared" si="176"/>
        <v>0.47882136217822302</v>
      </c>
      <c r="JS46" s="405">
        <f t="shared" si="176"/>
        <v>0.51020691115037431</v>
      </c>
      <c r="JT46" s="404">
        <f t="shared" si="176"/>
        <v>0.60282326228140592</v>
      </c>
      <c r="JU46" s="403">
        <f t="shared" si="176"/>
        <v>0.4780584960196268</v>
      </c>
      <c r="JV46" s="197"/>
      <c r="JW46" s="196"/>
      <c r="JX46" s="241" t="e">
        <f>+(JT46-#REF!)</f>
        <v>#REF!</v>
      </c>
      <c r="JY46" s="117" t="e">
        <f t="shared" si="139"/>
        <v>#REF!</v>
      </c>
      <c r="KP46" s="191">
        <f t="shared" ref="KP46:KV46" si="177">+ABS(KP11/KP7)</f>
        <v>0.77473110943189138</v>
      </c>
      <c r="KQ46" s="407">
        <f t="shared" si="177"/>
        <v>0.63939878691505203</v>
      </c>
      <c r="KR46" s="191">
        <f t="shared" si="177"/>
        <v>1.4012461628920374</v>
      </c>
      <c r="KS46" s="406">
        <f t="shared" si="177"/>
        <v>0.47306644242563672</v>
      </c>
      <c r="KT46" s="405">
        <f t="shared" si="177"/>
        <v>0.52657867378573908</v>
      </c>
      <c r="KU46" s="404">
        <f t="shared" si="177"/>
        <v>0.58253145149582253</v>
      </c>
      <c r="KV46" s="403">
        <f t="shared" si="177"/>
        <v>0.49122706878925626</v>
      </c>
      <c r="KW46" s="197"/>
      <c r="KX46" s="196"/>
      <c r="KY46" s="241" t="e">
        <f>+(KU46-#REF!)</f>
        <v>#REF!</v>
      </c>
      <c r="KZ46" s="117" t="e">
        <f t="shared" si="141"/>
        <v>#REF!</v>
      </c>
    </row>
    <row r="47" spans="1:327" x14ac:dyDescent="0.25">
      <c r="A47" s="205">
        <v>0.26178473071312797</v>
      </c>
      <c r="B47" s="199" t="s">
        <v>219</v>
      </c>
      <c r="C47" s="199"/>
      <c r="D47" s="191">
        <f t="shared" ref="D47:J47" si="178">+ABS(D15/D7)</f>
        <v>0.97518268706954581</v>
      </c>
      <c r="E47" s="407">
        <f t="shared" si="178"/>
        <v>1.8707150090113458</v>
      </c>
      <c r="F47" s="191">
        <f t="shared" si="178"/>
        <v>0.6950833213627271</v>
      </c>
      <c r="G47" s="406">
        <f t="shared" si="178"/>
        <v>0.37022713601496215</v>
      </c>
      <c r="H47" s="405">
        <f t="shared" si="178"/>
        <v>1.1101952895017939</v>
      </c>
      <c r="I47" s="404">
        <f t="shared" si="178"/>
        <v>1.6665976713753128</v>
      </c>
      <c r="J47" s="403">
        <f t="shared" si="178"/>
        <v>0.28524374315984641</v>
      </c>
      <c r="K47" s="289"/>
      <c r="L47" s="288"/>
      <c r="M47" s="241" t="e">
        <f>+(I47-#REF!)</f>
        <v>#REF!</v>
      </c>
      <c r="N47" s="117" t="e">
        <f t="shared" si="120"/>
        <v>#REF!</v>
      </c>
      <c r="AF47" s="191">
        <f t="shared" ref="AF47:AL47" si="179">+ABS(AF15/AF7)</f>
        <v>0.73165048380993647</v>
      </c>
      <c r="AG47" s="407">
        <f t="shared" si="179"/>
        <v>0.43535702454324238</v>
      </c>
      <c r="AH47" s="191">
        <f t="shared" si="179"/>
        <v>2.0248596115809248</v>
      </c>
      <c r="AI47" s="406">
        <f t="shared" si="179"/>
        <v>0.3485756943554954</v>
      </c>
      <c r="AJ47" s="405">
        <f t="shared" si="179"/>
        <v>0.94694064580364756</v>
      </c>
      <c r="AK47" s="404">
        <f t="shared" si="179"/>
        <v>0.32252865182687374</v>
      </c>
      <c r="AL47" s="403">
        <f t="shared" si="179"/>
        <v>0.5795135279513226</v>
      </c>
      <c r="AM47" s="289"/>
      <c r="AN47" s="288"/>
      <c r="AO47" s="241" t="e">
        <f>+(AK47-#REF!)</f>
        <v>#REF!</v>
      </c>
      <c r="BG47" s="191">
        <f t="shared" ref="BG47:BM47" si="180">+ABS(BG15/BG7)</f>
        <v>0.65915163754225703</v>
      </c>
      <c r="BH47" s="407">
        <f t="shared" si="180"/>
        <v>0.4512760345266848</v>
      </c>
      <c r="BI47" s="191">
        <f t="shared" si="180"/>
        <v>1.3836064791561087</v>
      </c>
      <c r="BJ47" s="406">
        <f t="shared" si="180"/>
        <v>0.35702854586341359</v>
      </c>
      <c r="BK47" s="405">
        <f t="shared" si="180"/>
        <v>1.5742105937179915</v>
      </c>
      <c r="BL47" s="404">
        <f t="shared" si="180"/>
        <v>0.37168704033589384</v>
      </c>
      <c r="BM47" s="403">
        <f t="shared" si="180"/>
        <v>0.54332745088936696</v>
      </c>
      <c r="BN47" s="289"/>
      <c r="BO47" s="288"/>
      <c r="BP47" s="241" t="e">
        <f>+(BL47-#REF!)</f>
        <v>#REF!</v>
      </c>
      <c r="BQ47" s="117" t="e">
        <f t="shared" si="123"/>
        <v>#REF!</v>
      </c>
      <c r="CH47" s="191">
        <f t="shared" ref="CH47:CN47" si="181">+ABS(CH15/CH7)</f>
        <v>0.5994380399979744</v>
      </c>
      <c r="CI47" s="407">
        <f t="shared" si="181"/>
        <v>0.35914560318972749</v>
      </c>
      <c r="CJ47" s="191">
        <f t="shared" si="181"/>
        <v>1.6048056167985283</v>
      </c>
      <c r="CK47" s="406">
        <f t="shared" si="181"/>
        <v>0.30667549980813241</v>
      </c>
      <c r="CL47" s="405">
        <f t="shared" si="181"/>
        <v>0.77484281664624477</v>
      </c>
      <c r="CM47" s="404">
        <f t="shared" si="181"/>
        <v>0.40545090667084832</v>
      </c>
      <c r="CN47" s="403">
        <f t="shared" si="181"/>
        <v>0.49690803067302364</v>
      </c>
      <c r="CO47" s="289"/>
      <c r="CP47" s="288"/>
      <c r="CQ47" s="241" t="e">
        <f>+(CM47-#REF!)</f>
        <v>#REF!</v>
      </c>
      <c r="CR47" s="117" t="e">
        <f t="shared" si="125"/>
        <v>#REF!</v>
      </c>
      <c r="DI47" s="191">
        <f t="shared" ref="DI47:DO47" si="182">+ABS(DI15/DI7)</f>
        <v>0.6524948189922094</v>
      </c>
      <c r="DJ47" s="407">
        <f t="shared" si="182"/>
        <v>0.44786703411501549</v>
      </c>
      <c r="DK47" s="191">
        <f t="shared" si="182"/>
        <v>1.6120142548579801</v>
      </c>
      <c r="DL47" s="406">
        <f t="shared" si="182"/>
        <v>0.34283638323956139</v>
      </c>
      <c r="DM47" s="405">
        <f t="shared" si="182"/>
        <v>0.90150530395835604</v>
      </c>
      <c r="DN47" s="404">
        <f t="shared" si="182"/>
        <v>0.56146014449233539</v>
      </c>
      <c r="DO47" s="403">
        <f t="shared" si="182"/>
        <v>0.24131544267984859</v>
      </c>
      <c r="DP47" s="289"/>
      <c r="DQ47" s="288"/>
      <c r="DR47" s="241" t="e">
        <f>+(DN47-#REF!)</f>
        <v>#REF!</v>
      </c>
      <c r="DS47" s="117" t="e">
        <f t="shared" si="127"/>
        <v>#REF!</v>
      </c>
      <c r="EJ47" s="191">
        <f t="shared" ref="EJ47:EP47" si="183">+ABS(EJ15/EJ7)</f>
        <v>0.69077015284398735</v>
      </c>
      <c r="EK47" s="407">
        <f t="shared" si="183"/>
        <v>0.44883664058398259</v>
      </c>
      <c r="EL47" s="191">
        <f t="shared" si="183"/>
        <v>1.5755228316984242</v>
      </c>
      <c r="EM47" s="406">
        <f t="shared" si="183"/>
        <v>0.40060351040060255</v>
      </c>
      <c r="EN47" s="405">
        <f t="shared" si="183"/>
        <v>1.0060729522541136</v>
      </c>
      <c r="EO47" s="404">
        <f t="shared" si="183"/>
        <v>0.80016619020473778</v>
      </c>
      <c r="EP47" s="403">
        <f t="shared" si="183"/>
        <v>0.26238060771407895</v>
      </c>
      <c r="EQ47" s="289"/>
      <c r="ER47" s="288"/>
      <c r="ES47" s="241" t="e">
        <f>+(EO47-#REF!)</f>
        <v>#REF!</v>
      </c>
      <c r="ET47" s="117" t="e">
        <f t="shared" si="129"/>
        <v>#REF!</v>
      </c>
      <c r="FK47" s="191">
        <f t="shared" ref="FK47:FQ47" si="184">+ABS(FK15/FK7)</f>
        <v>0.75085537092606625</v>
      </c>
      <c r="FL47" s="407">
        <f t="shared" si="184"/>
        <v>0.45673712236718778</v>
      </c>
      <c r="FM47" s="191">
        <f t="shared" si="184"/>
        <v>1.5515003877784337</v>
      </c>
      <c r="FN47" s="406">
        <f t="shared" si="184"/>
        <v>0.43732791112418862</v>
      </c>
      <c r="FO47" s="405">
        <f t="shared" si="184"/>
        <v>1.0910820775345942</v>
      </c>
      <c r="FP47" s="404">
        <f t="shared" si="184"/>
        <v>2.4414573370104744</v>
      </c>
      <c r="FQ47" s="403">
        <f t="shared" si="184"/>
        <v>0.27123982999012286</v>
      </c>
      <c r="FR47" s="289"/>
      <c r="FS47" s="288"/>
      <c r="FT47" s="241" t="e">
        <f>+(FP47-#REF!)</f>
        <v>#REF!</v>
      </c>
      <c r="FU47" s="117" t="e">
        <f t="shared" si="131"/>
        <v>#REF!</v>
      </c>
      <c r="GL47" s="191">
        <f t="shared" ref="GL47:GR47" si="185">+ABS(GL15/GL7)</f>
        <v>0.7128938284628894</v>
      </c>
      <c r="GM47" s="407">
        <f t="shared" si="185"/>
        <v>0.5113181045101215</v>
      </c>
      <c r="GN47" s="191">
        <f t="shared" si="185"/>
        <v>1.5062625005820418</v>
      </c>
      <c r="GO47" s="406">
        <f t="shared" si="185"/>
        <v>0.44362671357702427</v>
      </c>
      <c r="GP47" s="405">
        <f t="shared" si="185"/>
        <v>0.51766287959582713</v>
      </c>
      <c r="GQ47" s="404">
        <f t="shared" si="185"/>
        <v>0.73620719011476932</v>
      </c>
      <c r="GR47" s="403">
        <f t="shared" si="185"/>
        <v>0.29724371568609081</v>
      </c>
      <c r="GS47" s="289"/>
      <c r="GT47" s="288"/>
      <c r="GU47" s="241" t="e">
        <f>+(GQ47-#REF!)</f>
        <v>#REF!</v>
      </c>
      <c r="GV47" s="117" t="e">
        <f t="shared" si="133"/>
        <v>#REF!</v>
      </c>
      <c r="HM47" s="191">
        <f t="shared" ref="HM47:HS47" si="186">+ABS(HM15/HM7)</f>
        <v>0.72778552350869319</v>
      </c>
      <c r="HN47" s="407">
        <f t="shared" si="186"/>
        <v>0.54369019805555485</v>
      </c>
      <c r="HO47" s="191">
        <f t="shared" si="186"/>
        <v>1.5003165001411021</v>
      </c>
      <c r="HP47" s="406">
        <f t="shared" si="186"/>
        <v>0.46152517199087328</v>
      </c>
      <c r="HQ47" s="405">
        <f t="shared" si="186"/>
        <v>0.48514700490023732</v>
      </c>
      <c r="HR47" s="404">
        <f t="shared" si="186"/>
        <v>0.69557940868785595</v>
      </c>
      <c r="HS47" s="403">
        <f t="shared" si="186"/>
        <v>0.31951656160919195</v>
      </c>
      <c r="HT47" s="289"/>
      <c r="HU47" s="288"/>
      <c r="HV47" s="241" t="e">
        <f>+(HR47-#REF!)</f>
        <v>#REF!</v>
      </c>
      <c r="HW47" s="117" t="e">
        <f t="shared" si="135"/>
        <v>#REF!</v>
      </c>
      <c r="IN47" s="191">
        <f t="shared" ref="IN47:IT47" si="187">+ABS(IN15/IN7)</f>
        <v>0.74038042928379477</v>
      </c>
      <c r="IO47" s="407">
        <f t="shared" si="187"/>
        <v>0.57694789686071857</v>
      </c>
      <c r="IP47" s="191">
        <f t="shared" si="187"/>
        <v>1.4715596462738481</v>
      </c>
      <c r="IQ47" s="406">
        <f t="shared" si="187"/>
        <v>0.46063261281704576</v>
      </c>
      <c r="IR47" s="405">
        <f t="shared" si="187"/>
        <v>0.50988596798916408</v>
      </c>
      <c r="IS47" s="404">
        <f t="shared" si="187"/>
        <v>0.66217812908850404</v>
      </c>
      <c r="IT47" s="403">
        <f t="shared" si="187"/>
        <v>0.33192082616442792</v>
      </c>
      <c r="IU47" s="289"/>
      <c r="IV47" s="288"/>
      <c r="IW47" s="241" t="e">
        <f>+(IS47-#REF!)</f>
        <v>#REF!</v>
      </c>
      <c r="IX47" s="117" t="e">
        <f t="shared" si="137"/>
        <v>#REF!</v>
      </c>
      <c r="JO47" s="191">
        <f t="shared" ref="JO47:JU47" si="188">+ABS(JO15/JO7)</f>
        <v>0.74536622101423988</v>
      </c>
      <c r="JP47" s="407">
        <f t="shared" si="188"/>
        <v>0.61879171124117349</v>
      </c>
      <c r="JQ47" s="191">
        <f t="shared" si="188"/>
        <v>1.4367743408076445</v>
      </c>
      <c r="JR47" s="406">
        <f t="shared" si="188"/>
        <v>0.42410129627731163</v>
      </c>
      <c r="JS47" s="405">
        <f t="shared" si="188"/>
        <v>0.5216920018058292</v>
      </c>
      <c r="JT47" s="404">
        <f t="shared" si="188"/>
        <v>0.61667127026887569</v>
      </c>
      <c r="JU47" s="403">
        <f t="shared" si="188"/>
        <v>0.34584317166059492</v>
      </c>
      <c r="JV47" s="289"/>
      <c r="JW47" s="288"/>
      <c r="JX47" s="241" t="e">
        <f>+(JT47-#REF!)</f>
        <v>#REF!</v>
      </c>
      <c r="JY47" s="117" t="e">
        <f t="shared" si="139"/>
        <v>#REF!</v>
      </c>
      <c r="KP47" s="191">
        <f t="shared" ref="KP47:KV47" si="189">+ABS(KP15/KP7)</f>
        <v>0.75382128707160956</v>
      </c>
      <c r="KQ47" s="407">
        <f t="shared" si="189"/>
        <v>0.63936499775555233</v>
      </c>
      <c r="KR47" s="191">
        <f t="shared" si="189"/>
        <v>1.4090830023064111</v>
      </c>
      <c r="KS47" s="406">
        <f t="shared" si="189"/>
        <v>0.42303276163956538</v>
      </c>
      <c r="KT47" s="405">
        <f t="shared" si="189"/>
        <v>0.53742415612228911</v>
      </c>
      <c r="KU47" s="404">
        <f t="shared" si="189"/>
        <v>0.59495400809371624</v>
      </c>
      <c r="KV47" s="403">
        <f t="shared" si="189"/>
        <v>0.36481241808736969</v>
      </c>
      <c r="KW47" s="289"/>
      <c r="KX47" s="288"/>
      <c r="KY47" s="241" t="e">
        <f>+(KU47-#REF!)</f>
        <v>#REF!</v>
      </c>
      <c r="KZ47" s="117" t="e">
        <f t="shared" si="141"/>
        <v>#REF!</v>
      </c>
    </row>
    <row r="48" spans="1:327" x14ac:dyDescent="0.25">
      <c r="A48" s="292">
        <v>0.12063083005808872</v>
      </c>
      <c r="B48" s="204" t="s">
        <v>327</v>
      </c>
      <c r="C48" s="204"/>
      <c r="D48" s="191">
        <f t="shared" ref="D48:J48" si="190">-D19/D7</f>
        <v>7.5067288229830567E-2</v>
      </c>
      <c r="E48" s="407">
        <f t="shared" si="190"/>
        <v>0.20139619843889733</v>
      </c>
      <c r="F48" s="191">
        <f t="shared" si="190"/>
        <v>0.1192619980152905</v>
      </c>
      <c r="G48" s="406">
        <f t="shared" si="190"/>
        <v>0.17218534391994797</v>
      </c>
      <c r="H48" s="405">
        <f t="shared" si="190"/>
        <v>0.14095972696843737</v>
      </c>
      <c r="I48" s="404">
        <f t="shared" si="190"/>
        <v>0.13093741246776341</v>
      </c>
      <c r="J48" s="403">
        <f t="shared" si="190"/>
        <v>-4.4448517240156027E-2</v>
      </c>
      <c r="K48" s="203"/>
      <c r="L48" s="202"/>
      <c r="M48" s="291" t="e">
        <f>+(I48-#REF!)</f>
        <v>#REF!</v>
      </c>
      <c r="N48" s="117" t="e">
        <f t="shared" si="120"/>
        <v>#REF!</v>
      </c>
      <c r="AF48" s="191">
        <f t="shared" ref="AF48:AL48" si="191">-AF19/AF7</f>
        <v>0.20549974575957725</v>
      </c>
      <c r="AG48" s="407">
        <f t="shared" si="191"/>
        <v>0.2429651056066601</v>
      </c>
      <c r="AH48" s="191">
        <f t="shared" si="191"/>
        <v>0.13561222250837346</v>
      </c>
      <c r="AI48" s="406">
        <f t="shared" si="191"/>
        <v>0.27909433291075642</v>
      </c>
      <c r="AJ48" s="405">
        <f t="shared" si="191"/>
        <v>0.16776674798368668</v>
      </c>
      <c r="AK48" s="404">
        <f t="shared" si="191"/>
        <v>0.44162225030520585</v>
      </c>
      <c r="AL48" s="403">
        <f t="shared" si="191"/>
        <v>5.6791661654786073E-2</v>
      </c>
      <c r="AM48" s="203"/>
      <c r="AN48" s="202"/>
      <c r="AO48" s="291" t="e">
        <f>+(AK48-#REF!)</f>
        <v>#REF!</v>
      </c>
      <c r="BG48" s="191">
        <f t="shared" ref="BG48:BM48" si="192">-BG19/BG7</f>
        <v>0.16433337490320338</v>
      </c>
      <c r="BH48" s="407">
        <f t="shared" si="192"/>
        <v>0.1665622870266309</v>
      </c>
      <c r="BI48" s="191">
        <f t="shared" si="192"/>
        <v>0.13456111214467809</v>
      </c>
      <c r="BJ48" s="406">
        <f t="shared" si="192"/>
        <v>0.22035366752804456</v>
      </c>
      <c r="BK48" s="405">
        <f t="shared" si="192"/>
        <v>0.18610860585777875</v>
      </c>
      <c r="BL48" s="404">
        <f t="shared" si="192"/>
        <v>0.22671127918547876</v>
      </c>
      <c r="BM48" s="403">
        <f t="shared" si="192"/>
        <v>9.3229521946028723E-2</v>
      </c>
      <c r="BN48" s="203"/>
      <c r="BO48" s="202"/>
      <c r="BP48" s="291" t="e">
        <f>+(BL48-#REF!)</f>
        <v>#REF!</v>
      </c>
      <c r="BQ48" s="117" t="e">
        <f t="shared" si="123"/>
        <v>#REF!</v>
      </c>
      <c r="CH48" s="191">
        <f t="shared" ref="CH48:CN48" si="193">-CH19/CH7</f>
        <v>0.16262824507548232</v>
      </c>
      <c r="CI48" s="407">
        <f t="shared" si="193"/>
        <v>0.15608481559681114</v>
      </c>
      <c r="CJ48" s="191">
        <f t="shared" si="193"/>
        <v>0.13452125098367701</v>
      </c>
      <c r="CK48" s="406">
        <f t="shared" si="193"/>
        <v>0.226192748462858</v>
      </c>
      <c r="CL48" s="405">
        <f t="shared" si="193"/>
        <v>0.19827789673592669</v>
      </c>
      <c r="CM48" s="404">
        <f t="shared" si="193"/>
        <v>0.22416818330795227</v>
      </c>
      <c r="CN48" s="403">
        <f t="shared" si="193"/>
        <v>0.11038199519444997</v>
      </c>
      <c r="CO48" s="203"/>
      <c r="CP48" s="202"/>
      <c r="CQ48" s="291" t="e">
        <f>+(CM48-#REF!)</f>
        <v>#REF!</v>
      </c>
      <c r="CR48" s="117" t="e">
        <f t="shared" si="125"/>
        <v>#REF!</v>
      </c>
      <c r="DI48" s="191">
        <f t="shared" ref="DI48:DO48" si="194">-DI19/DI7</f>
        <v>0.15315110370943666</v>
      </c>
      <c r="DJ48" s="407">
        <f t="shared" si="194"/>
        <v>0.15672080507770714</v>
      </c>
      <c r="DK48" s="191">
        <f t="shared" si="194"/>
        <v>0.11838675321049842</v>
      </c>
      <c r="DL48" s="406">
        <f t="shared" si="194"/>
        <v>0.16031213969304556</v>
      </c>
      <c r="DM48" s="405">
        <f t="shared" si="194"/>
        <v>0.19994194432719259</v>
      </c>
      <c r="DN48" s="404">
        <f t="shared" si="194"/>
        <v>0.23605151735034752</v>
      </c>
      <c r="DO48" s="403">
        <f t="shared" si="194"/>
        <v>0.11775631575657326</v>
      </c>
      <c r="DP48" s="203"/>
      <c r="DQ48" s="202"/>
      <c r="DR48" s="291" t="e">
        <f>+(DN48-#REF!)</f>
        <v>#REF!</v>
      </c>
      <c r="DS48" s="117" t="e">
        <f t="shared" si="127"/>
        <v>#REF!</v>
      </c>
      <c r="EJ48" s="191">
        <f t="shared" ref="EJ48:EP48" si="195">-EJ19/EJ7</f>
        <v>0.15191049938439583</v>
      </c>
      <c r="EK48" s="407">
        <f t="shared" si="195"/>
        <v>0.15463713496230361</v>
      </c>
      <c r="EL48" s="191">
        <f t="shared" si="195"/>
        <v>0.12547858873491061</v>
      </c>
      <c r="EM48" s="406">
        <f t="shared" si="195"/>
        <v>0.15594296149604819</v>
      </c>
      <c r="EN48" s="405">
        <f t="shared" si="195"/>
        <v>0.1988893481881133</v>
      </c>
      <c r="EO48" s="404">
        <f t="shared" si="195"/>
        <v>0.19648791147688929</v>
      </c>
      <c r="EP48" s="403">
        <f t="shared" si="195"/>
        <v>0.14550349636494633</v>
      </c>
      <c r="EQ48" s="203"/>
      <c r="ER48" s="202"/>
      <c r="ES48" s="291" t="e">
        <f>+(EO48-#REF!)</f>
        <v>#REF!</v>
      </c>
      <c r="ET48" s="117" t="e">
        <f t="shared" si="129"/>
        <v>#REF!</v>
      </c>
      <c r="FK48" s="191">
        <f t="shared" ref="FK48:FQ48" si="196">-FK19/FK7</f>
        <v>0.16272771770270811</v>
      </c>
      <c r="FL48" s="407">
        <f t="shared" si="196"/>
        <v>0.15472013802735102</v>
      </c>
      <c r="FM48" s="191">
        <f t="shared" si="196"/>
        <v>0.12922723414085069</v>
      </c>
      <c r="FN48" s="406">
        <f t="shared" si="196"/>
        <v>0.16124832483746118</v>
      </c>
      <c r="FO48" s="405">
        <f t="shared" si="196"/>
        <v>0.1989697074773934</v>
      </c>
      <c r="FP48" s="404">
        <f t="shared" si="196"/>
        <v>0.7469908006401802</v>
      </c>
      <c r="FQ48" s="403">
        <f t="shared" si="196"/>
        <v>0.13544344610124764</v>
      </c>
      <c r="FR48" s="203"/>
      <c r="FS48" s="202"/>
      <c r="FT48" s="291" t="e">
        <f>+(FP48-#REF!)</f>
        <v>#REF!</v>
      </c>
      <c r="FU48" s="117" t="e">
        <f t="shared" si="131"/>
        <v>#REF!</v>
      </c>
      <c r="GL48" s="191">
        <f t="shared" ref="GL48:GR48" si="197">-GL19/GL7</f>
        <v>0.15924391515291667</v>
      </c>
      <c r="GM48" s="407">
        <f t="shared" si="197"/>
        <v>0.13922718967307143</v>
      </c>
      <c r="GN48" s="191">
        <f t="shared" si="197"/>
        <v>0.18450460918074477</v>
      </c>
      <c r="GO48" s="406">
        <f t="shared" si="197"/>
        <v>0.15641399581718035</v>
      </c>
      <c r="GP48" s="405">
        <f t="shared" si="197"/>
        <v>0.12769361563790899</v>
      </c>
      <c r="GQ48" s="404">
        <f t="shared" si="197"/>
        <v>0.24077069484356584</v>
      </c>
      <c r="GR48" s="403">
        <f t="shared" si="197"/>
        <v>0.14313052569225806</v>
      </c>
      <c r="GS48" s="203"/>
      <c r="GT48" s="202"/>
      <c r="GU48" s="291" t="e">
        <f>+(GQ48-#REF!)</f>
        <v>#REF!</v>
      </c>
      <c r="GV48" s="117" t="e">
        <f t="shared" si="133"/>
        <v>#REF!</v>
      </c>
      <c r="HM48" s="191">
        <f t="shared" ref="HM48:HS48" si="198">-HM19/HM7</f>
        <v>0.15792604264701537</v>
      </c>
      <c r="HN48" s="407">
        <f t="shared" si="198"/>
        <v>0.13864752688687207</v>
      </c>
      <c r="HO48" s="191">
        <f t="shared" si="198"/>
        <v>0.18370463715110777</v>
      </c>
      <c r="HP48" s="406">
        <f t="shared" si="198"/>
        <v>0.15453282380426239</v>
      </c>
      <c r="HQ48" s="405">
        <f t="shared" si="198"/>
        <v>0.1276224819569319</v>
      </c>
      <c r="HR48" s="404">
        <f t="shared" si="198"/>
        <v>0.22436150506658165</v>
      </c>
      <c r="HS48" s="403">
        <f t="shared" si="198"/>
        <v>0.14439426172650577</v>
      </c>
      <c r="HT48" s="203"/>
      <c r="HU48" s="202"/>
      <c r="HV48" s="291" t="e">
        <f>+(HR48-#REF!)</f>
        <v>#REF!</v>
      </c>
      <c r="HW48" s="117" t="e">
        <f t="shared" si="135"/>
        <v>#REF!</v>
      </c>
      <c r="IN48" s="191">
        <f t="shared" ref="IN48:IT48" si="199">-IN19/IN7</f>
        <v>0.15704913502963611</v>
      </c>
      <c r="IO48" s="407">
        <f t="shared" si="199"/>
        <v>0.13815248142553152</v>
      </c>
      <c r="IP48" s="191">
        <f t="shared" si="199"/>
        <v>0.18302428879914825</v>
      </c>
      <c r="IQ48" s="406">
        <f t="shared" si="199"/>
        <v>0.15277642589910148</v>
      </c>
      <c r="IR48" s="405">
        <f t="shared" si="199"/>
        <v>0.12732601044885328</v>
      </c>
      <c r="IS48" s="404">
        <f t="shared" si="199"/>
        <v>0.21049318263690972</v>
      </c>
      <c r="IT48" s="403">
        <f t="shared" si="199"/>
        <v>0.14522027463369702</v>
      </c>
      <c r="IU48" s="203"/>
      <c r="IV48" s="202"/>
      <c r="IW48" s="291" t="e">
        <f>+(IS48-#REF!)</f>
        <v>#REF!</v>
      </c>
      <c r="IX48" s="117" t="e">
        <f t="shared" si="137"/>
        <v>#REF!</v>
      </c>
      <c r="JO48" s="191">
        <f t="shared" ref="JO48:JU48" si="200">-JO19/JO7</f>
        <v>0.15645528135968773</v>
      </c>
      <c r="JP48" s="407">
        <f t="shared" si="200"/>
        <v>0.13774764681130888</v>
      </c>
      <c r="JQ48" s="191">
        <f t="shared" si="200"/>
        <v>0.18236050718906552</v>
      </c>
      <c r="JR48" s="406">
        <f t="shared" si="200"/>
        <v>0.15096208484894438</v>
      </c>
      <c r="JS48" s="405">
        <f t="shared" si="200"/>
        <v>0.1270734758505023</v>
      </c>
      <c r="JT48" s="404">
        <f t="shared" si="200"/>
        <v>0.19875038571417489</v>
      </c>
      <c r="JU48" s="403">
        <f t="shared" si="200"/>
        <v>0.14648331415105312</v>
      </c>
      <c r="JV48" s="203"/>
      <c r="JW48" s="202"/>
      <c r="JX48" s="291" t="e">
        <f>+(JT48-#REF!)</f>
        <v>#REF!</v>
      </c>
      <c r="JY48" s="117" t="e">
        <f t="shared" si="139"/>
        <v>#REF!</v>
      </c>
      <c r="KP48" s="191">
        <f t="shared" ref="KP48:KV48" si="201">-KP19/KP7</f>
        <v>0.17535057458802233</v>
      </c>
      <c r="KQ48" s="407">
        <f t="shared" si="201"/>
        <v>0.13534980393178916</v>
      </c>
      <c r="KR48" s="191">
        <f t="shared" si="201"/>
        <v>0.2358194668736949</v>
      </c>
      <c r="KS48" s="406">
        <f t="shared" si="201"/>
        <v>0.14803233902533339</v>
      </c>
      <c r="KT48" s="405">
        <f t="shared" si="201"/>
        <v>0.13297687374793729</v>
      </c>
      <c r="KU48" s="404">
        <f t="shared" si="201"/>
        <v>0.18984277045052941</v>
      </c>
      <c r="KV48" s="403">
        <f t="shared" si="201"/>
        <v>0.18951127559230865</v>
      </c>
      <c r="KW48" s="203"/>
      <c r="KX48" s="202"/>
      <c r="KY48" s="291" t="e">
        <f>+(KU48-#REF!)</f>
        <v>#REF!</v>
      </c>
      <c r="KZ48" s="117" t="e">
        <f t="shared" si="141"/>
        <v>#REF!</v>
      </c>
    </row>
    <row r="49" spans="1:327" x14ac:dyDescent="0.25">
      <c r="A49" s="205">
        <v>0.18983722416633711</v>
      </c>
      <c r="B49" s="290" t="s">
        <v>326</v>
      </c>
      <c r="C49" s="290"/>
      <c r="D49" s="191">
        <f>-D41/D7</f>
        <v>0.30098915797961656</v>
      </c>
      <c r="E49" s="191">
        <f>-E41/E7</f>
        <v>0.38112465525020739</v>
      </c>
      <c r="F49" s="191">
        <f>-F41/F7</f>
        <v>0.18037589058553988</v>
      </c>
      <c r="G49" s="406">
        <f>+ABS(G41/G7)</f>
        <v>9.5488707887104091E-2</v>
      </c>
      <c r="H49" s="405">
        <f>+ABS(H41/H7)</f>
        <v>0.58641548573035096</v>
      </c>
      <c r="I49" s="404">
        <f>-I41/I7</f>
        <v>0.69519038652915088</v>
      </c>
      <c r="J49" s="403">
        <f>-J41/J7</f>
        <v>0.22285127331976143</v>
      </c>
      <c r="K49" s="289"/>
      <c r="L49" s="288"/>
      <c r="M49" s="287" t="e">
        <f>+(I49-#REF!)</f>
        <v>#REF!</v>
      </c>
      <c r="N49" s="117" t="e">
        <f t="shared" si="120"/>
        <v>#REF!</v>
      </c>
      <c r="AF49" s="191">
        <f>-AF41/AF7</f>
        <v>0.21670483125041742</v>
      </c>
      <c r="AG49" s="191">
        <f>-AG41/AG7</f>
        <v>0.10529801978404912</v>
      </c>
      <c r="AH49" s="191">
        <f>-AH41/AH7</f>
        <v>0.55852312335605314</v>
      </c>
      <c r="AI49" s="406">
        <f>+ABS(AI41/AI7)</f>
        <v>5.165403003065018E-2</v>
      </c>
      <c r="AJ49" s="405">
        <f>+ABS(AJ41/AJ7)</f>
        <v>0.50031158470948389</v>
      </c>
      <c r="AK49" s="404">
        <f>-AK41/AK7</f>
        <v>0.2416373689044457</v>
      </c>
      <c r="AL49" s="403">
        <f>-AL41/AL7</f>
        <v>0.18380655569629994</v>
      </c>
      <c r="AM49" s="289"/>
      <c r="AN49" s="288"/>
      <c r="AO49" s="287" t="e">
        <f>+(AK49-#REF!)</f>
        <v>#REF!</v>
      </c>
      <c r="BG49" s="191">
        <f>-BG41/BG7</f>
        <v>0.16667983028446107</v>
      </c>
      <c r="BH49" s="191">
        <f>-BH41/BH7</f>
        <v>8.9990895419848602E-2</v>
      </c>
      <c r="BI49" s="191">
        <f>-BI41/BI7</f>
        <v>0.34841597096843074</v>
      </c>
      <c r="BJ49" s="406">
        <f>+ABS(BJ41/BJ7)</f>
        <v>3.7851558326478435E-2</v>
      </c>
      <c r="BK49" s="405">
        <f>+ABS(BK41/BK7)</f>
        <v>0.88708703964771929</v>
      </c>
      <c r="BL49" s="404">
        <f>-BL41/BL7</f>
        <v>0.12061859294236862</v>
      </c>
      <c r="BM49" s="403">
        <f>-BM41/BM7</f>
        <v>0.16310364211796743</v>
      </c>
      <c r="BN49" s="289"/>
      <c r="BO49" s="288"/>
      <c r="BP49" s="287" t="e">
        <f>+(BL49-#REF!)</f>
        <v>#REF!</v>
      </c>
      <c r="BQ49" s="117" t="e">
        <f t="shared" si="123"/>
        <v>#REF!</v>
      </c>
      <c r="CH49" s="191">
        <f>-CH41/CH7</f>
        <v>0.16542136376682798</v>
      </c>
      <c r="CI49" s="191">
        <f>-CI41/CI7</f>
        <v>7.2041886515727557E-2</v>
      </c>
      <c r="CJ49" s="191">
        <f>-CJ41/CJ7</f>
        <v>0.44976378387740951</v>
      </c>
      <c r="CK49" s="406">
        <f>+ABS(CK41/CK7)</f>
        <v>4.6608447420581657E-2</v>
      </c>
      <c r="CL49" s="405">
        <f>+ABS(CL41/CL7)</f>
        <v>0.45517550637622328</v>
      </c>
      <c r="CM49" s="404">
        <f>-CM41/CM7</f>
        <v>0.1617206364018112</v>
      </c>
      <c r="CN49" s="403">
        <f>-CN41/CN7</f>
        <v>0.14794395146406325</v>
      </c>
      <c r="CO49" s="289"/>
      <c r="CP49" s="288"/>
      <c r="CQ49" s="287" t="e">
        <f>+(CM49-#REF!)</f>
        <v>#REF!</v>
      </c>
      <c r="CR49" s="117" t="e">
        <f t="shared" si="125"/>
        <v>#REF!</v>
      </c>
      <c r="DI49" s="191">
        <f>-DI41/DI7</f>
        <v>0.17788433274266141</v>
      </c>
      <c r="DJ49" s="191">
        <f>-DJ41/DJ7</f>
        <v>8.7674775416927239E-2</v>
      </c>
      <c r="DK49" s="191">
        <f>-DK41/DK7</f>
        <v>0.42396362399305321</v>
      </c>
      <c r="DL49" s="406">
        <f>+ABS(DL41/DL7)</f>
        <v>5.2082494816130261E-2</v>
      </c>
      <c r="DM49" s="405">
        <f>+ABS(DM41/DM7)</f>
        <v>0.48829677044251973</v>
      </c>
      <c r="DN49" s="404">
        <f>-DN41/DN7</f>
        <v>0.15946841045342505</v>
      </c>
      <c r="DO49" s="403">
        <f>-DO41/DO7</f>
        <v>0.13530373267551543</v>
      </c>
      <c r="DP49" s="289"/>
      <c r="DQ49" s="288"/>
      <c r="DR49" s="287" t="e">
        <f>+(DN49-#REF!)</f>
        <v>#REF!</v>
      </c>
      <c r="DS49" s="117" t="e">
        <f t="shared" si="127"/>
        <v>#REF!</v>
      </c>
      <c r="EJ49" s="191">
        <f>-EJ41/EJ7</f>
        <v>0.18781936948534109</v>
      </c>
      <c r="EK49" s="191">
        <f>-EK41/EK7</f>
        <v>8.8390970626185478E-2</v>
      </c>
      <c r="EL49" s="191">
        <f>-EL41/EL7</f>
        <v>0.41766000464779007</v>
      </c>
      <c r="EM49" s="406">
        <f>+ABS(EM41/EM7)</f>
        <v>6.1222866471415283E-2</v>
      </c>
      <c r="EN49" s="405">
        <f>+ABS(EN41/EN7)</f>
        <v>0.54820005344042122</v>
      </c>
      <c r="EO49" s="404">
        <f>-EO41/EO7</f>
        <v>0.2333510219438279</v>
      </c>
      <c r="EP49" s="403">
        <f>-EP41/EP7</f>
        <v>0.13100526245732605</v>
      </c>
      <c r="EQ49" s="289"/>
      <c r="ER49" s="288"/>
      <c r="ES49" s="287" t="e">
        <f>+(EO49-#REF!)</f>
        <v>#REF!</v>
      </c>
      <c r="ET49" s="117" t="e">
        <f t="shared" si="129"/>
        <v>#REF!</v>
      </c>
      <c r="FK49" s="191">
        <f>-FK41/FK7</f>
        <v>0.20927503936018216</v>
      </c>
      <c r="FL49" s="191">
        <f>-FL41/FL7</f>
        <v>0.10073489679761727</v>
      </c>
      <c r="FM49" s="191">
        <f>-FM41/FM7</f>
        <v>0.41271517952645126</v>
      </c>
      <c r="FN49" s="406">
        <f>+ABS(FN41/FN7)</f>
        <v>6.697339208057683E-2</v>
      </c>
      <c r="FO49" s="405">
        <f>+ABS(FO41/FO7)</f>
        <v>0.60925253185526052</v>
      </c>
      <c r="FP49" s="404">
        <f>-FP41/FP7</f>
        <v>0.74519408530108289</v>
      </c>
      <c r="FQ49" s="403">
        <f>-FQ41/FQ7</f>
        <v>0.12141109735995614</v>
      </c>
      <c r="FR49" s="289"/>
      <c r="FS49" s="288"/>
      <c r="FT49" s="287" t="e">
        <f>+(FP49-#REF!)</f>
        <v>#REF!</v>
      </c>
      <c r="FU49" s="117" t="e">
        <f t="shared" si="131"/>
        <v>#REF!</v>
      </c>
      <c r="GL49" s="191">
        <f>-GL41/GL7</f>
        <v>0.19720429972138248</v>
      </c>
      <c r="GM49" s="191">
        <f>-GM41/GM7</f>
        <v>0.10963164412783855</v>
      </c>
      <c r="GN49" s="191">
        <f>-GN41/GN7</f>
        <v>0.40139438765571966</v>
      </c>
      <c r="GO49" s="406">
        <f>+ABS(GO41/GO7)</f>
        <v>6.7987830673184743E-2</v>
      </c>
      <c r="GP49" s="405">
        <f>+ABS(GP41/GP7)</f>
        <v>0.28845400549782635</v>
      </c>
      <c r="GQ49" s="404">
        <f>-GQ41/GQ7</f>
        <v>0.22862333576491553</v>
      </c>
      <c r="GR49" s="403">
        <f>-GR41/GR7</f>
        <v>0.12828718795467736</v>
      </c>
      <c r="GS49" s="289"/>
      <c r="GT49" s="288"/>
      <c r="GU49" s="287" t="e">
        <f>+(GQ49-#REF!)</f>
        <v>#REF!</v>
      </c>
      <c r="GV49" s="117" t="e">
        <f t="shared" si="133"/>
        <v>#REF!</v>
      </c>
      <c r="HM49" s="191">
        <f>-HM41/HM7</f>
        <v>0.19935076487236314</v>
      </c>
      <c r="HN49" s="191">
        <f>-HN41/HN7</f>
        <v>0.11327644403825536</v>
      </c>
      <c r="HO49" s="191">
        <f>-HO41/HO7</f>
        <v>0.4023972227817727</v>
      </c>
      <c r="HP49" s="406">
        <f>+ABS(HP41/HP7)</f>
        <v>7.113071129845569E-2</v>
      </c>
      <c r="HQ49" s="405">
        <f>+ABS(HQ41/HQ7)</f>
        <v>0.2665911969723026</v>
      </c>
      <c r="HR49" s="404">
        <f>-HR41/HR7</f>
        <v>0.22008206373100683</v>
      </c>
      <c r="HS49" s="403">
        <f>-HS41/HS7</f>
        <v>0.12850455032565555</v>
      </c>
      <c r="HT49" s="289"/>
      <c r="HU49" s="288"/>
      <c r="HV49" s="287" t="e">
        <f>+(HR49-#REF!)</f>
        <v>#REF!</v>
      </c>
      <c r="HW49" s="117" t="e">
        <f t="shared" si="135"/>
        <v>#REF!</v>
      </c>
      <c r="IN49" s="191">
        <f>-IN41/IN7</f>
        <v>0.20125774573898039</v>
      </c>
      <c r="IO49" s="191">
        <f>-IO41/IO7</f>
        <v>0.11782539257807829</v>
      </c>
      <c r="IP49" s="191">
        <f>-IP41/IP7</f>
        <v>0.39756959590432428</v>
      </c>
      <c r="IQ49" s="406">
        <f>+ABS(IQ41/IQ7)</f>
        <v>7.1465573901032628E-2</v>
      </c>
      <c r="IR49" s="405">
        <f>+ABS(IR41/IR7)</f>
        <v>0.28204990285656079</v>
      </c>
      <c r="IS49" s="404">
        <f>-IS41/IS7</f>
        <v>0.21165483385557421</v>
      </c>
      <c r="IT49" s="403">
        <f>-IT41/IT7</f>
        <v>0.1234034998789416</v>
      </c>
      <c r="IU49" s="289"/>
      <c r="IV49" s="288"/>
      <c r="IW49" s="287" t="e">
        <f>+(IS49-#REF!)</f>
        <v>#REF!</v>
      </c>
      <c r="IX49" s="117" t="e">
        <f t="shared" si="137"/>
        <v>#REF!</v>
      </c>
      <c r="JO49" s="191">
        <f>-JO41/JO7</f>
        <v>0.2013887892598176</v>
      </c>
      <c r="JP49" s="191">
        <f>-JP41/JP7</f>
        <v>0.12338498133773103</v>
      </c>
      <c r="JQ49" s="191">
        <f>-JQ41/JQ7</f>
        <v>0.38735597850699055</v>
      </c>
      <c r="JR49" s="406">
        <f>+ABS(JR41/JR7)</f>
        <v>6.5624607829600015E-2</v>
      </c>
      <c r="JS49" s="405">
        <f>+ABS(JS41/JS7)</f>
        <v>0.28782067736535327</v>
      </c>
      <c r="JT49" s="404">
        <f>-JT41/JT7</f>
        <v>0.19716141923114097</v>
      </c>
      <c r="JU49" s="403">
        <f>-JU41/JU7</f>
        <v>0.12986985276755753</v>
      </c>
      <c r="JV49" s="289"/>
      <c r="JW49" s="288"/>
      <c r="JX49" s="287" t="e">
        <f>+(JT49-#REF!)</f>
        <v>#REF!</v>
      </c>
      <c r="JY49" s="117" t="e">
        <f t="shared" si="139"/>
        <v>#REF!</v>
      </c>
      <c r="KP49" s="191">
        <f>-KP41/KP7</f>
        <v>0.20375979088386617</v>
      </c>
      <c r="KQ49" s="191">
        <f>-KQ41/KQ7</f>
        <v>0.12744112972004734</v>
      </c>
      <c r="KR49" s="191">
        <f>-KR41/KR7</f>
        <v>0.3799218049635516</v>
      </c>
      <c r="KS49" s="406">
        <f>+ABS(KS41/KS7)</f>
        <v>6.5435596734755741E-2</v>
      </c>
      <c r="KT49" s="405">
        <f>+ABS(KT41/KT7)</f>
        <v>0.2963929977235219</v>
      </c>
      <c r="KU49" s="404">
        <f>-KU41/KU7</f>
        <v>0.19287552397859137</v>
      </c>
      <c r="KV49" s="403">
        <f>-KV41/KV7</f>
        <v>0.13579692549682934</v>
      </c>
      <c r="KW49" s="289"/>
      <c r="KX49" s="288"/>
      <c r="KY49" s="287" t="e">
        <f>+(KU49-#REF!)</f>
        <v>#REF!</v>
      </c>
      <c r="KZ49" s="117" t="e">
        <f t="shared" si="141"/>
        <v>#REF!</v>
      </c>
    </row>
    <row r="50" spans="1:327" x14ac:dyDescent="0.25">
      <c r="A50" s="200">
        <v>0.57225278493755383</v>
      </c>
      <c r="B50" s="199" t="s">
        <v>379</v>
      </c>
      <c r="C50" s="199"/>
      <c r="D50" s="191">
        <f t="shared" ref="D50:J50" si="202">SUM(D47:D49)</f>
        <v>1.3512391332789928</v>
      </c>
      <c r="E50" s="407">
        <f t="shared" si="202"/>
        <v>2.4532358627004505</v>
      </c>
      <c r="F50" s="191">
        <f t="shared" si="202"/>
        <v>0.9947212099635574</v>
      </c>
      <c r="G50" s="406">
        <f t="shared" si="202"/>
        <v>0.63790118782201422</v>
      </c>
      <c r="H50" s="405">
        <f t="shared" si="202"/>
        <v>1.8375705022005822</v>
      </c>
      <c r="I50" s="404">
        <f t="shared" si="202"/>
        <v>2.492725470372227</v>
      </c>
      <c r="J50" s="403">
        <f t="shared" si="202"/>
        <v>0.46364649923945178</v>
      </c>
      <c r="K50" s="197"/>
      <c r="L50" s="196"/>
      <c r="M50" s="241" t="e">
        <f>+(I50-#REF!)</f>
        <v>#REF!</v>
      </c>
      <c r="N50" s="117" t="e">
        <f t="shared" si="120"/>
        <v>#REF!</v>
      </c>
      <c r="AF50" s="191">
        <f t="shared" ref="AF50:AL50" si="203">SUM(AF47:AF49)</f>
        <v>1.1538550608199312</v>
      </c>
      <c r="AG50" s="407">
        <f t="shared" si="203"/>
        <v>0.78362014993395168</v>
      </c>
      <c r="AH50" s="191">
        <f t="shared" si="203"/>
        <v>2.7189949574453514</v>
      </c>
      <c r="AI50" s="406">
        <f t="shared" si="203"/>
        <v>0.67932405729690204</v>
      </c>
      <c r="AJ50" s="405">
        <f t="shared" si="203"/>
        <v>1.6150189784968181</v>
      </c>
      <c r="AK50" s="404">
        <f t="shared" si="203"/>
        <v>1.0057882710365253</v>
      </c>
      <c r="AL50" s="403">
        <f t="shared" si="203"/>
        <v>0.82011174530240871</v>
      </c>
      <c r="AM50" s="197"/>
      <c r="AN50" s="196"/>
      <c r="AO50" s="241" t="e">
        <f>+(AK50-#REF!)</f>
        <v>#REF!</v>
      </c>
      <c r="BG50" s="191">
        <f t="shared" ref="BG50:BM50" si="204">SUM(BG47:BG49)</f>
        <v>0.99016484272992156</v>
      </c>
      <c r="BH50" s="407">
        <f t="shared" si="204"/>
        <v>0.70782921697316425</v>
      </c>
      <c r="BI50" s="191">
        <f t="shared" si="204"/>
        <v>1.8665835622692175</v>
      </c>
      <c r="BJ50" s="406">
        <f t="shared" si="204"/>
        <v>0.61523377171793658</v>
      </c>
      <c r="BK50" s="405">
        <f t="shared" si="204"/>
        <v>2.6474062392234896</v>
      </c>
      <c r="BL50" s="404">
        <f t="shared" si="204"/>
        <v>0.71901691246374122</v>
      </c>
      <c r="BM50" s="403">
        <f t="shared" si="204"/>
        <v>0.79966061495336316</v>
      </c>
      <c r="BN50" s="197"/>
      <c r="BO50" s="196"/>
      <c r="BP50" s="241" t="e">
        <f>+(BL50-#REF!)</f>
        <v>#REF!</v>
      </c>
      <c r="BQ50" s="117" t="e">
        <f t="shared" si="123"/>
        <v>#REF!</v>
      </c>
      <c r="CH50" s="191">
        <f t="shared" ref="CH50:CN50" si="205">SUM(CH47:CH49)</f>
        <v>0.92748764884028478</v>
      </c>
      <c r="CI50" s="407">
        <f t="shared" si="205"/>
        <v>0.58727230530226615</v>
      </c>
      <c r="CJ50" s="191">
        <f t="shared" si="205"/>
        <v>2.1890906516596149</v>
      </c>
      <c r="CK50" s="406">
        <f t="shared" si="205"/>
        <v>0.57947669569157212</v>
      </c>
      <c r="CL50" s="405">
        <f t="shared" si="205"/>
        <v>1.4282962197583946</v>
      </c>
      <c r="CM50" s="404">
        <f t="shared" si="205"/>
        <v>0.79133972638061179</v>
      </c>
      <c r="CN50" s="403">
        <f t="shared" si="205"/>
        <v>0.75523397733153685</v>
      </c>
      <c r="CO50" s="197"/>
      <c r="CP50" s="196"/>
      <c r="CQ50" s="241" t="e">
        <f>+(CM50-#REF!)</f>
        <v>#REF!</v>
      </c>
      <c r="CR50" s="117" t="e">
        <f t="shared" si="125"/>
        <v>#REF!</v>
      </c>
      <c r="DI50" s="191">
        <f t="shared" ref="DI50:DO50" si="206">SUM(DI47:DI49)</f>
        <v>0.9835302554443075</v>
      </c>
      <c r="DJ50" s="407">
        <f t="shared" si="206"/>
        <v>0.69226261460964988</v>
      </c>
      <c r="DK50" s="191">
        <f t="shared" si="206"/>
        <v>2.1543646320615317</v>
      </c>
      <c r="DL50" s="406">
        <f t="shared" si="206"/>
        <v>0.55523101774873718</v>
      </c>
      <c r="DM50" s="405">
        <f t="shared" si="206"/>
        <v>1.5897440187280685</v>
      </c>
      <c r="DN50" s="404">
        <f t="shared" si="206"/>
        <v>0.95698007229610804</v>
      </c>
      <c r="DO50" s="403">
        <f t="shared" si="206"/>
        <v>0.49437549111193729</v>
      </c>
      <c r="DP50" s="197"/>
      <c r="DQ50" s="196"/>
      <c r="DR50" s="241" t="e">
        <f>+(DN50-#REF!)</f>
        <v>#REF!</v>
      </c>
      <c r="DS50" s="117" t="e">
        <f t="shared" si="127"/>
        <v>#REF!</v>
      </c>
      <c r="EJ50" s="191">
        <f t="shared" ref="EJ50:EP50" si="207">SUM(EJ47:EJ49)</f>
        <v>1.0305000217137243</v>
      </c>
      <c r="EK50" s="407">
        <f t="shared" si="207"/>
        <v>0.69186474617247173</v>
      </c>
      <c r="EL50" s="191">
        <f t="shared" si="207"/>
        <v>2.1186614250811249</v>
      </c>
      <c r="EM50" s="406">
        <f t="shared" si="207"/>
        <v>0.61776933836806602</v>
      </c>
      <c r="EN50" s="405">
        <f t="shared" si="207"/>
        <v>1.7531623538826482</v>
      </c>
      <c r="EO50" s="404">
        <f t="shared" si="207"/>
        <v>1.230005123625455</v>
      </c>
      <c r="EP50" s="403">
        <f t="shared" si="207"/>
        <v>0.53888936653635133</v>
      </c>
      <c r="EQ50" s="197"/>
      <c r="ER50" s="196"/>
      <c r="ES50" s="241" t="e">
        <f>+(EO50-#REF!)</f>
        <v>#REF!</v>
      </c>
      <c r="ET50" s="117" t="e">
        <f t="shared" si="129"/>
        <v>#REF!</v>
      </c>
      <c r="FK50" s="191">
        <f t="shared" ref="FK50:FQ50" si="208">SUM(FK47:FK49)</f>
        <v>1.1228581279889565</v>
      </c>
      <c r="FL50" s="407">
        <f t="shared" si="208"/>
        <v>0.71219215719215601</v>
      </c>
      <c r="FM50" s="191">
        <f t="shared" si="208"/>
        <v>2.0934428014457356</v>
      </c>
      <c r="FN50" s="406">
        <f t="shared" si="208"/>
        <v>0.66554962804222662</v>
      </c>
      <c r="FO50" s="405">
        <f t="shared" si="208"/>
        <v>1.8993043168672479</v>
      </c>
      <c r="FP50" s="404">
        <f t="shared" si="208"/>
        <v>3.9336422229517374</v>
      </c>
      <c r="FQ50" s="403">
        <f t="shared" si="208"/>
        <v>0.52809437345132659</v>
      </c>
      <c r="FR50" s="197"/>
      <c r="FS50" s="196"/>
      <c r="FT50" s="241" t="e">
        <f>+(FP50-#REF!)</f>
        <v>#REF!</v>
      </c>
      <c r="FU50" s="117" t="e">
        <f t="shared" si="131"/>
        <v>#REF!</v>
      </c>
      <c r="GL50" s="191">
        <f t="shared" ref="GL50:GR50" si="209">SUM(GL47:GL49)</f>
        <v>1.0693420433371885</v>
      </c>
      <c r="GM50" s="407">
        <f t="shared" si="209"/>
        <v>0.7601769383110315</v>
      </c>
      <c r="GN50" s="191">
        <f t="shared" si="209"/>
        <v>2.0921614974185063</v>
      </c>
      <c r="GO50" s="406">
        <f t="shared" si="209"/>
        <v>0.66802854006738932</v>
      </c>
      <c r="GP50" s="405">
        <f t="shared" si="209"/>
        <v>0.93381050073156247</v>
      </c>
      <c r="GQ50" s="404">
        <f t="shared" si="209"/>
        <v>1.2056012207232507</v>
      </c>
      <c r="GR50" s="403">
        <f t="shared" si="209"/>
        <v>0.56866142933302632</v>
      </c>
      <c r="GS50" s="197"/>
      <c r="GT50" s="196"/>
      <c r="GU50" s="241" t="e">
        <f>+(GQ50-#REF!)</f>
        <v>#REF!</v>
      </c>
      <c r="GV50" s="117" t="e">
        <f t="shared" si="133"/>
        <v>#REF!</v>
      </c>
      <c r="HM50" s="191">
        <f t="shared" ref="HM50:HS50" si="210">SUM(HM47:HM49)</f>
        <v>1.0850623310280718</v>
      </c>
      <c r="HN50" s="407">
        <f t="shared" si="210"/>
        <v>0.79561416898068227</v>
      </c>
      <c r="HO50" s="191">
        <f t="shared" si="210"/>
        <v>2.0864183600739823</v>
      </c>
      <c r="HP50" s="406">
        <f t="shared" si="210"/>
        <v>0.68718870709359137</v>
      </c>
      <c r="HQ50" s="405">
        <f t="shared" si="210"/>
        <v>0.87936068382947186</v>
      </c>
      <c r="HR50" s="404">
        <f t="shared" si="210"/>
        <v>1.1400229774854445</v>
      </c>
      <c r="HS50" s="403">
        <f t="shared" si="210"/>
        <v>0.59241537366135333</v>
      </c>
      <c r="HT50" s="197"/>
      <c r="HU50" s="196"/>
      <c r="HV50" s="241" t="e">
        <f>+(HR50-#REF!)</f>
        <v>#REF!</v>
      </c>
      <c r="HW50" s="117" t="e">
        <f t="shared" si="135"/>
        <v>#REF!</v>
      </c>
      <c r="IN50" s="191">
        <f t="shared" ref="IN50:IT50" si="211">SUM(IN47:IN49)</f>
        <v>1.0986873100524113</v>
      </c>
      <c r="IO50" s="407">
        <f t="shared" si="211"/>
        <v>0.8329257708643284</v>
      </c>
      <c r="IP50" s="191">
        <f t="shared" si="211"/>
        <v>2.0521535309773205</v>
      </c>
      <c r="IQ50" s="406">
        <f t="shared" si="211"/>
        <v>0.68487461261717986</v>
      </c>
      <c r="IR50" s="405">
        <f t="shared" si="211"/>
        <v>0.91926188129457809</v>
      </c>
      <c r="IS50" s="404">
        <f t="shared" si="211"/>
        <v>1.0843261455809881</v>
      </c>
      <c r="IT50" s="403">
        <f t="shared" si="211"/>
        <v>0.6005446006770665</v>
      </c>
      <c r="IU50" s="197"/>
      <c r="IV50" s="196"/>
      <c r="IW50" s="241" t="e">
        <f>+(IS50-#REF!)</f>
        <v>#REF!</v>
      </c>
      <c r="IX50" s="117" t="e">
        <f t="shared" si="137"/>
        <v>#REF!</v>
      </c>
      <c r="JO50" s="191">
        <f t="shared" ref="JO50:JU50" si="212">SUM(JO47:JO49)</f>
        <v>1.1032102916337452</v>
      </c>
      <c r="JP50" s="407">
        <f t="shared" si="212"/>
        <v>0.87992433939021342</v>
      </c>
      <c r="JQ50" s="191">
        <f t="shared" si="212"/>
        <v>2.0064908265037005</v>
      </c>
      <c r="JR50" s="406">
        <f t="shared" si="212"/>
        <v>0.64068798895585599</v>
      </c>
      <c r="JS50" s="405">
        <f t="shared" si="212"/>
        <v>0.93658615502168474</v>
      </c>
      <c r="JT50" s="404">
        <f t="shared" si="212"/>
        <v>1.0125830752141916</v>
      </c>
      <c r="JU50" s="403">
        <f t="shared" si="212"/>
        <v>0.62219633857920553</v>
      </c>
      <c r="JV50" s="197"/>
      <c r="JW50" s="196"/>
      <c r="JX50" s="241" t="e">
        <f>+(JT50-#REF!)</f>
        <v>#REF!</v>
      </c>
      <c r="JY50" s="117" t="e">
        <f t="shared" si="139"/>
        <v>#REF!</v>
      </c>
      <c r="KP50" s="191">
        <f t="shared" ref="KP50:KV50" si="213">SUM(KP47:KP49)</f>
        <v>1.132931652543498</v>
      </c>
      <c r="KQ50" s="407">
        <f t="shared" si="213"/>
        <v>0.90215593140738881</v>
      </c>
      <c r="KR50" s="191">
        <f t="shared" si="213"/>
        <v>2.0248242741436577</v>
      </c>
      <c r="KS50" s="406">
        <f t="shared" si="213"/>
        <v>0.63650069739965454</v>
      </c>
      <c r="KT50" s="405">
        <f t="shared" si="213"/>
        <v>0.96679402759374833</v>
      </c>
      <c r="KU50" s="404">
        <f t="shared" si="213"/>
        <v>0.9776723025228371</v>
      </c>
      <c r="KV50" s="403">
        <f t="shared" si="213"/>
        <v>0.69012061917650769</v>
      </c>
      <c r="KW50" s="197"/>
      <c r="KX50" s="196"/>
      <c r="KY50" s="241" t="e">
        <f>+(KU50-#REF!)</f>
        <v>#REF!</v>
      </c>
      <c r="KZ50" s="117" t="e">
        <f t="shared" si="141"/>
        <v>#REF!</v>
      </c>
    </row>
    <row r="51" spans="1:327" x14ac:dyDescent="0.25">
      <c r="A51" s="181">
        <v>0</v>
      </c>
      <c r="B51" s="143" t="s">
        <v>222</v>
      </c>
      <c r="C51" s="394"/>
      <c r="D51" s="394"/>
      <c r="E51" s="147"/>
      <c r="F51" s="143"/>
      <c r="G51" s="388"/>
      <c r="H51" s="148"/>
      <c r="I51" s="215"/>
      <c r="J51" s="148"/>
      <c r="K51" s="149"/>
      <c r="L51" s="148"/>
      <c r="M51" s="145" t="e">
        <f>+(I51-#REF!)</f>
        <v>#REF!</v>
      </c>
      <c r="N51" s="117" t="e">
        <f t="shared" si="120"/>
        <v>#REF!</v>
      </c>
      <c r="AF51" s="394"/>
      <c r="AG51" s="147"/>
      <c r="AH51" s="143"/>
      <c r="AI51" s="388"/>
      <c r="AJ51" s="148"/>
      <c r="AK51" s="215"/>
      <c r="AL51" s="148"/>
      <c r="AM51" s="149"/>
      <c r="AN51" s="148"/>
      <c r="AO51" s="145" t="e">
        <f>+(AK51-#REF!)</f>
        <v>#REF!</v>
      </c>
      <c r="BG51" s="394"/>
      <c r="BH51" s="147"/>
      <c r="BI51" s="143"/>
      <c r="BJ51" s="388"/>
      <c r="BK51" s="148"/>
      <c r="BL51" s="215"/>
      <c r="BM51" s="148"/>
      <c r="BN51" s="149"/>
      <c r="BO51" s="148"/>
      <c r="BP51" s="145" t="e">
        <f>+(BL51-#REF!)</f>
        <v>#REF!</v>
      </c>
      <c r="BQ51" s="117" t="e">
        <f t="shared" si="123"/>
        <v>#REF!</v>
      </c>
      <c r="CH51" s="394"/>
      <c r="CI51" s="147"/>
      <c r="CJ51" s="143"/>
      <c r="CK51" s="388"/>
      <c r="CL51" s="148"/>
      <c r="CM51" s="215"/>
      <c r="CN51" s="148"/>
      <c r="CO51" s="149"/>
      <c r="CP51" s="148"/>
      <c r="CQ51" s="145" t="e">
        <f>+(CM51-#REF!)</f>
        <v>#REF!</v>
      </c>
      <c r="CR51" s="117" t="e">
        <f t="shared" si="125"/>
        <v>#REF!</v>
      </c>
      <c r="DI51" s="394"/>
      <c r="DJ51" s="147"/>
      <c r="DK51" s="143"/>
      <c r="DL51" s="388"/>
      <c r="DM51" s="148"/>
      <c r="DN51" s="215"/>
      <c r="DO51" s="148"/>
      <c r="DP51" s="149"/>
      <c r="DQ51" s="148"/>
      <c r="DR51" s="145" t="e">
        <f>+(DN51-#REF!)</f>
        <v>#REF!</v>
      </c>
      <c r="DS51" s="117" t="e">
        <f t="shared" si="127"/>
        <v>#REF!</v>
      </c>
      <c r="EJ51" s="394"/>
      <c r="EK51" s="147"/>
      <c r="EL51" s="143"/>
      <c r="EM51" s="388"/>
      <c r="EN51" s="148"/>
      <c r="EO51" s="215"/>
      <c r="EP51" s="148"/>
      <c r="EQ51" s="149"/>
      <c r="ER51" s="148"/>
      <c r="ES51" s="145" t="e">
        <f>+(EO51-#REF!)</f>
        <v>#REF!</v>
      </c>
      <c r="ET51" s="117" t="e">
        <f t="shared" si="129"/>
        <v>#REF!</v>
      </c>
      <c r="FK51" s="394"/>
      <c r="FL51" s="147"/>
      <c r="FM51" s="143"/>
      <c r="FN51" s="388"/>
      <c r="FO51" s="148"/>
      <c r="FP51" s="215"/>
      <c r="FQ51" s="148"/>
      <c r="FR51" s="149"/>
      <c r="FS51" s="148"/>
      <c r="FT51" s="145" t="e">
        <f>+(FP51-#REF!)</f>
        <v>#REF!</v>
      </c>
      <c r="FU51" s="117" t="e">
        <f t="shared" si="131"/>
        <v>#REF!</v>
      </c>
      <c r="GL51" s="394"/>
      <c r="GM51" s="147"/>
      <c r="GN51" s="143"/>
      <c r="GO51" s="388"/>
      <c r="GP51" s="148"/>
      <c r="GQ51" s="215"/>
      <c r="GR51" s="148"/>
      <c r="GS51" s="149"/>
      <c r="GT51" s="148"/>
      <c r="GU51" s="145" t="e">
        <f>+(GQ51-#REF!)</f>
        <v>#REF!</v>
      </c>
      <c r="GV51" s="117" t="e">
        <f t="shared" si="133"/>
        <v>#REF!</v>
      </c>
      <c r="HM51" s="394"/>
      <c r="HN51" s="147"/>
      <c r="HO51" s="143"/>
      <c r="HP51" s="388"/>
      <c r="HQ51" s="148"/>
      <c r="HR51" s="215"/>
      <c r="HS51" s="148"/>
      <c r="HT51" s="149"/>
      <c r="HU51" s="148"/>
      <c r="HV51" s="145" t="e">
        <f>+(HR51-#REF!)</f>
        <v>#REF!</v>
      </c>
      <c r="HW51" s="117" t="e">
        <f t="shared" si="135"/>
        <v>#REF!</v>
      </c>
      <c r="IN51" s="394"/>
      <c r="IO51" s="147"/>
      <c r="IP51" s="143"/>
      <c r="IQ51" s="388"/>
      <c r="IR51" s="148"/>
      <c r="IS51" s="215"/>
      <c r="IT51" s="148"/>
      <c r="IU51" s="149"/>
      <c r="IV51" s="148"/>
      <c r="IW51" s="145" t="e">
        <f>+(IS51-#REF!)</f>
        <v>#REF!</v>
      </c>
      <c r="IX51" s="117" t="e">
        <f t="shared" si="137"/>
        <v>#REF!</v>
      </c>
      <c r="JO51" s="394"/>
      <c r="JP51" s="147"/>
      <c r="JQ51" s="143"/>
      <c r="JR51" s="388"/>
      <c r="JS51" s="148"/>
      <c r="JT51" s="215"/>
      <c r="JU51" s="148"/>
      <c r="JV51" s="149"/>
      <c r="JW51" s="148"/>
      <c r="JX51" s="145" t="e">
        <f>+(JT51-#REF!)</f>
        <v>#REF!</v>
      </c>
      <c r="JY51" s="117" t="e">
        <f t="shared" si="139"/>
        <v>#REF!</v>
      </c>
      <c r="KP51" s="394"/>
      <c r="KQ51" s="147"/>
      <c r="KR51" s="143"/>
      <c r="KS51" s="388"/>
      <c r="KT51" s="148"/>
      <c r="KU51" s="215"/>
      <c r="KV51" s="148"/>
      <c r="KW51" s="149"/>
      <c r="KX51" s="148"/>
      <c r="KY51" s="145" t="e">
        <f>+(KU51-#REF!)</f>
        <v>#REF!</v>
      </c>
      <c r="KZ51" s="117" t="e">
        <f t="shared" si="141"/>
        <v>#REF!</v>
      </c>
    </row>
    <row r="52" spans="1:327" x14ac:dyDescent="0.25">
      <c r="A52" s="215" t="s">
        <v>222</v>
      </c>
      <c r="B52" s="237" t="s">
        <v>378</v>
      </c>
      <c r="C52" s="237"/>
      <c r="D52" s="143"/>
      <c r="E52" s="147"/>
      <c r="F52" s="147"/>
      <c r="G52" s="147"/>
      <c r="H52" s="147"/>
      <c r="I52" s="147"/>
      <c r="J52" s="422"/>
      <c r="K52" s="149"/>
      <c r="L52" s="148"/>
      <c r="M52" s="213" t="e">
        <f>+(I52-#REF!)</f>
        <v>#REF!</v>
      </c>
      <c r="N52" s="117" t="e">
        <f t="shared" si="120"/>
        <v>#REF!</v>
      </c>
      <c r="AF52" s="143"/>
      <c r="AG52" s="147"/>
      <c r="AH52" s="147"/>
      <c r="AI52" s="147"/>
      <c r="AJ52" s="147"/>
      <c r="AK52" s="147"/>
      <c r="AL52" s="422"/>
      <c r="AM52" s="149"/>
      <c r="AN52" s="148"/>
      <c r="AO52" s="213" t="e">
        <f>+(AK52-#REF!)</f>
        <v>#REF!</v>
      </c>
      <c r="BG52" s="143"/>
      <c r="BH52" s="147"/>
      <c r="BI52" s="147"/>
      <c r="BJ52" s="147"/>
      <c r="BK52" s="147"/>
      <c r="BL52" s="147"/>
      <c r="BM52" s="422"/>
      <c r="BN52" s="149"/>
      <c r="BO52" s="148"/>
      <c r="BP52" s="213" t="e">
        <f>+(BL52-#REF!)</f>
        <v>#REF!</v>
      </c>
      <c r="BQ52" s="117" t="e">
        <f t="shared" si="123"/>
        <v>#REF!</v>
      </c>
      <c r="CH52" s="143"/>
      <c r="CI52" s="147"/>
      <c r="CJ52" s="147"/>
      <c r="CK52" s="147"/>
      <c r="CL52" s="147"/>
      <c r="CM52" s="147"/>
      <c r="CN52" s="422"/>
      <c r="CO52" s="149"/>
      <c r="CP52" s="148"/>
      <c r="CQ52" s="213" t="e">
        <f>+(CM52-#REF!)</f>
        <v>#REF!</v>
      </c>
      <c r="CR52" s="117" t="e">
        <f t="shared" si="125"/>
        <v>#REF!</v>
      </c>
      <c r="DI52" s="143"/>
      <c r="DJ52" s="147"/>
      <c r="DK52" s="147"/>
      <c r="DL52" s="147"/>
      <c r="DM52" s="147"/>
      <c r="DN52" s="147"/>
      <c r="DO52" s="422"/>
      <c r="DP52" s="149"/>
      <c r="DQ52" s="148"/>
      <c r="DR52" s="213" t="e">
        <f>+(DN52-#REF!)</f>
        <v>#REF!</v>
      </c>
      <c r="DS52" s="117" t="e">
        <f t="shared" si="127"/>
        <v>#REF!</v>
      </c>
      <c r="EJ52" s="143"/>
      <c r="EK52" s="147"/>
      <c r="EL52" s="147"/>
      <c r="EM52" s="147"/>
      <c r="EN52" s="147"/>
      <c r="EO52" s="147"/>
      <c r="EP52" s="422"/>
      <c r="EQ52" s="149"/>
      <c r="ER52" s="148"/>
      <c r="ES52" s="213" t="e">
        <f>+(EO52-#REF!)</f>
        <v>#REF!</v>
      </c>
      <c r="ET52" s="117" t="e">
        <f t="shared" si="129"/>
        <v>#REF!</v>
      </c>
      <c r="FK52" s="143"/>
      <c r="FL52" s="147"/>
      <c r="FM52" s="147"/>
      <c r="FN52" s="147"/>
      <c r="FO52" s="147"/>
      <c r="FP52" s="147"/>
      <c r="FQ52" s="422"/>
      <c r="FR52" s="149"/>
      <c r="FS52" s="148"/>
      <c r="FT52" s="213" t="e">
        <f>+(FP52-#REF!)</f>
        <v>#REF!</v>
      </c>
      <c r="FU52" s="117" t="e">
        <f t="shared" si="131"/>
        <v>#REF!</v>
      </c>
      <c r="GL52" s="143"/>
      <c r="GM52" s="147"/>
      <c r="GN52" s="147"/>
      <c r="GO52" s="147"/>
      <c r="GP52" s="147"/>
      <c r="GQ52" s="147"/>
      <c r="GR52" s="422"/>
      <c r="GS52" s="149"/>
      <c r="GT52" s="148"/>
      <c r="GU52" s="213" t="e">
        <f>+(GQ52-#REF!)</f>
        <v>#REF!</v>
      </c>
      <c r="GV52" s="117" t="e">
        <f t="shared" si="133"/>
        <v>#REF!</v>
      </c>
      <c r="HM52" s="143"/>
      <c r="HN52" s="147"/>
      <c r="HO52" s="147"/>
      <c r="HP52" s="147"/>
      <c r="HQ52" s="147"/>
      <c r="HR52" s="147"/>
      <c r="HS52" s="422"/>
      <c r="HT52" s="149"/>
      <c r="HU52" s="148"/>
      <c r="HV52" s="213" t="e">
        <f>+(HR52-#REF!)</f>
        <v>#REF!</v>
      </c>
      <c r="HW52" s="117" t="e">
        <f t="shared" si="135"/>
        <v>#REF!</v>
      </c>
      <c r="IN52" s="143"/>
      <c r="IO52" s="147"/>
      <c r="IP52" s="147"/>
      <c r="IQ52" s="147"/>
      <c r="IR52" s="147"/>
      <c r="IS52" s="147"/>
      <c r="IT52" s="422"/>
      <c r="IU52" s="149"/>
      <c r="IV52" s="148"/>
      <c r="IW52" s="213" t="e">
        <f>+(IS52-#REF!)</f>
        <v>#REF!</v>
      </c>
      <c r="IX52" s="117" t="e">
        <f t="shared" si="137"/>
        <v>#REF!</v>
      </c>
      <c r="JO52" s="143"/>
      <c r="JP52" s="147"/>
      <c r="JQ52" s="147"/>
      <c r="JR52" s="147"/>
      <c r="JS52" s="147"/>
      <c r="JT52" s="147"/>
      <c r="JU52" s="422"/>
      <c r="JV52" s="149"/>
      <c r="JW52" s="148"/>
      <c r="JX52" s="213" t="e">
        <f>+(JT52-#REF!)</f>
        <v>#REF!</v>
      </c>
      <c r="JY52" s="117" t="e">
        <f t="shared" si="139"/>
        <v>#REF!</v>
      </c>
      <c r="KP52" s="143"/>
      <c r="KQ52" s="147"/>
      <c r="KR52" s="147"/>
      <c r="KS52" s="147"/>
      <c r="KT52" s="147"/>
      <c r="KU52" s="147"/>
      <c r="KV52" s="422"/>
      <c r="KW52" s="149"/>
      <c r="KX52" s="148"/>
      <c r="KY52" s="213" t="e">
        <f>+(KU52-#REF!)</f>
        <v>#REF!</v>
      </c>
      <c r="KZ52" s="117" t="e">
        <f t="shared" si="141"/>
        <v>#REF!</v>
      </c>
    </row>
    <row r="53" spans="1:327" x14ac:dyDescent="0.25">
      <c r="A53" s="286">
        <v>-5653541.2286995007</v>
      </c>
      <c r="B53" s="279" t="s">
        <v>377</v>
      </c>
      <c r="C53" s="279"/>
      <c r="D53" s="279">
        <f>SUM(E53:J53)</f>
        <v>-1060556012.7954856</v>
      </c>
      <c r="E53" s="286">
        <f>-Reass!E7</f>
        <v>-521499072.18225455</v>
      </c>
      <c r="F53" s="279">
        <f>-Reass!B7</f>
        <v>-79809368.399859861</v>
      </c>
      <c r="G53" s="451">
        <f>-Reass!H7-Reass!F7-Reass!D7</f>
        <v>-395735578.1651563</v>
      </c>
      <c r="H53" s="449">
        <f>-Reass!G7</f>
        <v>-36502595.574264444</v>
      </c>
      <c r="I53" s="450">
        <f>-Reass!I7</f>
        <v>-6014345.658227277</v>
      </c>
      <c r="J53" s="449">
        <f>-Reass!C7</f>
        <v>-20995052.815723054</v>
      </c>
      <c r="K53" s="149">
        <v>-107855.34436246489</v>
      </c>
      <c r="L53" s="148">
        <f>+F53-E53</f>
        <v>441689703.78239471</v>
      </c>
      <c r="M53" s="286">
        <f>+F53-I53</f>
        <v>-73795022.741632581</v>
      </c>
      <c r="N53" s="117">
        <f t="shared" si="120"/>
        <v>2.0216376830380947</v>
      </c>
      <c r="AF53" s="279">
        <f>SUM(AG53:AL53)</f>
        <v>-2237725639.1312337</v>
      </c>
      <c r="AG53" s="286">
        <f>-Reass!R7</f>
        <v>-1356860587.6947801</v>
      </c>
      <c r="AH53" s="279">
        <f>-Reass!O7</f>
        <v>-62652173.320228748</v>
      </c>
      <c r="AI53" s="451">
        <f>-Reass!Q7-Reass!S7-Reass!U7</f>
        <v>-442225897.11188781</v>
      </c>
      <c r="AJ53" s="449">
        <f>-Reass!T7</f>
        <v>-80902535.950679943</v>
      </c>
      <c r="AK53" s="450">
        <f>-Reass!V7</f>
        <v>-241863038.96825689</v>
      </c>
      <c r="AL53" s="449">
        <f>-Reass!P7</f>
        <v>-53221406.085400134</v>
      </c>
      <c r="AM53" s="149">
        <v>-107855.34436246489</v>
      </c>
      <c r="AN53" s="148">
        <f>+AH53-AG53</f>
        <v>1294208414.3745513</v>
      </c>
      <c r="AO53" s="286">
        <f>+AH53-AK53</f>
        <v>179210865.64802814</v>
      </c>
      <c r="BG53" s="279">
        <f>SUM(BH53:BM53)</f>
        <v>-2797132719.2436366</v>
      </c>
      <c r="BH53" s="286">
        <f>-Reass!AD7</f>
        <v>-1480130070.304976</v>
      </c>
      <c r="BI53" s="279">
        <f>-Reass!AA7</f>
        <v>-89249232.071329594</v>
      </c>
      <c r="BJ53" s="451">
        <f>-Reass!AE7-Reass!AG7-Reass!AC7</f>
        <v>-786549170.27565479</v>
      </c>
      <c r="BK53" s="449">
        <f>-Reass!AF7</f>
        <v>-84389884.593070328</v>
      </c>
      <c r="BL53" s="450">
        <f>-Reass!AH7</f>
        <v>-286735177.9090057</v>
      </c>
      <c r="BM53" s="449">
        <f>-Reass!AB7</f>
        <v>-70079184.089600176</v>
      </c>
      <c r="BN53" s="149">
        <v>-107855.34436246489</v>
      </c>
      <c r="BO53" s="148">
        <f>+BI53-BH53</f>
        <v>1390880838.2336464</v>
      </c>
      <c r="BP53" s="286">
        <f>+BI53-BL53</f>
        <v>197485945.83767611</v>
      </c>
      <c r="BQ53" s="117">
        <f t="shared" si="123"/>
        <v>-2.3401613450469472</v>
      </c>
      <c r="CH53" s="279">
        <f>SUM(CI53:CN53)</f>
        <v>-6398186824.0192127</v>
      </c>
      <c r="CI53" s="286">
        <f>-Reass!AQ7</f>
        <v>-4483326967.5056028</v>
      </c>
      <c r="CJ53" s="279">
        <f>-Reass!AN7</f>
        <v>-110286396.58123939</v>
      </c>
      <c r="CK53" s="451">
        <f>-Reass!AP7-Reass!AR7-Reass!AT7</f>
        <v>-870533402.79816365</v>
      </c>
      <c r="CL53" s="449">
        <f>-Reass!AS7</f>
        <v>-543423565.59642994</v>
      </c>
      <c r="CM53" s="450">
        <f>-Reass!AU7</f>
        <v>-303944846.82357681</v>
      </c>
      <c r="CN53" s="449">
        <f>-Reass!AO7</f>
        <v>-86671644.714200214</v>
      </c>
      <c r="CO53" s="149">
        <v>-107855.34436246489</v>
      </c>
      <c r="CP53" s="148">
        <f>+CJ53-CI53</f>
        <v>4373040570.9243631</v>
      </c>
      <c r="CQ53" s="286">
        <f>+CJ53-CM53</f>
        <v>193658450.24233741</v>
      </c>
      <c r="CR53" s="117">
        <f t="shared" si="125"/>
        <v>-0.35636741301380481</v>
      </c>
      <c r="DI53" s="279">
        <f>SUM(DJ53:DO53)</f>
        <v>-6226117748.6421051</v>
      </c>
      <c r="DJ53" s="286">
        <f>-Reass!BD7</f>
        <v>-4209136943.5088587</v>
      </c>
      <c r="DK53" s="279">
        <f>-Reass!BA7</f>
        <v>-118450964.11725771</v>
      </c>
      <c r="DL53" s="451">
        <f>-Reass!BC7-Reass!BE7-Reass!BG7</f>
        <v>-906013875.17853951</v>
      </c>
      <c r="DM53" s="449">
        <f>-Reass!BF7</f>
        <v>-555701707.36180532</v>
      </c>
      <c r="DN53" s="450">
        <f>-Reass!BH7</f>
        <v>-333584769.70304292</v>
      </c>
      <c r="DO53" s="449">
        <f>-Reass!BB7</f>
        <v>-103229488.77260132</v>
      </c>
      <c r="DP53" s="149">
        <v>-107855.34436246489</v>
      </c>
      <c r="DQ53" s="148">
        <f>+DK53-DJ53</f>
        <v>4090685979.3916011</v>
      </c>
      <c r="DR53" s="286">
        <f>+DK53-DN53</f>
        <v>215133805.58578521</v>
      </c>
      <c r="DS53" s="117">
        <f t="shared" si="127"/>
        <v>-0.3871390041379093</v>
      </c>
      <c r="EJ53" s="279">
        <f>SUM(EK53:EP53)</f>
        <v>-6719611675.9153233</v>
      </c>
      <c r="EK53" s="286">
        <f>-Reass!BQ7</f>
        <v>-4357491622.5918865</v>
      </c>
      <c r="EL53" s="279">
        <f>-Reass!BN7</f>
        <v>-137339840.86490068</v>
      </c>
      <c r="EM53" s="451">
        <f>-Reass!BP7-Reass!BR7-Reass!BT7</f>
        <v>-990396351.96849537</v>
      </c>
      <c r="EN53" s="449">
        <f>-Reass!BS7</f>
        <v>-571272086.50979245</v>
      </c>
      <c r="EO53" s="450">
        <f>-Reass!BU7</f>
        <v>-521282108.69690096</v>
      </c>
      <c r="EP53" s="449">
        <f>-Reass!BO7</f>
        <v>-141829665.28334758</v>
      </c>
      <c r="EQ53" s="149">
        <v>-107855.34436246489</v>
      </c>
      <c r="ER53" s="148">
        <f>+EL53-EK53</f>
        <v>4220151781.7269859</v>
      </c>
      <c r="ES53" s="286">
        <f>+EL53-EO53</f>
        <v>383942267.83200026</v>
      </c>
      <c r="ET53" s="117">
        <f t="shared" si="129"/>
        <v>-0.67208301770476742</v>
      </c>
      <c r="FK53" s="279">
        <f>SUM(FL53:FQ53)</f>
        <v>-7400806140.9138012</v>
      </c>
      <c r="FL53" s="286">
        <f>-Reass!CD7</f>
        <v>-4939717776.2744112</v>
      </c>
      <c r="FM53" s="279">
        <f>-Reass!CA7</f>
        <v>-152581301.88019904</v>
      </c>
      <c r="FN53" s="451">
        <f>-Reass!CC7-Reass!CE7-Reass!CG7</f>
        <v>-997064246.71766984</v>
      </c>
      <c r="FO53" s="449">
        <f>-Reass!CF7</f>
        <v>-651628729.14091444</v>
      </c>
      <c r="FP53" s="450">
        <f>-Reass!CH7</f>
        <v>-519184989.09520566</v>
      </c>
      <c r="FQ53" s="449">
        <f>-Reass!CB7</f>
        <v>-140629097.80540097</v>
      </c>
      <c r="FR53" s="149">
        <v>-107855.34436246489</v>
      </c>
      <c r="FS53" s="148">
        <f>+FM53-FL53</f>
        <v>4787136474.3942118</v>
      </c>
      <c r="FT53" s="286">
        <f>+FM53-FP53</f>
        <v>366603687.21500659</v>
      </c>
      <c r="FU53" s="117">
        <f t="shared" si="131"/>
        <v>-0.56259595505914028</v>
      </c>
      <c r="GL53" s="279">
        <f>SUM(GM53:GR53)</f>
        <v>-8225281486.6201</v>
      </c>
      <c r="GM53" s="286">
        <f>-Reass!CQ7</f>
        <v>-5342410824.8065729</v>
      </c>
      <c r="GN53" s="279">
        <f>-Reass!CN7</f>
        <v>-172145681.51446465</v>
      </c>
      <c r="GO53" s="451">
        <f>-Reass!CP7-Reass!CR7-Reass!CT7</f>
        <v>-1177580995.0991714</v>
      </c>
      <c r="GP53" s="449">
        <f>-Reass!CS7</f>
        <v>-797683072.34166551</v>
      </c>
      <c r="GQ53" s="450">
        <f>-Reass!CU7</f>
        <v>-582930644.55028498</v>
      </c>
      <c r="GR53" s="449">
        <f>-Reass!CO7</f>
        <v>-152530268.30794078</v>
      </c>
      <c r="GS53" s="149">
        <v>-107855.34436246489</v>
      </c>
      <c r="GT53" s="148">
        <f>+GN53-GM53</f>
        <v>5170265143.2921085</v>
      </c>
      <c r="GU53" s="286">
        <f>+GN53-GQ53</f>
        <v>410784963.03582036</v>
      </c>
      <c r="GV53" s="117">
        <f t="shared" si="133"/>
        <v>-0.51497264675546728</v>
      </c>
      <c r="HM53" s="279">
        <f>SUM(HN53:HS53)</f>
        <v>-9049756832.3263988</v>
      </c>
      <c r="HN53" s="286">
        <f>-Reass!DD7</f>
        <v>-5745103873.3387346</v>
      </c>
      <c r="HO53" s="279">
        <f>-Reass!DA7</f>
        <v>-191710061.14873025</v>
      </c>
      <c r="HP53" s="451">
        <f>-Reass!DC7-Reass!DE7-Reass!DG7</f>
        <v>-1358097743.4806731</v>
      </c>
      <c r="HQ53" s="449">
        <f>-Reass!DF7</f>
        <v>-943737415.54241657</v>
      </c>
      <c r="HR53" s="450">
        <f>-Reass!DH7</f>
        <v>-646676300.0053643</v>
      </c>
      <c r="HS53" s="449">
        <f>-Reass!DB7</f>
        <v>-164431438.81048059</v>
      </c>
      <c r="HT53" s="149">
        <v>-107855.34436246489</v>
      </c>
      <c r="HU53" s="148">
        <f>+HO53-HN53</f>
        <v>5553393812.1900043</v>
      </c>
      <c r="HV53" s="286">
        <f>+HO53-HR53</f>
        <v>454966238.85663402</v>
      </c>
      <c r="HW53" s="117">
        <f t="shared" si="135"/>
        <v>-0.48208986034016726</v>
      </c>
      <c r="IN53" s="279">
        <f>SUM(IO53:IT53)</f>
        <v>-9874232178.0326996</v>
      </c>
      <c r="IO53" s="286">
        <f>-Reass!DQ7</f>
        <v>-6147796921.8708963</v>
      </c>
      <c r="IP53" s="279">
        <f>-Reass!DN7</f>
        <v>-211274440.78299585</v>
      </c>
      <c r="IQ53" s="451">
        <f>-Reass!DP7-Reass!DR7-Reass!DT7</f>
        <v>-1538614491.8621747</v>
      </c>
      <c r="IR53" s="449">
        <f>-Reass!DS7</f>
        <v>-1089791758.7431676</v>
      </c>
      <c r="IS53" s="450">
        <f>-Reass!DU7</f>
        <v>-710421955.46044362</v>
      </c>
      <c r="IT53" s="449">
        <f>-Reass!DO7</f>
        <v>-176332609.31302041</v>
      </c>
      <c r="IU53" s="149">
        <v>-107855.34436246489</v>
      </c>
      <c r="IV53" s="148">
        <f>+IP53-IO53</f>
        <v>5936522481.0879002</v>
      </c>
      <c r="IW53" s="286">
        <f>+IP53-IS53</f>
        <v>499147514.6774478</v>
      </c>
      <c r="IX53" s="117">
        <f t="shared" si="137"/>
        <v>-0.45802100325396422</v>
      </c>
      <c r="JO53" s="279">
        <f>SUM(JP53:JU53)</f>
        <v>-10698707523.738997</v>
      </c>
      <c r="JP53" s="286">
        <f>-Reass!ED7</f>
        <v>-6550489970.4030581</v>
      </c>
      <c r="JQ53" s="279">
        <f>-Reass!EA7</f>
        <v>-230838820.41726145</v>
      </c>
      <c r="JR53" s="451">
        <f>-Reass!EE7-Reass!EC7-Reass!EG7</f>
        <v>-1719131240.2436762</v>
      </c>
      <c r="JS53" s="449">
        <f>-Reass!EF7</f>
        <v>-1235846101.9439187</v>
      </c>
      <c r="JT53" s="450">
        <f>-Reass!EH7</f>
        <v>-774167610.91552293</v>
      </c>
      <c r="JU53" s="449">
        <f>-Reass!EB7</f>
        <v>-188233779.81556022</v>
      </c>
      <c r="JV53" s="149">
        <v>-107855.34436246489</v>
      </c>
      <c r="JW53" s="148">
        <f>+JQ53-JP53</f>
        <v>6319651149.9857969</v>
      </c>
      <c r="JX53" s="286">
        <f>+JQ53-JT53</f>
        <v>543328790.49826145</v>
      </c>
      <c r="JY53" s="117">
        <f t="shared" si="139"/>
        <v>-0.43964114111266345</v>
      </c>
      <c r="KP53" s="279">
        <f>SUM(KQ53:KV53)</f>
        <v>-11523182869.445297</v>
      </c>
      <c r="KQ53" s="286">
        <f>-Reass!EQ7</f>
        <v>-6953183018.9352198</v>
      </c>
      <c r="KR53" s="279">
        <f>-Reass!EN7</f>
        <v>-250403200.05152705</v>
      </c>
      <c r="KS53" s="451">
        <f>-Reass!EP7-Reass!ER7-Reass!ET7</f>
        <v>-1899647988.6251779</v>
      </c>
      <c r="KT53" s="449">
        <f>-Reass!ES7</f>
        <v>-1381900445.1446698</v>
      </c>
      <c r="KU53" s="450">
        <f>-Reass!EU7</f>
        <v>-837913266.37060225</v>
      </c>
      <c r="KV53" s="449">
        <f>-Reass!EO7</f>
        <v>-200134950.31810004</v>
      </c>
      <c r="KW53" s="149">
        <v>-107855.34436246489</v>
      </c>
      <c r="KX53" s="148">
        <f>+KR53-KQ53</f>
        <v>6702779818.8836927</v>
      </c>
      <c r="KY53" s="286">
        <f>+KR53-KU53</f>
        <v>587510066.31907523</v>
      </c>
      <c r="KZ53" s="117">
        <f t="shared" si="141"/>
        <v>-0.42514644841696203</v>
      </c>
    </row>
    <row r="54" spans="1:327" x14ac:dyDescent="0.25">
      <c r="A54" s="283">
        <v>-36018.49</v>
      </c>
      <c r="B54" s="259" t="s">
        <v>376</v>
      </c>
      <c r="C54" s="259"/>
      <c r="D54" s="279">
        <f>SUM(E54:J54)</f>
        <v>-17394266.517064374</v>
      </c>
      <c r="E54" s="286">
        <f>Reass!E30</f>
        <v>-2961829.9141147938</v>
      </c>
      <c r="F54" s="279">
        <f>Reass!B30</f>
        <v>588927.80937248468</v>
      </c>
      <c r="G54" s="451">
        <f>Reass!F30+Reass!H30+Reass!D30</f>
        <v>-8511613.3140662685</v>
      </c>
      <c r="H54" s="449">
        <f>Reass!G30</f>
        <v>-908505.52306056954</v>
      </c>
      <c r="I54" s="450">
        <f>Reass!I30</f>
        <v>-27952.066070619505</v>
      </c>
      <c r="J54" s="449">
        <f>Reass!C30</f>
        <v>-5573293.5091246068</v>
      </c>
      <c r="K54" s="285">
        <v>-481.49135999999999</v>
      </c>
      <c r="L54" s="284"/>
      <c r="M54" s="283"/>
      <c r="N54" s="117">
        <f t="shared" si="120"/>
        <v>0</v>
      </c>
      <c r="AF54" s="279">
        <f>SUM(AG54:AL54)</f>
        <v>385599267.06411505</v>
      </c>
      <c r="AG54" s="286">
        <f>Reass!R30</f>
        <v>175064838.94970828</v>
      </c>
      <c r="AH54" s="279">
        <f>Reass!O30</f>
        <v>2001871.5595466569</v>
      </c>
      <c r="AI54" s="451">
        <f>Reass!S30+Reass!Q30+Reass!U30</f>
        <v>105287792.26854378</v>
      </c>
      <c r="AJ54" s="449">
        <f>Reass!T30</f>
        <v>-5153718.8163405303</v>
      </c>
      <c r="AK54" s="450">
        <f>Reass!V30</f>
        <v>16505591.411446285</v>
      </c>
      <c r="AL54" s="449">
        <f>Reass!P30</f>
        <v>91892891.691210598</v>
      </c>
      <c r="AM54" s="285">
        <v>-481.49135999999999</v>
      </c>
      <c r="AN54" s="284"/>
      <c r="AO54" s="283"/>
      <c r="BG54" s="279">
        <f>SUM(BH54:BM54)</f>
        <v>258561082.9373365</v>
      </c>
      <c r="BH54" s="286">
        <f>Reass!AD30</f>
        <v>132189465.2468375</v>
      </c>
      <c r="BI54" s="279">
        <f>Reass!AA30</f>
        <v>-35468606.463357396</v>
      </c>
      <c r="BJ54" s="451">
        <f>Reass!AG30+Reass!AE30+Reass!AC30</f>
        <v>77724741.376460686</v>
      </c>
      <c r="BK54" s="449">
        <f>Reass!AF30</f>
        <v>-5153718.8163405303</v>
      </c>
      <c r="BL54" s="450">
        <f>Reass!AH30</f>
        <v>-2623690.0974743399</v>
      </c>
      <c r="BM54" s="449">
        <f>Reass!AB30</f>
        <v>91892891.691210598</v>
      </c>
      <c r="BN54" s="285">
        <v>-481.49135999999999</v>
      </c>
      <c r="BO54" s="284"/>
      <c r="BP54" s="283"/>
      <c r="BQ54" s="117">
        <f t="shared" si="123"/>
        <v>0</v>
      </c>
      <c r="CH54" s="279">
        <f>SUM(CI54:CN54)</f>
        <v>258561082.9373365</v>
      </c>
      <c r="CI54" s="286">
        <f>Reass!AQ30</f>
        <v>132189465.2468375</v>
      </c>
      <c r="CJ54" s="279">
        <f>Reass!AN30</f>
        <v>-35468606.463357396</v>
      </c>
      <c r="CK54" s="451">
        <f>Reass!AR30+Reass!AP30+Reass!AT30</f>
        <v>77724741.376460686</v>
      </c>
      <c r="CL54" s="449">
        <f>Reass!AS30</f>
        <v>-5153718.8163405303</v>
      </c>
      <c r="CM54" s="450">
        <f>Reass!AU30</f>
        <v>-2623690.0974743399</v>
      </c>
      <c r="CN54" s="449">
        <f>Reass!AO30</f>
        <v>91892891.691210598</v>
      </c>
      <c r="CO54" s="285">
        <v>-481.49135999999999</v>
      </c>
      <c r="CP54" s="284"/>
      <c r="CQ54" s="283"/>
      <c r="CR54" s="117">
        <f t="shared" si="125"/>
        <v>0</v>
      </c>
      <c r="DI54" s="279">
        <f>SUM(DJ54:DO54)</f>
        <v>258561082.9373365</v>
      </c>
      <c r="DJ54" s="286">
        <f>Reass!BD30</f>
        <v>132189465.2468375</v>
      </c>
      <c r="DK54" s="279">
        <f>Reass!BA30</f>
        <v>-35468606.463357396</v>
      </c>
      <c r="DL54" s="451">
        <f>Reass!BE30+Reass!BC30+Reass!BG30</f>
        <v>77724741.376460686</v>
      </c>
      <c r="DM54" s="449">
        <f>Reass!BF30</f>
        <v>-5153718.8163405303</v>
      </c>
      <c r="DN54" s="450">
        <f>Reass!BH30</f>
        <v>-2623690.0974743399</v>
      </c>
      <c r="DO54" s="449">
        <f>Reass!BB30</f>
        <v>91892891.691210598</v>
      </c>
      <c r="DP54" s="285">
        <v>-481.49135999999999</v>
      </c>
      <c r="DQ54" s="284"/>
      <c r="DR54" s="283"/>
      <c r="DS54" s="117">
        <f t="shared" si="127"/>
        <v>0</v>
      </c>
      <c r="EJ54" s="279">
        <f>SUM(EK54:EP54)</f>
        <v>258561082.9373365</v>
      </c>
      <c r="EK54" s="286">
        <f>Reass!BQ30</f>
        <v>132189465.2468375</v>
      </c>
      <c r="EL54" s="279">
        <f>Reass!BN30</f>
        <v>-35468606.463357396</v>
      </c>
      <c r="EM54" s="451">
        <f>Reass!BR30+Reass!BP30+Reass!BT30</f>
        <v>77724741.376460686</v>
      </c>
      <c r="EN54" s="449">
        <f>Reass!BS30</f>
        <v>-5153718.8163405303</v>
      </c>
      <c r="EO54" s="450">
        <f>Reass!BU30</f>
        <v>-2623690.0974743399</v>
      </c>
      <c r="EP54" s="449">
        <f>Reass!BO30</f>
        <v>91892891.691210598</v>
      </c>
      <c r="EQ54" s="285">
        <v>-481.49135999999999</v>
      </c>
      <c r="ER54" s="284"/>
      <c r="ES54" s="283"/>
      <c r="ET54" s="117">
        <f t="shared" si="129"/>
        <v>0</v>
      </c>
      <c r="FK54" s="279">
        <f>SUM(FL54:FQ54)</f>
        <v>258561082.9373365</v>
      </c>
      <c r="FL54" s="286">
        <f>Reass!CD30</f>
        <v>132189465.2468375</v>
      </c>
      <c r="FM54" s="279">
        <f>Reass!CA30</f>
        <v>-35468606.463357396</v>
      </c>
      <c r="FN54" s="451">
        <f>Reass!CE30+Reass!CC30+Reass!CG30</f>
        <v>77724741.376460686</v>
      </c>
      <c r="FO54" s="449">
        <f>Reass!CF30</f>
        <v>-5153718.8163405303</v>
      </c>
      <c r="FP54" s="450">
        <f>Reass!CH30</f>
        <v>-2623690.0974743399</v>
      </c>
      <c r="FQ54" s="449">
        <f>Reass!CB30</f>
        <v>91892891.691210598</v>
      </c>
      <c r="FR54" s="285">
        <v>-481.49135999999999</v>
      </c>
      <c r="FS54" s="284"/>
      <c r="FT54" s="283"/>
      <c r="FU54" s="117">
        <f t="shared" si="131"/>
        <v>0</v>
      </c>
      <c r="GL54" s="279">
        <f>SUM(GM54:GR54)</f>
        <v>258561082.9373365</v>
      </c>
      <c r="GM54" s="286">
        <f>Reass!CQ30</f>
        <v>132189465.2468375</v>
      </c>
      <c r="GN54" s="279">
        <f>Reass!CN30</f>
        <v>-35468606.463357396</v>
      </c>
      <c r="GO54" s="451">
        <f>Reass!CR30+Reass!CP30+Reass!CT30</f>
        <v>77724741.376460686</v>
      </c>
      <c r="GP54" s="449">
        <f>Reass!CS30</f>
        <v>-5153718.8163405303</v>
      </c>
      <c r="GQ54" s="450">
        <f>Reass!CU30</f>
        <v>-2623690.0974743399</v>
      </c>
      <c r="GR54" s="449">
        <f>Reass!CO30</f>
        <v>91892891.691210598</v>
      </c>
      <c r="GS54" s="285">
        <v>-481.49135999999999</v>
      </c>
      <c r="GT54" s="284"/>
      <c r="GU54" s="283"/>
      <c r="GV54" s="117">
        <f t="shared" si="133"/>
        <v>0</v>
      </c>
      <c r="HM54" s="279">
        <f>SUM(HN54:HS54)</f>
        <v>258561082.9373365</v>
      </c>
      <c r="HN54" s="286">
        <f>Reass!DD30</f>
        <v>132189465.2468375</v>
      </c>
      <c r="HO54" s="279">
        <f>Reass!DA30</f>
        <v>-35468606.463357396</v>
      </c>
      <c r="HP54" s="451">
        <f>Reass!DE30+Reass!DC30+Reass!DG30</f>
        <v>77724741.376460686</v>
      </c>
      <c r="HQ54" s="449">
        <f>Reass!DF30</f>
        <v>-5153718.8163405303</v>
      </c>
      <c r="HR54" s="450">
        <f>Reass!DH30</f>
        <v>-2623690.0974743399</v>
      </c>
      <c r="HS54" s="449">
        <f>Reass!DB30</f>
        <v>91892891.691210598</v>
      </c>
      <c r="HT54" s="285">
        <v>-481.49135999999999</v>
      </c>
      <c r="HU54" s="284"/>
      <c r="HV54" s="283"/>
      <c r="HW54" s="117">
        <f t="shared" si="135"/>
        <v>0</v>
      </c>
      <c r="IN54" s="279">
        <f>SUM(IO54:IT54)</f>
        <v>258561082.9373365</v>
      </c>
      <c r="IO54" s="286">
        <f>Reass!DQ30</f>
        <v>132189465.2468375</v>
      </c>
      <c r="IP54" s="279">
        <f>Reass!DN30</f>
        <v>-35468606.463357396</v>
      </c>
      <c r="IQ54" s="451">
        <f>Reass!DR30+Reass!DP30+Reass!DT30</f>
        <v>77724741.376460686</v>
      </c>
      <c r="IR54" s="449">
        <f>Reass!DS30</f>
        <v>-5153718.8163405303</v>
      </c>
      <c r="IS54" s="450">
        <f>Reass!DU30</f>
        <v>-2623690.0974743399</v>
      </c>
      <c r="IT54" s="449">
        <f>Reass!DO30</f>
        <v>91892891.691210598</v>
      </c>
      <c r="IU54" s="285">
        <v>-481.49135999999999</v>
      </c>
      <c r="IV54" s="284"/>
      <c r="IW54" s="283"/>
      <c r="IX54" s="117">
        <f t="shared" si="137"/>
        <v>0</v>
      </c>
      <c r="JO54" s="279">
        <f>SUM(JP54:JU54)</f>
        <v>258561082.9373365</v>
      </c>
      <c r="JP54" s="286">
        <f>Reass!ED30</f>
        <v>132189465.2468375</v>
      </c>
      <c r="JQ54" s="279">
        <f>Reass!EA30</f>
        <v>-35468606.463357396</v>
      </c>
      <c r="JR54" s="451">
        <f>Reass!EC30+Reass!EE30+Reass!EG30</f>
        <v>77724741.376460686</v>
      </c>
      <c r="JS54" s="449">
        <f>Reass!EF30</f>
        <v>-5153718.8163405303</v>
      </c>
      <c r="JT54" s="450">
        <f>Reass!EH30</f>
        <v>-2623690.0974743399</v>
      </c>
      <c r="JU54" s="449">
        <f>Reass!EB30</f>
        <v>91892891.691210598</v>
      </c>
      <c r="JV54" s="285">
        <v>-481.49135999999999</v>
      </c>
      <c r="JW54" s="284"/>
      <c r="JX54" s="283"/>
      <c r="JY54" s="117">
        <f t="shared" si="139"/>
        <v>0</v>
      </c>
      <c r="KP54" s="279">
        <f>SUM(KQ54:KV54)</f>
        <v>-149695942.80337059</v>
      </c>
      <c r="KQ54" s="286">
        <f>Reass!EQ30</f>
        <v>-39490282.0778175</v>
      </c>
      <c r="KR54" s="279">
        <f>Reass!EN30</f>
        <v>1847770.6442601606</v>
      </c>
      <c r="KS54" s="451">
        <f>Reass!ER30+Reass!EP30+Reass!ET30</f>
        <v>-20638024.523063459</v>
      </c>
      <c r="KT54" s="449">
        <f>Reass!ES30</f>
        <v>-34393833.28726729</v>
      </c>
      <c r="KU54" s="450">
        <f>Reass!EU30</f>
        <v>-3894256.8841218213</v>
      </c>
      <c r="KV54" s="449">
        <f>Reass!EO30</f>
        <v>-53127316.675360709</v>
      </c>
      <c r="KW54" s="285">
        <v>-481.49135999999999</v>
      </c>
      <c r="KX54" s="284"/>
      <c r="KY54" s="283"/>
      <c r="KZ54" s="117">
        <f t="shared" si="141"/>
        <v>0</v>
      </c>
    </row>
    <row r="55" spans="1:327" x14ac:dyDescent="0.25">
      <c r="A55" s="246">
        <v>-5689559.7186995009</v>
      </c>
      <c r="B55" s="216" t="s">
        <v>200</v>
      </c>
      <c r="C55" s="216"/>
      <c r="D55" s="216">
        <f t="shared" ref="D55:I55" si="214">+D53+D54</f>
        <v>-1077950279.3125501</v>
      </c>
      <c r="E55" s="246">
        <f t="shared" si="214"/>
        <v>-524460902.09636933</v>
      </c>
      <c r="F55" s="216">
        <f t="shared" si="214"/>
        <v>-79220440.590487376</v>
      </c>
      <c r="G55" s="420">
        <f t="shared" si="214"/>
        <v>-404247191.4792226</v>
      </c>
      <c r="H55" s="218">
        <f t="shared" si="214"/>
        <v>-37411101.097325012</v>
      </c>
      <c r="I55" s="221">
        <f t="shared" si="214"/>
        <v>-6042297.724297896</v>
      </c>
      <c r="J55" s="219">
        <f>SUM(J53:J54)</f>
        <v>-26568346.324847661</v>
      </c>
      <c r="K55" s="220">
        <f>+(F55-E55)/E55</f>
        <v>-0.84894881529999988</v>
      </c>
      <c r="L55" s="219">
        <f>+F55-E55</f>
        <v>445240461.50588197</v>
      </c>
      <c r="M55" s="246">
        <f>+F55-I55</f>
        <v>-73178142.86618948</v>
      </c>
      <c r="N55" s="117">
        <f t="shared" si="120"/>
        <v>1.956054238441592</v>
      </c>
      <c r="AF55" s="216">
        <f t="shared" ref="AF55:AK55" si="215">+AF53+AF54</f>
        <v>-1852126372.0671186</v>
      </c>
      <c r="AG55" s="246">
        <f t="shared" si="215"/>
        <v>-1181795748.7450719</v>
      </c>
      <c r="AH55" s="216">
        <f t="shared" si="215"/>
        <v>-60650301.760682091</v>
      </c>
      <c r="AI55" s="420">
        <f t="shared" si="215"/>
        <v>-336938104.84334403</v>
      </c>
      <c r="AJ55" s="218">
        <f t="shared" si="215"/>
        <v>-86056254.767020479</v>
      </c>
      <c r="AK55" s="221">
        <f t="shared" si="215"/>
        <v>-225357447.55681062</v>
      </c>
      <c r="AL55" s="219">
        <f>SUM(AL53:AL54)</f>
        <v>38671485.605810463</v>
      </c>
      <c r="AM55" s="220">
        <f>+(AH55-AG55)/AG55</f>
        <v>-0.94867953973849917</v>
      </c>
      <c r="AN55" s="219">
        <f>+AH55-AG55</f>
        <v>1121145446.9843898</v>
      </c>
      <c r="AO55" s="246">
        <f>+AH55-AK55</f>
        <v>164707145.79612851</v>
      </c>
      <c r="BG55" s="216">
        <f t="shared" ref="BG55:BL55" si="216">+BG53+BG54</f>
        <v>-2538571636.3063002</v>
      </c>
      <c r="BH55" s="246">
        <f t="shared" si="216"/>
        <v>-1347940605.0581384</v>
      </c>
      <c r="BI55" s="216">
        <f t="shared" si="216"/>
        <v>-124717838.53468698</v>
      </c>
      <c r="BJ55" s="420">
        <f t="shared" si="216"/>
        <v>-708824428.89919412</v>
      </c>
      <c r="BK55" s="218">
        <f t="shared" si="216"/>
        <v>-89543603.409410864</v>
      </c>
      <c r="BL55" s="221">
        <f t="shared" si="216"/>
        <v>-289358868.00648004</v>
      </c>
      <c r="BM55" s="219">
        <f>SUM(BM53:BM54)</f>
        <v>21813707.601610422</v>
      </c>
      <c r="BN55" s="220">
        <f>+(BI55-BH55)/BH55</f>
        <v>-0.90747527148697493</v>
      </c>
      <c r="BO55" s="219">
        <f>+BI55-BH55</f>
        <v>1223222766.5234513</v>
      </c>
      <c r="BP55" s="246">
        <f>+BI55-BL55</f>
        <v>164641029.47179306</v>
      </c>
      <c r="BQ55" s="117">
        <f t="shared" si="123"/>
        <v>-1.8386687960168642</v>
      </c>
      <c r="CH55" s="216">
        <f t="shared" ref="CH55:CM55" si="217">+CH53+CH54</f>
        <v>-6139625741.0818758</v>
      </c>
      <c r="CI55" s="246">
        <f t="shared" si="217"/>
        <v>-4351137502.2587652</v>
      </c>
      <c r="CJ55" s="216">
        <f t="shared" si="217"/>
        <v>-145755003.04459679</v>
      </c>
      <c r="CK55" s="420">
        <f t="shared" si="217"/>
        <v>-792808661.42170298</v>
      </c>
      <c r="CL55" s="218">
        <f t="shared" si="217"/>
        <v>-548577284.41277051</v>
      </c>
      <c r="CM55" s="221">
        <f t="shared" si="217"/>
        <v>-306568536.92105114</v>
      </c>
      <c r="CN55" s="219">
        <f>SUM(CN53:CN54)</f>
        <v>5221246.9770103842</v>
      </c>
      <c r="CO55" s="220">
        <f>+(CJ55-CI55)/CI55</f>
        <v>-0.96650186233624369</v>
      </c>
      <c r="CP55" s="219">
        <f>+CJ55-CI55</f>
        <v>4205382499.2141685</v>
      </c>
      <c r="CQ55" s="246">
        <f>+CJ55-CM55</f>
        <v>160813533.87645435</v>
      </c>
      <c r="CR55" s="117">
        <f t="shared" si="125"/>
        <v>-0.2931465418744027</v>
      </c>
      <c r="DI55" s="216">
        <f t="shared" ref="DI55:DN55" si="218">+DI53+DI54</f>
        <v>-5967556665.7047682</v>
      </c>
      <c r="DJ55" s="246">
        <f t="shared" si="218"/>
        <v>-4076947478.2620211</v>
      </c>
      <c r="DK55" s="216">
        <f t="shared" si="218"/>
        <v>-153919570.5806151</v>
      </c>
      <c r="DL55" s="420">
        <f t="shared" si="218"/>
        <v>-828289133.80207884</v>
      </c>
      <c r="DM55" s="218">
        <f t="shared" si="218"/>
        <v>-560855426.17814589</v>
      </c>
      <c r="DN55" s="221">
        <f t="shared" si="218"/>
        <v>-336208459.80051726</v>
      </c>
      <c r="DO55" s="219">
        <f>SUM(DO53:DO54)</f>
        <v>-11336597.081390724</v>
      </c>
      <c r="DP55" s="220">
        <f>+(DK55-DJ55)/DJ55</f>
        <v>-0.96224636902945093</v>
      </c>
      <c r="DQ55" s="219">
        <f>+DK55-DJ55</f>
        <v>3923027907.681406</v>
      </c>
      <c r="DR55" s="246">
        <f>+DK55-DN55</f>
        <v>182288889.21990216</v>
      </c>
      <c r="DS55" s="117">
        <f t="shared" si="127"/>
        <v>-0.32501939129318735</v>
      </c>
      <c r="EJ55" s="216">
        <f t="shared" ref="EJ55:EO55" si="219">+EJ53+EJ54</f>
        <v>-6461050592.9779863</v>
      </c>
      <c r="EK55" s="246">
        <f t="shared" si="219"/>
        <v>-4225302157.3450489</v>
      </c>
      <c r="EL55" s="216">
        <f t="shared" si="219"/>
        <v>-172808447.32825807</v>
      </c>
      <c r="EM55" s="420">
        <f t="shared" si="219"/>
        <v>-912671610.5920347</v>
      </c>
      <c r="EN55" s="218">
        <f t="shared" si="219"/>
        <v>-576425805.32613301</v>
      </c>
      <c r="EO55" s="221">
        <f t="shared" si="219"/>
        <v>-523905798.7943753</v>
      </c>
      <c r="EP55" s="219">
        <f>SUM(EP53:EP54)</f>
        <v>-49936773.592136979</v>
      </c>
      <c r="EQ55" s="220">
        <f>+(EL55-EK55)/EK55</f>
        <v>-0.95910151726596482</v>
      </c>
      <c r="ER55" s="219">
        <f>+EL55-EK55</f>
        <v>4052493710.0167909</v>
      </c>
      <c r="ES55" s="246">
        <f>+EL55-EO55</f>
        <v>351097351.46611726</v>
      </c>
      <c r="ET55" s="117">
        <f t="shared" si="129"/>
        <v>-0.60909374323981158</v>
      </c>
      <c r="FK55" s="216">
        <f t="shared" ref="FK55:FP55" si="220">+FK53+FK54</f>
        <v>-7142245057.9764643</v>
      </c>
      <c r="FL55" s="246">
        <f t="shared" si="220"/>
        <v>-4807528311.0275736</v>
      </c>
      <c r="FM55" s="216">
        <f t="shared" si="220"/>
        <v>-188049908.34355643</v>
      </c>
      <c r="FN55" s="420">
        <f t="shared" si="220"/>
        <v>-919339505.34120917</v>
      </c>
      <c r="FO55" s="218">
        <f t="shared" si="220"/>
        <v>-656782447.95725501</v>
      </c>
      <c r="FP55" s="221">
        <f t="shared" si="220"/>
        <v>-521808679.19268</v>
      </c>
      <c r="FQ55" s="219">
        <f>SUM(FQ53:FQ54)</f>
        <v>-48736206.11419037</v>
      </c>
      <c r="FR55" s="220">
        <f>+(FM55-FL55)/FL55</f>
        <v>-0.96088428477639853</v>
      </c>
      <c r="FS55" s="219">
        <f>+FM55-FL55</f>
        <v>4619478402.6840172</v>
      </c>
      <c r="FT55" s="246">
        <f>+FM55-FP55</f>
        <v>333758770.8491236</v>
      </c>
      <c r="FU55" s="117">
        <f t="shared" si="131"/>
        <v>-0.50817248829835571</v>
      </c>
      <c r="GL55" s="216">
        <f t="shared" ref="GL55:GQ55" si="221">+GL53+GL54</f>
        <v>-7966720403.6827631</v>
      </c>
      <c r="GM55" s="246">
        <f t="shared" si="221"/>
        <v>-5210221359.5597353</v>
      </c>
      <c r="GN55" s="216">
        <f t="shared" si="221"/>
        <v>-207614287.97782204</v>
      </c>
      <c r="GO55" s="420">
        <f t="shared" si="221"/>
        <v>-1099856253.7227106</v>
      </c>
      <c r="GP55" s="218">
        <f t="shared" si="221"/>
        <v>-802836791.15800607</v>
      </c>
      <c r="GQ55" s="221">
        <f t="shared" si="221"/>
        <v>-585554334.64775932</v>
      </c>
      <c r="GR55" s="219">
        <f>SUM(GR53:GR54)</f>
        <v>-60637376.616730183</v>
      </c>
      <c r="GS55" s="220">
        <f>+(GN55-GM55)/GM55</f>
        <v>-0.9601525014677369</v>
      </c>
      <c r="GT55" s="219">
        <f>+GN55-GM55</f>
        <v>5002607071.581913</v>
      </c>
      <c r="GU55" s="246">
        <f>+GN55-GQ55</f>
        <v>377940046.66993725</v>
      </c>
      <c r="GV55" s="117">
        <f t="shared" si="133"/>
        <v>-0.47075576360271087</v>
      </c>
      <c r="HM55" s="216">
        <f t="shared" ref="HM55:HR55" si="222">+HM53+HM54</f>
        <v>-8791195749.3890629</v>
      </c>
      <c r="HN55" s="246">
        <f t="shared" si="222"/>
        <v>-5612914408.091897</v>
      </c>
      <c r="HO55" s="216">
        <f t="shared" si="222"/>
        <v>-227178667.61208764</v>
      </c>
      <c r="HP55" s="420">
        <f t="shared" si="222"/>
        <v>-1280373002.1042123</v>
      </c>
      <c r="HQ55" s="218">
        <f t="shared" si="222"/>
        <v>-948891134.35875714</v>
      </c>
      <c r="HR55" s="221">
        <f t="shared" si="222"/>
        <v>-649299990.10283864</v>
      </c>
      <c r="HS55" s="219">
        <f>SUM(HS53:HS54)</f>
        <v>-72538547.119269997</v>
      </c>
      <c r="HT55" s="220">
        <f>+(HO55-HN55)/HN55</f>
        <v>-0.95952572031303851</v>
      </c>
      <c r="HU55" s="219">
        <f>+HO55-HN55</f>
        <v>5385735740.4798098</v>
      </c>
      <c r="HV55" s="246">
        <f>+HO55-HR55</f>
        <v>422121322.49075103</v>
      </c>
      <c r="HW55" s="117">
        <f t="shared" si="135"/>
        <v>-0.44485748386300683</v>
      </c>
      <c r="IN55" s="216">
        <f t="shared" ref="IN55:IS55" si="223">+IN53+IN54</f>
        <v>-9615671095.0953636</v>
      </c>
      <c r="IO55" s="246">
        <f t="shared" si="223"/>
        <v>-6015607456.6240587</v>
      </c>
      <c r="IP55" s="216">
        <f t="shared" si="223"/>
        <v>-246743047.24635324</v>
      </c>
      <c r="IQ55" s="420">
        <f t="shared" si="223"/>
        <v>-1460889750.485714</v>
      </c>
      <c r="IR55" s="218">
        <f t="shared" si="223"/>
        <v>-1094945477.5595081</v>
      </c>
      <c r="IS55" s="221">
        <f t="shared" si="223"/>
        <v>-713045645.55791795</v>
      </c>
      <c r="IT55" s="219">
        <f>SUM(IT53:IT54)</f>
        <v>-84439717.62180981</v>
      </c>
      <c r="IU55" s="220">
        <f>+(IP55-IO55)/IO55</f>
        <v>-0.95898285434588104</v>
      </c>
      <c r="IV55" s="219">
        <f>+IP55-IO55</f>
        <v>5768864409.3777056</v>
      </c>
      <c r="IW55" s="246">
        <f>+IP55-IS55</f>
        <v>466302598.31156468</v>
      </c>
      <c r="IX55" s="117">
        <f t="shared" si="137"/>
        <v>-0.42586832665941771</v>
      </c>
      <c r="JO55" s="216">
        <f t="shared" ref="JO55:JT55" si="224">+JO53+JO54</f>
        <v>-10440146440.801661</v>
      </c>
      <c r="JP55" s="246">
        <f t="shared" si="224"/>
        <v>-6418300505.1562204</v>
      </c>
      <c r="JQ55" s="216">
        <f t="shared" si="224"/>
        <v>-266307426.88061884</v>
      </c>
      <c r="JR55" s="420">
        <f t="shared" si="224"/>
        <v>-1641406498.8672154</v>
      </c>
      <c r="JS55" s="218">
        <f t="shared" si="224"/>
        <v>-1240999820.7602592</v>
      </c>
      <c r="JT55" s="221">
        <f t="shared" si="224"/>
        <v>-776791301.01299727</v>
      </c>
      <c r="JU55" s="219">
        <f>SUM(JU53:JU54)</f>
        <v>-96340888.124349624</v>
      </c>
      <c r="JV55" s="220">
        <f>+(JQ55-JP55)/JP55</f>
        <v>-0.95850810870156711</v>
      </c>
      <c r="JW55" s="219">
        <f>+JQ55-JP55</f>
        <v>6151993078.2756014</v>
      </c>
      <c r="JX55" s="246">
        <f>+JQ55-JT55</f>
        <v>510483874.13237846</v>
      </c>
      <c r="JY55" s="117">
        <f t="shared" si="139"/>
        <v>-0.41134887015507121</v>
      </c>
      <c r="KP55" s="216">
        <f t="shared" ref="KP55:KU55" si="225">+KP53+KP54</f>
        <v>-11672878812.248669</v>
      </c>
      <c r="KQ55" s="246">
        <f t="shared" si="225"/>
        <v>-6992673301.0130377</v>
      </c>
      <c r="KR55" s="216">
        <f t="shared" si="225"/>
        <v>-248555429.40726689</v>
      </c>
      <c r="KS55" s="420">
        <f t="shared" si="225"/>
        <v>-1920286013.1482413</v>
      </c>
      <c r="KT55" s="218">
        <f t="shared" si="225"/>
        <v>-1416294278.431937</v>
      </c>
      <c r="KU55" s="221">
        <f t="shared" si="225"/>
        <v>-841807523.25472403</v>
      </c>
      <c r="KV55" s="219">
        <f>SUM(KV53:KV54)</f>
        <v>-253262266.99346074</v>
      </c>
      <c r="KW55" s="220">
        <f>+(KR55-KQ55)/KQ55</f>
        <v>-0.96445487745419789</v>
      </c>
      <c r="KX55" s="219">
        <f>+KR55-KQ55</f>
        <v>6744117871.6057711</v>
      </c>
      <c r="KY55" s="246">
        <f>+KR55-KU55</f>
        <v>593252093.84745717</v>
      </c>
      <c r="KZ55" s="117">
        <f t="shared" si="141"/>
        <v>-0.41887629067052479</v>
      </c>
    </row>
    <row r="56" spans="1:327" x14ac:dyDescent="0.25">
      <c r="A56" s="147">
        <v>0</v>
      </c>
      <c r="B56" s="143"/>
      <c r="C56" s="143"/>
      <c r="D56" s="143"/>
      <c r="E56" s="147"/>
      <c r="F56" s="147"/>
      <c r="G56" s="147"/>
      <c r="H56" s="147"/>
      <c r="I56" s="147"/>
      <c r="J56" s="422"/>
      <c r="K56" s="149"/>
      <c r="L56" s="148"/>
      <c r="M56" s="147" t="e">
        <f>+(I56-#REF!)</f>
        <v>#REF!</v>
      </c>
      <c r="N56" s="117" t="e">
        <f t="shared" si="120"/>
        <v>#REF!</v>
      </c>
      <c r="AF56" s="143"/>
      <c r="AG56" s="147"/>
      <c r="AH56" s="147"/>
      <c r="AI56" s="147"/>
      <c r="AJ56" s="147"/>
      <c r="AK56" s="147"/>
      <c r="AL56" s="422"/>
      <c r="AM56" s="149"/>
      <c r="AN56" s="148"/>
      <c r="AO56" s="147" t="e">
        <f>+(AK56-#REF!)</f>
        <v>#REF!</v>
      </c>
      <c r="BG56" s="143"/>
      <c r="BH56" s="147"/>
      <c r="BI56" s="147"/>
      <c r="BJ56" s="147"/>
      <c r="BK56" s="147"/>
      <c r="BL56" s="147"/>
      <c r="BM56" s="422"/>
      <c r="BN56" s="149"/>
      <c r="BO56" s="148"/>
      <c r="BP56" s="147" t="e">
        <f>+(BL56-#REF!)</f>
        <v>#REF!</v>
      </c>
      <c r="BQ56" s="117" t="e">
        <f t="shared" si="123"/>
        <v>#REF!</v>
      </c>
      <c r="CH56" s="143"/>
      <c r="CI56" s="147"/>
      <c r="CJ56" s="147"/>
      <c r="CK56" s="147"/>
      <c r="CL56" s="147"/>
      <c r="CM56" s="147"/>
      <c r="CN56" s="422"/>
      <c r="CO56" s="149"/>
      <c r="CP56" s="148"/>
      <c r="CQ56" s="147" t="e">
        <f>+(CM56-#REF!)</f>
        <v>#REF!</v>
      </c>
      <c r="CR56" s="117" t="e">
        <f t="shared" si="125"/>
        <v>#REF!</v>
      </c>
      <c r="DI56" s="143"/>
      <c r="DJ56" s="147"/>
      <c r="DK56" s="147"/>
      <c r="DL56" s="147"/>
      <c r="DM56" s="147"/>
      <c r="DN56" s="147"/>
      <c r="DO56" s="422"/>
      <c r="DP56" s="149"/>
      <c r="DQ56" s="148"/>
      <c r="DR56" s="147" t="e">
        <f>+(DN56-#REF!)</f>
        <v>#REF!</v>
      </c>
      <c r="DS56" s="117" t="e">
        <f t="shared" si="127"/>
        <v>#REF!</v>
      </c>
      <c r="EJ56" s="143"/>
      <c r="EK56" s="147"/>
      <c r="EL56" s="147"/>
      <c r="EM56" s="147"/>
      <c r="EN56" s="147"/>
      <c r="EO56" s="147"/>
      <c r="EP56" s="422"/>
      <c r="EQ56" s="149"/>
      <c r="ER56" s="148"/>
      <c r="ES56" s="147" t="e">
        <f>+(EO56-#REF!)</f>
        <v>#REF!</v>
      </c>
      <c r="ET56" s="117" t="e">
        <f t="shared" si="129"/>
        <v>#REF!</v>
      </c>
      <c r="FK56" s="143"/>
      <c r="FL56" s="147"/>
      <c r="FM56" s="147"/>
      <c r="FN56" s="147"/>
      <c r="FO56" s="147"/>
      <c r="FP56" s="147"/>
      <c r="FQ56" s="422"/>
      <c r="FR56" s="149"/>
      <c r="FS56" s="148"/>
      <c r="FT56" s="147" t="e">
        <f>+(FP56-#REF!)</f>
        <v>#REF!</v>
      </c>
      <c r="FU56" s="117" t="e">
        <f t="shared" si="131"/>
        <v>#REF!</v>
      </c>
      <c r="GL56" s="143"/>
      <c r="GM56" s="147"/>
      <c r="GN56" s="147"/>
      <c r="GO56" s="147"/>
      <c r="GP56" s="147"/>
      <c r="GQ56" s="147"/>
      <c r="GR56" s="422"/>
      <c r="GS56" s="149"/>
      <c r="GT56" s="148"/>
      <c r="GU56" s="147" t="e">
        <f>+(GQ56-#REF!)</f>
        <v>#REF!</v>
      </c>
      <c r="GV56" s="117" t="e">
        <f t="shared" si="133"/>
        <v>#REF!</v>
      </c>
      <c r="HM56" s="143"/>
      <c r="HN56" s="147"/>
      <c r="HO56" s="147"/>
      <c r="HP56" s="147"/>
      <c r="HQ56" s="147"/>
      <c r="HR56" s="147"/>
      <c r="HS56" s="422"/>
      <c r="HT56" s="149"/>
      <c r="HU56" s="148"/>
      <c r="HV56" s="147" t="e">
        <f>+(HR56-#REF!)</f>
        <v>#REF!</v>
      </c>
      <c r="HW56" s="117" t="e">
        <f t="shared" si="135"/>
        <v>#REF!</v>
      </c>
      <c r="IN56" s="143"/>
      <c r="IO56" s="147"/>
      <c r="IP56" s="147"/>
      <c r="IQ56" s="147"/>
      <c r="IR56" s="147"/>
      <c r="IS56" s="147"/>
      <c r="IT56" s="422"/>
      <c r="IU56" s="149"/>
      <c r="IV56" s="148"/>
      <c r="IW56" s="147" t="e">
        <f>+(IS56-#REF!)</f>
        <v>#REF!</v>
      </c>
      <c r="IX56" s="117" t="e">
        <f t="shared" si="137"/>
        <v>#REF!</v>
      </c>
      <c r="JO56" s="143"/>
      <c r="JP56" s="147"/>
      <c r="JQ56" s="147"/>
      <c r="JR56" s="147"/>
      <c r="JS56" s="147"/>
      <c r="JT56" s="147"/>
      <c r="JU56" s="422"/>
      <c r="JV56" s="149"/>
      <c r="JW56" s="148"/>
      <c r="JX56" s="147" t="e">
        <f>+(JT56-#REF!)</f>
        <v>#REF!</v>
      </c>
      <c r="JY56" s="117" t="e">
        <f t="shared" si="139"/>
        <v>#REF!</v>
      </c>
      <c r="KP56" s="143"/>
      <c r="KQ56" s="147"/>
      <c r="KR56" s="147"/>
      <c r="KS56" s="147"/>
      <c r="KT56" s="147"/>
      <c r="KU56" s="147"/>
      <c r="KV56" s="422"/>
      <c r="KW56" s="149"/>
      <c r="KX56" s="148"/>
      <c r="KY56" s="147" t="e">
        <f>+(KU56-#REF!)</f>
        <v>#REF!</v>
      </c>
      <c r="KZ56" s="117" t="e">
        <f t="shared" si="141"/>
        <v>#REF!</v>
      </c>
    </row>
    <row r="57" spans="1:327" x14ac:dyDescent="0.25">
      <c r="A57" s="147">
        <v>24813.475999999999</v>
      </c>
      <c r="B57" s="143" t="s">
        <v>375</v>
      </c>
      <c r="C57" s="143"/>
      <c r="D57" s="143">
        <f>SUM(E57:J57)</f>
        <v>390978030.11818254</v>
      </c>
      <c r="E57" s="147">
        <f>+Reass!E14</f>
        <v>302425672.78816342</v>
      </c>
      <c r="F57" s="143">
        <f>+Reass!B14</f>
        <v>22558205.146043718</v>
      </c>
      <c r="G57" s="388">
        <f>+Reass!F14+Reass!H14+Reass!D14</f>
        <v>41037854.73891551</v>
      </c>
      <c r="H57" s="448">
        <f>+Reass!G14</f>
        <v>13850600.104101801</v>
      </c>
      <c r="I57" s="215">
        <f>+Reass!I14</f>
        <v>2070543.3101001831</v>
      </c>
      <c r="J57" s="148">
        <f>+Reass!C14</f>
        <v>9035154.0308578927</v>
      </c>
      <c r="K57" s="278"/>
      <c r="L57" s="277"/>
      <c r="M57" s="147"/>
      <c r="N57" s="117">
        <f t="shared" si="120"/>
        <v>0</v>
      </c>
      <c r="AF57" s="143">
        <f>SUM(AG57:AL57)</f>
        <v>513536235.26422626</v>
      </c>
      <c r="AG57" s="147">
        <f>+Reass!R14</f>
        <v>402425672.78816342</v>
      </c>
      <c r="AH57" s="143">
        <f>+Reass!O14</f>
        <v>45116410.292087436</v>
      </c>
      <c r="AI57" s="388">
        <f>+Reass!S14+Reass!Q14+Reass!U14</f>
        <v>41037854.73891551</v>
      </c>
      <c r="AJ57" s="448">
        <f>+Reass!T14</f>
        <v>13850600.104101801</v>
      </c>
      <c r="AK57" s="215">
        <f>+Reass!V14</f>
        <v>2070543.3101001831</v>
      </c>
      <c r="AL57" s="148">
        <f>+Reass!P14</f>
        <v>9035154.0308578927</v>
      </c>
      <c r="AM57" s="278"/>
      <c r="AN57" s="277"/>
      <c r="AO57" s="147"/>
      <c r="BG57" s="143">
        <f>SUM(BH57:BM57)</f>
        <v>1172934090.3545475</v>
      </c>
      <c r="BH57" s="147">
        <f>+Reass!AD14</f>
        <v>907277018.36449027</v>
      </c>
      <c r="BI57" s="143">
        <f>+Reass!AA14</f>
        <v>67674615.438131154</v>
      </c>
      <c r="BJ57" s="388">
        <f>+Reass!AG14+Reass!AE14+Reass!AC14</f>
        <v>123113564.21674654</v>
      </c>
      <c r="BK57" s="448">
        <f>+Reass!AF14</f>
        <v>41551800.312305406</v>
      </c>
      <c r="BL57" s="215">
        <f>+Reass!AH14</f>
        <v>6211629.9303005496</v>
      </c>
      <c r="BM57" s="148">
        <f>+Reass!AB14</f>
        <v>27105462.09257368</v>
      </c>
      <c r="BN57" s="278"/>
      <c r="BO57" s="277"/>
      <c r="BP57" s="147"/>
      <c r="BQ57" s="117">
        <f t="shared" si="123"/>
        <v>0</v>
      </c>
      <c r="CH57" s="143">
        <f>SUM(CI57:CN57)</f>
        <v>1563912120.4727302</v>
      </c>
      <c r="CI57" s="147">
        <f>+Reass!AQ14</f>
        <v>1209702691.1526537</v>
      </c>
      <c r="CJ57" s="143">
        <f>+Reass!AN14</f>
        <v>90232820.584174871</v>
      </c>
      <c r="CK57" s="388">
        <f>+Reass!AR14+Reass!AP14+Reass!AT14</f>
        <v>164151418.95566204</v>
      </c>
      <c r="CL57" s="448">
        <f>+Reass!AS14</f>
        <v>55402400.416407205</v>
      </c>
      <c r="CM57" s="215">
        <f>+Reass!AU14</f>
        <v>8282173.2404007325</v>
      </c>
      <c r="CN57" s="148">
        <f>+Reass!AO14</f>
        <v>36140616.123431571</v>
      </c>
      <c r="CO57" s="278"/>
      <c r="CP57" s="277"/>
      <c r="CQ57" s="147"/>
      <c r="CR57" s="117">
        <f t="shared" si="125"/>
        <v>0</v>
      </c>
      <c r="DI57" s="143">
        <f>SUM(DJ57:DO57)</f>
        <v>1954890150.5909126</v>
      </c>
      <c r="DJ57" s="147">
        <f>+Reass!BD14</f>
        <v>1512128363.9408171</v>
      </c>
      <c r="DK57" s="143">
        <f>+Reass!BA14</f>
        <v>112791025.73021859</v>
      </c>
      <c r="DL57" s="388">
        <f>+Reass!BE14+Reass!BC14+Reass!BG14</f>
        <v>205189273.69457754</v>
      </c>
      <c r="DM57" s="448">
        <f>+Reass!BF14</f>
        <v>69253000.520509005</v>
      </c>
      <c r="DN57" s="215">
        <f>+Reass!BH14</f>
        <v>10352716.550500916</v>
      </c>
      <c r="DO57" s="148">
        <f>+Reass!BB14</f>
        <v>45175770.154289462</v>
      </c>
      <c r="DP57" s="278"/>
      <c r="DQ57" s="277"/>
      <c r="DR57" s="147"/>
      <c r="DS57" s="117">
        <f t="shared" si="127"/>
        <v>0</v>
      </c>
      <c r="EJ57" s="143">
        <f>SUM(EK57:EP57)</f>
        <v>2345868180.709095</v>
      </c>
      <c r="EK57" s="147">
        <f>+Reass!BQ14</f>
        <v>1814554036.7289805</v>
      </c>
      <c r="EL57" s="143">
        <f>+Reass!BN14</f>
        <v>135349230.87626231</v>
      </c>
      <c r="EM57" s="388">
        <f>+Reass!BR14+Reass!BP14+Reass!BT14</f>
        <v>246227128.43349308</v>
      </c>
      <c r="EN57" s="448">
        <f>+Reass!BS14</f>
        <v>83103600.624610811</v>
      </c>
      <c r="EO57" s="215">
        <f>+Reass!BU14</f>
        <v>12423259.860601099</v>
      </c>
      <c r="EP57" s="148">
        <f>+Reass!BO14</f>
        <v>54210924.185147353</v>
      </c>
      <c r="EQ57" s="278"/>
      <c r="ER57" s="277"/>
      <c r="ES57" s="147"/>
      <c r="ET57" s="117">
        <f t="shared" si="129"/>
        <v>0</v>
      </c>
      <c r="FK57" s="143">
        <f>SUM(FL57:FQ57)</f>
        <v>2736846210.8272781</v>
      </c>
      <c r="FL57" s="147">
        <f>+Reass!CD14</f>
        <v>2116979709.517144</v>
      </c>
      <c r="FM57" s="143">
        <f>+Reass!CA14</f>
        <v>157907436.02230603</v>
      </c>
      <c r="FN57" s="388">
        <f>+Reass!CE14+Reass!CC14+Reass!CG14</f>
        <v>287264983.17240858</v>
      </c>
      <c r="FO57" s="448">
        <f>+Reass!CF14</f>
        <v>96954200.728712618</v>
      </c>
      <c r="FP57" s="215">
        <f>+Reass!CH14</f>
        <v>14493803.170701282</v>
      </c>
      <c r="FQ57" s="148">
        <f>+Reass!CB14</f>
        <v>63246078.216005243</v>
      </c>
      <c r="FR57" s="278"/>
      <c r="FS57" s="277"/>
      <c r="FT57" s="147"/>
      <c r="FU57" s="117">
        <f t="shared" si="131"/>
        <v>0</v>
      </c>
      <c r="GL57" s="143">
        <f>SUM(GM57:GR57)</f>
        <v>3127824240.9454603</v>
      </c>
      <c r="GM57" s="147">
        <f>+Reass!CQ14</f>
        <v>2419405382.3053074</v>
      </c>
      <c r="GN57" s="143">
        <f>+Reass!CN14</f>
        <v>180465641.16834974</v>
      </c>
      <c r="GO57" s="388">
        <f>+Reass!CR14+Reass!CP14+Reass!CT14</f>
        <v>328302837.91132414</v>
      </c>
      <c r="GP57" s="448">
        <f>+Reass!CS14</f>
        <v>110804800.83281443</v>
      </c>
      <c r="GQ57" s="215">
        <f>+Reass!CU14</f>
        <v>16564346.480801465</v>
      </c>
      <c r="GR57" s="148">
        <f>+Reass!CO14</f>
        <v>72281232.246863142</v>
      </c>
      <c r="GS57" s="278"/>
      <c r="GT57" s="277"/>
      <c r="GU57" s="147"/>
      <c r="GV57" s="117">
        <f t="shared" si="133"/>
        <v>0</v>
      </c>
      <c r="HM57" s="143">
        <f>SUM(HN57:HS57)</f>
        <v>3518802271.0636425</v>
      </c>
      <c r="HN57" s="147">
        <f>+Reass!DD14</f>
        <v>2721831055.0934706</v>
      </c>
      <c r="HO57" s="143">
        <f>+Reass!DA14</f>
        <v>203023846.31439346</v>
      </c>
      <c r="HP57" s="388">
        <f>+Reass!DE14+Reass!DC14+Reass!DG14</f>
        <v>369340692.65023965</v>
      </c>
      <c r="HQ57" s="448">
        <f>+Reass!DF14</f>
        <v>124655400.93691623</v>
      </c>
      <c r="HR57" s="215">
        <f>+Reass!DH14</f>
        <v>18634889.79090165</v>
      </c>
      <c r="HS57" s="148">
        <f>+Reass!DB14</f>
        <v>81316386.277721033</v>
      </c>
      <c r="HT57" s="278"/>
      <c r="HU57" s="277"/>
      <c r="HV57" s="147"/>
      <c r="HW57" s="117">
        <f t="shared" si="135"/>
        <v>0</v>
      </c>
      <c r="IN57" s="143">
        <f>SUM(IO57:IT57)</f>
        <v>3909780301.1818247</v>
      </c>
      <c r="IO57" s="147">
        <f>+Reass!DQ14</f>
        <v>3024256727.8816338</v>
      </c>
      <c r="IP57" s="143">
        <f>+Reass!DN14</f>
        <v>225582051.46043718</v>
      </c>
      <c r="IQ57" s="388">
        <f>+Reass!DR14+Reass!DP14+Reass!DT14</f>
        <v>410378547.38915515</v>
      </c>
      <c r="IR57" s="448">
        <f>+Reass!DS14</f>
        <v>138506001.04101804</v>
      </c>
      <c r="IS57" s="215">
        <f>+Reass!DU14</f>
        <v>20705433.101001833</v>
      </c>
      <c r="IT57" s="148">
        <f>+Reass!DO14</f>
        <v>90351540.308578923</v>
      </c>
      <c r="IU57" s="278"/>
      <c r="IV57" s="277"/>
      <c r="IW57" s="147"/>
      <c r="IX57" s="117">
        <f t="shared" si="137"/>
        <v>0</v>
      </c>
      <c r="JO57" s="143">
        <f>SUM(JP57:JU57)</f>
        <v>4300758331.3000069</v>
      </c>
      <c r="JP57" s="147">
        <f>+Reass!ED14</f>
        <v>3326682400.6697969</v>
      </c>
      <c r="JQ57" s="143">
        <f>+Reass!EA14</f>
        <v>248140256.6064809</v>
      </c>
      <c r="JR57" s="388">
        <f>+Reass!EC14+Reass!EE14+Reass!EG14</f>
        <v>451416402.12807065</v>
      </c>
      <c r="JS57" s="448">
        <f>+Reass!EF14</f>
        <v>152356601.14511985</v>
      </c>
      <c r="JT57" s="215">
        <f>+Reass!EH14</f>
        <v>22775976.411102016</v>
      </c>
      <c r="JU57" s="148">
        <f>+Reass!EB14</f>
        <v>99386694.339436814</v>
      </c>
      <c r="JV57" s="278"/>
      <c r="JW57" s="277"/>
      <c r="JX57" s="147"/>
      <c r="JY57" s="117">
        <f t="shared" si="139"/>
        <v>0</v>
      </c>
      <c r="KP57" s="143">
        <f>SUM(KQ57:KV57)</f>
        <v>4691736361.418189</v>
      </c>
      <c r="KQ57" s="147">
        <f>+Reass!EQ14</f>
        <v>3629108073.4579601</v>
      </c>
      <c r="KR57" s="143">
        <f>+Reass!EN14</f>
        <v>270698461.75252461</v>
      </c>
      <c r="KS57" s="388">
        <f>+Reass!ER14+Reass!EP14+Reass!ET14</f>
        <v>492454256.86698616</v>
      </c>
      <c r="KT57" s="448">
        <f>+Reass!ES14</f>
        <v>166207201.24922165</v>
      </c>
      <c r="KU57" s="215">
        <f>+Reass!EU14</f>
        <v>24846519.721202198</v>
      </c>
      <c r="KV57" s="148">
        <f>+Reass!EO14</f>
        <v>108421848.37029471</v>
      </c>
      <c r="KW57" s="278"/>
      <c r="KX57" s="277"/>
      <c r="KY57" s="147"/>
      <c r="KZ57" s="117">
        <f t="shared" si="141"/>
        <v>0</v>
      </c>
    </row>
    <row r="58" spans="1:327" x14ac:dyDescent="0.25">
      <c r="A58" s="147">
        <v>551756.598</v>
      </c>
      <c r="B58" s="143" t="s">
        <v>374</v>
      </c>
      <c r="C58" s="143"/>
      <c r="D58" s="264">
        <f>SUM(E58:J58)</f>
        <v>0</v>
      </c>
      <c r="E58" s="147">
        <f>Reass!E65</f>
        <v>0</v>
      </c>
      <c r="F58" s="143">
        <f>Reass!B65</f>
        <v>0</v>
      </c>
      <c r="G58" s="388">
        <f>(Reass!F65+Reass!H65+Reass!D65)</f>
        <v>0</v>
      </c>
      <c r="H58" s="448">
        <f>Reass!G65</f>
        <v>0</v>
      </c>
      <c r="I58" s="215">
        <f>Reass!I65</f>
        <v>0</v>
      </c>
      <c r="J58" s="148">
        <f>Reass!C65</f>
        <v>0</v>
      </c>
      <c r="K58" s="278"/>
      <c r="L58" s="277"/>
      <c r="M58" s="147"/>
      <c r="N58" s="117" t="e">
        <f t="shared" si="120"/>
        <v>#DIV/0!</v>
      </c>
      <c r="O58" s="118"/>
      <c r="AC58" s="118"/>
      <c r="AD58" s="153"/>
      <c r="AE58" s="153"/>
      <c r="AF58" s="264">
        <f>SUM(AG58:AL58)</f>
        <v>0</v>
      </c>
      <c r="AG58" s="147">
        <f>Reass!R65</f>
        <v>0</v>
      </c>
      <c r="AH58" s="143">
        <f>Reass!O65</f>
        <v>0</v>
      </c>
      <c r="AI58" s="388">
        <f>(Reass!S65+Reass!Q65+Reass!U65)</f>
        <v>0</v>
      </c>
      <c r="AJ58" s="448">
        <f>Reass!T65</f>
        <v>0</v>
      </c>
      <c r="AK58" s="215">
        <f>Reass!V65</f>
        <v>0</v>
      </c>
      <c r="AL58" s="148">
        <f>Reass!P65</f>
        <v>0</v>
      </c>
      <c r="AM58" s="278"/>
      <c r="AN58" s="277"/>
      <c r="AO58" s="147"/>
      <c r="AQ58" s="118"/>
      <c r="BE58" s="118"/>
      <c r="BG58" s="264">
        <f>SUM(BH58:BM58)</f>
        <v>0</v>
      </c>
      <c r="BH58" s="147">
        <f>Reass!AD65</f>
        <v>0</v>
      </c>
      <c r="BI58" s="143">
        <f>Reass!AA65</f>
        <v>0</v>
      </c>
      <c r="BJ58" s="388">
        <f>(Reass!AG65+Reass!AE65+Reass!AC65)</f>
        <v>0</v>
      </c>
      <c r="BK58" s="448">
        <f>Reass!AF65</f>
        <v>0</v>
      </c>
      <c r="BL58" s="215">
        <f>Reass!AH65</f>
        <v>0</v>
      </c>
      <c r="BM58" s="148">
        <f>Reass!AB65</f>
        <v>0</v>
      </c>
      <c r="BN58" s="278"/>
      <c r="BO58" s="277"/>
      <c r="BP58" s="147"/>
      <c r="BQ58" s="117" t="e">
        <f t="shared" si="123"/>
        <v>#DIV/0!</v>
      </c>
      <c r="BR58" s="118"/>
      <c r="CF58" s="118"/>
      <c r="CH58" s="264">
        <f>SUM(CI58:CN58)</f>
        <v>0</v>
      </c>
      <c r="CI58" s="147">
        <f>Reass!AQ65</f>
        <v>0</v>
      </c>
      <c r="CJ58" s="143">
        <f>Reass!AN65</f>
        <v>0</v>
      </c>
      <c r="CK58" s="388">
        <f>(Reass!AR65+Reass!AP65+Reass!AT65)</f>
        <v>0</v>
      </c>
      <c r="CL58" s="448">
        <f>Reass!AS65</f>
        <v>0</v>
      </c>
      <c r="CM58" s="215">
        <f>Reass!AU65</f>
        <v>0</v>
      </c>
      <c r="CN58" s="148">
        <f>Reass!AO65</f>
        <v>0</v>
      </c>
      <c r="CO58" s="278"/>
      <c r="CP58" s="277"/>
      <c r="CQ58" s="147"/>
      <c r="CR58" s="117" t="e">
        <f t="shared" si="125"/>
        <v>#DIV/0!</v>
      </c>
      <c r="CS58" s="118"/>
      <c r="DG58" s="118"/>
      <c r="DH58" s="118"/>
      <c r="DI58" s="264">
        <f>SUM(DJ58:DO58)</f>
        <v>0</v>
      </c>
      <c r="DJ58" s="147">
        <f>Reass!BD65</f>
        <v>0</v>
      </c>
      <c r="DK58" s="143">
        <f>Reass!BA65</f>
        <v>0</v>
      </c>
      <c r="DL58" s="388">
        <f>(Reass!BE65+Reass!BC65+Reass!BG65)</f>
        <v>0</v>
      </c>
      <c r="DM58" s="448">
        <f>Reass!BF65</f>
        <v>0</v>
      </c>
      <c r="DN58" s="215">
        <f>Reass!BH65</f>
        <v>0</v>
      </c>
      <c r="DO58" s="148">
        <f>Reass!BB65</f>
        <v>0</v>
      </c>
      <c r="DP58" s="278"/>
      <c r="DQ58" s="277"/>
      <c r="DR58" s="147"/>
      <c r="DS58" s="117" t="e">
        <f t="shared" si="127"/>
        <v>#DIV/0!</v>
      </c>
      <c r="DT58" s="118"/>
      <c r="EH58" s="118"/>
      <c r="EI58" s="118"/>
      <c r="EJ58" s="264">
        <f>SUM(EK58:EP58)</f>
        <v>0</v>
      </c>
      <c r="EK58" s="147">
        <f>Reass!BQ65</f>
        <v>0</v>
      </c>
      <c r="EL58" s="143">
        <f>Reass!BN65</f>
        <v>0</v>
      </c>
      <c r="EM58" s="388">
        <f>(Reass!BR65+Reass!BP65+Reass!BT65)</f>
        <v>0</v>
      </c>
      <c r="EN58" s="448">
        <f>Reass!BS65</f>
        <v>0</v>
      </c>
      <c r="EO58" s="215">
        <f>Reass!BU65</f>
        <v>0</v>
      </c>
      <c r="EP58" s="148">
        <f>Reass!BO65</f>
        <v>0</v>
      </c>
      <c r="EQ58" s="278"/>
      <c r="ER58" s="277"/>
      <c r="ES58" s="147"/>
      <c r="ET58" s="117" t="e">
        <f t="shared" si="129"/>
        <v>#DIV/0!</v>
      </c>
      <c r="EU58" s="118"/>
      <c r="FI58" s="118"/>
      <c r="FJ58" s="118"/>
      <c r="FK58" s="264">
        <f>SUM(FL58:FQ58)</f>
        <v>0</v>
      </c>
      <c r="FL58" s="147">
        <f>Reass!CD65</f>
        <v>0</v>
      </c>
      <c r="FM58" s="143">
        <f>Reass!CA65</f>
        <v>0</v>
      </c>
      <c r="FN58" s="388">
        <f>(Reass!CE65+Reass!CC65+Reass!CG65)</f>
        <v>0</v>
      </c>
      <c r="FO58" s="448">
        <f>Reass!CF65</f>
        <v>0</v>
      </c>
      <c r="FP58" s="215">
        <f>Reass!CH65</f>
        <v>0</v>
      </c>
      <c r="FQ58" s="148">
        <f>Reass!CB65</f>
        <v>0</v>
      </c>
      <c r="FR58" s="278"/>
      <c r="FS58" s="277"/>
      <c r="FT58" s="147"/>
      <c r="FU58" s="117" t="e">
        <f t="shared" si="131"/>
        <v>#DIV/0!</v>
      </c>
      <c r="FV58" s="118"/>
      <c r="GJ58" s="118"/>
      <c r="GK58" s="118"/>
      <c r="GL58" s="264">
        <f>SUM(GM58:GR58)</f>
        <v>0</v>
      </c>
      <c r="GM58" s="147">
        <f>Reass!CQ65</f>
        <v>0</v>
      </c>
      <c r="GN58" s="143">
        <f>Reass!CN65</f>
        <v>0</v>
      </c>
      <c r="GO58" s="388">
        <f>(Reass!CR65+Reass!CP65+Reass!CT65)</f>
        <v>0</v>
      </c>
      <c r="GP58" s="448">
        <f>Reass!CS65</f>
        <v>0</v>
      </c>
      <c r="GQ58" s="215">
        <f>Reass!CU65</f>
        <v>0</v>
      </c>
      <c r="GR58" s="148">
        <f>Reass!CO65</f>
        <v>0</v>
      </c>
      <c r="GS58" s="278"/>
      <c r="GT58" s="277"/>
      <c r="GU58" s="147"/>
      <c r="GV58" s="117" t="e">
        <f t="shared" si="133"/>
        <v>#DIV/0!</v>
      </c>
      <c r="GW58" s="118"/>
      <c r="HK58" s="118"/>
      <c r="HL58" s="118"/>
      <c r="HM58" s="264">
        <f>SUM(HN58:HS58)</f>
        <v>0</v>
      </c>
      <c r="HN58" s="147">
        <f>Reass!DD65</f>
        <v>0</v>
      </c>
      <c r="HO58" s="143">
        <f>Reass!DA65</f>
        <v>0</v>
      </c>
      <c r="HP58" s="388">
        <f>(Reass!DE65+Reass!DC65+Reass!DG65)</f>
        <v>0</v>
      </c>
      <c r="HQ58" s="448">
        <f>Reass!DF65</f>
        <v>0</v>
      </c>
      <c r="HR58" s="215">
        <f>Reass!DH65</f>
        <v>0</v>
      </c>
      <c r="HS58" s="148">
        <f>Reass!DB65</f>
        <v>0</v>
      </c>
      <c r="HT58" s="278"/>
      <c r="HU58" s="277"/>
      <c r="HV58" s="147"/>
      <c r="HW58" s="117" t="e">
        <f t="shared" si="135"/>
        <v>#DIV/0!</v>
      </c>
      <c r="HX58" s="118"/>
      <c r="IL58" s="118"/>
      <c r="IM58" s="118"/>
      <c r="IN58" s="264">
        <f>SUM(IO58:IT58)</f>
        <v>0</v>
      </c>
      <c r="IO58" s="147">
        <f>Reass!DQ65</f>
        <v>0</v>
      </c>
      <c r="IP58" s="143">
        <f>Reass!DN65</f>
        <v>0</v>
      </c>
      <c r="IQ58" s="388">
        <f>(Reass!DR65+Reass!DP65+Reass!DT65)</f>
        <v>0</v>
      </c>
      <c r="IR58" s="448">
        <f>Reass!DS65</f>
        <v>0</v>
      </c>
      <c r="IS58" s="215">
        <f>Reass!DU65</f>
        <v>0</v>
      </c>
      <c r="IT58" s="148">
        <f>Reass!DO65</f>
        <v>0</v>
      </c>
      <c r="IU58" s="278"/>
      <c r="IV58" s="277"/>
      <c r="IW58" s="147"/>
      <c r="IX58" s="117" t="e">
        <f t="shared" si="137"/>
        <v>#DIV/0!</v>
      </c>
      <c r="IY58" s="118"/>
      <c r="JM58" s="118"/>
      <c r="JN58" s="118"/>
      <c r="JO58" s="264">
        <f>SUM(JP58:JU58)</f>
        <v>0</v>
      </c>
      <c r="JP58" s="147">
        <f>Reass!ED65</f>
        <v>0</v>
      </c>
      <c r="JQ58" s="143">
        <f>Reass!EA65</f>
        <v>0</v>
      </c>
      <c r="JR58" s="388">
        <f>(Reass!EC65+Reass!EE65+Reass!EG65)</f>
        <v>0</v>
      </c>
      <c r="JS58" s="448">
        <f>Reass!EF65</f>
        <v>0</v>
      </c>
      <c r="JT58" s="215">
        <f>Reass!EH65</f>
        <v>0</v>
      </c>
      <c r="JU58" s="148">
        <f>Reass!EB65</f>
        <v>0</v>
      </c>
      <c r="JV58" s="278"/>
      <c r="JW58" s="277"/>
      <c r="JX58" s="147"/>
      <c r="JY58" s="117" t="e">
        <f t="shared" si="139"/>
        <v>#DIV/0!</v>
      </c>
      <c r="JZ58" s="118"/>
      <c r="KN58" s="118"/>
      <c r="KO58" s="118"/>
      <c r="KP58" s="264">
        <f>SUM(KQ58:KV58)</f>
        <v>0</v>
      </c>
      <c r="KQ58" s="147">
        <f>Reass!EQ65</f>
        <v>0</v>
      </c>
      <c r="KR58" s="143">
        <f>Reass!EN65</f>
        <v>0</v>
      </c>
      <c r="KS58" s="388">
        <f>(Reass!ER65+Reass!EP65+Reass!ET65)</f>
        <v>0</v>
      </c>
      <c r="KT58" s="448">
        <f>Reass!ES65</f>
        <v>0</v>
      </c>
      <c r="KU58" s="215">
        <f>Reass!EU65</f>
        <v>0</v>
      </c>
      <c r="KV58" s="148">
        <f>Reass!EO65</f>
        <v>0</v>
      </c>
      <c r="KW58" s="278"/>
      <c r="KX58" s="277"/>
      <c r="KY58" s="147"/>
      <c r="KZ58" s="117" t="e">
        <f t="shared" si="141"/>
        <v>#DIV/0!</v>
      </c>
      <c r="LA58" s="118"/>
      <c r="LO58" s="118"/>
    </row>
    <row r="59" spans="1:327" x14ac:dyDescent="0.25">
      <c r="A59" s="256">
        <v>576570.07400000002</v>
      </c>
      <c r="B59" s="230" t="s">
        <v>357</v>
      </c>
      <c r="C59" s="230"/>
      <c r="D59" s="230">
        <f>SUM(D57:D58)</f>
        <v>390978030.11818254</v>
      </c>
      <c r="E59" s="256">
        <f>+E57+E58</f>
        <v>302425672.78816342</v>
      </c>
      <c r="F59" s="230">
        <f>+F57+F58</f>
        <v>22558205.146043718</v>
      </c>
      <c r="G59" s="418">
        <f>+G57+G58</f>
        <v>41037854.73891551</v>
      </c>
      <c r="H59" s="232">
        <f>+H57+H58</f>
        <v>13850600.104101801</v>
      </c>
      <c r="I59" s="235">
        <f>+I57+I58</f>
        <v>2070543.3101001831</v>
      </c>
      <c r="J59" s="233">
        <f>SUM(J57:J58)</f>
        <v>9035154.0308578927</v>
      </c>
      <c r="K59" s="234"/>
      <c r="L59" s="233"/>
      <c r="M59" s="256"/>
      <c r="N59" s="117">
        <f t="shared" si="120"/>
        <v>0</v>
      </c>
      <c r="AF59" s="230">
        <f>SUM(AF57:AF58)</f>
        <v>513536235.26422626</v>
      </c>
      <c r="AG59" s="256">
        <f>+AG57+AG58</f>
        <v>402425672.78816342</v>
      </c>
      <c r="AH59" s="230">
        <f>+AH57+AH58</f>
        <v>45116410.292087436</v>
      </c>
      <c r="AI59" s="418">
        <f>+AI57+AI58</f>
        <v>41037854.73891551</v>
      </c>
      <c r="AJ59" s="232">
        <f>+AJ57+AJ58</f>
        <v>13850600.104101801</v>
      </c>
      <c r="AK59" s="235">
        <f>+AK57+AK58</f>
        <v>2070543.3101001831</v>
      </c>
      <c r="AL59" s="233">
        <f>SUM(AL57:AL58)</f>
        <v>9035154.0308578927</v>
      </c>
      <c r="AM59" s="234"/>
      <c r="AN59" s="233"/>
      <c r="AO59" s="256"/>
      <c r="BG59" s="230">
        <f>SUM(BG57:BG58)</f>
        <v>1172934090.3545475</v>
      </c>
      <c r="BH59" s="256">
        <f>+BH57+BH58</f>
        <v>907277018.36449027</v>
      </c>
      <c r="BI59" s="230">
        <f>+BI57+BI58</f>
        <v>67674615.438131154</v>
      </c>
      <c r="BJ59" s="418">
        <f>+BJ57+BJ58</f>
        <v>123113564.21674654</v>
      </c>
      <c r="BK59" s="232">
        <f>+BK57+BK58</f>
        <v>41551800.312305406</v>
      </c>
      <c r="BL59" s="235">
        <f>+BL57+BL58</f>
        <v>6211629.9303005496</v>
      </c>
      <c r="BM59" s="233">
        <f>SUM(BM57:BM58)</f>
        <v>27105462.09257368</v>
      </c>
      <c r="BN59" s="234"/>
      <c r="BO59" s="233"/>
      <c r="BP59" s="256"/>
      <c r="BQ59" s="117">
        <f t="shared" si="123"/>
        <v>0</v>
      </c>
      <c r="CH59" s="230">
        <f>SUM(CH57:CH58)</f>
        <v>1563912120.4727302</v>
      </c>
      <c r="CI59" s="256">
        <f>+CI57+CI58</f>
        <v>1209702691.1526537</v>
      </c>
      <c r="CJ59" s="230">
        <f>+CJ57+CJ58</f>
        <v>90232820.584174871</v>
      </c>
      <c r="CK59" s="418">
        <f>+CK57+CK58</f>
        <v>164151418.95566204</v>
      </c>
      <c r="CL59" s="232">
        <f>+CL57+CL58</f>
        <v>55402400.416407205</v>
      </c>
      <c r="CM59" s="235">
        <f>+CM57+CM58</f>
        <v>8282173.2404007325</v>
      </c>
      <c r="CN59" s="233">
        <f>SUM(CN57:CN58)</f>
        <v>36140616.123431571</v>
      </c>
      <c r="CO59" s="234"/>
      <c r="CP59" s="233"/>
      <c r="CQ59" s="256"/>
      <c r="CR59" s="117">
        <f t="shared" si="125"/>
        <v>0</v>
      </c>
      <c r="DI59" s="230">
        <f>SUM(DI57:DI58)</f>
        <v>1954890150.5909126</v>
      </c>
      <c r="DJ59" s="256">
        <f>+DJ57+DJ58</f>
        <v>1512128363.9408171</v>
      </c>
      <c r="DK59" s="230">
        <f>+DK57+DK58</f>
        <v>112791025.73021859</v>
      </c>
      <c r="DL59" s="418">
        <f>+DL57+DL58</f>
        <v>205189273.69457754</v>
      </c>
      <c r="DM59" s="232">
        <f>+DM57+DM58</f>
        <v>69253000.520509005</v>
      </c>
      <c r="DN59" s="235">
        <f>+DN57+DN58</f>
        <v>10352716.550500916</v>
      </c>
      <c r="DO59" s="233">
        <f>SUM(DO57:DO58)</f>
        <v>45175770.154289462</v>
      </c>
      <c r="DP59" s="234"/>
      <c r="DQ59" s="233"/>
      <c r="DR59" s="256"/>
      <c r="DS59" s="117">
        <f t="shared" si="127"/>
        <v>0</v>
      </c>
      <c r="EJ59" s="230">
        <f>SUM(EJ57:EJ58)</f>
        <v>2345868180.709095</v>
      </c>
      <c r="EK59" s="256">
        <f>+EK57+EK58</f>
        <v>1814554036.7289805</v>
      </c>
      <c r="EL59" s="230">
        <f>+EL57+EL58</f>
        <v>135349230.87626231</v>
      </c>
      <c r="EM59" s="418">
        <f>+EM57+EM58</f>
        <v>246227128.43349308</v>
      </c>
      <c r="EN59" s="232">
        <f>+EN57+EN58</f>
        <v>83103600.624610811</v>
      </c>
      <c r="EO59" s="235">
        <f>+EO57+EO58</f>
        <v>12423259.860601099</v>
      </c>
      <c r="EP59" s="233">
        <f>SUM(EP57:EP58)</f>
        <v>54210924.185147353</v>
      </c>
      <c r="EQ59" s="234"/>
      <c r="ER59" s="233"/>
      <c r="ES59" s="256"/>
      <c r="ET59" s="117">
        <f t="shared" si="129"/>
        <v>0</v>
      </c>
      <c r="FK59" s="230">
        <f>SUM(FK57:FK58)</f>
        <v>2736846210.8272781</v>
      </c>
      <c r="FL59" s="256">
        <f>+FL57+FL58</f>
        <v>2116979709.517144</v>
      </c>
      <c r="FM59" s="230">
        <f>+FM57+FM58</f>
        <v>157907436.02230603</v>
      </c>
      <c r="FN59" s="418">
        <f>+FN57+FN58</f>
        <v>287264983.17240858</v>
      </c>
      <c r="FO59" s="232">
        <f>+FO57+FO58</f>
        <v>96954200.728712618</v>
      </c>
      <c r="FP59" s="235">
        <f>+FP57+FP58</f>
        <v>14493803.170701282</v>
      </c>
      <c r="FQ59" s="233">
        <f>SUM(FQ57:FQ58)</f>
        <v>63246078.216005243</v>
      </c>
      <c r="FR59" s="234"/>
      <c r="FS59" s="233"/>
      <c r="FT59" s="256"/>
      <c r="FU59" s="117">
        <f t="shared" si="131"/>
        <v>0</v>
      </c>
      <c r="GL59" s="230">
        <f>SUM(GL57:GL58)</f>
        <v>3127824240.9454603</v>
      </c>
      <c r="GM59" s="256">
        <f>+GM57+GM58</f>
        <v>2419405382.3053074</v>
      </c>
      <c r="GN59" s="230">
        <f>+GN57+GN58</f>
        <v>180465641.16834974</v>
      </c>
      <c r="GO59" s="418">
        <f>+GO57+GO58</f>
        <v>328302837.91132414</v>
      </c>
      <c r="GP59" s="232">
        <f>+GP57+GP58</f>
        <v>110804800.83281443</v>
      </c>
      <c r="GQ59" s="235">
        <f>+GQ57+GQ58</f>
        <v>16564346.480801465</v>
      </c>
      <c r="GR59" s="233">
        <f>SUM(GR57:GR58)</f>
        <v>72281232.246863142</v>
      </c>
      <c r="GS59" s="234"/>
      <c r="GT59" s="233"/>
      <c r="GU59" s="256"/>
      <c r="GV59" s="117">
        <f t="shared" si="133"/>
        <v>0</v>
      </c>
      <c r="HM59" s="230">
        <f>SUM(HM57:HM58)</f>
        <v>3518802271.0636425</v>
      </c>
      <c r="HN59" s="256">
        <f>+HN57+HN58</f>
        <v>2721831055.0934706</v>
      </c>
      <c r="HO59" s="230">
        <f>+HO57+HO58</f>
        <v>203023846.31439346</v>
      </c>
      <c r="HP59" s="418">
        <f>+HP57+HP58</f>
        <v>369340692.65023965</v>
      </c>
      <c r="HQ59" s="232">
        <f>+HQ57+HQ58</f>
        <v>124655400.93691623</v>
      </c>
      <c r="HR59" s="235">
        <f>+HR57+HR58</f>
        <v>18634889.79090165</v>
      </c>
      <c r="HS59" s="233">
        <f>SUM(HS57:HS58)</f>
        <v>81316386.277721033</v>
      </c>
      <c r="HT59" s="234"/>
      <c r="HU59" s="233"/>
      <c r="HV59" s="256"/>
      <c r="HW59" s="117">
        <f t="shared" si="135"/>
        <v>0</v>
      </c>
      <c r="IN59" s="230">
        <f>SUM(IN57:IN58)</f>
        <v>3909780301.1818247</v>
      </c>
      <c r="IO59" s="256">
        <f>+IO57+IO58</f>
        <v>3024256727.8816338</v>
      </c>
      <c r="IP59" s="230">
        <f>+IP57+IP58</f>
        <v>225582051.46043718</v>
      </c>
      <c r="IQ59" s="418">
        <f>+IQ57+IQ58</f>
        <v>410378547.38915515</v>
      </c>
      <c r="IR59" s="232">
        <f>+IR57+IR58</f>
        <v>138506001.04101804</v>
      </c>
      <c r="IS59" s="235">
        <f>+IS57+IS58</f>
        <v>20705433.101001833</v>
      </c>
      <c r="IT59" s="233">
        <f>SUM(IT57:IT58)</f>
        <v>90351540.308578923</v>
      </c>
      <c r="IU59" s="234"/>
      <c r="IV59" s="233"/>
      <c r="IW59" s="256"/>
      <c r="IX59" s="117">
        <f t="shared" si="137"/>
        <v>0</v>
      </c>
      <c r="JO59" s="230">
        <f>SUM(JO57:JO58)</f>
        <v>4300758331.3000069</v>
      </c>
      <c r="JP59" s="256">
        <f>+JP57+JP58</f>
        <v>3326682400.6697969</v>
      </c>
      <c r="JQ59" s="230">
        <f>+JQ57+JQ58</f>
        <v>248140256.6064809</v>
      </c>
      <c r="JR59" s="418">
        <f>+JR57+JR58</f>
        <v>451416402.12807065</v>
      </c>
      <c r="JS59" s="232">
        <f>+JS57+JS58</f>
        <v>152356601.14511985</v>
      </c>
      <c r="JT59" s="235">
        <f>+JT57+JT58</f>
        <v>22775976.411102016</v>
      </c>
      <c r="JU59" s="233">
        <f>SUM(JU57:JU58)</f>
        <v>99386694.339436814</v>
      </c>
      <c r="JV59" s="234"/>
      <c r="JW59" s="233"/>
      <c r="JX59" s="256"/>
      <c r="JY59" s="117">
        <f t="shared" si="139"/>
        <v>0</v>
      </c>
      <c r="KP59" s="230">
        <f>SUM(KP57:KP58)</f>
        <v>4691736361.418189</v>
      </c>
      <c r="KQ59" s="256">
        <f>+KQ57+KQ58</f>
        <v>3629108073.4579601</v>
      </c>
      <c r="KR59" s="230">
        <f>+KR57+KR58</f>
        <v>270698461.75252461</v>
      </c>
      <c r="KS59" s="418">
        <f>+KS57+KS58</f>
        <v>492454256.86698616</v>
      </c>
      <c r="KT59" s="232">
        <f>+KT57+KT58</f>
        <v>166207201.24922165</v>
      </c>
      <c r="KU59" s="235">
        <f>+KU57+KU58</f>
        <v>24846519.721202198</v>
      </c>
      <c r="KV59" s="233">
        <f>SUM(KV57:KV58)</f>
        <v>108421848.37029471</v>
      </c>
      <c r="KW59" s="234"/>
      <c r="KX59" s="233"/>
      <c r="KY59" s="256"/>
      <c r="KZ59" s="117">
        <f t="shared" si="141"/>
        <v>0</v>
      </c>
    </row>
    <row r="60" spans="1:327" x14ac:dyDescent="0.25">
      <c r="A60" s="147">
        <v>1083926.5530000001</v>
      </c>
      <c r="B60" s="143" t="s">
        <v>373</v>
      </c>
      <c r="C60" s="143"/>
      <c r="D60" s="143">
        <f>SUM(E60:J60)</f>
        <v>0</v>
      </c>
      <c r="E60" s="283">
        <f>+Reass!E15</f>
        <v>0</v>
      </c>
      <c r="F60" s="143">
        <f>+Reass!B15</f>
        <v>0</v>
      </c>
      <c r="G60" s="388">
        <f>+Reass!F15+Reass!H15+Reass!D15</f>
        <v>0</v>
      </c>
      <c r="H60" s="446">
        <f>+Reass!G15</f>
        <v>0</v>
      </c>
      <c r="I60" s="215">
        <f>+Reass!I15</f>
        <v>0</v>
      </c>
      <c r="J60" s="447">
        <f>+Reass!C15</f>
        <v>0</v>
      </c>
      <c r="K60" s="149"/>
      <c r="L60" s="148"/>
      <c r="M60" s="147"/>
      <c r="N60" s="117" t="e">
        <f t="shared" si="120"/>
        <v>#DIV/0!</v>
      </c>
      <c r="AF60" s="143">
        <f>SUM(AG60:AL60)</f>
        <v>150000000</v>
      </c>
      <c r="AG60" s="283">
        <f>+Reass!R15</f>
        <v>150000000</v>
      </c>
      <c r="AH60" s="143">
        <f>+Reass!O15</f>
        <v>0</v>
      </c>
      <c r="AI60" s="388">
        <f>+Reass!S15+Reass!Q15+Reass!U15</f>
        <v>0</v>
      </c>
      <c r="AJ60" s="446">
        <f>+Reass!T15</f>
        <v>0</v>
      </c>
      <c r="AK60" s="215">
        <f>+Reass!V15</f>
        <v>0</v>
      </c>
      <c r="AL60" s="447">
        <f>+Reass!P15</f>
        <v>0</v>
      </c>
      <c r="AM60" s="149"/>
      <c r="AN60" s="148"/>
      <c r="AO60" s="147"/>
      <c r="BG60" s="143">
        <f>SUM(BH60:BM60)</f>
        <v>100000000</v>
      </c>
      <c r="BH60" s="283">
        <f>+Reass!AD15</f>
        <v>100000000</v>
      </c>
      <c r="BI60" s="143">
        <f>+Reass!AA15</f>
        <v>0</v>
      </c>
      <c r="BJ60" s="388">
        <f>+Reass!AG15+Reass!AE15+Reass!AC15</f>
        <v>0</v>
      </c>
      <c r="BK60" s="446">
        <f>+Reass!AF15</f>
        <v>0</v>
      </c>
      <c r="BL60" s="215">
        <f>+Reass!AH15</f>
        <v>0</v>
      </c>
      <c r="BM60" s="447">
        <f>+Reass!AB15</f>
        <v>0</v>
      </c>
      <c r="BN60" s="149"/>
      <c r="BO60" s="148"/>
      <c r="BP60" s="147"/>
      <c r="BQ60" s="117" t="e">
        <f t="shared" si="123"/>
        <v>#DIV/0!</v>
      </c>
      <c r="CH60" s="143">
        <f>SUM(CI60:CN60)</f>
        <v>0</v>
      </c>
      <c r="CI60" s="283">
        <f>+Reass!AQ15</f>
        <v>0</v>
      </c>
      <c r="CJ60" s="143">
        <f>+Reass!AN15</f>
        <v>0</v>
      </c>
      <c r="CK60" s="388">
        <f>+Reass!AR15+Reass!AP15+Reass!AT15</f>
        <v>0</v>
      </c>
      <c r="CL60" s="446">
        <f>+Reass!AS15</f>
        <v>0</v>
      </c>
      <c r="CM60" s="215">
        <f>+Reass!AU15</f>
        <v>0</v>
      </c>
      <c r="CN60" s="447">
        <f>+Reass!AO15</f>
        <v>0</v>
      </c>
      <c r="CO60" s="149"/>
      <c r="CP60" s="148"/>
      <c r="CQ60" s="147"/>
      <c r="CR60" s="117" t="e">
        <f t="shared" si="125"/>
        <v>#DIV/0!</v>
      </c>
      <c r="DI60" s="143">
        <f>SUM(DJ60:DO60)</f>
        <v>0</v>
      </c>
      <c r="DJ60" s="283">
        <f>+Reass!BD15</f>
        <v>0</v>
      </c>
      <c r="DK60" s="143">
        <f>+Reass!BA15</f>
        <v>0</v>
      </c>
      <c r="DL60" s="388">
        <f>+Reass!BE15+Reass!BC15+Reass!BG15</f>
        <v>0</v>
      </c>
      <c r="DM60" s="446">
        <f>+Reass!BF15</f>
        <v>0</v>
      </c>
      <c r="DN60" s="215">
        <f>+Reass!BH15</f>
        <v>0</v>
      </c>
      <c r="DO60" s="447">
        <f>+Reass!BB15</f>
        <v>0</v>
      </c>
      <c r="DP60" s="149"/>
      <c r="DQ60" s="148"/>
      <c r="DR60" s="147"/>
      <c r="DS60" s="117" t="e">
        <f t="shared" si="127"/>
        <v>#DIV/0!</v>
      </c>
      <c r="EJ60" s="143">
        <f>SUM(EK60:EP60)</f>
        <v>0</v>
      </c>
      <c r="EK60" s="283">
        <f>+Reass!BQ15</f>
        <v>0</v>
      </c>
      <c r="EL60" s="143">
        <f>+Reass!BN15</f>
        <v>0</v>
      </c>
      <c r="EM60" s="388">
        <f>+Reass!BR15+Reass!BP15+Reass!BT15</f>
        <v>0</v>
      </c>
      <c r="EN60" s="446">
        <f>+Reass!BS15</f>
        <v>0</v>
      </c>
      <c r="EO60" s="215">
        <f>+Reass!BU15</f>
        <v>0</v>
      </c>
      <c r="EP60" s="447">
        <f>+Reass!BO15</f>
        <v>0</v>
      </c>
      <c r="EQ60" s="149"/>
      <c r="ER60" s="148"/>
      <c r="ES60" s="147"/>
      <c r="ET60" s="117" t="e">
        <f t="shared" si="129"/>
        <v>#DIV/0!</v>
      </c>
      <c r="FK60" s="143">
        <f>SUM(FL60:FQ60)</f>
        <v>0</v>
      </c>
      <c r="FL60" s="283">
        <f>+Reass!CD15</f>
        <v>0</v>
      </c>
      <c r="FM60" s="143">
        <f>+Reass!CA15</f>
        <v>0</v>
      </c>
      <c r="FN60" s="388">
        <f>+Reass!CE15+Reass!CC15+Reass!CG15</f>
        <v>0</v>
      </c>
      <c r="FO60" s="446">
        <f>+Reass!CF15</f>
        <v>0</v>
      </c>
      <c r="FP60" s="215">
        <f>+Reass!CH15</f>
        <v>0</v>
      </c>
      <c r="FQ60" s="447">
        <f>+Reass!CB15</f>
        <v>0</v>
      </c>
      <c r="FR60" s="149"/>
      <c r="FS60" s="148"/>
      <c r="FT60" s="147"/>
      <c r="FU60" s="117" t="e">
        <f t="shared" si="131"/>
        <v>#DIV/0!</v>
      </c>
      <c r="GL60" s="143">
        <f>SUM(GM60:GR60)</f>
        <v>0</v>
      </c>
      <c r="GM60" s="283">
        <f>+Reass!CQ15</f>
        <v>0</v>
      </c>
      <c r="GN60" s="143">
        <f>+Reass!CN15</f>
        <v>0</v>
      </c>
      <c r="GO60" s="388">
        <f>+Reass!CR15+Reass!CP15+Reass!CT15</f>
        <v>0</v>
      </c>
      <c r="GP60" s="446">
        <f>+Reass!CS15</f>
        <v>0</v>
      </c>
      <c r="GQ60" s="215">
        <f>+Reass!CU15</f>
        <v>0</v>
      </c>
      <c r="GR60" s="447">
        <f>+Reass!CO15</f>
        <v>0</v>
      </c>
      <c r="GS60" s="149"/>
      <c r="GT60" s="148"/>
      <c r="GU60" s="147"/>
      <c r="GV60" s="117" t="e">
        <f t="shared" si="133"/>
        <v>#DIV/0!</v>
      </c>
      <c r="HM60" s="143">
        <f>SUM(HN60:HS60)</f>
        <v>0</v>
      </c>
      <c r="HN60" s="283">
        <f>+Reass!DD15</f>
        <v>0</v>
      </c>
      <c r="HO60" s="143">
        <f>+Reass!DA15</f>
        <v>0</v>
      </c>
      <c r="HP60" s="388">
        <f>+Reass!DE15+Reass!DC15+Reass!DG15</f>
        <v>0</v>
      </c>
      <c r="HQ60" s="446">
        <f>+Reass!DF15</f>
        <v>0</v>
      </c>
      <c r="HR60" s="215">
        <f>+Reass!DH15</f>
        <v>0</v>
      </c>
      <c r="HS60" s="447">
        <f>+Reass!DB15</f>
        <v>0</v>
      </c>
      <c r="HT60" s="149"/>
      <c r="HU60" s="148"/>
      <c r="HV60" s="147"/>
      <c r="HW60" s="117" t="e">
        <f t="shared" si="135"/>
        <v>#DIV/0!</v>
      </c>
      <c r="IN60" s="143">
        <f>SUM(IO60:IT60)</f>
        <v>0</v>
      </c>
      <c r="IO60" s="283">
        <f>+Reass!DQ15</f>
        <v>0</v>
      </c>
      <c r="IP60" s="143">
        <f>+Reass!DN15</f>
        <v>0</v>
      </c>
      <c r="IQ60" s="388">
        <f>+Reass!DR15+Reass!DP15+Reass!DT15</f>
        <v>0</v>
      </c>
      <c r="IR60" s="446">
        <f>+Reass!DS15</f>
        <v>0</v>
      </c>
      <c r="IS60" s="215">
        <f>+Reass!DU15</f>
        <v>0</v>
      </c>
      <c r="IT60" s="447">
        <f>+Reass!DO15</f>
        <v>0</v>
      </c>
      <c r="IU60" s="149"/>
      <c r="IV60" s="148"/>
      <c r="IW60" s="147"/>
      <c r="IX60" s="117" t="e">
        <f t="shared" si="137"/>
        <v>#DIV/0!</v>
      </c>
      <c r="JO60" s="143">
        <f>SUM(JP60:JU60)</f>
        <v>0</v>
      </c>
      <c r="JP60" s="283">
        <f>+Reass!ED15</f>
        <v>0</v>
      </c>
      <c r="JQ60" s="143">
        <f>+Reass!EA15</f>
        <v>0</v>
      </c>
      <c r="JR60" s="388">
        <f>+Reass!EC15+Reass!EE15+Reass!EG15</f>
        <v>0</v>
      </c>
      <c r="JS60" s="446">
        <f>+Reass!EF15</f>
        <v>0</v>
      </c>
      <c r="JT60" s="215">
        <f>+Reass!EH15</f>
        <v>0</v>
      </c>
      <c r="JU60" s="447">
        <f>+Reass!EB15</f>
        <v>0</v>
      </c>
      <c r="JV60" s="149"/>
      <c r="JW60" s="148"/>
      <c r="JX60" s="147"/>
      <c r="JY60" s="117" t="e">
        <f t="shared" si="139"/>
        <v>#DIV/0!</v>
      </c>
      <c r="KP60" s="143">
        <f>SUM(KQ60:KV60)</f>
        <v>0</v>
      </c>
      <c r="KQ60" s="283">
        <f>+Reass!EQ15</f>
        <v>0</v>
      </c>
      <c r="KR60" s="143">
        <f>+Reass!EN15</f>
        <v>0</v>
      </c>
      <c r="KS60" s="388">
        <f>+Reass!ER15+Reass!EP15+Reass!ET15</f>
        <v>0</v>
      </c>
      <c r="KT60" s="446">
        <f>+Reass!ES15</f>
        <v>0</v>
      </c>
      <c r="KU60" s="215">
        <f>+Reass!EU15</f>
        <v>0</v>
      </c>
      <c r="KV60" s="447">
        <f>+Reass!EO15</f>
        <v>0</v>
      </c>
      <c r="KW60" s="149"/>
      <c r="KX60" s="148"/>
      <c r="KY60" s="147"/>
      <c r="KZ60" s="117" t="e">
        <f t="shared" si="141"/>
        <v>#DIV/0!</v>
      </c>
    </row>
    <row r="61" spans="1:327" x14ac:dyDescent="0.25">
      <c r="A61" s="147">
        <v>-1247073.0349999999</v>
      </c>
      <c r="B61" s="143" t="s">
        <v>355</v>
      </c>
      <c r="C61" s="143"/>
      <c r="D61" s="264">
        <f>SUM(E61:J61)</f>
        <v>0</v>
      </c>
      <c r="E61" s="147">
        <f>Reass!E66</f>
        <v>0</v>
      </c>
      <c r="F61" s="143">
        <f>Reass!B66</f>
        <v>0</v>
      </c>
      <c r="G61" s="388">
        <f>(Reass!F66+Reass!H66+Reass!D66)</f>
        <v>0</v>
      </c>
      <c r="H61" s="446">
        <f>Reass!G66</f>
        <v>0</v>
      </c>
      <c r="I61" s="215">
        <f>Reass!I66</f>
        <v>0</v>
      </c>
      <c r="J61" s="148">
        <f>Reass!C66</f>
        <v>0</v>
      </c>
      <c r="K61" s="149"/>
      <c r="L61" s="148"/>
      <c r="M61" s="147"/>
      <c r="N61" s="117" t="e">
        <f t="shared" si="120"/>
        <v>#DIV/0!</v>
      </c>
      <c r="AF61" s="264">
        <f>SUM(AG61:AL61)</f>
        <v>0</v>
      </c>
      <c r="AG61" s="147">
        <f>Reass!R66</f>
        <v>0</v>
      </c>
      <c r="AH61" s="143">
        <f>Reass!O66</f>
        <v>0</v>
      </c>
      <c r="AI61" s="388">
        <f>(Reass!S66+Reass!Q66+Reass!U66)</f>
        <v>0</v>
      </c>
      <c r="AJ61" s="446">
        <f>Reass!T66</f>
        <v>0</v>
      </c>
      <c r="AK61" s="215">
        <f>Reass!V66</f>
        <v>0</v>
      </c>
      <c r="AL61" s="148">
        <f>Reass!P66</f>
        <v>0</v>
      </c>
      <c r="AM61" s="149"/>
      <c r="AN61" s="148"/>
      <c r="AO61" s="147"/>
      <c r="BG61" s="264">
        <f>SUM(BH61:BM61)</f>
        <v>0</v>
      </c>
      <c r="BH61" s="147">
        <f>Reass!AD66</f>
        <v>0</v>
      </c>
      <c r="BI61" s="143">
        <f>Reass!AA66</f>
        <v>0</v>
      </c>
      <c r="BJ61" s="388">
        <f>(Reass!AG66+Reass!AE66+Reass!AC66)</f>
        <v>0</v>
      </c>
      <c r="BK61" s="446">
        <f>Reass!AF66</f>
        <v>0</v>
      </c>
      <c r="BL61" s="215">
        <f>Reass!AH66</f>
        <v>0</v>
      </c>
      <c r="BM61" s="148">
        <f>Reass!AB66</f>
        <v>0</v>
      </c>
      <c r="BN61" s="149"/>
      <c r="BO61" s="148"/>
      <c r="BP61" s="147"/>
      <c r="BQ61" s="117" t="e">
        <f t="shared" si="123"/>
        <v>#DIV/0!</v>
      </c>
      <c r="CH61" s="264">
        <f>SUM(CI61:CN61)</f>
        <v>0</v>
      </c>
      <c r="CI61" s="147">
        <f>Reass!AQ66</f>
        <v>0</v>
      </c>
      <c r="CJ61" s="143">
        <f>Reass!AN66</f>
        <v>0</v>
      </c>
      <c r="CK61" s="388">
        <f>(Reass!AR66+Reass!AP66+Reass!AT66)</f>
        <v>0</v>
      </c>
      <c r="CL61" s="446">
        <f>Reass!AS66</f>
        <v>0</v>
      </c>
      <c r="CM61" s="215">
        <f>Reass!AU66</f>
        <v>0</v>
      </c>
      <c r="CN61" s="148">
        <f>Reass!AO66</f>
        <v>0</v>
      </c>
      <c r="CO61" s="149"/>
      <c r="CP61" s="148"/>
      <c r="CQ61" s="147"/>
      <c r="CR61" s="117" t="e">
        <f t="shared" si="125"/>
        <v>#DIV/0!</v>
      </c>
      <c r="DI61" s="264">
        <f>SUM(DJ61:DO61)</f>
        <v>0</v>
      </c>
      <c r="DJ61" s="147">
        <f>Reass!BD66</f>
        <v>0</v>
      </c>
      <c r="DK61" s="143">
        <f>Reass!BA66</f>
        <v>0</v>
      </c>
      <c r="DL61" s="388">
        <f>(Reass!BE66+Reass!BC66+Reass!BG66)</f>
        <v>0</v>
      </c>
      <c r="DM61" s="446">
        <f>Reass!BF66</f>
        <v>0</v>
      </c>
      <c r="DN61" s="215">
        <f>Reass!BH66</f>
        <v>0</v>
      </c>
      <c r="DO61" s="148">
        <f>Reass!BB66</f>
        <v>0</v>
      </c>
      <c r="DP61" s="149"/>
      <c r="DQ61" s="148"/>
      <c r="DR61" s="147"/>
      <c r="DS61" s="117" t="e">
        <f t="shared" si="127"/>
        <v>#DIV/0!</v>
      </c>
      <c r="EJ61" s="264">
        <f>SUM(EK61:EP61)</f>
        <v>0</v>
      </c>
      <c r="EK61" s="147">
        <f>Reass!BQ66</f>
        <v>0</v>
      </c>
      <c r="EL61" s="143">
        <f>Reass!BN66</f>
        <v>0</v>
      </c>
      <c r="EM61" s="388">
        <f>(Reass!BR66+Reass!BP66+Reass!BT66)</f>
        <v>0</v>
      </c>
      <c r="EN61" s="446">
        <f>Reass!BS66</f>
        <v>0</v>
      </c>
      <c r="EO61" s="215">
        <f>Reass!BU66</f>
        <v>0</v>
      </c>
      <c r="EP61" s="148">
        <f>Reass!BO66</f>
        <v>0</v>
      </c>
      <c r="EQ61" s="149"/>
      <c r="ER61" s="148"/>
      <c r="ES61" s="147"/>
      <c r="ET61" s="117" t="e">
        <f t="shared" si="129"/>
        <v>#DIV/0!</v>
      </c>
      <c r="FK61" s="264">
        <f>SUM(FL61:FQ61)</f>
        <v>0</v>
      </c>
      <c r="FL61" s="147">
        <f>Reass!CD66</f>
        <v>0</v>
      </c>
      <c r="FM61" s="143">
        <f>Reass!CA66</f>
        <v>0</v>
      </c>
      <c r="FN61" s="388">
        <f>(Reass!CE66+Reass!CC66+Reass!CG66)</f>
        <v>0</v>
      </c>
      <c r="FO61" s="446">
        <f>Reass!CF66</f>
        <v>0</v>
      </c>
      <c r="FP61" s="215">
        <f>Reass!CH66</f>
        <v>0</v>
      </c>
      <c r="FQ61" s="148">
        <f>Reass!CB66</f>
        <v>0</v>
      </c>
      <c r="FR61" s="149"/>
      <c r="FS61" s="148"/>
      <c r="FT61" s="147"/>
      <c r="FU61" s="117" t="e">
        <f t="shared" si="131"/>
        <v>#DIV/0!</v>
      </c>
      <c r="GL61" s="264">
        <f>SUM(GM61:GR61)</f>
        <v>0</v>
      </c>
      <c r="GM61" s="147">
        <f>Reass!CQ66</f>
        <v>0</v>
      </c>
      <c r="GN61" s="143">
        <f>Reass!CN66</f>
        <v>0</v>
      </c>
      <c r="GO61" s="388">
        <f>(Reass!CR66+Reass!CP66+Reass!CT66)</f>
        <v>0</v>
      </c>
      <c r="GP61" s="446">
        <f>Reass!CS66</f>
        <v>0</v>
      </c>
      <c r="GQ61" s="215">
        <f>Reass!CU66</f>
        <v>0</v>
      </c>
      <c r="GR61" s="148">
        <f>Reass!CO66</f>
        <v>0</v>
      </c>
      <c r="GS61" s="149"/>
      <c r="GT61" s="148"/>
      <c r="GU61" s="147"/>
      <c r="GV61" s="117" t="e">
        <f t="shared" si="133"/>
        <v>#DIV/0!</v>
      </c>
      <c r="HM61" s="264">
        <f>SUM(HN61:HS61)</f>
        <v>0</v>
      </c>
      <c r="HN61" s="147">
        <f>Reass!DD66</f>
        <v>0</v>
      </c>
      <c r="HO61" s="143">
        <f>Reass!DA66</f>
        <v>0</v>
      </c>
      <c r="HP61" s="388">
        <f>(Reass!DE66+Reass!DC66+Reass!DG66)</f>
        <v>0</v>
      </c>
      <c r="HQ61" s="446">
        <f>Reass!DF66</f>
        <v>0</v>
      </c>
      <c r="HR61" s="215">
        <f>Reass!DH66</f>
        <v>0</v>
      </c>
      <c r="HS61" s="148">
        <f>Reass!DB66</f>
        <v>0</v>
      </c>
      <c r="HT61" s="149"/>
      <c r="HU61" s="148"/>
      <c r="HV61" s="147"/>
      <c r="HW61" s="117" t="e">
        <f t="shared" si="135"/>
        <v>#DIV/0!</v>
      </c>
      <c r="IN61" s="264">
        <f>SUM(IO61:IT61)</f>
        <v>0</v>
      </c>
      <c r="IO61" s="147">
        <f>Reass!DQ66</f>
        <v>0</v>
      </c>
      <c r="IP61" s="143">
        <f>Reass!DN66</f>
        <v>0</v>
      </c>
      <c r="IQ61" s="388">
        <f>(Reass!DR66+Reass!DP66+Reass!DT66)</f>
        <v>0</v>
      </c>
      <c r="IR61" s="446">
        <f>Reass!DS66</f>
        <v>0</v>
      </c>
      <c r="IS61" s="215">
        <f>Reass!DU66</f>
        <v>0</v>
      </c>
      <c r="IT61" s="148">
        <f>Reass!DO66</f>
        <v>0</v>
      </c>
      <c r="IU61" s="149"/>
      <c r="IV61" s="148"/>
      <c r="IW61" s="147"/>
      <c r="IX61" s="117" t="e">
        <f t="shared" si="137"/>
        <v>#DIV/0!</v>
      </c>
      <c r="JO61" s="264">
        <f>SUM(JP61:JU61)</f>
        <v>0</v>
      </c>
      <c r="JP61" s="147">
        <f>Reass!ED66</f>
        <v>0</v>
      </c>
      <c r="JQ61" s="143">
        <f>Reass!EA66</f>
        <v>0</v>
      </c>
      <c r="JR61" s="388">
        <f>(Reass!EC66+Reass!EE66+Reass!EG66)</f>
        <v>0</v>
      </c>
      <c r="JS61" s="446">
        <f>Reass!EF66</f>
        <v>0</v>
      </c>
      <c r="JT61" s="215">
        <f>Reass!EH66</f>
        <v>0</v>
      </c>
      <c r="JU61" s="148">
        <f>Reass!EB66</f>
        <v>0</v>
      </c>
      <c r="JV61" s="149"/>
      <c r="JW61" s="148"/>
      <c r="JX61" s="147"/>
      <c r="JY61" s="117" t="e">
        <f t="shared" si="139"/>
        <v>#DIV/0!</v>
      </c>
      <c r="KP61" s="264">
        <f>SUM(KQ61:KV61)</f>
        <v>0</v>
      </c>
      <c r="KQ61" s="147">
        <f>Reass!EQ66</f>
        <v>0</v>
      </c>
      <c r="KR61" s="143">
        <f>Reass!EN66</f>
        <v>0</v>
      </c>
      <c r="KS61" s="388">
        <f>(Reass!ER66+Reass!EP66+Reass!ET66)</f>
        <v>0</v>
      </c>
      <c r="KT61" s="446">
        <f>Reass!ES66</f>
        <v>0</v>
      </c>
      <c r="KU61" s="215">
        <f>Reass!EU66</f>
        <v>0</v>
      </c>
      <c r="KV61" s="148">
        <f>Reass!EO66</f>
        <v>0</v>
      </c>
      <c r="KW61" s="149"/>
      <c r="KX61" s="148"/>
      <c r="KY61" s="147"/>
      <c r="KZ61" s="117" t="e">
        <f t="shared" si="141"/>
        <v>#DIV/0!</v>
      </c>
    </row>
    <row r="62" spans="1:327" x14ac:dyDescent="0.25">
      <c r="A62" s="256">
        <v>-163146.48199999984</v>
      </c>
      <c r="B62" s="230" t="s">
        <v>372</v>
      </c>
      <c r="C62" s="230"/>
      <c r="D62" s="230">
        <f>SUM(D60:D61)</f>
        <v>0</v>
      </c>
      <c r="E62" s="256">
        <f>+E60+E61</f>
        <v>0</v>
      </c>
      <c r="F62" s="230">
        <f>+F60+F61</f>
        <v>0</v>
      </c>
      <c r="G62" s="418">
        <f>+G60+G61</f>
        <v>0</v>
      </c>
      <c r="H62" s="232">
        <f>+H60+H61</f>
        <v>0</v>
      </c>
      <c r="I62" s="235">
        <f>+I60+I61</f>
        <v>0</v>
      </c>
      <c r="J62" s="233">
        <f>SUM(J60:J61)</f>
        <v>0</v>
      </c>
      <c r="K62" s="234"/>
      <c r="L62" s="233"/>
      <c r="M62" s="256"/>
      <c r="N62" s="117" t="e">
        <f t="shared" si="120"/>
        <v>#DIV/0!</v>
      </c>
      <c r="AC62" s="118"/>
      <c r="AF62" s="230">
        <f>SUM(AF60:AF61)</f>
        <v>150000000</v>
      </c>
      <c r="AG62" s="256">
        <f>+AG60+AG61</f>
        <v>150000000</v>
      </c>
      <c r="AH62" s="230">
        <f>+AH60+AH61</f>
        <v>0</v>
      </c>
      <c r="AI62" s="418">
        <f>+AI60+AI61</f>
        <v>0</v>
      </c>
      <c r="AJ62" s="232">
        <f>+AJ60+AJ61</f>
        <v>0</v>
      </c>
      <c r="AK62" s="235">
        <f>+AK60+AK61</f>
        <v>0</v>
      </c>
      <c r="AL62" s="233">
        <f>SUM(AL60:AL61)</f>
        <v>0</v>
      </c>
      <c r="AM62" s="234"/>
      <c r="AN62" s="233"/>
      <c r="AO62" s="256"/>
      <c r="BE62" s="118"/>
      <c r="BG62" s="230">
        <f>SUM(BG60:BG61)</f>
        <v>100000000</v>
      </c>
      <c r="BH62" s="256">
        <f>+BH60+BH61</f>
        <v>100000000</v>
      </c>
      <c r="BI62" s="230">
        <f>+BI60+BI61</f>
        <v>0</v>
      </c>
      <c r="BJ62" s="418">
        <f>+BJ60+BJ61</f>
        <v>0</v>
      </c>
      <c r="BK62" s="232">
        <f>+BK60+BK61</f>
        <v>0</v>
      </c>
      <c r="BL62" s="235">
        <f>+BL60+BL61</f>
        <v>0</v>
      </c>
      <c r="BM62" s="233">
        <f>SUM(BM60:BM61)</f>
        <v>0</v>
      </c>
      <c r="BN62" s="234"/>
      <c r="BO62" s="233"/>
      <c r="BP62" s="256"/>
      <c r="BQ62" s="117" t="e">
        <f t="shared" si="123"/>
        <v>#DIV/0!</v>
      </c>
      <c r="CF62" s="118"/>
      <c r="CH62" s="230">
        <f>SUM(CH60:CH61)</f>
        <v>0</v>
      </c>
      <c r="CI62" s="256">
        <f>+CI60+CI61</f>
        <v>0</v>
      </c>
      <c r="CJ62" s="230">
        <f>+CJ60+CJ61</f>
        <v>0</v>
      </c>
      <c r="CK62" s="418">
        <f>+CK60+CK61</f>
        <v>0</v>
      </c>
      <c r="CL62" s="232">
        <f>+CL60+CL61</f>
        <v>0</v>
      </c>
      <c r="CM62" s="235">
        <f>+CM60+CM61</f>
        <v>0</v>
      </c>
      <c r="CN62" s="233">
        <f>SUM(CN60:CN61)</f>
        <v>0</v>
      </c>
      <c r="CO62" s="234"/>
      <c r="CP62" s="233"/>
      <c r="CQ62" s="256"/>
      <c r="CR62" s="117" t="e">
        <f t="shared" si="125"/>
        <v>#DIV/0!</v>
      </c>
      <c r="DG62" s="118"/>
      <c r="DH62" s="118"/>
      <c r="DI62" s="230">
        <f>SUM(DI60:DI61)</f>
        <v>0</v>
      </c>
      <c r="DJ62" s="256">
        <f>+DJ60+DJ61</f>
        <v>0</v>
      </c>
      <c r="DK62" s="230">
        <f>+DK60+DK61</f>
        <v>0</v>
      </c>
      <c r="DL62" s="418">
        <f>+DL60+DL61</f>
        <v>0</v>
      </c>
      <c r="DM62" s="232">
        <f>+DM60+DM61</f>
        <v>0</v>
      </c>
      <c r="DN62" s="235">
        <f>+DN60+DN61</f>
        <v>0</v>
      </c>
      <c r="DO62" s="233">
        <f>SUM(DO60:DO61)</f>
        <v>0</v>
      </c>
      <c r="DP62" s="234"/>
      <c r="DQ62" s="233"/>
      <c r="DR62" s="256"/>
      <c r="DS62" s="117" t="e">
        <f t="shared" si="127"/>
        <v>#DIV/0!</v>
      </c>
      <c r="EH62" s="118"/>
      <c r="EI62" s="118"/>
      <c r="EJ62" s="230">
        <f>SUM(EJ60:EJ61)</f>
        <v>0</v>
      </c>
      <c r="EK62" s="256">
        <f>+EK60+EK61</f>
        <v>0</v>
      </c>
      <c r="EL62" s="230">
        <f>+EL60+EL61</f>
        <v>0</v>
      </c>
      <c r="EM62" s="418">
        <f>+EM60+EM61</f>
        <v>0</v>
      </c>
      <c r="EN62" s="232">
        <f>+EN60+EN61</f>
        <v>0</v>
      </c>
      <c r="EO62" s="235">
        <f>+EO60+EO61</f>
        <v>0</v>
      </c>
      <c r="EP62" s="233">
        <f>SUM(EP60:EP61)</f>
        <v>0</v>
      </c>
      <c r="EQ62" s="234"/>
      <c r="ER62" s="233"/>
      <c r="ES62" s="256"/>
      <c r="ET62" s="117" t="e">
        <f t="shared" si="129"/>
        <v>#DIV/0!</v>
      </c>
      <c r="FI62" s="118"/>
      <c r="FJ62" s="118"/>
      <c r="FK62" s="230">
        <f>SUM(FK60:FK61)</f>
        <v>0</v>
      </c>
      <c r="FL62" s="256">
        <f>+FL60+FL61</f>
        <v>0</v>
      </c>
      <c r="FM62" s="230">
        <f>+FM60+FM61</f>
        <v>0</v>
      </c>
      <c r="FN62" s="418">
        <f>+FN60+FN61</f>
        <v>0</v>
      </c>
      <c r="FO62" s="232">
        <f>+FO60+FO61</f>
        <v>0</v>
      </c>
      <c r="FP62" s="235">
        <f>+FP60+FP61</f>
        <v>0</v>
      </c>
      <c r="FQ62" s="233">
        <f>SUM(FQ60:FQ61)</f>
        <v>0</v>
      </c>
      <c r="FR62" s="234"/>
      <c r="FS62" s="233"/>
      <c r="FT62" s="256"/>
      <c r="FU62" s="117" t="e">
        <f t="shared" si="131"/>
        <v>#DIV/0!</v>
      </c>
      <c r="GJ62" s="118"/>
      <c r="GK62" s="118"/>
      <c r="GL62" s="230">
        <f>SUM(GL60:GL61)</f>
        <v>0</v>
      </c>
      <c r="GM62" s="256">
        <f>+GM60+GM61</f>
        <v>0</v>
      </c>
      <c r="GN62" s="230">
        <f>+GN60+GN61</f>
        <v>0</v>
      </c>
      <c r="GO62" s="418">
        <f>+GO60+GO61</f>
        <v>0</v>
      </c>
      <c r="GP62" s="232">
        <f>+GP60+GP61</f>
        <v>0</v>
      </c>
      <c r="GQ62" s="235">
        <f>+GQ60+GQ61</f>
        <v>0</v>
      </c>
      <c r="GR62" s="233">
        <f>SUM(GR60:GR61)</f>
        <v>0</v>
      </c>
      <c r="GS62" s="234"/>
      <c r="GT62" s="233"/>
      <c r="GU62" s="256"/>
      <c r="GV62" s="117" t="e">
        <f t="shared" si="133"/>
        <v>#DIV/0!</v>
      </c>
      <c r="HK62" s="118"/>
      <c r="HL62" s="118"/>
      <c r="HM62" s="230">
        <f>SUM(HM60:HM61)</f>
        <v>0</v>
      </c>
      <c r="HN62" s="256">
        <f>+HN60+HN61</f>
        <v>0</v>
      </c>
      <c r="HO62" s="230">
        <f>+HO60+HO61</f>
        <v>0</v>
      </c>
      <c r="HP62" s="418">
        <f>+HP60+HP61</f>
        <v>0</v>
      </c>
      <c r="HQ62" s="232">
        <f>+HQ60+HQ61</f>
        <v>0</v>
      </c>
      <c r="HR62" s="235">
        <f>+HR60+HR61</f>
        <v>0</v>
      </c>
      <c r="HS62" s="233">
        <f>SUM(HS60:HS61)</f>
        <v>0</v>
      </c>
      <c r="HT62" s="234"/>
      <c r="HU62" s="233"/>
      <c r="HV62" s="256"/>
      <c r="HW62" s="117" t="e">
        <f t="shared" si="135"/>
        <v>#DIV/0!</v>
      </c>
      <c r="IL62" s="118"/>
      <c r="IM62" s="118"/>
      <c r="IN62" s="230">
        <f>SUM(IN60:IN61)</f>
        <v>0</v>
      </c>
      <c r="IO62" s="256">
        <f>+IO60+IO61</f>
        <v>0</v>
      </c>
      <c r="IP62" s="230">
        <f>+IP60+IP61</f>
        <v>0</v>
      </c>
      <c r="IQ62" s="418">
        <f>+IQ60+IQ61</f>
        <v>0</v>
      </c>
      <c r="IR62" s="232">
        <f>+IR60+IR61</f>
        <v>0</v>
      </c>
      <c r="IS62" s="235">
        <f>+IS60+IS61</f>
        <v>0</v>
      </c>
      <c r="IT62" s="233">
        <f>SUM(IT60:IT61)</f>
        <v>0</v>
      </c>
      <c r="IU62" s="234"/>
      <c r="IV62" s="233"/>
      <c r="IW62" s="256"/>
      <c r="IX62" s="117" t="e">
        <f t="shared" si="137"/>
        <v>#DIV/0!</v>
      </c>
      <c r="JM62" s="118"/>
      <c r="JN62" s="118"/>
      <c r="JO62" s="230">
        <f>SUM(JO60:JO61)</f>
        <v>0</v>
      </c>
      <c r="JP62" s="256">
        <f>+JP60+JP61</f>
        <v>0</v>
      </c>
      <c r="JQ62" s="230">
        <f>+JQ60+JQ61</f>
        <v>0</v>
      </c>
      <c r="JR62" s="418">
        <f>+JR60+JR61</f>
        <v>0</v>
      </c>
      <c r="JS62" s="232">
        <f>+JS60+JS61</f>
        <v>0</v>
      </c>
      <c r="JT62" s="235">
        <f>+JT60+JT61</f>
        <v>0</v>
      </c>
      <c r="JU62" s="233">
        <f>SUM(JU60:JU61)</f>
        <v>0</v>
      </c>
      <c r="JV62" s="234"/>
      <c r="JW62" s="233"/>
      <c r="JX62" s="256"/>
      <c r="JY62" s="117" t="e">
        <f t="shared" si="139"/>
        <v>#DIV/0!</v>
      </c>
      <c r="KN62" s="118"/>
      <c r="KO62" s="118"/>
      <c r="KP62" s="230">
        <f>SUM(KP60:KP61)</f>
        <v>0</v>
      </c>
      <c r="KQ62" s="256">
        <f>+KQ60+KQ61</f>
        <v>0</v>
      </c>
      <c r="KR62" s="230">
        <f>+KR60+KR61</f>
        <v>0</v>
      </c>
      <c r="KS62" s="418">
        <f>+KS60+KS61</f>
        <v>0</v>
      </c>
      <c r="KT62" s="232">
        <f>+KT60+KT61</f>
        <v>0</v>
      </c>
      <c r="KU62" s="235">
        <f>+KU60+KU61</f>
        <v>0</v>
      </c>
      <c r="KV62" s="233">
        <f>SUM(KV60:KV61)</f>
        <v>0</v>
      </c>
      <c r="KW62" s="234"/>
      <c r="KX62" s="233"/>
      <c r="KY62" s="256"/>
      <c r="KZ62" s="117" t="e">
        <f t="shared" si="141"/>
        <v>#DIV/0!</v>
      </c>
      <c r="LO62" s="118"/>
    </row>
    <row r="63" spans="1:327" x14ac:dyDescent="0.25">
      <c r="A63" s="246">
        <v>413423.59200000018</v>
      </c>
      <c r="B63" s="216" t="s">
        <v>371</v>
      </c>
      <c r="C63" s="216"/>
      <c r="D63" s="216">
        <f t="shared" ref="D63:J63" si="226">+D59+D62</f>
        <v>390978030.11818254</v>
      </c>
      <c r="E63" s="246">
        <f t="shared" si="226"/>
        <v>302425672.78816342</v>
      </c>
      <c r="F63" s="216">
        <f t="shared" si="226"/>
        <v>22558205.146043718</v>
      </c>
      <c r="G63" s="420">
        <f t="shared" si="226"/>
        <v>41037854.73891551</v>
      </c>
      <c r="H63" s="218">
        <f t="shared" si="226"/>
        <v>13850600.104101801</v>
      </c>
      <c r="I63" s="221">
        <f t="shared" si="226"/>
        <v>2070543.3101001831</v>
      </c>
      <c r="J63" s="219">
        <f t="shared" si="226"/>
        <v>9035154.0308578927</v>
      </c>
      <c r="K63" s="220">
        <f>+(F63-E63)/E63</f>
        <v>-0.92540909328870102</v>
      </c>
      <c r="L63" s="219">
        <f>+F63-E63</f>
        <v>-279867467.64211971</v>
      </c>
      <c r="M63" s="246">
        <f>+F63-I63</f>
        <v>20487661.835943535</v>
      </c>
      <c r="N63" s="117">
        <f t="shared" si="120"/>
        <v>1.4791894706335644</v>
      </c>
      <c r="AF63" s="216">
        <f t="shared" ref="AF63:AL63" si="227">+AF59+AF62</f>
        <v>663536235.2642262</v>
      </c>
      <c r="AG63" s="246">
        <f t="shared" si="227"/>
        <v>552425672.78816342</v>
      </c>
      <c r="AH63" s="216">
        <f t="shared" si="227"/>
        <v>45116410.292087436</v>
      </c>
      <c r="AI63" s="420">
        <f t="shared" si="227"/>
        <v>41037854.73891551</v>
      </c>
      <c r="AJ63" s="218">
        <f t="shared" si="227"/>
        <v>13850600.104101801</v>
      </c>
      <c r="AK63" s="221">
        <f t="shared" si="227"/>
        <v>2070543.3101001831</v>
      </c>
      <c r="AL63" s="219">
        <f t="shared" si="227"/>
        <v>9035154.0308578927</v>
      </c>
      <c r="AM63" s="220">
        <f>+(AH63-AG63)/AG63</f>
        <v>-0.9183303519107302</v>
      </c>
      <c r="AN63" s="219">
        <f>+AH63-AG63</f>
        <v>-507309262.49607599</v>
      </c>
      <c r="AO63" s="246">
        <f>+AH63-AK63</f>
        <v>43045866.981987253</v>
      </c>
      <c r="BG63" s="216">
        <f t="shared" ref="BG63:BM63" si="228">+BG59+BG62</f>
        <v>1272934090.3545475</v>
      </c>
      <c r="BH63" s="246">
        <f t="shared" si="228"/>
        <v>1007277018.3644903</v>
      </c>
      <c r="BI63" s="216">
        <f t="shared" si="228"/>
        <v>67674615.438131154</v>
      </c>
      <c r="BJ63" s="420">
        <f t="shared" si="228"/>
        <v>123113564.21674654</v>
      </c>
      <c r="BK63" s="218">
        <f t="shared" si="228"/>
        <v>41551800.312305406</v>
      </c>
      <c r="BL63" s="221">
        <f t="shared" si="228"/>
        <v>6211629.9303005496</v>
      </c>
      <c r="BM63" s="219">
        <f t="shared" si="228"/>
        <v>27105462.09257368</v>
      </c>
      <c r="BN63" s="220">
        <f>+(BI63-BH63)/BH63</f>
        <v>-0.93281429616252542</v>
      </c>
      <c r="BO63" s="219">
        <f>+BI63-BH63</f>
        <v>-939602402.92635918</v>
      </c>
      <c r="BP63" s="246">
        <f>+BI63-BL63</f>
        <v>61462985.507830605</v>
      </c>
      <c r="BQ63" s="117">
        <f t="shared" si="123"/>
        <v>1.4791894706335642</v>
      </c>
      <c r="CH63" s="216">
        <f t="shared" ref="CH63:CN63" si="229">+CH59+CH62</f>
        <v>1563912120.4727302</v>
      </c>
      <c r="CI63" s="246">
        <f t="shared" si="229"/>
        <v>1209702691.1526537</v>
      </c>
      <c r="CJ63" s="216">
        <f t="shared" si="229"/>
        <v>90232820.584174871</v>
      </c>
      <c r="CK63" s="420">
        <f t="shared" si="229"/>
        <v>164151418.95566204</v>
      </c>
      <c r="CL63" s="218">
        <f t="shared" si="229"/>
        <v>55402400.416407205</v>
      </c>
      <c r="CM63" s="221">
        <f t="shared" si="229"/>
        <v>8282173.2404007325</v>
      </c>
      <c r="CN63" s="219">
        <f t="shared" si="229"/>
        <v>36140616.123431571</v>
      </c>
      <c r="CO63" s="220">
        <f>+(CJ63-CI63)/CI63</f>
        <v>-0.92540909328870102</v>
      </c>
      <c r="CP63" s="219">
        <f>+CJ63-CI63</f>
        <v>-1119469870.5684788</v>
      </c>
      <c r="CQ63" s="246">
        <f>+CJ63-CM63</f>
        <v>81950647.34377414</v>
      </c>
      <c r="CR63" s="117">
        <f t="shared" si="125"/>
        <v>1.4791894706335644</v>
      </c>
      <c r="DI63" s="216">
        <f t="shared" ref="DI63:DO63" si="230">+DI59+DI62</f>
        <v>1954890150.5909126</v>
      </c>
      <c r="DJ63" s="246">
        <f t="shared" si="230"/>
        <v>1512128363.9408171</v>
      </c>
      <c r="DK63" s="216">
        <f t="shared" si="230"/>
        <v>112791025.73021859</v>
      </c>
      <c r="DL63" s="420">
        <f t="shared" si="230"/>
        <v>205189273.69457754</v>
      </c>
      <c r="DM63" s="218">
        <f t="shared" si="230"/>
        <v>69253000.520509005</v>
      </c>
      <c r="DN63" s="221">
        <f t="shared" si="230"/>
        <v>10352716.550500916</v>
      </c>
      <c r="DO63" s="219">
        <f t="shared" si="230"/>
        <v>45175770.154289462</v>
      </c>
      <c r="DP63" s="220">
        <f>+(DK63-DJ63)/DJ63</f>
        <v>-0.92540909328870102</v>
      </c>
      <c r="DQ63" s="219">
        <f>+DK63-DJ63</f>
        <v>-1399337338.2105985</v>
      </c>
      <c r="DR63" s="246">
        <f>+DK63-DN63</f>
        <v>102438309.17971767</v>
      </c>
      <c r="DS63" s="117">
        <f t="shared" si="127"/>
        <v>1.4791894706335644</v>
      </c>
      <c r="EJ63" s="216">
        <f t="shared" ref="EJ63:EP63" si="231">+EJ59+EJ62</f>
        <v>2345868180.709095</v>
      </c>
      <c r="EK63" s="246">
        <f t="shared" si="231"/>
        <v>1814554036.7289805</v>
      </c>
      <c r="EL63" s="216">
        <f t="shared" si="231"/>
        <v>135349230.87626231</v>
      </c>
      <c r="EM63" s="420">
        <f t="shared" si="231"/>
        <v>246227128.43349308</v>
      </c>
      <c r="EN63" s="218">
        <f t="shared" si="231"/>
        <v>83103600.624610811</v>
      </c>
      <c r="EO63" s="221">
        <f t="shared" si="231"/>
        <v>12423259.860601099</v>
      </c>
      <c r="EP63" s="219">
        <f t="shared" si="231"/>
        <v>54210924.185147353</v>
      </c>
      <c r="EQ63" s="220">
        <f>+(EL63-EK63)/EK63</f>
        <v>-0.92540909328870113</v>
      </c>
      <c r="ER63" s="219">
        <f>+EL63-EK63</f>
        <v>-1679204805.8527184</v>
      </c>
      <c r="ES63" s="246">
        <f>+EL63-EO63</f>
        <v>122925971.01566121</v>
      </c>
      <c r="ET63" s="117">
        <f t="shared" si="129"/>
        <v>1.4791894706335642</v>
      </c>
      <c r="FK63" s="216">
        <f t="shared" ref="FK63:FQ63" si="232">+FK59+FK62</f>
        <v>2736846210.8272781</v>
      </c>
      <c r="FL63" s="246">
        <f t="shared" si="232"/>
        <v>2116979709.517144</v>
      </c>
      <c r="FM63" s="216">
        <f t="shared" si="232"/>
        <v>157907436.02230603</v>
      </c>
      <c r="FN63" s="420">
        <f t="shared" si="232"/>
        <v>287264983.17240858</v>
      </c>
      <c r="FO63" s="218">
        <f t="shared" si="232"/>
        <v>96954200.728712618</v>
      </c>
      <c r="FP63" s="221">
        <f t="shared" si="232"/>
        <v>14493803.170701282</v>
      </c>
      <c r="FQ63" s="219">
        <f t="shared" si="232"/>
        <v>63246078.216005243</v>
      </c>
      <c r="FR63" s="220">
        <f>+(FM63-FL63)/FL63</f>
        <v>-0.92540909328870113</v>
      </c>
      <c r="FS63" s="219">
        <f>+FM63-FL63</f>
        <v>-1959072273.494838</v>
      </c>
      <c r="FT63" s="246">
        <f>+FM63-FP63</f>
        <v>143413632.85160473</v>
      </c>
      <c r="FU63" s="117">
        <f t="shared" si="131"/>
        <v>1.479189470633564</v>
      </c>
      <c r="GL63" s="216">
        <f t="shared" ref="GL63:GR63" si="233">+GL59+GL62</f>
        <v>3127824240.9454603</v>
      </c>
      <c r="GM63" s="246">
        <f t="shared" si="233"/>
        <v>2419405382.3053074</v>
      </c>
      <c r="GN63" s="216">
        <f t="shared" si="233"/>
        <v>180465641.16834974</v>
      </c>
      <c r="GO63" s="420">
        <f t="shared" si="233"/>
        <v>328302837.91132414</v>
      </c>
      <c r="GP63" s="218">
        <f t="shared" si="233"/>
        <v>110804800.83281443</v>
      </c>
      <c r="GQ63" s="221">
        <f t="shared" si="233"/>
        <v>16564346.480801465</v>
      </c>
      <c r="GR63" s="219">
        <f t="shared" si="233"/>
        <v>72281232.246863142</v>
      </c>
      <c r="GS63" s="220">
        <f>+(GN63-GM63)/GM63</f>
        <v>-0.92540909328870102</v>
      </c>
      <c r="GT63" s="219">
        <f>+GN63-GM63</f>
        <v>-2238939741.1369576</v>
      </c>
      <c r="GU63" s="246">
        <f>+GN63-GQ63</f>
        <v>163901294.68754828</v>
      </c>
      <c r="GV63" s="117">
        <f t="shared" si="133"/>
        <v>1.4791894706335642</v>
      </c>
      <c r="HM63" s="216">
        <f t="shared" ref="HM63:HS63" si="234">+HM59+HM62</f>
        <v>3518802271.0636425</v>
      </c>
      <c r="HN63" s="246">
        <f t="shared" si="234"/>
        <v>2721831055.0934706</v>
      </c>
      <c r="HO63" s="216">
        <f t="shared" si="234"/>
        <v>203023846.31439346</v>
      </c>
      <c r="HP63" s="420">
        <f t="shared" si="234"/>
        <v>369340692.65023965</v>
      </c>
      <c r="HQ63" s="218">
        <f t="shared" si="234"/>
        <v>124655400.93691623</v>
      </c>
      <c r="HR63" s="221">
        <f t="shared" si="234"/>
        <v>18634889.79090165</v>
      </c>
      <c r="HS63" s="219">
        <f t="shared" si="234"/>
        <v>81316386.277721033</v>
      </c>
      <c r="HT63" s="220">
        <f>+(HO63-HN63)/HN63</f>
        <v>-0.92540909328870102</v>
      </c>
      <c r="HU63" s="219">
        <f>+HO63-HN63</f>
        <v>-2518807208.7790771</v>
      </c>
      <c r="HV63" s="246">
        <f>+HO63-HR63</f>
        <v>184388956.5234918</v>
      </c>
      <c r="HW63" s="117">
        <f t="shared" si="135"/>
        <v>1.479189470633564</v>
      </c>
      <c r="IN63" s="216">
        <f t="shared" ref="IN63:IT63" si="235">+IN59+IN62</f>
        <v>3909780301.1818247</v>
      </c>
      <c r="IO63" s="246">
        <f t="shared" si="235"/>
        <v>3024256727.8816338</v>
      </c>
      <c r="IP63" s="216">
        <f t="shared" si="235"/>
        <v>225582051.46043718</v>
      </c>
      <c r="IQ63" s="420">
        <f t="shared" si="235"/>
        <v>410378547.38915515</v>
      </c>
      <c r="IR63" s="218">
        <f t="shared" si="235"/>
        <v>138506001.04101804</v>
      </c>
      <c r="IS63" s="221">
        <f t="shared" si="235"/>
        <v>20705433.101001833</v>
      </c>
      <c r="IT63" s="219">
        <f t="shared" si="235"/>
        <v>90351540.308578923</v>
      </c>
      <c r="IU63" s="220">
        <f>+(IP63-IO63)/IO63</f>
        <v>-0.92540909328870102</v>
      </c>
      <c r="IV63" s="219">
        <f>+IP63-IO63</f>
        <v>-2798674676.4211965</v>
      </c>
      <c r="IW63" s="246">
        <f>+IP63-IS63</f>
        <v>204876618.35943535</v>
      </c>
      <c r="IX63" s="117">
        <f t="shared" si="137"/>
        <v>1.479189470633564</v>
      </c>
      <c r="JO63" s="216">
        <f t="shared" ref="JO63:JU63" si="236">+JO59+JO62</f>
        <v>4300758331.3000069</v>
      </c>
      <c r="JP63" s="246">
        <f t="shared" si="236"/>
        <v>3326682400.6697969</v>
      </c>
      <c r="JQ63" s="216">
        <f t="shared" si="236"/>
        <v>248140256.6064809</v>
      </c>
      <c r="JR63" s="420">
        <f t="shared" si="236"/>
        <v>451416402.12807065</v>
      </c>
      <c r="JS63" s="218">
        <f t="shared" si="236"/>
        <v>152356601.14511985</v>
      </c>
      <c r="JT63" s="221">
        <f t="shared" si="236"/>
        <v>22775976.411102016</v>
      </c>
      <c r="JU63" s="219">
        <f t="shared" si="236"/>
        <v>99386694.339436814</v>
      </c>
      <c r="JV63" s="220">
        <f>+(JQ63-JP63)/JP63</f>
        <v>-0.92540909328870102</v>
      </c>
      <c r="JW63" s="219">
        <f>+JQ63-JP63</f>
        <v>-3078542144.0633159</v>
      </c>
      <c r="JX63" s="246">
        <f>+JQ63-JT63</f>
        <v>225364280.19537887</v>
      </c>
      <c r="JY63" s="117">
        <f t="shared" si="139"/>
        <v>1.479189470633564</v>
      </c>
      <c r="KP63" s="216">
        <f t="shared" ref="KP63:KV63" si="237">+KP59+KP62</f>
        <v>4691736361.418189</v>
      </c>
      <c r="KQ63" s="246">
        <f t="shared" si="237"/>
        <v>3629108073.4579601</v>
      </c>
      <c r="KR63" s="216">
        <f t="shared" si="237"/>
        <v>270698461.75252461</v>
      </c>
      <c r="KS63" s="420">
        <f t="shared" si="237"/>
        <v>492454256.86698616</v>
      </c>
      <c r="KT63" s="218">
        <f t="shared" si="237"/>
        <v>166207201.24922165</v>
      </c>
      <c r="KU63" s="221">
        <f t="shared" si="237"/>
        <v>24846519.721202198</v>
      </c>
      <c r="KV63" s="219">
        <f t="shared" si="237"/>
        <v>108421848.37029471</v>
      </c>
      <c r="KW63" s="220">
        <f>+(KR63-KQ63)/KQ63</f>
        <v>-0.92540909328870113</v>
      </c>
      <c r="KX63" s="219">
        <f>+KR63-KQ63</f>
        <v>-3358409611.7054358</v>
      </c>
      <c r="KY63" s="246">
        <f>+KR63-KU63</f>
        <v>245851942.03132242</v>
      </c>
      <c r="KZ63" s="117">
        <f t="shared" si="141"/>
        <v>1.479189470633564</v>
      </c>
    </row>
    <row r="64" spans="1:327" x14ac:dyDescent="0.25">
      <c r="A64" s="253">
        <v>0</v>
      </c>
      <c r="B64" s="249"/>
      <c r="C64" s="249"/>
      <c r="D64" s="249"/>
      <c r="E64" s="253"/>
      <c r="F64" s="249"/>
      <c r="G64" s="445"/>
      <c r="H64" s="254"/>
      <c r="I64" s="344"/>
      <c r="J64" s="254">
        <v>843267</v>
      </c>
      <c r="K64" s="255"/>
      <c r="L64" s="254"/>
      <c r="M64" s="253" t="e">
        <f>+(I64-#REF!)</f>
        <v>#REF!</v>
      </c>
      <c r="N64" s="117" t="e">
        <f t="shared" si="120"/>
        <v>#REF!</v>
      </c>
      <c r="AF64" s="249"/>
      <c r="AG64" s="253"/>
      <c r="AH64" s="249"/>
      <c r="AI64" s="445"/>
      <c r="AJ64" s="254"/>
      <c r="AK64" s="344"/>
      <c r="AL64" s="254">
        <v>843267</v>
      </c>
      <c r="AM64" s="255"/>
      <c r="AN64" s="254"/>
      <c r="AO64" s="253" t="e">
        <f>+(AK64-#REF!)</f>
        <v>#REF!</v>
      </c>
      <c r="BG64" s="249"/>
      <c r="BH64" s="253"/>
      <c r="BI64" s="249"/>
      <c r="BJ64" s="445"/>
      <c r="BK64" s="254"/>
      <c r="BL64" s="344"/>
      <c r="BM64" s="254">
        <v>843267</v>
      </c>
      <c r="BN64" s="255"/>
      <c r="BO64" s="254"/>
      <c r="BP64" s="253" t="e">
        <f>+(BL64-#REF!)</f>
        <v>#REF!</v>
      </c>
      <c r="BQ64" s="117" t="e">
        <f t="shared" si="123"/>
        <v>#REF!</v>
      </c>
      <c r="CH64" s="249"/>
      <c r="CI64" s="253"/>
      <c r="CJ64" s="249"/>
      <c r="CK64" s="445"/>
      <c r="CL64" s="254"/>
      <c r="CM64" s="344"/>
      <c r="CN64" s="254">
        <v>843267</v>
      </c>
      <c r="CO64" s="255"/>
      <c r="CP64" s="254"/>
      <c r="CQ64" s="253" t="e">
        <f>+(CM64-#REF!)</f>
        <v>#REF!</v>
      </c>
      <c r="CR64" s="117" t="e">
        <f t="shared" si="125"/>
        <v>#REF!</v>
      </c>
      <c r="DI64" s="249"/>
      <c r="DJ64" s="253"/>
      <c r="DK64" s="249"/>
      <c r="DL64" s="445"/>
      <c r="DM64" s="254"/>
      <c r="DN64" s="344"/>
      <c r="DO64" s="254">
        <v>843267</v>
      </c>
      <c r="DP64" s="255"/>
      <c r="DQ64" s="254"/>
      <c r="DR64" s="253" t="e">
        <f>+(DN64-#REF!)</f>
        <v>#REF!</v>
      </c>
      <c r="DS64" s="117" t="e">
        <f t="shared" si="127"/>
        <v>#REF!</v>
      </c>
      <c r="EJ64" s="249"/>
      <c r="EK64" s="253"/>
      <c r="EL64" s="249"/>
      <c r="EM64" s="445"/>
      <c r="EN64" s="254"/>
      <c r="EO64" s="344"/>
      <c r="EP64" s="254">
        <v>843267</v>
      </c>
      <c r="EQ64" s="255"/>
      <c r="ER64" s="254"/>
      <c r="ES64" s="253" t="e">
        <f>+(EO64-#REF!)</f>
        <v>#REF!</v>
      </c>
      <c r="ET64" s="117" t="e">
        <f t="shared" si="129"/>
        <v>#REF!</v>
      </c>
      <c r="FK64" s="249"/>
      <c r="FL64" s="253"/>
      <c r="FM64" s="249"/>
      <c r="FN64" s="445"/>
      <c r="FO64" s="254"/>
      <c r="FP64" s="344"/>
      <c r="FQ64" s="254">
        <v>843267</v>
      </c>
      <c r="FR64" s="255"/>
      <c r="FS64" s="254"/>
      <c r="FT64" s="253" t="e">
        <f>+(FP64-#REF!)</f>
        <v>#REF!</v>
      </c>
      <c r="FU64" s="117" t="e">
        <f t="shared" si="131"/>
        <v>#REF!</v>
      </c>
      <c r="GL64" s="249"/>
      <c r="GM64" s="253"/>
      <c r="GN64" s="249"/>
      <c r="GO64" s="445"/>
      <c r="GP64" s="254"/>
      <c r="GQ64" s="344"/>
      <c r="GR64" s="254">
        <v>843267</v>
      </c>
      <c r="GS64" s="255"/>
      <c r="GT64" s="254"/>
      <c r="GU64" s="253" t="e">
        <f>+(GQ64-#REF!)</f>
        <v>#REF!</v>
      </c>
      <c r="GV64" s="117" t="e">
        <f t="shared" si="133"/>
        <v>#REF!</v>
      </c>
      <c r="HM64" s="249"/>
      <c r="HN64" s="253"/>
      <c r="HO64" s="249"/>
      <c r="HP64" s="445"/>
      <c r="HQ64" s="254"/>
      <c r="HR64" s="344"/>
      <c r="HS64" s="254">
        <v>843267</v>
      </c>
      <c r="HT64" s="255"/>
      <c r="HU64" s="254"/>
      <c r="HV64" s="253" t="e">
        <f>+(HR64-#REF!)</f>
        <v>#REF!</v>
      </c>
      <c r="HW64" s="117" t="e">
        <f t="shared" si="135"/>
        <v>#REF!</v>
      </c>
      <c r="IN64" s="249"/>
      <c r="IO64" s="253"/>
      <c r="IP64" s="249"/>
      <c r="IQ64" s="445"/>
      <c r="IR64" s="254"/>
      <c r="IS64" s="344"/>
      <c r="IT64" s="254">
        <v>843267</v>
      </c>
      <c r="IU64" s="255"/>
      <c r="IV64" s="254"/>
      <c r="IW64" s="253" t="e">
        <f>+(IS64-#REF!)</f>
        <v>#REF!</v>
      </c>
      <c r="IX64" s="117" t="e">
        <f t="shared" si="137"/>
        <v>#REF!</v>
      </c>
      <c r="JO64" s="249"/>
      <c r="JP64" s="253"/>
      <c r="JQ64" s="249"/>
      <c r="JR64" s="445"/>
      <c r="JS64" s="254"/>
      <c r="JT64" s="344"/>
      <c r="JU64" s="254">
        <v>843267</v>
      </c>
      <c r="JV64" s="255"/>
      <c r="JW64" s="254"/>
      <c r="JX64" s="253" t="e">
        <f>+(JT64-#REF!)</f>
        <v>#REF!</v>
      </c>
      <c r="JY64" s="117" t="e">
        <f t="shared" si="139"/>
        <v>#REF!</v>
      </c>
      <c r="KP64" s="249"/>
      <c r="KQ64" s="253"/>
      <c r="KR64" s="249"/>
      <c r="KS64" s="445"/>
      <c r="KT64" s="254"/>
      <c r="KU64" s="344"/>
      <c r="KV64" s="254">
        <v>843267</v>
      </c>
      <c r="KW64" s="255"/>
      <c r="KX64" s="254"/>
      <c r="KY64" s="253" t="e">
        <f>+(KU64-#REF!)</f>
        <v>#REF!</v>
      </c>
      <c r="KZ64" s="117" t="e">
        <f t="shared" si="141"/>
        <v>#REF!</v>
      </c>
    </row>
    <row r="65" spans="1:326" x14ac:dyDescent="0.25">
      <c r="A65" s="253"/>
      <c r="B65" s="279" t="s">
        <v>352</v>
      </c>
      <c r="C65" s="279"/>
      <c r="D65" s="434">
        <f>+D67+D66</f>
        <v>177835407.69141144</v>
      </c>
      <c r="E65" s="434">
        <f>+Reass!E18</f>
        <v>78224860.827338174</v>
      </c>
      <c r="F65" s="434">
        <f>+Reass!B18</f>
        <v>13567592.627976177</v>
      </c>
      <c r="G65" s="434">
        <f>Reass!F18+Reass!H18+Reass!D18</f>
        <v>76897469.235143989</v>
      </c>
      <c r="H65" s="434">
        <f>+Reass!G18</f>
        <v>10220726.760794045</v>
      </c>
      <c r="I65" s="434">
        <f>+Reass!I18</f>
        <v>1142725.6750631826</v>
      </c>
      <c r="J65" s="434">
        <f>+Reass!C18</f>
        <v>3149257.9223584579</v>
      </c>
      <c r="K65" s="433"/>
      <c r="L65" s="344"/>
      <c r="M65" s="253"/>
      <c r="AF65" s="434">
        <f>+AF67+AF66</f>
        <v>521981841.65528923</v>
      </c>
      <c r="AG65" s="434">
        <f>+Reass!R18</f>
        <v>203529088.154217</v>
      </c>
      <c r="AH65" s="434">
        <f>+Reass!O18</f>
        <v>10650869.464438887</v>
      </c>
      <c r="AI65" s="434">
        <f>+Reass!S18+Reass!Q18+Reass!U18</f>
        <v>111109512.51562056</v>
      </c>
      <c r="AJ65" s="434">
        <f>+Reass!T18</f>
        <v>22652710.066190384</v>
      </c>
      <c r="AK65" s="434">
        <f>+Reass!V18</f>
        <v>45953977.403968811</v>
      </c>
      <c r="AL65" s="434">
        <f>+Reass!P18</f>
        <v>7983210.9128100201</v>
      </c>
      <c r="AM65" s="433"/>
      <c r="AN65" s="344"/>
      <c r="AO65" s="253"/>
      <c r="BG65" s="434">
        <f>+BG67+BG66</f>
        <v>577802618.57632327</v>
      </c>
      <c r="BH65" s="434">
        <f>+Reass!AD18</f>
        <v>222019510.54574639</v>
      </c>
      <c r="BI65" s="434">
        <f>+Reass!AA18</f>
        <v>15172369.452126032</v>
      </c>
      <c r="BJ65" s="434">
        <f>+Reass!AG18+Reass!AE18+Reass!AC18</f>
        <v>176149613.81497967</v>
      </c>
      <c r="BK65" s="434">
        <f>+Reass!AF18</f>
        <v>23629167.686059695</v>
      </c>
      <c r="BL65" s="434">
        <f>+Reass!AH18</f>
        <v>54479683.802711084</v>
      </c>
      <c r="BM65" s="434">
        <f>+Reass!AB18</f>
        <v>10511877.613440026</v>
      </c>
      <c r="BN65" s="433"/>
      <c r="BO65" s="344"/>
      <c r="BP65" s="253"/>
      <c r="CH65" s="434">
        <f>+CH67+CH66</f>
        <v>1218805030.4670038</v>
      </c>
      <c r="CI65" s="444">
        <f>+Reass!AQ18</f>
        <v>705499045.12584043</v>
      </c>
      <c r="CJ65" s="443">
        <f>+Reass!AN18</f>
        <v>18748687.418810695</v>
      </c>
      <c r="CK65" s="442">
        <f>+Reass!AR18+Reass!AP18+Reass!AT18</f>
        <v>193862047.34755558</v>
      </c>
      <c r="CL65" s="441">
        <f>+Reass!AS18</f>
        <v>152158598.3670004</v>
      </c>
      <c r="CM65" s="440">
        <f>+Reass!AU18</f>
        <v>57749520.896479592</v>
      </c>
      <c r="CN65" s="439">
        <f>+Reass!AO18</f>
        <v>13000746.707130032</v>
      </c>
      <c r="CO65" s="433"/>
      <c r="CP65" s="344"/>
      <c r="CQ65" s="253"/>
      <c r="DI65" s="434">
        <f>+DI67+DI66</f>
        <v>1164776061.7901535</v>
      </c>
      <c r="DJ65" s="434">
        <f>+Reass!BD18</f>
        <v>631370541.5263288</v>
      </c>
      <c r="DK65" s="434">
        <f>+Reass!BA18</f>
        <v>20136663.899933811</v>
      </c>
      <c r="DL65" s="434">
        <f>+Reass!BE18+Reass!BC18+Reass!BG18</f>
        <v>202966453.08185691</v>
      </c>
      <c r="DM65" s="434">
        <f>+Reass!BF18</f>
        <v>155596478.06130549</v>
      </c>
      <c r="DN65" s="434">
        <f>+Reass!BH18</f>
        <v>63381106.243578158</v>
      </c>
      <c r="DO65" s="434">
        <f>+Reass!BB18</f>
        <v>15484423.315890197</v>
      </c>
      <c r="DP65" s="433"/>
      <c r="DQ65" s="344"/>
      <c r="DR65" s="253"/>
      <c r="EJ65" s="434">
        <f>+EJ67+EJ66</f>
        <v>1252851716.8759363</v>
      </c>
      <c r="EK65" s="434">
        <f>+Reass!BQ18</f>
        <v>653623743.38878298</v>
      </c>
      <c r="EL65" s="434">
        <f>+Reass!BN18</f>
        <v>23347772.947033118</v>
      </c>
      <c r="EM65" s="434">
        <f>+Reass!BR18+Reass!BP18+Reass!BT18</f>
        <v>219765570.21120483</v>
      </c>
      <c r="EN65" s="434">
        <f>+Reass!BS18</f>
        <v>159956184.2227419</v>
      </c>
      <c r="EO65" s="434">
        <f>+Reass!BU18</f>
        <v>99043600.652411178</v>
      </c>
      <c r="EP65" s="434">
        <f>+Reass!BO18</f>
        <v>21274449.792502135</v>
      </c>
      <c r="EQ65" s="433"/>
      <c r="ER65" s="344"/>
      <c r="ES65" s="253"/>
      <c r="FK65" s="434">
        <f>+FK67+FK66</f>
        <v>1366845541.9394388</v>
      </c>
      <c r="FL65" s="434">
        <f>+Reass!CD18</f>
        <v>740957666.44116163</v>
      </c>
      <c r="FM65" s="434">
        <f>+Reass!CA18</f>
        <v>25938821.319633838</v>
      </c>
      <c r="FN65" s="434">
        <f>+Reass!CE18+Reass!CC18+Reass!CG18</f>
        <v>221913101.75902784</v>
      </c>
      <c r="FO65" s="434">
        <f>+Reass!CF18</f>
        <v>182456044.15945607</v>
      </c>
      <c r="FP65" s="434">
        <f>+Reass!CH18</f>
        <v>98645147.928089082</v>
      </c>
      <c r="FQ65" s="434">
        <f>+Reass!CB18</f>
        <v>21094364.670810144</v>
      </c>
      <c r="FR65" s="433"/>
      <c r="FS65" s="344"/>
      <c r="FT65" s="253"/>
      <c r="GL65" s="434">
        <f>+GL67+GL66</f>
        <v>1580494766.4245844</v>
      </c>
      <c r="GM65" s="434">
        <f>+Reass!CQ18</f>
        <v>801361623.72098589</v>
      </c>
      <c r="GN65" s="434">
        <f>+Reass!CN18</f>
        <v>29264765.857458994</v>
      </c>
      <c r="GO65" s="434">
        <f>+Reass!CR18+Reass!CP18+Reass!CT18</f>
        <v>267638666.21779561</v>
      </c>
      <c r="GP65" s="434">
        <f>+Reass!CS18</f>
        <v>223351260.25566638</v>
      </c>
      <c r="GQ65" s="434">
        <f>+Reass!CU18</f>
        <v>110756822.46455415</v>
      </c>
      <c r="GR65" s="434">
        <f>+Reass!CO16</f>
        <v>72281232.246863142</v>
      </c>
      <c r="GS65" s="433"/>
      <c r="GT65" s="344"/>
      <c r="GU65" s="253"/>
      <c r="HM65" s="434">
        <f>+HM67+HM66</f>
        <v>1695340606.9083858</v>
      </c>
      <c r="HN65" s="432">
        <f>+Reass!DD18</f>
        <v>861765581.00081015</v>
      </c>
      <c r="HO65" s="242">
        <f>+Reass!DA18</f>
        <v>32590710.395284146</v>
      </c>
      <c r="HP65" s="438">
        <f>+Reass!DE18+Reass!DC18+Reass!DG18</f>
        <v>313364230.67656338</v>
      </c>
      <c r="HQ65" s="437">
        <f>+Reass!DF18</f>
        <v>264246476.35187668</v>
      </c>
      <c r="HR65" s="436">
        <f>+Reass!DH18</f>
        <v>122868497.00101922</v>
      </c>
      <c r="HS65" s="435">
        <f>+Reass!DB18</f>
        <v>24664715.821572088</v>
      </c>
      <c r="HT65" s="433"/>
      <c r="HU65" s="344"/>
      <c r="HV65" s="253"/>
      <c r="IN65" s="434">
        <f>+IN67+IN66</f>
        <v>1859588139.3928592</v>
      </c>
      <c r="IO65" s="434">
        <f>+Reass!DQ18</f>
        <v>922169538.2806344</v>
      </c>
      <c r="IP65" s="434">
        <f>+Reass!DN18</f>
        <v>35916654.933109298</v>
      </c>
      <c r="IQ65" s="434">
        <f>+Reass!DR18+Reass!DP18+Reass!DT18</f>
        <v>359089795.13533115</v>
      </c>
      <c r="IR65" s="434">
        <f>+Reass!DS18</f>
        <v>305141692.44808698</v>
      </c>
      <c r="IS65" s="434">
        <f>+Reass!DU18</f>
        <v>134980171.53748429</v>
      </c>
      <c r="IT65" s="434">
        <f>+Reass!DO18</f>
        <v>26449891.396953061</v>
      </c>
      <c r="IU65" s="433"/>
      <c r="IV65" s="344"/>
      <c r="IW65" s="253"/>
      <c r="JO65" s="434">
        <f>+JO67+JO66</f>
        <v>2023835671.8773327</v>
      </c>
      <c r="JP65" s="434">
        <f>+Reass!ED18</f>
        <v>982573495.56045866</v>
      </c>
      <c r="JQ65" s="434">
        <f>+Reass!EA18</f>
        <v>39242599.470934451</v>
      </c>
      <c r="JR65" s="434">
        <f>+Reass!EC18+Reass!EE18+Reass!EG18</f>
        <v>404815359.59409893</v>
      </c>
      <c r="JS65" s="434">
        <f>+Reass!EF18</f>
        <v>346036908.54429728</v>
      </c>
      <c r="JT65" s="434">
        <f>+Reass!EH18</f>
        <v>147091846.07394937</v>
      </c>
      <c r="JU65" s="434">
        <f>+Reass!EB18</f>
        <v>28235066.972334031</v>
      </c>
      <c r="JV65" s="433"/>
      <c r="JW65" s="344"/>
      <c r="JX65" s="253"/>
      <c r="KP65" s="434">
        <f>SUM(KQ65:KV65)</f>
        <v>2112242808.700546</v>
      </c>
      <c r="KQ65" s="434">
        <f>+Reass!EQ18</f>
        <v>1042977452.8402829</v>
      </c>
      <c r="KR65" s="434">
        <f>+Reass!EN18</f>
        <v>42568544.008759603</v>
      </c>
      <c r="KS65" s="434">
        <f>+Reass!ER18+Reass!EP18+Reass!ET18</f>
        <v>450540924.0528667</v>
      </c>
      <c r="KT65" s="434">
        <f>+Reass!ES18</f>
        <v>386932124.64050758</v>
      </c>
      <c r="KU65" s="434">
        <f>+Reass!EU18</f>
        <v>159203520.61041442</v>
      </c>
      <c r="KV65" s="434">
        <f>+Reass!EO18</f>
        <v>30020242.547715005</v>
      </c>
      <c r="KW65" s="433"/>
      <c r="KX65" s="344"/>
      <c r="KY65" s="253"/>
    </row>
    <row r="66" spans="1:326" x14ac:dyDescent="0.25">
      <c r="A66" s="253"/>
      <c r="B66" s="279" t="s">
        <v>395</v>
      </c>
      <c r="C66" s="279"/>
      <c r="D66" s="324">
        <f>SUM(E66:J66)</f>
        <v>-2683612.6786313043</v>
      </c>
      <c r="E66" s="324">
        <f>-Reass!E32+Reass!E33</f>
        <v>-444274.48711721902</v>
      </c>
      <c r="F66" s="324">
        <f>-Reass!B32+Reass!B33</f>
        <v>100117.72759332228</v>
      </c>
      <c r="G66" s="324">
        <f>-Reass!D32+Reass!D33-Reass!F32+Reass!F33-Reass!H32+Reass!H33</f>
        <v>-1243769.4537283396</v>
      </c>
      <c r="H66" s="324">
        <f>-Reass!G32+Reass!G33</f>
        <v>-254381.54645695956</v>
      </c>
      <c r="I66" s="324">
        <f>-Reass!I32+Reass!I33</f>
        <v>-5310.8925534177106</v>
      </c>
      <c r="J66" s="324">
        <f>-Reass!C32+Reass!C33</f>
        <v>-835994.02636869065</v>
      </c>
      <c r="K66" s="433"/>
      <c r="L66" s="344"/>
      <c r="M66" s="253"/>
      <c r="AF66" s="324">
        <f>SUM(AG66:AL66)</f>
        <v>60051236.569021761</v>
      </c>
      <c r="AG66" s="324">
        <f>-Reass!R32+Reass!R33</f>
        <v>26259725.84245624</v>
      </c>
      <c r="AH66" s="324">
        <f>-Reass!O32+Reass!O33</f>
        <v>340318.16512293182</v>
      </c>
      <c r="AI66" s="324">
        <f>-Reass!U32+Reass!U33-Reass!S32+Reass!S33-Reass!Q32+Reass!Q33</f>
        <v>17974237.708161555</v>
      </c>
      <c r="AJ66" s="324">
        <f>-Reass!T32+Reass!T33</f>
        <v>-1443041.2685753487</v>
      </c>
      <c r="AK66" s="324">
        <f>-Reass!V32+Reass!V33</f>
        <v>3136062.3681747941</v>
      </c>
      <c r="AL66" s="324">
        <f>-Reass!P32+Reass!P33</f>
        <v>13783933.753681589</v>
      </c>
      <c r="AM66" s="433"/>
      <c r="AN66" s="344"/>
      <c r="AO66" s="253"/>
      <c r="BG66" s="324">
        <f>SUM(BH66:BM66)</f>
        <v>37920197.830630168</v>
      </c>
      <c r="BH66" s="324">
        <f>-Reass!AD32+Reass!AD33</f>
        <v>19828419.787025623</v>
      </c>
      <c r="BI66" s="324">
        <f>-Reass!AA32+Reass!AA33</f>
        <v>-6029663.0987707581</v>
      </c>
      <c r="BJ66" s="324">
        <f>-Reass!AC32+Reass!AC33-Reass!AG32+Reass!AG33-Reass!AE32+Reass!AE33</f>
        <v>12279049.77578919</v>
      </c>
      <c r="BK66" s="324">
        <f>-Reass!AF32+Reass!AF33</f>
        <v>-1443041.2685753487</v>
      </c>
      <c r="BL66" s="324">
        <f>-Reass!AH32+Reass!AH33</f>
        <v>-498501.11852012458</v>
      </c>
      <c r="BM66" s="324">
        <f>-Reass!AB32+Reass!AB33</f>
        <v>13783933.753681589</v>
      </c>
      <c r="BN66" s="433"/>
      <c r="BO66" s="344"/>
      <c r="BP66" s="253"/>
      <c r="CH66" s="324">
        <f>SUM(CI66:CN66)</f>
        <v>38893192.302093551</v>
      </c>
      <c r="CI66" s="324">
        <f>-Reass!AQ32+Reass!AQ33</f>
        <v>20801414.258489005</v>
      </c>
      <c r="CJ66" s="324">
        <f>-Reass!AN32+Reass!AN33</f>
        <v>-6029663.0987707572</v>
      </c>
      <c r="CK66" s="324">
        <f>-Reass!AT32+Reass!AT33-Reass!AR32+Reass!AR33-Reass!AP32+Reass!AP33</f>
        <v>12279049.775789192</v>
      </c>
      <c r="CL66" s="324">
        <f>-Reass!AS32+Reass!AS33</f>
        <v>-1443041.2685753487</v>
      </c>
      <c r="CM66" s="324">
        <f>-Reass!AU32+Reass!AU33</f>
        <v>-498501.11852012458</v>
      </c>
      <c r="CN66" s="324">
        <f>-Reass!AO32+Reass!AO33</f>
        <v>13783933.753681589</v>
      </c>
      <c r="CO66" s="433"/>
      <c r="CP66" s="344"/>
      <c r="CQ66" s="253"/>
      <c r="DI66" s="324">
        <f>SUM(DJ66:DO66)</f>
        <v>37920197.830630168</v>
      </c>
      <c r="DJ66" s="324">
        <f>-Reass!BD32+Reass!BD33</f>
        <v>19828419.787025623</v>
      </c>
      <c r="DK66" s="324">
        <f>-Reass!BA32+Reass!BA33</f>
        <v>-6029663.0987707581</v>
      </c>
      <c r="DL66" s="324">
        <f>-Reass!BG32+Reass!BG33-Reass!BE32+Reass!BE33-Reass!BC32+Reass!BC33</f>
        <v>12279049.775789192</v>
      </c>
      <c r="DM66" s="324">
        <f>-Reass!BF32+Reass!BF33</f>
        <v>-1443041.2685753487</v>
      </c>
      <c r="DN66" s="324">
        <f>-Reass!BH32+Reass!BH33</f>
        <v>-498501.11852012458</v>
      </c>
      <c r="DO66" s="324">
        <f>-Reass!BB32+Reass!BB33</f>
        <v>13783933.753681589</v>
      </c>
      <c r="DP66" s="433"/>
      <c r="DQ66" s="344"/>
      <c r="DR66" s="253"/>
      <c r="EJ66" s="324">
        <f>SUM(EK66:EP66)</f>
        <v>37920197.830630168</v>
      </c>
      <c r="EK66" s="324">
        <f>-Reass!BQ32+Reass!BQ33</f>
        <v>19828419.787025623</v>
      </c>
      <c r="EL66" s="324">
        <f>-Reass!BN32+Reass!BN33</f>
        <v>-6029663.0987707581</v>
      </c>
      <c r="EM66" s="324">
        <f>-Reass!BT32+Reass!BT33-Reass!BR32+Reass!BR33-Reass!BP32+Reass!BP33</f>
        <v>12279049.775789192</v>
      </c>
      <c r="EN66" s="324">
        <f>-Reass!BS32+Reass!BS33</f>
        <v>-1443041.2685753487</v>
      </c>
      <c r="EO66" s="324">
        <f>-Reass!BU32+Reass!BU33</f>
        <v>-498501.11852012458</v>
      </c>
      <c r="EP66" s="324">
        <f>-Reass!BO32+Reass!BO33</f>
        <v>13783933.753681589</v>
      </c>
      <c r="EQ66" s="433"/>
      <c r="ER66" s="344"/>
      <c r="ES66" s="253"/>
      <c r="FK66" s="324">
        <f>SUM(FL66:FQ66)</f>
        <v>37920197.830630168</v>
      </c>
      <c r="FL66" s="324">
        <f>-Reass!CD32+Reass!CD33</f>
        <v>19828419.787025623</v>
      </c>
      <c r="FM66" s="324">
        <f>-Reass!CA32+Reass!CA33</f>
        <v>-6029663.0987707581</v>
      </c>
      <c r="FN66" s="324">
        <f>-Reass!CG32+Reass!CG33-Reass!CE32+Reass!CE33-Reass!CC32+Reass!CC33</f>
        <v>12279049.775789192</v>
      </c>
      <c r="FO66" s="324">
        <f>-Reass!CF32+Reass!CF33</f>
        <v>-1443041.2685753487</v>
      </c>
      <c r="FP66" s="324">
        <f>-Reass!CH32+Reass!CH33</f>
        <v>-498501.11852012458</v>
      </c>
      <c r="FQ66" s="324">
        <f>-Reass!CB32+Reass!CB33</f>
        <v>13783933.753681589</v>
      </c>
      <c r="FR66" s="433"/>
      <c r="FS66" s="344"/>
      <c r="FT66" s="253"/>
      <c r="GL66" s="324">
        <f>SUM(GM66:GR66)</f>
        <v>37920197.830630168</v>
      </c>
      <c r="GM66" s="324">
        <f>-Reass!CQ32+Reass!CQ33</f>
        <v>19828419.787025623</v>
      </c>
      <c r="GN66" s="324">
        <f>-Reass!CN32+Reass!CN33</f>
        <v>-6029663.0987707581</v>
      </c>
      <c r="GO66" s="324">
        <f>-Reass!CT32+Reass!CT33-Reass!CR32+Reass!CR33-Reass!CP32+Reass!CP33</f>
        <v>12279049.775789192</v>
      </c>
      <c r="GP66" s="324">
        <f>-Reass!CS32+Reass!CS33</f>
        <v>-1443041.2685753487</v>
      </c>
      <c r="GQ66" s="324">
        <f>-Reass!CU32+Reass!CU33</f>
        <v>-498501.11852012458</v>
      </c>
      <c r="GR66" s="324">
        <f>-Reass!CO32+Reass!CO33</f>
        <v>13783933.753681589</v>
      </c>
      <c r="GS66" s="433"/>
      <c r="GT66" s="344"/>
      <c r="GU66" s="253"/>
      <c r="HM66" s="324">
        <f>SUM(HN66:HS66)</f>
        <v>37920197.830630168</v>
      </c>
      <c r="HN66" s="324">
        <f>-Reass!DD32+Reass!DD33</f>
        <v>19828419.787025623</v>
      </c>
      <c r="HO66" s="324">
        <f>-Reass!DA32+Reass!DA33</f>
        <v>-6029663.0987707581</v>
      </c>
      <c r="HP66" s="324">
        <f>-Reass!DG32+Reass!DG33-Reass!DE32+Reass!DE33-Reass!DC32+Reass!DC33</f>
        <v>12279049.775789192</v>
      </c>
      <c r="HQ66" s="324">
        <f>-Reass!DF32+Reass!DF33</f>
        <v>-1443041.2685753487</v>
      </c>
      <c r="HR66" s="324">
        <f>-Reass!DH32+Reass!DH33</f>
        <v>-498501.11852012458</v>
      </c>
      <c r="HS66" s="324">
        <f>-Reass!DB32+Reass!DB33</f>
        <v>13783933.753681589</v>
      </c>
      <c r="HT66" s="433"/>
      <c r="HU66" s="344"/>
      <c r="HV66" s="253"/>
      <c r="IN66" s="324">
        <f>SUM(IO66:IT66)</f>
        <v>37920197.830630168</v>
      </c>
      <c r="IO66" s="324">
        <f>-Reass!DQ32+Reass!DQ33</f>
        <v>19828419.787025623</v>
      </c>
      <c r="IP66" s="324">
        <f>-Reass!DN32+Reass!DN33</f>
        <v>-6029663.0987707581</v>
      </c>
      <c r="IQ66" s="324">
        <f>-Reass!DT32+Reass!DT33-Reass!DR32+Reass!DR33-Reass!DP32+Reass!DP33</f>
        <v>12279049.775789192</v>
      </c>
      <c r="IR66" s="324">
        <f>-Reass!DS32+Reass!DS33</f>
        <v>-1443041.2685753487</v>
      </c>
      <c r="IS66" s="324">
        <f>-Reass!DU32+Reass!DU33</f>
        <v>-498501.11852012458</v>
      </c>
      <c r="IT66" s="324">
        <f>-Reass!DO32+Reass!DO33</f>
        <v>13783933.753681589</v>
      </c>
      <c r="IU66" s="433"/>
      <c r="IV66" s="344"/>
      <c r="IW66" s="253"/>
      <c r="JO66" s="324">
        <f>SUM(JP66:JU66)</f>
        <v>37920197.830630168</v>
      </c>
      <c r="JP66" s="324">
        <f>-Reass!ED32+Reass!ED33</f>
        <v>19828419.787025623</v>
      </c>
      <c r="JQ66" s="324">
        <f>-Reass!EA32+Reass!EA33</f>
        <v>-6029663.0987707581</v>
      </c>
      <c r="JR66" s="324">
        <f>-Reass!EG32+Reass!EG33-Reass!EC32+Reass!EC33-Reass!EE32+Reass!EE33</f>
        <v>12279049.77578919</v>
      </c>
      <c r="JS66" s="324">
        <f>-Reass!EF32+Reass!EF33</f>
        <v>-1443041.2685753487</v>
      </c>
      <c r="JT66" s="324">
        <f>-Reass!EH32+Reass!EH33</f>
        <v>-498501.11852012458</v>
      </c>
      <c r="JU66" s="324">
        <f>-Reass!EB32+Reass!EB33</f>
        <v>13783933.753681589</v>
      </c>
      <c r="JV66" s="433"/>
      <c r="JW66" s="344"/>
      <c r="JX66" s="253"/>
      <c r="KP66" s="324">
        <f>SUM(KQ66:KV66)</f>
        <v>-27004478.890814282</v>
      </c>
      <c r="KQ66" s="324">
        <f>-Reass!EQ32+Reass!EQ33</f>
        <v>-5923542.3116726242</v>
      </c>
      <c r="KR66" s="324">
        <f>-Reass!EN32+Reass!EN33</f>
        <v>314121.00952422712</v>
      </c>
      <c r="KS66" s="324">
        <f>-Reass!ET32+Reass!ET33-Reass!ER32+Reass!ER33-Reass!EP32+Reass!EP33</f>
        <v>-3055777.9589437917</v>
      </c>
      <c r="KT66" s="324">
        <f>-Reass!ES32+Reass!ES33</f>
        <v>-9630273.3204348423</v>
      </c>
      <c r="KU66" s="324">
        <f>-Reass!EU32+Reass!EU33</f>
        <v>-739908.80798314593</v>
      </c>
      <c r="KV66" s="324">
        <f>-Reass!EO32+Reass!EO33</f>
        <v>-7969097.5013041049</v>
      </c>
      <c r="KW66" s="433"/>
      <c r="KX66" s="344"/>
      <c r="KY66" s="253"/>
    </row>
    <row r="67" spans="1:326" x14ac:dyDescent="0.25">
      <c r="A67" s="246">
        <v>973070.58048477501</v>
      </c>
      <c r="B67" s="216" t="s">
        <v>352</v>
      </c>
      <c r="C67" s="216"/>
      <c r="D67" s="242">
        <f>SUM(E67:J67)</f>
        <v>180519020.37004274</v>
      </c>
      <c r="E67" s="432">
        <f t="shared" ref="E67:J67" si="238">E65+E66</f>
        <v>77780586.340220958</v>
      </c>
      <c r="F67" s="432">
        <f t="shared" si="238"/>
        <v>13667710.3555695</v>
      </c>
      <c r="G67" s="432">
        <f t="shared" si="238"/>
        <v>75653699.781415656</v>
      </c>
      <c r="H67" s="432">
        <f t="shared" si="238"/>
        <v>9966345.2143370863</v>
      </c>
      <c r="I67" s="432">
        <f t="shared" si="238"/>
        <v>1137414.7825097649</v>
      </c>
      <c r="J67" s="432">
        <f t="shared" si="238"/>
        <v>2313263.8959897673</v>
      </c>
      <c r="K67" s="248">
        <f>+(F67-E67)/E67</f>
        <v>-0.824278640742236</v>
      </c>
      <c r="L67" s="247">
        <f>+F67-E67</f>
        <v>-64112875.984651461</v>
      </c>
      <c r="M67" s="246">
        <f>+F67-I67</f>
        <v>12530295.573059736</v>
      </c>
      <c r="N67" s="117">
        <f>+M67/H67</f>
        <v>1.2572608417210231</v>
      </c>
      <c r="AF67" s="242">
        <f>SUM(AG67:AL67)</f>
        <v>461930605.08626747</v>
      </c>
      <c r="AG67" s="432">
        <f t="shared" ref="AG67:AL67" si="239">AG65+AG66</f>
        <v>229788813.99667326</v>
      </c>
      <c r="AH67" s="432">
        <f t="shared" si="239"/>
        <v>10991187.629561819</v>
      </c>
      <c r="AI67" s="432">
        <f t="shared" si="239"/>
        <v>129083750.22378212</v>
      </c>
      <c r="AJ67" s="432">
        <f t="shared" si="239"/>
        <v>21209668.797615036</v>
      </c>
      <c r="AK67" s="432">
        <f t="shared" si="239"/>
        <v>49090039.772143602</v>
      </c>
      <c r="AL67" s="432">
        <f t="shared" si="239"/>
        <v>21767144.666491609</v>
      </c>
      <c r="AM67" s="248">
        <f>+(AH67-AG67)/AG67</f>
        <v>-0.95216830863785673</v>
      </c>
      <c r="AN67" s="247">
        <f>+AH67-AG67</f>
        <v>-218797626.36711144</v>
      </c>
      <c r="AO67" s="246">
        <f>+AH67-AK67</f>
        <v>-38098852.142581783</v>
      </c>
      <c r="BG67" s="242">
        <f>SUM(BH67:BM67)</f>
        <v>539882420.74569309</v>
      </c>
      <c r="BH67" s="432">
        <f t="shared" ref="BH67:BM67" si="240">BH65+BH66</f>
        <v>241847930.33277202</v>
      </c>
      <c r="BI67" s="432">
        <f t="shared" si="240"/>
        <v>9142706.3533552736</v>
      </c>
      <c r="BJ67" s="432">
        <f t="shared" si="240"/>
        <v>188428663.59076887</v>
      </c>
      <c r="BK67" s="432">
        <f t="shared" si="240"/>
        <v>22186126.417484347</v>
      </c>
      <c r="BL67" s="432">
        <f t="shared" si="240"/>
        <v>53981182.684190959</v>
      </c>
      <c r="BM67" s="432">
        <f t="shared" si="240"/>
        <v>24295811.367121615</v>
      </c>
      <c r="BN67" s="248">
        <f>+(BI67-BH67)/BH67</f>
        <v>-0.96219646642923373</v>
      </c>
      <c r="BO67" s="247">
        <f>+BI67-BH67</f>
        <v>-232705223.97941673</v>
      </c>
      <c r="BP67" s="246">
        <f>+BI67-BL67</f>
        <v>-44838476.330835685</v>
      </c>
      <c r="BQ67" s="117">
        <f>+BP67/BK67</f>
        <v>-2.0210141908999297</v>
      </c>
      <c r="CH67" s="242">
        <f>SUM(CI67:CN67)</f>
        <v>1179911838.1649103</v>
      </c>
      <c r="CI67" s="432">
        <f t="shared" ref="CI67:CN67" si="241">CI65+CI66</f>
        <v>726300459.38432944</v>
      </c>
      <c r="CJ67" s="432">
        <f t="shared" si="241"/>
        <v>12719024.320039939</v>
      </c>
      <c r="CK67" s="432">
        <f t="shared" si="241"/>
        <v>206141097.12334478</v>
      </c>
      <c r="CL67" s="432">
        <f t="shared" si="241"/>
        <v>150715557.09842506</v>
      </c>
      <c r="CM67" s="432">
        <f t="shared" si="241"/>
        <v>57251019.777959466</v>
      </c>
      <c r="CN67" s="432">
        <f t="shared" si="241"/>
        <v>26784680.460811622</v>
      </c>
      <c r="CO67" s="248">
        <f>+(CJ67-CI67)/CI67</f>
        <v>-0.98248793022818459</v>
      </c>
      <c r="CP67" s="247">
        <f>+CJ67-CI67</f>
        <v>-713581435.06428945</v>
      </c>
      <c r="CQ67" s="246">
        <f>+CJ67-CM67</f>
        <v>-44531995.457919523</v>
      </c>
      <c r="CR67" s="117">
        <f>+CQ67/CL67</f>
        <v>-0.29547046313764297</v>
      </c>
      <c r="DI67" s="242">
        <f>SUM(DJ67:DO67)</f>
        <v>1126855863.9595234</v>
      </c>
      <c r="DJ67" s="432">
        <f t="shared" ref="DJ67:DO67" si="242">DJ65+DJ66</f>
        <v>651198961.31335437</v>
      </c>
      <c r="DK67" s="432">
        <f t="shared" si="242"/>
        <v>14107000.801163053</v>
      </c>
      <c r="DL67" s="432">
        <f t="shared" si="242"/>
        <v>215245502.85764611</v>
      </c>
      <c r="DM67" s="432">
        <f t="shared" si="242"/>
        <v>154153436.79273015</v>
      </c>
      <c r="DN67" s="432">
        <f t="shared" si="242"/>
        <v>62882605.125058033</v>
      </c>
      <c r="DO67" s="432">
        <f t="shared" si="242"/>
        <v>29268357.069571786</v>
      </c>
      <c r="DP67" s="248">
        <f>+(DK67-DJ67)/DJ67</f>
        <v>-0.97833688067820057</v>
      </c>
      <c r="DQ67" s="247">
        <f>+DK67-DJ67</f>
        <v>-637091960.5121913</v>
      </c>
      <c r="DR67" s="246">
        <f>+DK67-DN67</f>
        <v>-48775604.323894978</v>
      </c>
      <c r="DS67" s="117">
        <f>+DR67/DM67</f>
        <v>-0.31640945112029589</v>
      </c>
      <c r="EJ67" s="242">
        <f>SUM(EK67:EP67)</f>
        <v>1214931519.0453062</v>
      </c>
      <c r="EK67" s="432">
        <f t="shared" ref="EK67:EP67" si="243">EK65+EK66</f>
        <v>673452163.17580855</v>
      </c>
      <c r="EL67" s="432">
        <f t="shared" si="243"/>
        <v>17318109.848262362</v>
      </c>
      <c r="EM67" s="432">
        <f t="shared" si="243"/>
        <v>232044619.98699403</v>
      </c>
      <c r="EN67" s="432">
        <f t="shared" si="243"/>
        <v>158513142.95416656</v>
      </c>
      <c r="EO67" s="432">
        <f t="shared" si="243"/>
        <v>98545099.533891052</v>
      </c>
      <c r="EP67" s="432">
        <f t="shared" si="243"/>
        <v>35058383.54618372</v>
      </c>
      <c r="EQ67" s="248">
        <f>+(EL67-EK67)/EK67</f>
        <v>-0.97428457313642736</v>
      </c>
      <c r="ER67" s="247">
        <f>+EL67-EK67</f>
        <v>-656134053.32754624</v>
      </c>
      <c r="ES67" s="246">
        <f>+EL67-EO67</f>
        <v>-81226989.685628682</v>
      </c>
      <c r="ET67" s="117">
        <f>+ES67/EN67</f>
        <v>-0.51243062986338705</v>
      </c>
      <c r="FK67" s="242">
        <f>SUM(FL67:FQ67)</f>
        <v>1328925344.1088088</v>
      </c>
      <c r="FL67" s="432">
        <f t="shared" ref="FL67:FQ67" si="244">FL65+FL66</f>
        <v>760786086.2281872</v>
      </c>
      <c r="FM67" s="432">
        <f t="shared" si="244"/>
        <v>19909158.220863082</v>
      </c>
      <c r="FN67" s="432">
        <f t="shared" si="244"/>
        <v>234192151.53481704</v>
      </c>
      <c r="FO67" s="432">
        <f t="shared" si="244"/>
        <v>181013002.89088073</v>
      </c>
      <c r="FP67" s="432">
        <f t="shared" si="244"/>
        <v>98146646.809568956</v>
      </c>
      <c r="FQ67" s="432">
        <f t="shared" si="244"/>
        <v>34878298.424491733</v>
      </c>
      <c r="FR67" s="248">
        <f>+(FM67-FL67)/FL67</f>
        <v>-0.97383080660745469</v>
      </c>
      <c r="FS67" s="247">
        <f>+FM67-FL67</f>
        <v>-740876928.0073241</v>
      </c>
      <c r="FT67" s="246">
        <f>+FM67-FP67</f>
        <v>-78237488.588705868</v>
      </c>
      <c r="FU67" s="117">
        <f>+FT67/FO67</f>
        <v>-0.43222026782169581</v>
      </c>
      <c r="GL67" s="242">
        <f>SUM(GM67:GR67)</f>
        <v>1542574568.5939543</v>
      </c>
      <c r="GM67" s="432">
        <f t="shared" ref="GM67:GR67" si="245">GM65+GM66</f>
        <v>821190043.50801146</v>
      </c>
      <c r="GN67" s="432">
        <f t="shared" si="245"/>
        <v>23235102.758688234</v>
      </c>
      <c r="GO67" s="432">
        <f t="shared" si="245"/>
        <v>279917715.99358481</v>
      </c>
      <c r="GP67" s="432">
        <f t="shared" si="245"/>
        <v>221908218.98709103</v>
      </c>
      <c r="GQ67" s="432">
        <f t="shared" si="245"/>
        <v>110258321.34603402</v>
      </c>
      <c r="GR67" s="432">
        <f t="shared" si="245"/>
        <v>86065166.000544727</v>
      </c>
      <c r="GS67" s="248">
        <f>+(GN67-GM67)/GM67</f>
        <v>-0.97170557175847994</v>
      </c>
      <c r="GT67" s="247">
        <f>+GN67-GM67</f>
        <v>-797954940.74932325</v>
      </c>
      <c r="GU67" s="246">
        <f>+GN67-GQ67</f>
        <v>-87023218.587345779</v>
      </c>
      <c r="GV67" s="117">
        <f>+GU67/GP67</f>
        <v>-0.39215860946731379</v>
      </c>
      <c r="HM67" s="242">
        <f>SUM(HN67:HS67)</f>
        <v>1657420409.0777557</v>
      </c>
      <c r="HN67" s="432">
        <f t="shared" ref="HN67:HS67" si="246">HN65+HN66</f>
        <v>881594000.78783572</v>
      </c>
      <c r="HO67" s="432">
        <f t="shared" si="246"/>
        <v>26561047.296513386</v>
      </c>
      <c r="HP67" s="432">
        <f t="shared" si="246"/>
        <v>325643280.45235258</v>
      </c>
      <c r="HQ67" s="432">
        <f t="shared" si="246"/>
        <v>262803435.08330134</v>
      </c>
      <c r="HR67" s="432">
        <f t="shared" si="246"/>
        <v>122369995.8824991</v>
      </c>
      <c r="HS67" s="432">
        <f t="shared" si="246"/>
        <v>38448649.57525368</v>
      </c>
      <c r="HT67" s="248">
        <f>+(HO67-HN67)/HN67</f>
        <v>-0.96987156528654095</v>
      </c>
      <c r="HU67" s="247">
        <f>+HO67-HN67</f>
        <v>-855032953.49132228</v>
      </c>
      <c r="HV67" s="246">
        <f>+HO67-HR67</f>
        <v>-95808948.58598572</v>
      </c>
      <c r="HW67" s="117">
        <f>+HV67/HQ67</f>
        <v>-0.36456505431756236</v>
      </c>
      <c r="IN67" s="242">
        <f>SUM(IO67:IT67)</f>
        <v>1821667941.5622292</v>
      </c>
      <c r="IO67" s="432">
        <f t="shared" ref="IO67:IT67" si="247">IO65+IO66</f>
        <v>941997958.06765997</v>
      </c>
      <c r="IP67" s="432">
        <f t="shared" si="247"/>
        <v>29886991.834338538</v>
      </c>
      <c r="IQ67" s="432">
        <f t="shared" si="247"/>
        <v>371368844.91112036</v>
      </c>
      <c r="IR67" s="432">
        <f t="shared" si="247"/>
        <v>303698651.17951161</v>
      </c>
      <c r="IS67" s="432">
        <f t="shared" si="247"/>
        <v>134481670.41896418</v>
      </c>
      <c r="IT67" s="432">
        <f t="shared" si="247"/>
        <v>40233825.150634646</v>
      </c>
      <c r="IU67" s="248">
        <f>+(IP67-IO67)/IO67</f>
        <v>-0.96827276367387638</v>
      </c>
      <c r="IV67" s="247">
        <f>+IP67-IO67</f>
        <v>-912110966.23332143</v>
      </c>
      <c r="IW67" s="246">
        <f>+IP67-IS67</f>
        <v>-104594678.58462563</v>
      </c>
      <c r="IX67" s="117">
        <f>+IW67/IR67</f>
        <v>-0.34440284202250648</v>
      </c>
      <c r="JO67" s="242">
        <f>SUM(JP67:JU67)</f>
        <v>1985915474.0467026</v>
      </c>
      <c r="JP67" s="432">
        <f t="shared" ref="JP67:JU67" si="248">JP65+JP66</f>
        <v>1002401915.3474842</v>
      </c>
      <c r="JQ67" s="432">
        <f t="shared" si="248"/>
        <v>33212936.372163691</v>
      </c>
      <c r="JR67" s="432">
        <f t="shared" si="248"/>
        <v>417094409.36988813</v>
      </c>
      <c r="JS67" s="432">
        <f t="shared" si="248"/>
        <v>344593867.27572191</v>
      </c>
      <c r="JT67" s="432">
        <f t="shared" si="248"/>
        <v>146593344.95542926</v>
      </c>
      <c r="JU67" s="432">
        <f t="shared" si="248"/>
        <v>42019000.72601562</v>
      </c>
      <c r="JV67" s="248">
        <f>+(JQ67-JP67)/JP67</f>
        <v>-0.96686664713659254</v>
      </c>
      <c r="JW67" s="247">
        <f>+JQ67-JP67</f>
        <v>-969188978.97532058</v>
      </c>
      <c r="JX67" s="246">
        <f>+JQ67-JT67</f>
        <v>-113380408.58326557</v>
      </c>
      <c r="JY67" s="117">
        <f>+JX67/JS67</f>
        <v>-0.32902619387751858</v>
      </c>
      <c r="KP67" s="242">
        <f>SUM(KQ67:KV67)</f>
        <v>2085238329.8097317</v>
      </c>
      <c r="KQ67" s="432">
        <f t="shared" ref="KQ67:KV67" si="249">KQ65+KQ66</f>
        <v>1037053910.5286103</v>
      </c>
      <c r="KR67" s="432">
        <f t="shared" si="249"/>
        <v>42882665.018283829</v>
      </c>
      <c r="KS67" s="432">
        <f t="shared" si="249"/>
        <v>447485146.09392291</v>
      </c>
      <c r="KT67" s="432">
        <f t="shared" si="249"/>
        <v>377301851.32007271</v>
      </c>
      <c r="KU67" s="432">
        <f t="shared" si="249"/>
        <v>158463611.80243126</v>
      </c>
      <c r="KV67" s="432">
        <f t="shared" si="249"/>
        <v>22051145.0464109</v>
      </c>
      <c r="KW67" s="248">
        <f>+(KR67-KQ67)/KQ67</f>
        <v>-0.95864953154033661</v>
      </c>
      <c r="KX67" s="247">
        <f>+KR67-KQ67</f>
        <v>-994171245.5103265</v>
      </c>
      <c r="KY67" s="246">
        <f>+KR67-KU67</f>
        <v>-115580946.78414743</v>
      </c>
      <c r="KZ67" s="117">
        <f>+KY67/KT67</f>
        <v>-0.30633548809729483</v>
      </c>
    </row>
    <row r="68" spans="1:326" x14ac:dyDescent="0.25">
      <c r="A68" s="147"/>
      <c r="B68" s="143"/>
      <c r="C68" s="144"/>
      <c r="D68" s="431"/>
      <c r="E68" s="430"/>
      <c r="F68" s="429"/>
      <c r="G68" s="428"/>
      <c r="H68" s="427"/>
      <c r="I68" s="426"/>
      <c r="J68" s="425"/>
      <c r="K68" s="149"/>
      <c r="L68" s="148"/>
      <c r="M68" s="147"/>
      <c r="AF68" s="431"/>
      <c r="AG68" s="430"/>
      <c r="AH68" s="429"/>
      <c r="AI68" s="428"/>
      <c r="AJ68" s="427"/>
      <c r="AK68" s="426"/>
      <c r="AL68" s="425"/>
      <c r="AM68" s="149"/>
      <c r="AN68" s="148"/>
      <c r="AO68" s="147"/>
      <c r="BG68" s="431"/>
      <c r="BH68" s="430"/>
      <c r="BI68" s="429"/>
      <c r="BJ68" s="428"/>
      <c r="BK68" s="427"/>
      <c r="BL68" s="426"/>
      <c r="BM68" s="425"/>
      <c r="BN68" s="149"/>
      <c r="BO68" s="148"/>
      <c r="BP68" s="147"/>
      <c r="CH68" s="431"/>
      <c r="CI68" s="430"/>
      <c r="CJ68" s="429"/>
      <c r="CK68" s="428"/>
      <c r="CL68" s="427"/>
      <c r="CM68" s="426"/>
      <c r="CN68" s="425"/>
      <c r="CO68" s="149"/>
      <c r="CP68" s="148"/>
      <c r="CQ68" s="147"/>
      <c r="DI68" s="431"/>
      <c r="DJ68" s="430"/>
      <c r="DK68" s="429"/>
      <c r="DL68" s="428"/>
      <c r="DM68" s="427"/>
      <c r="DN68" s="426"/>
      <c r="DO68" s="425"/>
      <c r="DP68" s="149"/>
      <c r="DQ68" s="148"/>
      <c r="DR68" s="147"/>
      <c r="EJ68" s="431"/>
      <c r="EK68" s="430"/>
      <c r="EL68" s="429"/>
      <c r="EM68" s="428"/>
      <c r="EN68" s="427"/>
      <c r="EO68" s="426"/>
      <c r="EP68" s="425"/>
      <c r="EQ68" s="149"/>
      <c r="ER68" s="148"/>
      <c r="ES68" s="147"/>
      <c r="FK68" s="431"/>
      <c r="FL68" s="430"/>
      <c r="FM68" s="429"/>
      <c r="FN68" s="428"/>
      <c r="FO68" s="427"/>
      <c r="FP68" s="426"/>
      <c r="FQ68" s="425"/>
      <c r="FR68" s="149"/>
      <c r="FS68" s="148"/>
      <c r="FT68" s="147"/>
      <c r="GL68" s="431"/>
      <c r="GM68" s="430"/>
      <c r="GN68" s="429"/>
      <c r="GO68" s="428"/>
      <c r="GP68" s="427"/>
      <c r="GQ68" s="426"/>
      <c r="GR68" s="425"/>
      <c r="GS68" s="149"/>
      <c r="GT68" s="148"/>
      <c r="GU68" s="147"/>
      <c r="HM68" s="431"/>
      <c r="HN68" s="430"/>
      <c r="HO68" s="429"/>
      <c r="HP68" s="428"/>
      <c r="HQ68" s="427"/>
      <c r="HR68" s="426"/>
      <c r="HS68" s="425"/>
      <c r="HT68" s="149"/>
      <c r="HU68" s="148"/>
      <c r="HV68" s="147"/>
      <c r="IN68" s="431"/>
      <c r="IO68" s="430"/>
      <c r="IP68" s="429"/>
      <c r="IQ68" s="428"/>
      <c r="IR68" s="427"/>
      <c r="IS68" s="426"/>
      <c r="IT68" s="425"/>
      <c r="IU68" s="149"/>
      <c r="IV68" s="148"/>
      <c r="IW68" s="147"/>
      <c r="JO68" s="431"/>
      <c r="JP68" s="430"/>
      <c r="JQ68" s="429"/>
      <c r="JR68" s="428"/>
      <c r="JS68" s="427"/>
      <c r="JT68" s="426"/>
      <c r="JU68" s="425"/>
      <c r="JV68" s="149"/>
      <c r="JW68" s="148"/>
      <c r="JX68" s="147"/>
      <c r="KP68" s="431"/>
      <c r="KQ68" s="430"/>
      <c r="KR68" s="429"/>
      <c r="KS68" s="428"/>
      <c r="KT68" s="427"/>
      <c r="KU68" s="426"/>
      <c r="KV68" s="425"/>
      <c r="KW68" s="149"/>
      <c r="KX68" s="148"/>
      <c r="KY68" s="147"/>
    </row>
    <row r="69" spans="1:326" x14ac:dyDescent="0.25">
      <c r="A69" s="157">
        <v>-4303065.5462147258</v>
      </c>
      <c r="B69" s="141" t="s">
        <v>370</v>
      </c>
      <c r="C69" s="141"/>
      <c r="D69" s="141">
        <f t="shared" ref="D69:J69" si="250">+D55+D63+D67</f>
        <v>-506453228.82432479</v>
      </c>
      <c r="E69" s="157">
        <f t="shared" si="250"/>
        <v>-144254642.96798494</v>
      </c>
      <c r="F69" s="141">
        <f t="shared" si="250"/>
        <v>-42994525.088874161</v>
      </c>
      <c r="G69" s="411">
        <f t="shared" si="250"/>
        <v>-287555636.95889145</v>
      </c>
      <c r="H69" s="138">
        <f t="shared" si="250"/>
        <v>-13594155.778886126</v>
      </c>
      <c r="I69" s="142">
        <f t="shared" si="250"/>
        <v>-2834339.6316879485</v>
      </c>
      <c r="J69" s="139">
        <f t="shared" si="250"/>
        <v>-15219928.398000002</v>
      </c>
      <c r="K69" s="140">
        <f>+(F69-E69)/E69</f>
        <v>-0.70195395999547738</v>
      </c>
      <c r="L69" s="139">
        <f>+F69-E69</f>
        <v>101260117.87911078</v>
      </c>
      <c r="M69" s="157">
        <f>+F69-I69</f>
        <v>-40160185.457186215</v>
      </c>
      <c r="N69" s="117">
        <f>+M69/H69</f>
        <v>2.954224308622484</v>
      </c>
      <c r="AF69" s="141">
        <f t="shared" ref="AF69:AL69" si="251">+AF55+AF63+AF67</f>
        <v>-726659531.71662498</v>
      </c>
      <c r="AG69" s="157">
        <f t="shared" si="251"/>
        <v>-399581261.96023524</v>
      </c>
      <c r="AH69" s="141">
        <f t="shared" si="251"/>
        <v>-4542703.8390328363</v>
      </c>
      <c r="AI69" s="411">
        <f t="shared" si="251"/>
        <v>-166816499.88064641</v>
      </c>
      <c r="AJ69" s="138">
        <f t="shared" si="251"/>
        <v>-50995985.865303636</v>
      </c>
      <c r="AK69" s="142">
        <f t="shared" si="251"/>
        <v>-174196864.47456682</v>
      </c>
      <c r="AL69" s="139">
        <f t="shared" si="251"/>
        <v>69473784.303159967</v>
      </c>
      <c r="AM69" s="140">
        <f>+(AH69-AG69)/AG69</f>
        <v>-0.98863133917554702</v>
      </c>
      <c r="AN69" s="139">
        <f>+AH69-AG69</f>
        <v>395038558.12120241</v>
      </c>
      <c r="AO69" s="157">
        <f>+AH69-AK69</f>
        <v>169654160.63553399</v>
      </c>
      <c r="BG69" s="141">
        <f t="shared" ref="BG69:BM69" si="252">+BG55+BG63+BG67</f>
        <v>-725755125.20605958</v>
      </c>
      <c r="BH69" s="157">
        <f t="shared" si="252"/>
        <v>-98815656.360876083</v>
      </c>
      <c r="BI69" s="141">
        <f t="shared" si="252"/>
        <v>-47900516.743200555</v>
      </c>
      <c r="BJ69" s="411">
        <f t="shared" si="252"/>
        <v>-397282201.09167868</v>
      </c>
      <c r="BK69" s="138">
        <f t="shared" si="252"/>
        <v>-25805676.679621112</v>
      </c>
      <c r="BL69" s="142">
        <f t="shared" si="252"/>
        <v>-229166055.39198855</v>
      </c>
      <c r="BM69" s="139">
        <f t="shared" si="252"/>
        <v>73214981.061305717</v>
      </c>
      <c r="BN69" s="140">
        <f>+(BI69-BH69)/BH69</f>
        <v>-0.5152537714442007</v>
      </c>
      <c r="BO69" s="139">
        <f>+BI69-BH69</f>
        <v>50915139.617675528</v>
      </c>
      <c r="BP69" s="157">
        <f>+BI69-BL69</f>
        <v>181265538.64878798</v>
      </c>
      <c r="BQ69" s="117">
        <f t="shared" ref="BQ69:BQ87" si="253">+BP69/BK69</f>
        <v>-7.0242505515049869</v>
      </c>
      <c r="CH69" s="141">
        <f t="shared" ref="CH69:CN69" si="254">+CH55+CH63+CH67</f>
        <v>-3395801782.4442358</v>
      </c>
      <c r="CI69" s="157">
        <f t="shared" si="254"/>
        <v>-2415134351.7217822</v>
      </c>
      <c r="CJ69" s="141">
        <f t="shared" si="254"/>
        <v>-42803158.140381977</v>
      </c>
      <c r="CK69" s="411">
        <f t="shared" si="254"/>
        <v>-422516145.34269619</v>
      </c>
      <c r="CL69" s="138">
        <f t="shared" si="254"/>
        <v>-342459326.89793825</v>
      </c>
      <c r="CM69" s="142">
        <f t="shared" si="254"/>
        <v>-241035343.90269095</v>
      </c>
      <c r="CN69" s="139">
        <f t="shared" si="254"/>
        <v>68146543.561253577</v>
      </c>
      <c r="CO69" s="140">
        <f>+(CJ69-CI69)/CI69</f>
        <v>-0.98227711095663606</v>
      </c>
      <c r="CP69" s="139">
        <f>+CJ69-CI69</f>
        <v>2372331193.5814004</v>
      </c>
      <c r="CQ69" s="157">
        <f>+CJ69-CM69</f>
        <v>198232185.76230896</v>
      </c>
      <c r="CR69" s="117">
        <f t="shared" ref="CR69:CR87" si="255">+CQ69/CL69</f>
        <v>-0.57884884478963916</v>
      </c>
      <c r="DI69" s="141">
        <f t="shared" ref="DI69:DO69" si="256">+DI55+DI63+DI67</f>
        <v>-2885810651.1543322</v>
      </c>
      <c r="DJ69" s="157">
        <f t="shared" si="256"/>
        <v>-1913620153.0078497</v>
      </c>
      <c r="DK69" s="141">
        <f t="shared" si="256"/>
        <v>-27021544.049233459</v>
      </c>
      <c r="DL69" s="411">
        <f t="shared" si="256"/>
        <v>-407854357.24985516</v>
      </c>
      <c r="DM69" s="138">
        <f t="shared" si="256"/>
        <v>-337448988.86490673</v>
      </c>
      <c r="DN69" s="142">
        <f t="shared" si="256"/>
        <v>-262973138.12495831</v>
      </c>
      <c r="DO69" s="139">
        <f t="shared" si="256"/>
        <v>63107530.142470524</v>
      </c>
      <c r="DP69" s="140">
        <f>+(DK69-DJ69)/DJ69</f>
        <v>-0.98587935855150732</v>
      </c>
      <c r="DQ69" s="139">
        <f>+DK69-DJ69</f>
        <v>1886598608.9586163</v>
      </c>
      <c r="DR69" s="157">
        <f>+DK69-DN69</f>
        <v>235951594.07572484</v>
      </c>
      <c r="DS69" s="117">
        <f t="shared" ref="DS69:DS87" si="257">+DR69/DM69</f>
        <v>-0.69922151750819128</v>
      </c>
      <c r="EJ69" s="141">
        <f t="shared" ref="EJ69:EP69" si="258">+EJ55+EJ63+EJ67</f>
        <v>-2900250893.2235851</v>
      </c>
      <c r="EK69" s="157">
        <f t="shared" si="258"/>
        <v>-1737295957.4402599</v>
      </c>
      <c r="EL69" s="141">
        <f t="shared" si="258"/>
        <v>-20141106.603733398</v>
      </c>
      <c r="EM69" s="411">
        <f t="shared" si="258"/>
        <v>-434399862.17154765</v>
      </c>
      <c r="EN69" s="138">
        <f t="shared" si="258"/>
        <v>-334809061.7473557</v>
      </c>
      <c r="EO69" s="142">
        <f t="shared" si="258"/>
        <v>-412937439.39988315</v>
      </c>
      <c r="EP69" s="139">
        <f t="shared" si="258"/>
        <v>39332534.139194094</v>
      </c>
      <c r="EQ69" s="140">
        <f>+(EL69-EK69)/EK69</f>
        <v>-0.98840663473746337</v>
      </c>
      <c r="ER69" s="139">
        <f>+EL69-EK69</f>
        <v>1717154850.8365266</v>
      </c>
      <c r="ES69" s="157">
        <f>+EL69-EO69</f>
        <v>392796332.79614973</v>
      </c>
      <c r="ET69" s="117">
        <f t="shared" ref="ET69:ET87" si="259">+ES69/EN69</f>
        <v>-1.1731950465921104</v>
      </c>
      <c r="FK69" s="141">
        <f t="shared" ref="FK69:FQ69" si="260">+FK55+FK63+FK67</f>
        <v>-3076473503.0403776</v>
      </c>
      <c r="FL69" s="157">
        <f t="shared" si="260"/>
        <v>-1929762515.2822423</v>
      </c>
      <c r="FM69" s="141">
        <f t="shared" si="260"/>
        <v>-10233314.100387327</v>
      </c>
      <c r="FN69" s="411">
        <f t="shared" si="260"/>
        <v>-397882370.63398355</v>
      </c>
      <c r="FO69" s="138">
        <f t="shared" si="260"/>
        <v>-378815244.33766162</v>
      </c>
      <c r="FP69" s="142">
        <f t="shared" si="260"/>
        <v>-409168229.21240979</v>
      </c>
      <c r="FQ69" s="139">
        <f t="shared" si="260"/>
        <v>49388170.526306607</v>
      </c>
      <c r="FR69" s="140">
        <f>+(FM69-FL69)/FL69</f>
        <v>-0.99469711219937829</v>
      </c>
      <c r="FS69" s="139">
        <f>+FM69-FL69</f>
        <v>1919529201.181855</v>
      </c>
      <c r="FT69" s="157">
        <f>+FM69-FP69</f>
        <v>398934915.11202246</v>
      </c>
      <c r="FU69" s="117">
        <f t="shared" ref="FU69:FU87" si="261">+FT69/FO69</f>
        <v>-1.0531120937583676</v>
      </c>
      <c r="GL69" s="141">
        <f t="shared" ref="GL69:GR69" si="262">+GL55+GL63+GL67</f>
        <v>-3296321594.1433487</v>
      </c>
      <c r="GM69" s="157">
        <f t="shared" si="262"/>
        <v>-1969625933.7464166</v>
      </c>
      <c r="GN69" s="141">
        <f t="shared" si="262"/>
        <v>-3913544.0507840589</v>
      </c>
      <c r="GO69" s="411">
        <f t="shared" si="262"/>
        <v>-491635699.81780165</v>
      </c>
      <c r="GP69" s="138">
        <f t="shared" si="262"/>
        <v>-470123771.33810055</v>
      </c>
      <c r="GQ69" s="142">
        <f t="shared" si="262"/>
        <v>-458731666.82092381</v>
      </c>
      <c r="GR69" s="139">
        <f t="shared" si="262"/>
        <v>97709021.630677685</v>
      </c>
      <c r="GS69" s="140">
        <f>+(GN69-GM69)/GM69</f>
        <v>-0.99801305213150793</v>
      </c>
      <c r="GT69" s="139">
        <f>+GN69-GM69</f>
        <v>1965712389.6956325</v>
      </c>
      <c r="GU69" s="157">
        <f>+GN69-GQ69</f>
        <v>454818122.77013975</v>
      </c>
      <c r="GV69" s="117">
        <f t="shared" ref="GV69:GV87" si="263">+GU69/GP69</f>
        <v>-0.96744336385204099</v>
      </c>
      <c r="HM69" s="141">
        <f t="shared" ref="HM69:HS69" si="264">+HM55+HM63+HM67</f>
        <v>-3614973069.2476645</v>
      </c>
      <c r="HN69" s="157">
        <f t="shared" si="264"/>
        <v>-2009489352.2105908</v>
      </c>
      <c r="HO69" s="141">
        <f t="shared" si="264"/>
        <v>2406225.9988192096</v>
      </c>
      <c r="HP69" s="411">
        <f t="shared" si="264"/>
        <v>-585389029.00162005</v>
      </c>
      <c r="HQ69" s="138">
        <f t="shared" si="264"/>
        <v>-561432298.3385396</v>
      </c>
      <c r="HR69" s="142">
        <f t="shared" si="264"/>
        <v>-508295104.42943788</v>
      </c>
      <c r="HS69" s="139">
        <f t="shared" si="264"/>
        <v>47226488.733704716</v>
      </c>
      <c r="HT69" s="140">
        <f>+(HO69-HN69)/HN69</f>
        <v>-1.0011974315744305</v>
      </c>
      <c r="HU69" s="139">
        <f>+HO69-HN69</f>
        <v>2011895578.20941</v>
      </c>
      <c r="HV69" s="157">
        <f>+HO69-HR69</f>
        <v>510701330.42825711</v>
      </c>
      <c r="HW69" s="117">
        <f t="shared" ref="HW69:HW87" si="265">+HV69/HQ69</f>
        <v>-0.90964009719353178</v>
      </c>
      <c r="IN69" s="141">
        <f t="shared" ref="IN69:IT69" si="266">+IN55+IN63+IN67</f>
        <v>-3884222852.3513098</v>
      </c>
      <c r="IO69" s="157">
        <f t="shared" si="266"/>
        <v>-2049352770.6747651</v>
      </c>
      <c r="IP69" s="141">
        <f t="shared" si="266"/>
        <v>8725996.0484224781</v>
      </c>
      <c r="IQ69" s="411">
        <f t="shared" si="266"/>
        <v>-679142358.18543839</v>
      </c>
      <c r="IR69" s="138">
        <f t="shared" si="266"/>
        <v>-652740825.33897853</v>
      </c>
      <c r="IS69" s="142">
        <f t="shared" si="266"/>
        <v>-557858542.03795195</v>
      </c>
      <c r="IT69" s="139">
        <f t="shared" si="266"/>
        <v>46145647.837403759</v>
      </c>
      <c r="IU69" s="140">
        <f>+(IP69-IO69)/IO69</f>
        <v>-1.0042579277581134</v>
      </c>
      <c r="IV69" s="139">
        <f>+IP69-IO69</f>
        <v>2058078766.7231877</v>
      </c>
      <c r="IW69" s="157">
        <f>+IP69-IS69</f>
        <v>566584538.0863744</v>
      </c>
      <c r="IX69" s="117">
        <f t="shared" ref="IX69:IX87" si="267">+IW69/IR69</f>
        <v>-0.86800842860125715</v>
      </c>
      <c r="JO69" s="141">
        <f t="shared" ref="JO69:JU69" si="268">+JO55+JO63+JO67</f>
        <v>-4153472635.4549513</v>
      </c>
      <c r="JP69" s="157">
        <f t="shared" si="268"/>
        <v>-2089216189.1389394</v>
      </c>
      <c r="JQ69" s="141">
        <f t="shared" si="268"/>
        <v>15045766.098025747</v>
      </c>
      <c r="JR69" s="411">
        <f t="shared" si="268"/>
        <v>-772895687.36925673</v>
      </c>
      <c r="JS69" s="138">
        <f t="shared" si="268"/>
        <v>-744049352.33941734</v>
      </c>
      <c r="JT69" s="142">
        <f t="shared" si="268"/>
        <v>-607421979.64646602</v>
      </c>
      <c r="JU69" s="139">
        <f t="shared" si="268"/>
        <v>45064806.94110281</v>
      </c>
      <c r="JV69" s="140">
        <f>+(JQ69-JP69)/JP69</f>
        <v>-1.0072016319690815</v>
      </c>
      <c r="JW69" s="139">
        <f>+JQ69-JP69</f>
        <v>2104261955.2369652</v>
      </c>
      <c r="JX69" s="157">
        <f>+JQ69-JT69</f>
        <v>622467745.74449182</v>
      </c>
      <c r="JY69" s="117">
        <f t="shared" ref="JY69:JY87" si="269">+JX69/JS69</f>
        <v>-0.83659470139628189</v>
      </c>
      <c r="KP69" s="141">
        <f t="shared" ref="KP69:KV69" si="270">+KP55+KP63+KP67</f>
        <v>-4895904121.0207481</v>
      </c>
      <c r="KQ69" s="157">
        <f t="shared" si="270"/>
        <v>-2326511317.0264673</v>
      </c>
      <c r="KR69" s="141">
        <f t="shared" si="270"/>
        <v>65025697.363541558</v>
      </c>
      <c r="KS69" s="411">
        <f t="shared" si="270"/>
        <v>-980346610.18733239</v>
      </c>
      <c r="KT69" s="138">
        <f t="shared" si="270"/>
        <v>-872785225.86264277</v>
      </c>
      <c r="KU69" s="142">
        <f t="shared" si="270"/>
        <v>-658497391.73109055</v>
      </c>
      <c r="KV69" s="139">
        <f t="shared" si="270"/>
        <v>-122789273.57675512</v>
      </c>
      <c r="KW69" s="140">
        <f>+(KR69-KQ69)/KQ69</f>
        <v>-1.027949873653162</v>
      </c>
      <c r="KX69" s="139">
        <f>+KR69-KQ69</f>
        <v>2391537014.3900089</v>
      </c>
      <c r="KY69" s="157">
        <f>+KR69-KU69</f>
        <v>723523089.09463215</v>
      </c>
      <c r="KZ69" s="117">
        <f t="shared" ref="KZ69:KZ87" si="271">+KY69/KT69</f>
        <v>-0.82898182468604109</v>
      </c>
    </row>
    <row r="70" spans="1:326" x14ac:dyDescent="0.25">
      <c r="A70" s="147">
        <v>0</v>
      </c>
      <c r="B70" s="143" t="s">
        <v>222</v>
      </c>
      <c r="C70" s="143"/>
      <c r="D70" s="143"/>
      <c r="E70" s="147"/>
      <c r="F70" s="143"/>
      <c r="G70" s="388"/>
      <c r="H70" s="148" t="s">
        <v>222</v>
      </c>
      <c r="I70" s="215"/>
      <c r="J70" s="148"/>
      <c r="K70" s="149"/>
      <c r="L70" s="148"/>
      <c r="M70" s="147" t="e">
        <f>+(I70-#REF!)</f>
        <v>#REF!</v>
      </c>
      <c r="N70" s="117" t="e">
        <f>+M70/#REF!</f>
        <v>#REF!</v>
      </c>
      <c r="AF70" s="143"/>
      <c r="AG70" s="147"/>
      <c r="AH70" s="143"/>
      <c r="AI70" s="388"/>
      <c r="AJ70" s="148"/>
      <c r="AK70" s="215"/>
      <c r="AL70" s="148"/>
      <c r="AM70" s="149"/>
      <c r="AN70" s="148"/>
      <c r="AO70" s="147" t="e">
        <f>+(AK70-#REF!)</f>
        <v>#REF!</v>
      </c>
      <c r="BG70" s="143"/>
      <c r="BH70" s="147"/>
      <c r="BI70" s="143"/>
      <c r="BJ70" s="388"/>
      <c r="BK70" s="148"/>
      <c r="BL70" s="215"/>
      <c r="BM70" s="148"/>
      <c r="BN70" s="149"/>
      <c r="BO70" s="148"/>
      <c r="BP70" s="147" t="e">
        <f>+(BL70-#REF!)</f>
        <v>#REF!</v>
      </c>
      <c r="BQ70" s="117" t="e">
        <f t="shared" si="253"/>
        <v>#REF!</v>
      </c>
      <c r="CH70" s="143"/>
      <c r="CI70" s="147"/>
      <c r="CJ70" s="143"/>
      <c r="CK70" s="388"/>
      <c r="CL70" s="148"/>
      <c r="CM70" s="215"/>
      <c r="CN70" s="148"/>
      <c r="CO70" s="149"/>
      <c r="CP70" s="148"/>
      <c r="CQ70" s="147" t="e">
        <f>+(CM70-#REF!)</f>
        <v>#REF!</v>
      </c>
      <c r="CR70" s="117" t="e">
        <f t="shared" si="255"/>
        <v>#REF!</v>
      </c>
      <c r="DI70" s="143"/>
      <c r="DJ70" s="147"/>
      <c r="DK70" s="143"/>
      <c r="DL70" s="388"/>
      <c r="DM70" s="148"/>
      <c r="DN70" s="215"/>
      <c r="DO70" s="148"/>
      <c r="DP70" s="149"/>
      <c r="DQ70" s="148"/>
      <c r="DR70" s="147" t="e">
        <f>+(DN70-#REF!)</f>
        <v>#REF!</v>
      </c>
      <c r="DS70" s="117" t="e">
        <f t="shared" si="257"/>
        <v>#REF!</v>
      </c>
      <c r="EJ70" s="143"/>
      <c r="EK70" s="147"/>
      <c r="EL70" s="143"/>
      <c r="EM70" s="388"/>
      <c r="EN70" s="148"/>
      <c r="EO70" s="215"/>
      <c r="EP70" s="148"/>
      <c r="EQ70" s="149"/>
      <c r="ER70" s="148"/>
      <c r="ES70" s="147" t="e">
        <f>+(EO70-#REF!)</f>
        <v>#REF!</v>
      </c>
      <c r="ET70" s="117" t="e">
        <f t="shared" si="259"/>
        <v>#REF!</v>
      </c>
      <c r="FK70" s="143"/>
      <c r="FL70" s="147"/>
      <c r="FM70" s="143"/>
      <c r="FN70" s="388"/>
      <c r="FO70" s="148"/>
      <c r="FP70" s="215"/>
      <c r="FQ70" s="148"/>
      <c r="FR70" s="149"/>
      <c r="FS70" s="148"/>
      <c r="FT70" s="147" t="e">
        <f>+(FP70-#REF!)</f>
        <v>#REF!</v>
      </c>
      <c r="FU70" s="117" t="e">
        <f t="shared" si="261"/>
        <v>#REF!</v>
      </c>
      <c r="GL70" s="143"/>
      <c r="GM70" s="147"/>
      <c r="GN70" s="143"/>
      <c r="GO70" s="388"/>
      <c r="GP70" s="148"/>
      <c r="GQ70" s="215"/>
      <c r="GR70" s="148"/>
      <c r="GS70" s="149"/>
      <c r="GT70" s="148"/>
      <c r="GU70" s="147" t="e">
        <f>+(GQ70-#REF!)</f>
        <v>#REF!</v>
      </c>
      <c r="GV70" s="117" t="e">
        <f t="shared" si="263"/>
        <v>#REF!</v>
      </c>
      <c r="HM70" s="143"/>
      <c r="HN70" s="147"/>
      <c r="HO70" s="143"/>
      <c r="HP70" s="388"/>
      <c r="HQ70" s="148"/>
      <c r="HR70" s="215"/>
      <c r="HS70" s="148"/>
      <c r="HT70" s="149"/>
      <c r="HU70" s="148"/>
      <c r="HV70" s="147" t="e">
        <f>+(HR70-#REF!)</f>
        <v>#REF!</v>
      </c>
      <c r="HW70" s="117" t="e">
        <f t="shared" si="265"/>
        <v>#REF!</v>
      </c>
      <c r="IN70" s="143"/>
      <c r="IO70" s="147"/>
      <c r="IP70" s="143"/>
      <c r="IQ70" s="388"/>
      <c r="IR70" s="148"/>
      <c r="IS70" s="215"/>
      <c r="IT70" s="148"/>
      <c r="IU70" s="149"/>
      <c r="IV70" s="148"/>
      <c r="IW70" s="147" t="e">
        <f>+(IS70-#REF!)</f>
        <v>#REF!</v>
      </c>
      <c r="IX70" s="117" t="e">
        <f t="shared" si="267"/>
        <v>#REF!</v>
      </c>
      <c r="JO70" s="143"/>
      <c r="JP70" s="147"/>
      <c r="JQ70" s="143"/>
      <c r="JR70" s="388"/>
      <c r="JS70" s="148"/>
      <c r="JT70" s="215"/>
      <c r="JU70" s="148"/>
      <c r="JV70" s="149"/>
      <c r="JW70" s="148"/>
      <c r="JX70" s="147" t="e">
        <f>+(JT70-#REF!)</f>
        <v>#REF!</v>
      </c>
      <c r="JY70" s="117" t="e">
        <f t="shared" si="269"/>
        <v>#REF!</v>
      </c>
      <c r="KP70" s="143"/>
      <c r="KQ70" s="147"/>
      <c r="KR70" s="143"/>
      <c r="KS70" s="388"/>
      <c r="KT70" s="148"/>
      <c r="KU70" s="215"/>
      <c r="KV70" s="148"/>
      <c r="KW70" s="149"/>
      <c r="KX70" s="148"/>
      <c r="KY70" s="147" t="e">
        <f>+(KU70-#REF!)</f>
        <v>#REF!</v>
      </c>
      <c r="KZ70" s="117" t="e">
        <f t="shared" si="271"/>
        <v>#REF!</v>
      </c>
    </row>
    <row r="71" spans="1:326" x14ac:dyDescent="0.25">
      <c r="A71" s="147" t="s">
        <v>222</v>
      </c>
      <c r="B71" s="143" t="s">
        <v>369</v>
      </c>
      <c r="C71" s="143"/>
      <c r="D71" s="143" t="s">
        <v>222</v>
      </c>
      <c r="E71" s="147"/>
      <c r="F71" s="143" t="s">
        <v>222</v>
      </c>
      <c r="G71" s="388"/>
      <c r="H71" s="148"/>
      <c r="I71" s="215" t="s">
        <v>222</v>
      </c>
      <c r="J71" s="148" t="s">
        <v>222</v>
      </c>
      <c r="K71" s="149"/>
      <c r="L71" s="148"/>
      <c r="M71" s="147" t="e">
        <f>+(I71-#REF!)</f>
        <v>#VALUE!</v>
      </c>
      <c r="N71" s="117" t="e">
        <f t="shared" ref="N71:N87" si="272">+M71/H71</f>
        <v>#VALUE!</v>
      </c>
      <c r="AF71" s="143" t="s">
        <v>222</v>
      </c>
      <c r="AG71" s="147"/>
      <c r="AH71" s="143" t="s">
        <v>222</v>
      </c>
      <c r="AI71" s="388"/>
      <c r="AJ71" s="148"/>
      <c r="AK71" s="215" t="s">
        <v>222</v>
      </c>
      <c r="AL71" s="148" t="s">
        <v>222</v>
      </c>
      <c r="AM71" s="149"/>
      <c r="AN71" s="148"/>
      <c r="AO71" s="147" t="e">
        <f>+(AK71-#REF!)</f>
        <v>#VALUE!</v>
      </c>
      <c r="BG71" s="143" t="s">
        <v>222</v>
      </c>
      <c r="BH71" s="147"/>
      <c r="BI71" s="143" t="s">
        <v>222</v>
      </c>
      <c r="BJ71" s="388"/>
      <c r="BK71" s="148"/>
      <c r="BL71" s="215" t="s">
        <v>222</v>
      </c>
      <c r="BM71" s="148" t="s">
        <v>222</v>
      </c>
      <c r="BN71" s="149"/>
      <c r="BO71" s="148"/>
      <c r="BP71" s="147" t="e">
        <f>+(BL71-#REF!)</f>
        <v>#VALUE!</v>
      </c>
      <c r="BQ71" s="117" t="e">
        <f t="shared" si="253"/>
        <v>#VALUE!</v>
      </c>
      <c r="CH71" s="143" t="s">
        <v>222</v>
      </c>
      <c r="CI71" s="147"/>
      <c r="CJ71" s="143" t="s">
        <v>222</v>
      </c>
      <c r="CK71" s="388"/>
      <c r="CL71" s="148"/>
      <c r="CM71" s="215" t="s">
        <v>222</v>
      </c>
      <c r="CN71" s="148" t="s">
        <v>222</v>
      </c>
      <c r="CO71" s="149"/>
      <c r="CP71" s="148"/>
      <c r="CQ71" s="147" t="e">
        <f>+(CM71-#REF!)</f>
        <v>#VALUE!</v>
      </c>
      <c r="CR71" s="117" t="e">
        <f t="shared" si="255"/>
        <v>#VALUE!</v>
      </c>
      <c r="DI71" s="143" t="s">
        <v>222</v>
      </c>
      <c r="DJ71" s="147"/>
      <c r="DK71" s="143" t="s">
        <v>222</v>
      </c>
      <c r="DL71" s="388"/>
      <c r="DM71" s="148"/>
      <c r="DN71" s="215" t="s">
        <v>222</v>
      </c>
      <c r="DO71" s="148" t="s">
        <v>222</v>
      </c>
      <c r="DP71" s="149"/>
      <c r="DQ71" s="148"/>
      <c r="DR71" s="147" t="e">
        <f>+(DN71-#REF!)</f>
        <v>#VALUE!</v>
      </c>
      <c r="DS71" s="117" t="e">
        <f t="shared" si="257"/>
        <v>#VALUE!</v>
      </c>
      <c r="EJ71" s="143" t="s">
        <v>222</v>
      </c>
      <c r="EK71" s="147"/>
      <c r="EL71" s="143" t="s">
        <v>222</v>
      </c>
      <c r="EM71" s="388"/>
      <c r="EN71" s="148"/>
      <c r="EO71" s="215" t="s">
        <v>222</v>
      </c>
      <c r="EP71" s="148" t="s">
        <v>222</v>
      </c>
      <c r="EQ71" s="149"/>
      <c r="ER71" s="148"/>
      <c r="ES71" s="147" t="e">
        <f>+(EO71-#REF!)</f>
        <v>#VALUE!</v>
      </c>
      <c r="ET71" s="117" t="e">
        <f t="shared" si="259"/>
        <v>#VALUE!</v>
      </c>
      <c r="FK71" s="143" t="s">
        <v>222</v>
      </c>
      <c r="FL71" s="147"/>
      <c r="FM71" s="143" t="s">
        <v>222</v>
      </c>
      <c r="FN71" s="388"/>
      <c r="FO71" s="148"/>
      <c r="FP71" s="215" t="s">
        <v>222</v>
      </c>
      <c r="FQ71" s="148" t="s">
        <v>222</v>
      </c>
      <c r="FR71" s="149"/>
      <c r="FS71" s="148"/>
      <c r="FT71" s="147" t="e">
        <f>+(FP71-#REF!)</f>
        <v>#VALUE!</v>
      </c>
      <c r="FU71" s="117" t="e">
        <f t="shared" si="261"/>
        <v>#VALUE!</v>
      </c>
      <c r="GL71" s="143" t="s">
        <v>222</v>
      </c>
      <c r="GM71" s="147"/>
      <c r="GN71" s="143" t="s">
        <v>222</v>
      </c>
      <c r="GO71" s="388"/>
      <c r="GP71" s="148"/>
      <c r="GQ71" s="215" t="s">
        <v>222</v>
      </c>
      <c r="GR71" s="148" t="s">
        <v>222</v>
      </c>
      <c r="GS71" s="149"/>
      <c r="GT71" s="148"/>
      <c r="GU71" s="147" t="e">
        <f>+(GQ71-#REF!)</f>
        <v>#VALUE!</v>
      </c>
      <c r="GV71" s="117" t="e">
        <f t="shared" si="263"/>
        <v>#VALUE!</v>
      </c>
      <c r="HM71" s="143" t="s">
        <v>222</v>
      </c>
      <c r="HN71" s="147"/>
      <c r="HO71" s="143" t="s">
        <v>222</v>
      </c>
      <c r="HP71" s="388"/>
      <c r="HQ71" s="148"/>
      <c r="HR71" s="215" t="s">
        <v>222</v>
      </c>
      <c r="HS71" s="148" t="s">
        <v>222</v>
      </c>
      <c r="HT71" s="149"/>
      <c r="HU71" s="148"/>
      <c r="HV71" s="147" t="e">
        <f>+(HR71-#REF!)</f>
        <v>#VALUE!</v>
      </c>
      <c r="HW71" s="117" t="e">
        <f t="shared" si="265"/>
        <v>#VALUE!</v>
      </c>
      <c r="IN71" s="143" t="s">
        <v>222</v>
      </c>
      <c r="IO71" s="147"/>
      <c r="IP71" s="143" t="s">
        <v>222</v>
      </c>
      <c r="IQ71" s="388"/>
      <c r="IR71" s="148"/>
      <c r="IS71" s="215" t="s">
        <v>222</v>
      </c>
      <c r="IT71" s="148" t="s">
        <v>222</v>
      </c>
      <c r="IU71" s="149"/>
      <c r="IV71" s="148"/>
      <c r="IW71" s="147" t="e">
        <f>+(IS71-#REF!)</f>
        <v>#VALUE!</v>
      </c>
      <c r="IX71" s="117" t="e">
        <f t="shared" si="267"/>
        <v>#VALUE!</v>
      </c>
      <c r="JO71" s="143" t="s">
        <v>222</v>
      </c>
      <c r="JP71" s="147"/>
      <c r="JQ71" s="143" t="s">
        <v>222</v>
      </c>
      <c r="JR71" s="388"/>
      <c r="JS71" s="148"/>
      <c r="JT71" s="215" t="s">
        <v>222</v>
      </c>
      <c r="JU71" s="148" t="s">
        <v>222</v>
      </c>
      <c r="JV71" s="149"/>
      <c r="JW71" s="148"/>
      <c r="JX71" s="147" t="e">
        <f>+(JT71-#REF!)</f>
        <v>#VALUE!</v>
      </c>
      <c r="JY71" s="117" t="e">
        <f t="shared" si="269"/>
        <v>#VALUE!</v>
      </c>
      <c r="KP71" s="143" t="s">
        <v>222</v>
      </c>
      <c r="KQ71" s="147"/>
      <c r="KR71" s="143" t="s">
        <v>222</v>
      </c>
      <c r="KS71" s="388"/>
      <c r="KT71" s="148"/>
      <c r="KU71" s="215" t="s">
        <v>222</v>
      </c>
      <c r="KV71" s="148" t="s">
        <v>222</v>
      </c>
      <c r="KW71" s="149"/>
      <c r="KX71" s="148"/>
      <c r="KY71" s="147" t="e">
        <f>+(KU71-#REF!)</f>
        <v>#VALUE!</v>
      </c>
      <c r="KZ71" s="117" t="e">
        <f t="shared" si="271"/>
        <v>#VALUE!</v>
      </c>
    </row>
    <row r="72" spans="1:326" x14ac:dyDescent="0.25">
      <c r="A72" s="200">
        <v>0.56466702930914914</v>
      </c>
      <c r="B72" s="199" t="s">
        <v>368</v>
      </c>
      <c r="C72" s="199"/>
      <c r="D72" s="199">
        <f t="shared" ref="D72:J72" si="273">-D53/D5</f>
        <v>0.18521070870855935</v>
      </c>
      <c r="E72" s="241">
        <f t="shared" si="273"/>
        <v>0.58593820930149076</v>
      </c>
      <c r="F72" s="199">
        <f t="shared" si="273"/>
        <v>3.8617081683224516E-2</v>
      </c>
      <c r="G72" s="424">
        <f t="shared" si="273"/>
        <v>0.4690719473454234</v>
      </c>
      <c r="H72" s="195">
        <f t="shared" si="273"/>
        <v>1.3038865173617407</v>
      </c>
      <c r="I72" s="200">
        <f t="shared" si="273"/>
        <v>0.29996580000314688</v>
      </c>
      <c r="J72" s="196">
        <f t="shared" si="273"/>
        <v>1.1180654309723512E-2</v>
      </c>
      <c r="K72" s="197"/>
      <c r="L72" s="196"/>
      <c r="M72" s="241" t="e">
        <f>+(I72-#REF!)</f>
        <v>#REF!</v>
      </c>
      <c r="N72" s="117" t="e">
        <f t="shared" si="272"/>
        <v>#REF!</v>
      </c>
      <c r="AF72" s="199">
        <f t="shared" ref="AF72:AL72" si="274">-AF53/AF5</f>
        <v>0.21879844716315328</v>
      </c>
      <c r="AG72" s="241">
        <f t="shared" si="274"/>
        <v>0.49024804040871017</v>
      </c>
      <c r="AH72" s="199">
        <f t="shared" si="274"/>
        <v>2.4580090999415653E-2</v>
      </c>
      <c r="AI72" s="424">
        <f t="shared" si="274"/>
        <v>0.33150239190077341</v>
      </c>
      <c r="AJ72" s="195">
        <f t="shared" si="274"/>
        <v>0.54511286166481021</v>
      </c>
      <c r="AK72" s="200">
        <f t="shared" si="274"/>
        <v>0.19619276828248147</v>
      </c>
      <c r="AL72" s="196">
        <f t="shared" si="274"/>
        <v>2.4240752594974917E-2</v>
      </c>
      <c r="AM72" s="197"/>
      <c r="AN72" s="196"/>
      <c r="AO72" s="241" t="e">
        <f>+(AK72-#REF!)</f>
        <v>#REF!</v>
      </c>
      <c r="BG72" s="199">
        <f t="shared" ref="BG72:BM72" si="275">-BG53/BG5</f>
        <v>0.20878030931349181</v>
      </c>
      <c r="BH72" s="241">
        <f t="shared" si="275"/>
        <v>0.31877017250858586</v>
      </c>
      <c r="BI72" s="199">
        <f t="shared" si="275"/>
        <v>2.942222942674462E-2</v>
      </c>
      <c r="BJ72" s="424">
        <f t="shared" si="275"/>
        <v>0.47505237650223231</v>
      </c>
      <c r="BK72" s="195">
        <f t="shared" si="275"/>
        <v>0.49962503896133126</v>
      </c>
      <c r="BL72" s="200">
        <f t="shared" si="275"/>
        <v>0.21224560778695362</v>
      </c>
      <c r="BM72" s="196">
        <f t="shared" si="275"/>
        <v>2.7533096536946119E-2</v>
      </c>
      <c r="BN72" s="197"/>
      <c r="BO72" s="196"/>
      <c r="BP72" s="241" t="e">
        <f>+(BL72-#REF!)</f>
        <v>#REF!</v>
      </c>
      <c r="BQ72" s="117" t="e">
        <f t="shared" si="253"/>
        <v>#REF!</v>
      </c>
      <c r="CH72" s="199">
        <f t="shared" ref="CH72:CN72" si="276">-CH53/CH5</f>
        <v>0.40084784718436384</v>
      </c>
      <c r="CI72" s="241">
        <f t="shared" si="276"/>
        <v>0.73064305238482397</v>
      </c>
      <c r="CJ72" s="199">
        <f t="shared" si="276"/>
        <v>3.3829156864380448E-2</v>
      </c>
      <c r="CK72" s="424">
        <f t="shared" si="276"/>
        <v>0.44686317378822571</v>
      </c>
      <c r="CL72" s="195">
        <f t="shared" si="276"/>
        <v>1.0981391470245569</v>
      </c>
      <c r="CM72" s="200">
        <f t="shared" si="276"/>
        <v>0.22225509118117068</v>
      </c>
      <c r="CN72" s="196">
        <f t="shared" si="276"/>
        <v>3.1461010676471932E-2</v>
      </c>
      <c r="CO72" s="197"/>
      <c r="CP72" s="196"/>
      <c r="CQ72" s="241" t="e">
        <f>+(CM72-#REF!)</f>
        <v>#REF!</v>
      </c>
      <c r="CR72" s="117" t="e">
        <f t="shared" si="255"/>
        <v>#REF!</v>
      </c>
      <c r="DI72" s="199">
        <f t="shared" ref="DI72:DO72" si="277">-DI53/DI5</f>
        <v>0.33079107723879081</v>
      </c>
      <c r="DJ72" s="241">
        <f t="shared" si="277"/>
        <v>0.64535565500340086</v>
      </c>
      <c r="DK72" s="199">
        <f t="shared" si="277"/>
        <v>2.7058545845704593E-2</v>
      </c>
      <c r="DL72" s="424">
        <f t="shared" si="277"/>
        <v>0.39283664828462839</v>
      </c>
      <c r="DM72" s="195">
        <f t="shared" si="277"/>
        <v>0.95000242282048353</v>
      </c>
      <c r="DN72" s="200">
        <f t="shared" si="277"/>
        <v>0.18033158872764549</v>
      </c>
      <c r="DO72" s="196">
        <f t="shared" si="277"/>
        <v>3.245190357133531E-2</v>
      </c>
      <c r="DP72" s="197"/>
      <c r="DQ72" s="196"/>
      <c r="DR72" s="241" t="e">
        <f>+(DN72-#REF!)</f>
        <v>#REF!</v>
      </c>
      <c r="DS72" s="117" t="e">
        <f t="shared" si="257"/>
        <v>#REF!</v>
      </c>
      <c r="EJ72" s="199">
        <f t="shared" ref="EJ72:EP72" si="278">-EJ53/EJ5</f>
        <v>0.32698858319379154</v>
      </c>
      <c r="EK72" s="241">
        <f t="shared" si="278"/>
        <v>0.58013962880164982</v>
      </c>
      <c r="EL72" s="199">
        <f t="shared" si="278"/>
        <v>2.9066314014804497E-2</v>
      </c>
      <c r="EM72" s="424">
        <f t="shared" si="278"/>
        <v>0.41046256886588706</v>
      </c>
      <c r="EN72" s="195">
        <f t="shared" si="278"/>
        <v>0.92075719152182212</v>
      </c>
      <c r="EO72" s="200">
        <f t="shared" si="278"/>
        <v>0.26488875210526375</v>
      </c>
      <c r="EP72" s="196">
        <f t="shared" si="278"/>
        <v>4.281541560908244E-2</v>
      </c>
      <c r="EQ72" s="197"/>
      <c r="ER72" s="196"/>
      <c r="ES72" s="241" t="e">
        <f>+(EO72-#REF!)</f>
        <v>#REF!</v>
      </c>
      <c r="ET72" s="117" t="e">
        <f t="shared" si="259"/>
        <v>#REF!</v>
      </c>
      <c r="FK72" s="199">
        <f t="shared" ref="FK72:FQ72" si="279">-FK53/FK5</f>
        <v>0.3450228401657634</v>
      </c>
      <c r="FL72" s="241">
        <f t="shared" si="279"/>
        <v>0.64778050034525048</v>
      </c>
      <c r="FM72" s="199">
        <f t="shared" si="279"/>
        <v>3.0257981764378997E-2</v>
      </c>
      <c r="FN72" s="424">
        <f t="shared" si="279"/>
        <v>0.39399134319328988</v>
      </c>
      <c r="FO72" s="195">
        <f t="shared" si="279"/>
        <v>1.0002896362962042</v>
      </c>
      <c r="FP72" s="200">
        <f t="shared" si="279"/>
        <v>0.24812281796038538</v>
      </c>
      <c r="FQ72" s="196">
        <f t="shared" si="279"/>
        <v>4.0095644203067445E-2</v>
      </c>
      <c r="FR72" s="197"/>
      <c r="FS72" s="196"/>
      <c r="FT72" s="241" t="e">
        <f>+(FP72-#REF!)</f>
        <v>#REF!</v>
      </c>
      <c r="FU72" s="117" t="e">
        <f t="shared" si="261"/>
        <v>#REF!</v>
      </c>
      <c r="GL72" s="199">
        <f t="shared" ref="GL72:GR72" si="280">-GL53/GL5</f>
        <v>0.34423513683066242</v>
      </c>
      <c r="GM72" s="241">
        <f t="shared" si="280"/>
        <v>0.68920703345582079</v>
      </c>
      <c r="GN72" s="199">
        <f t="shared" si="280"/>
        <v>2.9514533665934158E-2</v>
      </c>
      <c r="GO72" s="424">
        <f t="shared" si="280"/>
        <v>0.43627148588818099</v>
      </c>
      <c r="GP72" s="195">
        <f t="shared" si="280"/>
        <v>0.46182244063519351</v>
      </c>
      <c r="GQ72" s="200">
        <f t="shared" si="280"/>
        <v>0.26546106486824766</v>
      </c>
      <c r="GR72" s="196">
        <f t="shared" si="280"/>
        <v>4.1359632034997464E-2</v>
      </c>
      <c r="GS72" s="197"/>
      <c r="GT72" s="196"/>
      <c r="GU72" s="241" t="e">
        <f>+(GQ72-#REF!)</f>
        <v>#REF!</v>
      </c>
      <c r="GV72" s="117" t="e">
        <f t="shared" si="263"/>
        <v>#REF!</v>
      </c>
      <c r="HM72" s="199">
        <f t="shared" ref="HM72:HS72" si="281">-HM53/HM5</f>
        <v>0.35570411858223272</v>
      </c>
      <c r="HN72" s="241">
        <f t="shared" si="281"/>
        <v>0.69881770510540719</v>
      </c>
      <c r="HO72" s="199">
        <f t="shared" si="281"/>
        <v>3.0986923276649762E-2</v>
      </c>
      <c r="HP72" s="424">
        <f t="shared" si="281"/>
        <v>0.49226736905174845</v>
      </c>
      <c r="HQ72" s="195">
        <f t="shared" si="281"/>
        <v>0.45868076624172183</v>
      </c>
      <c r="HR72" s="200">
        <f t="shared" si="281"/>
        <v>0.27418574833381215</v>
      </c>
      <c r="HS72" s="196">
        <f t="shared" si="281"/>
        <v>4.2610639005964332E-2</v>
      </c>
      <c r="HT72" s="197"/>
      <c r="HU72" s="196"/>
      <c r="HV72" s="241" t="e">
        <f>+(HR72-#REF!)</f>
        <v>#REF!</v>
      </c>
      <c r="HW72" s="117" t="e">
        <f t="shared" si="265"/>
        <v>#REF!</v>
      </c>
      <c r="IN72" s="199">
        <f t="shared" ref="IN72:IT72" si="282">-IN53/IN5</f>
        <v>0.36777208238505155</v>
      </c>
      <c r="IO72" s="241">
        <f t="shared" si="282"/>
        <v>0.71734090306142473</v>
      </c>
      <c r="IP72" s="199">
        <f t="shared" si="282"/>
        <v>3.1918682710358762E-2</v>
      </c>
      <c r="IQ72" s="424">
        <f t="shared" si="282"/>
        <v>0.5284489206578733</v>
      </c>
      <c r="IR72" s="195">
        <f t="shared" si="282"/>
        <v>0.52046741142901964</v>
      </c>
      <c r="IS72" s="200">
        <f t="shared" si="282"/>
        <v>0.28139606570306058</v>
      </c>
      <c r="IT72" s="196">
        <f t="shared" si="282"/>
        <v>4.2702741135655455E-2</v>
      </c>
      <c r="IU72" s="197"/>
      <c r="IV72" s="196"/>
      <c r="IW72" s="241" t="e">
        <f>+(IS72-#REF!)</f>
        <v>#REF!</v>
      </c>
      <c r="IX72" s="117" t="e">
        <f t="shared" si="267"/>
        <v>#REF!</v>
      </c>
      <c r="JO72" s="199">
        <f t="shared" ref="JO72:JU72" si="283">-JO53/JO5</f>
        <v>0.37793397125048611</v>
      </c>
      <c r="JP72" s="241">
        <f t="shared" si="283"/>
        <v>0.75196525584196505</v>
      </c>
      <c r="JQ72" s="199">
        <f t="shared" si="283"/>
        <v>3.2790059577476778E-2</v>
      </c>
      <c r="JR72" s="424">
        <f t="shared" si="283"/>
        <v>0.51989412647171873</v>
      </c>
      <c r="JS72" s="195">
        <f t="shared" si="283"/>
        <v>0.56885287402189266</v>
      </c>
      <c r="JT72" s="200">
        <f t="shared" si="283"/>
        <v>0.28095302898705515</v>
      </c>
      <c r="JU72" s="196">
        <f t="shared" si="283"/>
        <v>4.3546249609203933E-2</v>
      </c>
      <c r="JV72" s="197"/>
      <c r="JW72" s="196"/>
      <c r="JX72" s="241" t="e">
        <f>+(JT72-#REF!)</f>
        <v>#REF!</v>
      </c>
      <c r="JY72" s="117" t="e">
        <f t="shared" si="269"/>
        <v>#REF!</v>
      </c>
      <c r="KP72" s="199">
        <f t="shared" ref="KP72:KV72" si="284">-KP53/KP5</f>
        <v>0.39433325335619773</v>
      </c>
      <c r="KQ72" s="241">
        <f t="shared" si="284"/>
        <v>0.77850189455704755</v>
      </c>
      <c r="KR72" s="199">
        <f t="shared" si="284"/>
        <v>3.3975078642544135E-2</v>
      </c>
      <c r="KS72" s="424">
        <f t="shared" si="284"/>
        <v>0.55028675485291989</v>
      </c>
      <c r="KT72" s="195">
        <f t="shared" si="284"/>
        <v>0.62232116696692763</v>
      </c>
      <c r="KU72" s="200">
        <f t="shared" si="284"/>
        <v>0.29334841541802981</v>
      </c>
      <c r="KV72" s="196">
        <f t="shared" si="284"/>
        <v>4.5576293210526947E-2</v>
      </c>
      <c r="KW72" s="197"/>
      <c r="KX72" s="196"/>
      <c r="KY72" s="241" t="e">
        <f>+(KU72-#REF!)</f>
        <v>#REF!</v>
      </c>
      <c r="KZ72" s="117" t="e">
        <f t="shared" si="271"/>
        <v>#REF!</v>
      </c>
    </row>
    <row r="73" spans="1:326" x14ac:dyDescent="0.25">
      <c r="A73" s="200">
        <v>0.15585561004109932</v>
      </c>
      <c r="B73" s="199" t="s">
        <v>367</v>
      </c>
      <c r="C73" s="199"/>
      <c r="D73" s="199">
        <f t="shared" ref="D73:J73" si="285">+ABS(D63/D15)</f>
        <v>0.22386783822612222</v>
      </c>
      <c r="E73" s="241">
        <f t="shared" si="285"/>
        <v>0.63660044265309612</v>
      </c>
      <c r="F73" s="199">
        <f t="shared" si="285"/>
        <v>2.6601566841819184E-2</v>
      </c>
      <c r="G73" s="424">
        <f t="shared" si="285"/>
        <v>0.34118008891956447</v>
      </c>
      <c r="H73" s="195">
        <f t="shared" si="285"/>
        <v>0.14326173431063391</v>
      </c>
      <c r="I73" s="200">
        <f t="shared" si="285"/>
        <v>3.5608603120627427E-2</v>
      </c>
      <c r="J73" s="196">
        <f t="shared" si="285"/>
        <v>6.0928180812180981E-2</v>
      </c>
      <c r="K73" s="197"/>
      <c r="L73" s="196"/>
      <c r="M73" s="241" t="e">
        <f>+(I73-#REF!)</f>
        <v>#REF!</v>
      </c>
      <c r="N73" s="117" t="e">
        <f t="shared" si="272"/>
        <v>#REF!</v>
      </c>
      <c r="AF73" s="199">
        <f t="shared" ref="AF73:AL73" si="286">+ABS(AF63/AF15)</f>
        <v>0.19328534244501369</v>
      </c>
      <c r="AG73" s="241">
        <f t="shared" si="286"/>
        <v>0.73644274095385198</v>
      </c>
      <c r="AH73" s="199">
        <f t="shared" si="286"/>
        <v>2.8268325677808442E-2</v>
      </c>
      <c r="AI73" s="424">
        <f t="shared" si="286"/>
        <v>0.17059004445978221</v>
      </c>
      <c r="AJ73" s="195">
        <f t="shared" si="286"/>
        <v>7.1630867155316968E-2</v>
      </c>
      <c r="AK73" s="200">
        <f t="shared" si="286"/>
        <v>1.7804301560313717E-2</v>
      </c>
      <c r="AL73" s="196">
        <f t="shared" si="286"/>
        <v>1.6838292455578455E-2</v>
      </c>
      <c r="AM73" s="197"/>
      <c r="AN73" s="196"/>
      <c r="AO73" s="241" t="e">
        <f>+(AK73-#REF!)</f>
        <v>#REF!</v>
      </c>
      <c r="BG73" s="199">
        <f t="shared" ref="BG73:BM73" si="287">+ABS(BG63/BG15)</f>
        <v>0.21593910145224715</v>
      </c>
      <c r="BH73" s="241">
        <f t="shared" si="287"/>
        <v>0.74327327697576384</v>
      </c>
      <c r="BI73" s="199">
        <f t="shared" si="287"/>
        <v>2.5988629543438165E-2</v>
      </c>
      <c r="BJ73" s="424">
        <f t="shared" si="287"/>
        <v>0.24581108085120162</v>
      </c>
      <c r="BK73" s="195">
        <f t="shared" si="287"/>
        <v>0.15387209694455456</v>
      </c>
      <c r="BL73" s="200">
        <f t="shared" si="287"/>
        <v>1.5532452872633577E-2</v>
      </c>
      <c r="BM73" s="196">
        <f t="shared" si="287"/>
        <v>3.5437738443497992E-2</v>
      </c>
      <c r="BN73" s="197"/>
      <c r="BO73" s="196"/>
      <c r="BP73" s="241" t="e">
        <f>+(BL73-#REF!)</f>
        <v>#REF!</v>
      </c>
      <c r="BQ73" s="117" t="e">
        <f t="shared" si="253"/>
        <v>#REF!</v>
      </c>
      <c r="CH73" s="199">
        <f t="shared" ref="CH73:CN73" si="288">+ABS(CH63/CH15)</f>
        <v>0.21552344301468984</v>
      </c>
      <c r="CI73" s="241">
        <f t="shared" si="288"/>
        <v>0.65204146377137462</v>
      </c>
      <c r="CJ73" s="199">
        <f t="shared" si="288"/>
        <v>2.8005120605157179E-2</v>
      </c>
      <c r="CK73" s="424">
        <f t="shared" si="288"/>
        <v>0.34118008891956447</v>
      </c>
      <c r="CL73" s="195">
        <f t="shared" si="288"/>
        <v>0.15530993266016252</v>
      </c>
      <c r="CM73" s="200">
        <f t="shared" si="288"/>
        <v>1.8484506528610015E-2</v>
      </c>
      <c r="CN73" s="196">
        <f t="shared" si="288"/>
        <v>4.0463425394416164E-2</v>
      </c>
      <c r="CO73" s="197"/>
      <c r="CP73" s="196"/>
      <c r="CQ73" s="241" t="e">
        <f>+(CM73-#REF!)</f>
        <v>#REF!</v>
      </c>
      <c r="CR73" s="117" t="e">
        <f t="shared" si="255"/>
        <v>#REF!</v>
      </c>
      <c r="DI73" s="199">
        <f t="shared" ref="DI73:DO73" si="289">+ABS(DI63/DI15)</f>
        <v>0.21522962917875105</v>
      </c>
      <c r="DJ73" s="241">
        <f t="shared" si="289"/>
        <v>0.63660044265309623</v>
      </c>
      <c r="DK73" s="199">
        <f t="shared" si="289"/>
        <v>2.6291526308916791E-2</v>
      </c>
      <c r="DL73" s="424">
        <f t="shared" si="289"/>
        <v>0.34118008891956442</v>
      </c>
      <c r="DM73" s="195">
        <f t="shared" si="289"/>
        <v>0.14326173431063394</v>
      </c>
      <c r="DN73" s="200">
        <f t="shared" si="289"/>
        <v>1.3167917820778113E-2</v>
      </c>
      <c r="DO73" s="196">
        <f t="shared" si="289"/>
        <v>8.2669953495551438E-2</v>
      </c>
      <c r="DP73" s="197"/>
      <c r="DQ73" s="196"/>
      <c r="DR73" s="241" t="e">
        <f>+(DN73-#REF!)</f>
        <v>#REF!</v>
      </c>
      <c r="DS73" s="117" t="e">
        <f t="shared" si="257"/>
        <v>#REF!</v>
      </c>
      <c r="EJ73" s="199">
        <f t="shared" ref="EJ73:EP73" si="290">+ABS(EJ63/EJ15)</f>
        <v>0.21503419793263731</v>
      </c>
      <c r="EK73" s="241">
        <f t="shared" si="290"/>
        <v>0.63660044265309623</v>
      </c>
      <c r="EL73" s="199">
        <f t="shared" si="290"/>
        <v>2.6342696877342975E-2</v>
      </c>
      <c r="EM73" s="424">
        <f t="shared" si="290"/>
        <v>0.34118008891956442</v>
      </c>
      <c r="EN73" s="195">
        <f t="shared" si="290"/>
        <v>0.14326173431063394</v>
      </c>
      <c r="EO73" s="200">
        <f t="shared" si="290"/>
        <v>1.3439925180718871E-2</v>
      </c>
      <c r="EP73" s="196">
        <f t="shared" si="290"/>
        <v>7.8029259072511417E-2</v>
      </c>
      <c r="EQ73" s="197"/>
      <c r="ER73" s="196"/>
      <c r="ES73" s="241" t="e">
        <f>+(EO73-#REF!)</f>
        <v>#REF!</v>
      </c>
      <c r="ET73" s="117" t="e">
        <f t="shared" si="259"/>
        <v>#REF!</v>
      </c>
      <c r="FK73" s="199">
        <f t="shared" ref="FK73:FQ73" si="291">+ABS(FK63/FK15)</f>
        <v>0.22177312863029572</v>
      </c>
      <c r="FL73" s="241">
        <f t="shared" si="291"/>
        <v>0.71148341335206899</v>
      </c>
      <c r="FM73" s="199">
        <f t="shared" si="291"/>
        <v>2.637936940258373E-2</v>
      </c>
      <c r="FN73" s="424">
        <f t="shared" si="291"/>
        <v>0.34118008891956447</v>
      </c>
      <c r="FO73" s="195">
        <f t="shared" si="291"/>
        <v>0.14650901004179881</v>
      </c>
      <c r="FP73" s="200">
        <f t="shared" si="291"/>
        <v>1.4037553010755302E-2</v>
      </c>
      <c r="FQ73" s="196">
        <f t="shared" si="291"/>
        <v>7.5021167441406814E-2</v>
      </c>
      <c r="FR73" s="197"/>
      <c r="FS73" s="196"/>
      <c r="FT73" s="241" t="e">
        <f>+(FP73-#REF!)</f>
        <v>#REF!</v>
      </c>
      <c r="FU73" s="117" t="e">
        <f t="shared" si="261"/>
        <v>#REF!</v>
      </c>
      <c r="GL73" s="199">
        <f t="shared" ref="GL73:GR73" si="292">+ABS(GL63/GL15)</f>
        <v>0.22015744034054716</v>
      </c>
      <c r="GM73" s="241">
        <f t="shared" si="292"/>
        <v>0.69115826867961561</v>
      </c>
      <c r="GN73" s="199">
        <f t="shared" si="292"/>
        <v>2.6406940873632097E-2</v>
      </c>
      <c r="GO73" s="424">
        <f t="shared" si="292"/>
        <v>0.34118008891956447</v>
      </c>
      <c r="GP73" s="195">
        <f t="shared" si="292"/>
        <v>0.14609507275902059</v>
      </c>
      <c r="GQ73" s="200">
        <f t="shared" si="292"/>
        <v>1.4271619489051516E-2</v>
      </c>
      <c r="GR73" s="196">
        <f t="shared" si="292"/>
        <v>7.2913024968817769E-2</v>
      </c>
      <c r="GS73" s="197"/>
      <c r="GT73" s="196"/>
      <c r="GU73" s="241" t="e">
        <f>+(GQ73-#REF!)</f>
        <v>#REF!</v>
      </c>
      <c r="GV73" s="117" t="e">
        <f t="shared" si="263"/>
        <v>#REF!</v>
      </c>
      <c r="HM73" s="199">
        <f t="shared" ref="HM73:HS73" si="293">+ABS(HM63/HM15)</f>
        <v>0.2180352700590063</v>
      </c>
      <c r="HN73" s="241">
        <f t="shared" si="293"/>
        <v>0.66784025075635489</v>
      </c>
      <c r="HO73" s="199">
        <f t="shared" si="293"/>
        <v>2.6428425229875766E-2</v>
      </c>
      <c r="HP73" s="424">
        <f t="shared" si="293"/>
        <v>0.34118008891956453</v>
      </c>
      <c r="HQ73" s="195">
        <f t="shared" si="293"/>
        <v>0.14326173431063399</v>
      </c>
      <c r="HR73" s="200">
        <f t="shared" si="293"/>
        <v>1.4459138699558291E-2</v>
      </c>
      <c r="HS73" s="196">
        <f t="shared" si="293"/>
        <v>7.1353518910000135E-2</v>
      </c>
      <c r="HT73" s="197"/>
      <c r="HU73" s="196"/>
      <c r="HV73" s="241" t="e">
        <f>+(HR73-#REF!)</f>
        <v>#REF!</v>
      </c>
      <c r="HW73" s="117" t="e">
        <f t="shared" si="265"/>
        <v>#REF!</v>
      </c>
      <c r="IN73" s="199">
        <f t="shared" ref="IN73:IT73" si="294">+ABS(IN63/IN15)</f>
        <v>0.2164266506096692</v>
      </c>
      <c r="IO73" s="241">
        <f t="shared" si="294"/>
        <v>0.65028890369302061</v>
      </c>
      <c r="IP73" s="199">
        <f t="shared" si="294"/>
        <v>2.64456379016044E-2</v>
      </c>
      <c r="IQ73" s="424">
        <f t="shared" si="294"/>
        <v>0.34118008891956447</v>
      </c>
      <c r="IR73" s="195">
        <f t="shared" si="294"/>
        <v>0.14326173431063399</v>
      </c>
      <c r="IS73" s="200">
        <f t="shared" si="294"/>
        <v>1.4510333892509225E-2</v>
      </c>
      <c r="IT73" s="196">
        <f t="shared" si="294"/>
        <v>7.0153138111353916E-2</v>
      </c>
      <c r="IU73" s="197"/>
      <c r="IV73" s="196"/>
      <c r="IW73" s="241" t="e">
        <f>+(IS73-#REF!)</f>
        <v>#REF!</v>
      </c>
      <c r="IX73" s="117" t="e">
        <f t="shared" si="267"/>
        <v>#REF!</v>
      </c>
      <c r="JO73" s="199">
        <f t="shared" ref="JO73:JU73" si="295">+ABS(JO63/JO15)</f>
        <v>0.21512805646242253</v>
      </c>
      <c r="JP73" s="241">
        <f t="shared" si="295"/>
        <v>0.63660044265309601</v>
      </c>
      <c r="JQ73" s="199">
        <f t="shared" si="295"/>
        <v>2.6459737682335026E-2</v>
      </c>
      <c r="JR73" s="424">
        <f t="shared" si="295"/>
        <v>0.34118008891956447</v>
      </c>
      <c r="JS73" s="195">
        <f t="shared" si="295"/>
        <v>0.14326173431063399</v>
      </c>
      <c r="JT73" s="200">
        <f t="shared" si="295"/>
        <v>1.4552491303637248E-2</v>
      </c>
      <c r="JU73" s="196">
        <f t="shared" si="295"/>
        <v>6.9200641176852512E-2</v>
      </c>
      <c r="JV73" s="197"/>
      <c r="JW73" s="196"/>
      <c r="JX73" s="241" t="e">
        <f>+(JT73-#REF!)</f>
        <v>#REF!</v>
      </c>
      <c r="JY73" s="117" t="e">
        <f t="shared" si="269"/>
        <v>#REF!</v>
      </c>
      <c r="KP73" s="199">
        <f t="shared" ref="KP73:KV73" si="296">+ABS(KP63/KP15)</f>
        <v>0.21523614238070507</v>
      </c>
      <c r="KQ73" s="241">
        <f t="shared" si="296"/>
        <v>0.63660044265309601</v>
      </c>
      <c r="KR73" s="199">
        <f t="shared" si="296"/>
        <v>2.6471498989711899E-2</v>
      </c>
      <c r="KS73" s="424">
        <f t="shared" si="296"/>
        <v>0.34118008891956447</v>
      </c>
      <c r="KT73" s="195">
        <f t="shared" si="296"/>
        <v>0.14326173431063399</v>
      </c>
      <c r="KU73" s="200">
        <f t="shared" si="296"/>
        <v>1.4761140338617336E-2</v>
      </c>
      <c r="KV73" s="196">
        <f t="shared" si="296"/>
        <v>6.8426430558241921E-2</v>
      </c>
      <c r="KW73" s="197"/>
      <c r="KX73" s="196"/>
      <c r="KY73" s="241" t="e">
        <f>+(KU73-#REF!)</f>
        <v>#REF!</v>
      </c>
      <c r="KZ73" s="117" t="e">
        <f t="shared" si="271"/>
        <v>#REF!</v>
      </c>
    </row>
    <row r="74" spans="1:326" x14ac:dyDescent="0.25">
      <c r="A74" s="181">
        <v>0</v>
      </c>
      <c r="B74" s="143" t="s">
        <v>222</v>
      </c>
      <c r="C74" s="394"/>
      <c r="D74" s="394"/>
      <c r="E74" s="147"/>
      <c r="F74" s="143"/>
      <c r="G74" s="388"/>
      <c r="H74" s="148"/>
      <c r="I74" s="215"/>
      <c r="J74" s="148"/>
      <c r="K74" s="149"/>
      <c r="L74" s="148"/>
      <c r="M74" s="145" t="e">
        <f>+(I74-#REF!)</f>
        <v>#REF!</v>
      </c>
      <c r="N74" s="117" t="e">
        <f t="shared" si="272"/>
        <v>#REF!</v>
      </c>
      <c r="AD74" s="118"/>
      <c r="AE74" s="118"/>
      <c r="AF74" s="394"/>
      <c r="AG74" s="147"/>
      <c r="AH74" s="143"/>
      <c r="AI74" s="388"/>
      <c r="AJ74" s="148"/>
      <c r="AK74" s="215"/>
      <c r="AL74" s="148"/>
      <c r="AM74" s="149"/>
      <c r="AN74" s="148"/>
      <c r="AO74" s="145" t="e">
        <f>+(AK74-#REF!)</f>
        <v>#REF!</v>
      </c>
      <c r="BG74" s="394"/>
      <c r="BH74" s="147"/>
      <c r="BI74" s="143"/>
      <c r="BJ74" s="388"/>
      <c r="BK74" s="148"/>
      <c r="BL74" s="215"/>
      <c r="BM74" s="148"/>
      <c r="BN74" s="149"/>
      <c r="BO74" s="148"/>
      <c r="BP74" s="145" t="e">
        <f>+(BL74-#REF!)</f>
        <v>#REF!</v>
      </c>
      <c r="BQ74" s="117" t="e">
        <f t="shared" si="253"/>
        <v>#REF!</v>
      </c>
      <c r="CH74" s="394"/>
      <c r="CI74" s="147"/>
      <c r="CJ74" s="143"/>
      <c r="CK74" s="388"/>
      <c r="CL74" s="148"/>
      <c r="CM74" s="215"/>
      <c r="CN74" s="148"/>
      <c r="CO74" s="149"/>
      <c r="CP74" s="148"/>
      <c r="CQ74" s="145" t="e">
        <f>+(CM74-#REF!)</f>
        <v>#REF!</v>
      </c>
      <c r="CR74" s="117" t="e">
        <f t="shared" si="255"/>
        <v>#REF!</v>
      </c>
      <c r="DI74" s="394"/>
      <c r="DJ74" s="147"/>
      <c r="DK74" s="143"/>
      <c r="DL74" s="388"/>
      <c r="DM74" s="148"/>
      <c r="DN74" s="215"/>
      <c r="DO74" s="148"/>
      <c r="DP74" s="149"/>
      <c r="DQ74" s="148"/>
      <c r="DR74" s="145" t="e">
        <f>+(DN74-#REF!)</f>
        <v>#REF!</v>
      </c>
      <c r="DS74" s="117" t="e">
        <f t="shared" si="257"/>
        <v>#REF!</v>
      </c>
      <c r="EJ74" s="394"/>
      <c r="EK74" s="147"/>
      <c r="EL74" s="143"/>
      <c r="EM74" s="388"/>
      <c r="EN74" s="148"/>
      <c r="EO74" s="215"/>
      <c r="EP74" s="148"/>
      <c r="EQ74" s="149"/>
      <c r="ER74" s="148"/>
      <c r="ES74" s="145" t="e">
        <f>+(EO74-#REF!)</f>
        <v>#REF!</v>
      </c>
      <c r="ET74" s="117" t="e">
        <f t="shared" si="259"/>
        <v>#REF!</v>
      </c>
      <c r="FK74" s="394"/>
      <c r="FL74" s="147"/>
      <c r="FM74" s="143"/>
      <c r="FN74" s="388"/>
      <c r="FO74" s="148"/>
      <c r="FP74" s="215"/>
      <c r="FQ74" s="148"/>
      <c r="FR74" s="149"/>
      <c r="FS74" s="148"/>
      <c r="FT74" s="145" t="e">
        <f>+(FP74-#REF!)</f>
        <v>#REF!</v>
      </c>
      <c r="FU74" s="117" t="e">
        <f t="shared" si="261"/>
        <v>#REF!</v>
      </c>
      <c r="GL74" s="394"/>
      <c r="GM74" s="147"/>
      <c r="GN74" s="143"/>
      <c r="GO74" s="388"/>
      <c r="GP74" s="148"/>
      <c r="GQ74" s="215"/>
      <c r="GR74" s="148"/>
      <c r="GS74" s="149"/>
      <c r="GT74" s="148"/>
      <c r="GU74" s="145" t="e">
        <f>+(GQ74-#REF!)</f>
        <v>#REF!</v>
      </c>
      <c r="GV74" s="117" t="e">
        <f t="shared" si="263"/>
        <v>#REF!</v>
      </c>
      <c r="HM74" s="394"/>
      <c r="HN74" s="147"/>
      <c r="HO74" s="143"/>
      <c r="HP74" s="388"/>
      <c r="HQ74" s="148"/>
      <c r="HR74" s="215"/>
      <c r="HS74" s="148"/>
      <c r="HT74" s="149"/>
      <c r="HU74" s="148"/>
      <c r="HV74" s="145" t="e">
        <f>+(HR74-#REF!)</f>
        <v>#REF!</v>
      </c>
      <c r="HW74" s="117" t="e">
        <f t="shared" si="265"/>
        <v>#REF!</v>
      </c>
      <c r="IN74" s="394"/>
      <c r="IO74" s="147"/>
      <c r="IP74" s="143"/>
      <c r="IQ74" s="388"/>
      <c r="IR74" s="148"/>
      <c r="IS74" s="215"/>
      <c r="IT74" s="148"/>
      <c r="IU74" s="149"/>
      <c r="IV74" s="148"/>
      <c r="IW74" s="145" t="e">
        <f>+(IS74-#REF!)</f>
        <v>#REF!</v>
      </c>
      <c r="IX74" s="117" t="e">
        <f t="shared" si="267"/>
        <v>#REF!</v>
      </c>
      <c r="JO74" s="394"/>
      <c r="JP74" s="147"/>
      <c r="JQ74" s="143"/>
      <c r="JR74" s="388"/>
      <c r="JS74" s="148"/>
      <c r="JT74" s="215"/>
      <c r="JU74" s="148"/>
      <c r="JV74" s="149"/>
      <c r="JW74" s="148"/>
      <c r="JX74" s="145" t="e">
        <f>+(JT74-#REF!)</f>
        <v>#REF!</v>
      </c>
      <c r="JY74" s="117" t="e">
        <f t="shared" si="269"/>
        <v>#REF!</v>
      </c>
      <c r="KP74" s="394"/>
      <c r="KQ74" s="147"/>
      <c r="KR74" s="143"/>
      <c r="KS74" s="388"/>
      <c r="KT74" s="148"/>
      <c r="KU74" s="215"/>
      <c r="KV74" s="148"/>
      <c r="KW74" s="149"/>
      <c r="KX74" s="148"/>
      <c r="KY74" s="145" t="e">
        <f>+(KU74-#REF!)</f>
        <v>#REF!</v>
      </c>
      <c r="KZ74" s="117" t="e">
        <f t="shared" si="271"/>
        <v>#REF!</v>
      </c>
    </row>
    <row r="75" spans="1:326" x14ac:dyDescent="0.25">
      <c r="A75" s="215">
        <v>0</v>
      </c>
      <c r="B75" s="237" t="s">
        <v>366</v>
      </c>
      <c r="C75" s="237"/>
      <c r="D75" s="143" t="s">
        <v>222</v>
      </c>
      <c r="E75" s="147"/>
      <c r="F75" s="143" t="s">
        <v>222</v>
      </c>
      <c r="G75" s="388"/>
      <c r="H75" s="148" t="s">
        <v>222</v>
      </c>
      <c r="I75" s="215" t="s">
        <v>222</v>
      </c>
      <c r="K75" s="149"/>
      <c r="L75" s="148"/>
      <c r="M75" s="213" t="e">
        <f>+(I75-#REF!)</f>
        <v>#VALUE!</v>
      </c>
      <c r="N75" s="117" t="e">
        <f t="shared" si="272"/>
        <v>#VALUE!</v>
      </c>
      <c r="Q75" s="116">
        <v>2020</v>
      </c>
      <c r="R75" s="116">
        <v>2021</v>
      </c>
      <c r="S75" s="116">
        <v>2022</v>
      </c>
      <c r="T75" s="116">
        <v>2023</v>
      </c>
      <c r="AB75" s="118"/>
      <c r="AF75" s="423">
        <f t="shared" ref="AF75:AL75" si="297">AF90/-AF78</f>
        <v>0.17686542519081769</v>
      </c>
      <c r="AG75" s="423">
        <f t="shared" si="297"/>
        <v>0.34892254967972663</v>
      </c>
      <c r="AH75" s="423">
        <f t="shared" si="297"/>
        <v>0.131810084995371</v>
      </c>
      <c r="AI75" s="423">
        <f t="shared" si="297"/>
        <v>0.17986847745671952</v>
      </c>
      <c r="AJ75" s="423">
        <f t="shared" si="297"/>
        <v>0.11044197475832436</v>
      </c>
      <c r="AK75" s="423">
        <f t="shared" si="297"/>
        <v>0.81460805744458187</v>
      </c>
      <c r="AL75" s="423">
        <f t="shared" si="297"/>
        <v>3.1948670495913517E-2</v>
      </c>
      <c r="AM75" s="149"/>
      <c r="AN75" s="148"/>
      <c r="AO75" s="213" t="e">
        <f>+(AK75-#REF!)</f>
        <v>#REF!</v>
      </c>
      <c r="AS75" s="116">
        <v>2020</v>
      </c>
      <c r="AT75" s="116">
        <v>2021</v>
      </c>
      <c r="AU75" s="116">
        <v>2022</v>
      </c>
      <c r="AV75" s="116">
        <v>2023</v>
      </c>
      <c r="BD75" s="118"/>
      <c r="BG75" s="143" t="s">
        <v>222</v>
      </c>
      <c r="BH75" s="147"/>
      <c r="BI75" s="143" t="s">
        <v>222</v>
      </c>
      <c r="BJ75" s="388"/>
      <c r="BK75" s="148" t="s">
        <v>222</v>
      </c>
      <c r="BL75" s="215" t="s">
        <v>222</v>
      </c>
      <c r="BM75" s="148" t="s">
        <v>222</v>
      </c>
      <c r="BN75" s="149"/>
      <c r="BO75" s="148"/>
      <c r="BP75" s="213" t="e">
        <f>+(BL75-#REF!)</f>
        <v>#VALUE!</v>
      </c>
      <c r="BQ75" s="117" t="e">
        <f t="shared" si="253"/>
        <v>#VALUE!</v>
      </c>
      <c r="BT75" s="116">
        <v>2020</v>
      </c>
      <c r="BU75" s="116">
        <v>2021</v>
      </c>
      <c r="BV75" s="116">
        <v>2022</v>
      </c>
      <c r="BW75" s="116">
        <v>2023</v>
      </c>
      <c r="CE75" s="118"/>
      <c r="CH75" s="143" t="s">
        <v>222</v>
      </c>
      <c r="CI75" s="147"/>
      <c r="CJ75" s="143" t="s">
        <v>222</v>
      </c>
      <c r="CK75" s="388"/>
      <c r="CL75" s="148" t="s">
        <v>222</v>
      </c>
      <c r="CM75" s="215" t="s">
        <v>222</v>
      </c>
      <c r="CN75" s="148" t="s">
        <v>222</v>
      </c>
      <c r="CO75" s="149"/>
      <c r="CP75" s="148"/>
      <c r="CQ75" s="213" t="e">
        <f>+(CM75-#REF!)</f>
        <v>#VALUE!</v>
      </c>
      <c r="CR75" s="117" t="e">
        <f t="shared" si="255"/>
        <v>#VALUE!</v>
      </c>
      <c r="CU75" s="116">
        <v>2020</v>
      </c>
      <c r="CV75" s="116">
        <v>2021</v>
      </c>
      <c r="CW75" s="116">
        <v>2022</v>
      </c>
      <c r="CX75" s="116">
        <v>2023</v>
      </c>
      <c r="DF75" s="118"/>
      <c r="DI75" s="143" t="s">
        <v>222</v>
      </c>
      <c r="DJ75" s="147"/>
      <c r="DK75" s="143" t="s">
        <v>222</v>
      </c>
      <c r="DL75" s="388"/>
      <c r="DM75" s="148" t="s">
        <v>222</v>
      </c>
      <c r="DN75" s="215" t="s">
        <v>222</v>
      </c>
      <c r="DO75" s="148" t="s">
        <v>222</v>
      </c>
      <c r="DP75" s="149"/>
      <c r="DQ75" s="148"/>
      <c r="DR75" s="213" t="e">
        <f>+(DN75-#REF!)</f>
        <v>#VALUE!</v>
      </c>
      <c r="DS75" s="117" t="e">
        <f t="shared" si="257"/>
        <v>#VALUE!</v>
      </c>
      <c r="DV75" s="116">
        <v>2020</v>
      </c>
      <c r="DW75" s="116">
        <v>2021</v>
      </c>
      <c r="DX75" s="116">
        <v>2022</v>
      </c>
      <c r="DY75" s="116">
        <v>2023</v>
      </c>
      <c r="EG75" s="118"/>
      <c r="EJ75" s="143" t="s">
        <v>222</v>
      </c>
      <c r="EK75" s="147"/>
      <c r="EL75" s="143" t="s">
        <v>222</v>
      </c>
      <c r="EM75" s="388"/>
      <c r="EN75" s="148" t="s">
        <v>222</v>
      </c>
      <c r="EO75" s="215" t="s">
        <v>222</v>
      </c>
      <c r="EP75" s="148" t="s">
        <v>222</v>
      </c>
      <c r="EQ75" s="149"/>
      <c r="ER75" s="148"/>
      <c r="ES75" s="213" t="e">
        <f>+(EO75-#REF!)</f>
        <v>#VALUE!</v>
      </c>
      <c r="ET75" s="117" t="e">
        <f t="shared" si="259"/>
        <v>#VALUE!</v>
      </c>
      <c r="EW75" s="116">
        <v>2020</v>
      </c>
      <c r="EX75" s="116">
        <v>2021</v>
      </c>
      <c r="EY75" s="116">
        <v>2022</v>
      </c>
      <c r="EZ75" s="116">
        <v>2023</v>
      </c>
      <c r="FH75" s="118"/>
      <c r="FK75" s="143" t="s">
        <v>222</v>
      </c>
      <c r="FL75" s="147"/>
      <c r="FM75" s="143" t="s">
        <v>222</v>
      </c>
      <c r="FN75" s="388"/>
      <c r="FO75" s="148" t="s">
        <v>222</v>
      </c>
      <c r="FP75" s="215" t="s">
        <v>222</v>
      </c>
      <c r="FQ75" s="148" t="s">
        <v>222</v>
      </c>
      <c r="FR75" s="149"/>
      <c r="FS75" s="148"/>
      <c r="FT75" s="213" t="e">
        <f>+(FP75-#REF!)</f>
        <v>#VALUE!</v>
      </c>
      <c r="FU75" s="117" t="e">
        <f t="shared" si="261"/>
        <v>#VALUE!</v>
      </c>
      <c r="FX75" s="116">
        <v>2020</v>
      </c>
      <c r="FY75" s="116">
        <v>2021</v>
      </c>
      <c r="FZ75" s="116">
        <v>2022</v>
      </c>
      <c r="GA75" s="116">
        <v>2023</v>
      </c>
      <c r="GI75" s="118"/>
      <c r="GL75" s="143" t="s">
        <v>222</v>
      </c>
      <c r="GM75" s="147"/>
      <c r="GN75" s="143" t="s">
        <v>222</v>
      </c>
      <c r="GO75" s="388"/>
      <c r="GP75" s="148" t="s">
        <v>222</v>
      </c>
      <c r="GQ75" s="215" t="s">
        <v>222</v>
      </c>
      <c r="GR75" s="148" t="s">
        <v>222</v>
      </c>
      <c r="GS75" s="149"/>
      <c r="GT75" s="148"/>
      <c r="GU75" s="213" t="e">
        <f>+(GQ75-#REF!)</f>
        <v>#VALUE!</v>
      </c>
      <c r="GV75" s="117" t="e">
        <f t="shared" si="263"/>
        <v>#VALUE!</v>
      </c>
      <c r="GY75" s="116">
        <v>2020</v>
      </c>
      <c r="GZ75" s="116">
        <v>2021</v>
      </c>
      <c r="HA75" s="116">
        <v>2022</v>
      </c>
      <c r="HB75" s="116">
        <v>2023</v>
      </c>
      <c r="HJ75" s="118"/>
      <c r="HM75" s="143" t="s">
        <v>222</v>
      </c>
      <c r="HN75" s="147"/>
      <c r="HO75" s="143" t="s">
        <v>222</v>
      </c>
      <c r="HP75" s="388"/>
      <c r="HQ75" s="148" t="s">
        <v>222</v>
      </c>
      <c r="HR75" s="215" t="s">
        <v>222</v>
      </c>
      <c r="HS75" s="148" t="s">
        <v>222</v>
      </c>
      <c r="HT75" s="149"/>
      <c r="HU75" s="148"/>
      <c r="HV75" s="213" t="e">
        <f>+(HR75-#REF!)</f>
        <v>#VALUE!</v>
      </c>
      <c r="HW75" s="117" t="e">
        <f t="shared" si="265"/>
        <v>#VALUE!</v>
      </c>
      <c r="HZ75" s="116">
        <v>2020</v>
      </c>
      <c r="IA75" s="116">
        <v>2021</v>
      </c>
      <c r="IB75" s="116">
        <v>2022</v>
      </c>
      <c r="IC75" s="116">
        <v>2023</v>
      </c>
      <c r="IK75" s="118"/>
      <c r="IN75" s="143" t="s">
        <v>222</v>
      </c>
      <c r="IO75" s="147"/>
      <c r="IP75" s="143" t="s">
        <v>222</v>
      </c>
      <c r="IQ75" s="388"/>
      <c r="IR75" s="148" t="s">
        <v>222</v>
      </c>
      <c r="IS75" s="215" t="s">
        <v>222</v>
      </c>
      <c r="IT75" s="148" t="s">
        <v>222</v>
      </c>
      <c r="IU75" s="149"/>
      <c r="IV75" s="148"/>
      <c r="IW75" s="213" t="e">
        <f>+(IS75-#REF!)</f>
        <v>#VALUE!</v>
      </c>
      <c r="IX75" s="117" t="e">
        <f t="shared" si="267"/>
        <v>#VALUE!</v>
      </c>
      <c r="JA75" s="116">
        <v>2020</v>
      </c>
      <c r="JB75" s="116">
        <v>2021</v>
      </c>
      <c r="JC75" s="116">
        <v>2022</v>
      </c>
      <c r="JD75" s="116">
        <v>2023</v>
      </c>
      <c r="JL75" s="118"/>
      <c r="JO75" s="143" t="s">
        <v>222</v>
      </c>
      <c r="JP75" s="147"/>
      <c r="JQ75" s="143" t="s">
        <v>222</v>
      </c>
      <c r="JR75" s="388"/>
      <c r="JS75" s="148" t="s">
        <v>222</v>
      </c>
      <c r="JT75" s="215" t="s">
        <v>222</v>
      </c>
      <c r="JU75" s="148" t="s">
        <v>222</v>
      </c>
      <c r="JV75" s="149"/>
      <c r="JW75" s="148"/>
      <c r="JX75" s="213" t="e">
        <f>+(JT75-#REF!)</f>
        <v>#VALUE!</v>
      </c>
      <c r="JY75" s="117" t="e">
        <f t="shared" si="269"/>
        <v>#VALUE!</v>
      </c>
      <c r="KB75" s="116">
        <v>2020</v>
      </c>
      <c r="KC75" s="116">
        <v>2021</v>
      </c>
      <c r="KD75" s="116">
        <v>2022</v>
      </c>
      <c r="KE75" s="116">
        <v>2023</v>
      </c>
      <c r="KM75" s="118"/>
      <c r="KP75" s="143" t="s">
        <v>222</v>
      </c>
      <c r="KQ75" s="147"/>
      <c r="KR75" s="143" t="s">
        <v>222</v>
      </c>
      <c r="KS75" s="388"/>
      <c r="KT75" s="148" t="s">
        <v>222</v>
      </c>
      <c r="KU75" s="215" t="s">
        <v>222</v>
      </c>
      <c r="KV75" s="148" t="s">
        <v>222</v>
      </c>
      <c r="KW75" s="149"/>
      <c r="KX75" s="148"/>
      <c r="KY75" s="213" t="e">
        <f>+(KU75-#REF!)</f>
        <v>#VALUE!</v>
      </c>
      <c r="KZ75" s="117" t="e">
        <f t="shared" si="271"/>
        <v>#VALUE!</v>
      </c>
      <c r="LC75" s="116">
        <v>2020</v>
      </c>
      <c r="LD75" s="116">
        <v>2021</v>
      </c>
      <c r="LE75" s="116">
        <v>2022</v>
      </c>
      <c r="LF75" s="116">
        <v>2023</v>
      </c>
      <c r="LN75" s="118"/>
    </row>
    <row r="76" spans="1:326" x14ac:dyDescent="0.25">
      <c r="A76" s="215">
        <v>4358626.8903004983</v>
      </c>
      <c r="B76" s="143" t="s">
        <v>365</v>
      </c>
      <c r="C76" s="143"/>
      <c r="D76" s="143">
        <f t="shared" ref="D76:J77" si="298">+D5+D53</f>
        <v>4665657229.3574667</v>
      </c>
      <c r="E76" s="147">
        <f t="shared" si="298"/>
        <v>368524933.59805548</v>
      </c>
      <c r="F76" s="147">
        <f t="shared" si="298"/>
        <v>1986876277.4636779</v>
      </c>
      <c r="G76" s="147">
        <f t="shared" si="298"/>
        <v>447920880.94459647</v>
      </c>
      <c r="H76" s="147">
        <f t="shared" si="298"/>
        <v>-8507371.2290330008</v>
      </c>
      <c r="I76" s="147">
        <f t="shared" si="298"/>
        <v>14035758.914241258</v>
      </c>
      <c r="J76" s="422">
        <f t="shared" si="298"/>
        <v>1856806749.6659284</v>
      </c>
      <c r="K76" s="149">
        <f>+(F76-E76)/E76</f>
        <v>4.391429714307292</v>
      </c>
      <c r="L76" s="148">
        <f>+F76-E76</f>
        <v>1618351343.8656225</v>
      </c>
      <c r="M76" s="213">
        <f>+F76-I76</f>
        <v>1972840518.5494366</v>
      </c>
      <c r="N76" s="117">
        <f t="shared" si="272"/>
        <v>-231.89778198660804</v>
      </c>
      <c r="P76" s="116" t="s">
        <v>364</v>
      </c>
      <c r="U76" s="236">
        <f>+D76*1000</f>
        <v>4665657229357.4668</v>
      </c>
      <c r="AF76" s="143">
        <f t="shared" ref="AF76:AL77" si="299">+AF5+AF53</f>
        <v>7989612206.0163155</v>
      </c>
      <c r="AG76" s="147">
        <f t="shared" si="299"/>
        <v>1410841628.0317571</v>
      </c>
      <c r="AH76" s="147">
        <f t="shared" si="299"/>
        <v>2486246987.4566045</v>
      </c>
      <c r="AI76" s="147">
        <f t="shared" si="299"/>
        <v>891779250.10966408</v>
      </c>
      <c r="AJ76" s="147">
        <f t="shared" si="299"/>
        <v>67511749.67743443</v>
      </c>
      <c r="AK76" s="147">
        <f t="shared" si="299"/>
        <v>990919601.72530127</v>
      </c>
      <c r="AL76" s="422">
        <f t="shared" si="299"/>
        <v>2142312989.015554</v>
      </c>
      <c r="AM76" s="149">
        <f>+(AH76-AG76)/AG76</f>
        <v>0.76224385363871661</v>
      </c>
      <c r="AN76" s="148">
        <f>+AH76-AG76</f>
        <v>1075405359.4248474</v>
      </c>
      <c r="AO76" s="213">
        <f>+AH76-AK76</f>
        <v>1495327385.7313032</v>
      </c>
      <c r="AR76" s="116" t="s">
        <v>364</v>
      </c>
      <c r="AW76" s="236">
        <f>+AF76*1000</f>
        <v>7989612206016.3154</v>
      </c>
      <c r="BG76" s="143">
        <f t="shared" ref="BG76:BM77" si="300">+BG5+BG53</f>
        <v>10600360216.949078</v>
      </c>
      <c r="BH76" s="147">
        <f t="shared" si="300"/>
        <v>3163121394.0870061</v>
      </c>
      <c r="BI76" s="147">
        <f t="shared" si="300"/>
        <v>2944145375.0077181</v>
      </c>
      <c r="BJ76" s="147">
        <f t="shared" si="300"/>
        <v>869161250.68244076</v>
      </c>
      <c r="BK76" s="147">
        <f t="shared" si="300"/>
        <v>84516551.258319676</v>
      </c>
      <c r="BL76" s="147">
        <f t="shared" si="300"/>
        <v>1064224122.9629478</v>
      </c>
      <c r="BM76" s="422">
        <f t="shared" si="300"/>
        <v>2475191522.950645</v>
      </c>
      <c r="BN76" s="149">
        <f>+(BI76-BH76)/BH76</f>
        <v>-6.9227826503475878E-2</v>
      </c>
      <c r="BO76" s="148">
        <f>+BI76-BH76</f>
        <v>-218976019.07928801</v>
      </c>
      <c r="BP76" s="213">
        <f>+BI76-BL76</f>
        <v>1879921252.0447702</v>
      </c>
      <c r="BQ76" s="117">
        <f t="shared" si="253"/>
        <v>22.243231935705776</v>
      </c>
      <c r="BS76" s="116" t="s">
        <v>364</v>
      </c>
      <c r="BX76" s="236">
        <f>+BG76*1000</f>
        <v>10600360216949.078</v>
      </c>
      <c r="CH76" s="143">
        <f t="shared" ref="CH76:CN77" si="301">+CH5+CH53</f>
        <v>9563447668.8722115</v>
      </c>
      <c r="CI76" s="147">
        <f t="shared" si="301"/>
        <v>1652811537.9821215</v>
      </c>
      <c r="CJ76" s="147">
        <f t="shared" si="301"/>
        <v>3149812488.6310806</v>
      </c>
      <c r="CK76" s="147">
        <f t="shared" si="301"/>
        <v>1077564927.6557143</v>
      </c>
      <c r="CL76" s="147">
        <f t="shared" si="301"/>
        <v>-48564997.746578276</v>
      </c>
      <c r="CM76" s="147">
        <f t="shared" si="301"/>
        <v>1063604689.1995009</v>
      </c>
      <c r="CN76" s="422">
        <f t="shared" si="301"/>
        <v>2668219023.150373</v>
      </c>
      <c r="CO76" s="149">
        <f>+(CJ76-CI76)/CI76</f>
        <v>0.90572997359191487</v>
      </c>
      <c r="CP76" s="148">
        <f>+CJ76-CI76</f>
        <v>1497000950.6489592</v>
      </c>
      <c r="CQ76" s="213">
        <f>+CJ76-CM76</f>
        <v>2086207799.4315796</v>
      </c>
      <c r="CR76" s="117">
        <f t="shared" si="255"/>
        <v>-42.9570245286085</v>
      </c>
      <c r="CT76" s="116" t="s">
        <v>364</v>
      </c>
      <c r="CY76" s="236">
        <f>+CH76*1000</f>
        <v>9563447668872.2109</v>
      </c>
      <c r="DI76" s="143">
        <f t="shared" ref="DI76:DO77" si="302">+DI5+DI53</f>
        <v>12595785794.262733</v>
      </c>
      <c r="DJ76" s="147">
        <f t="shared" si="302"/>
        <v>2313060407.4799967</v>
      </c>
      <c r="DK76" s="147">
        <f t="shared" si="302"/>
        <v>4259129590.0151887</v>
      </c>
      <c r="DL76" s="147">
        <f t="shared" si="302"/>
        <v>1400323578.6582277</v>
      </c>
      <c r="DM76" s="147">
        <f t="shared" si="302"/>
        <v>29245966.46829927</v>
      </c>
      <c r="DN76" s="147">
        <f t="shared" si="302"/>
        <v>1516256248.4829359</v>
      </c>
      <c r="DO76" s="422">
        <f t="shared" si="302"/>
        <v>3077770003.1580873</v>
      </c>
      <c r="DP76" s="149">
        <f>+(DK76-DJ76)/DJ76</f>
        <v>0.84133954143262968</v>
      </c>
      <c r="DQ76" s="148">
        <f>+DK76-DJ76</f>
        <v>1946069182.535192</v>
      </c>
      <c r="DR76" s="213">
        <f>+DK76-DN76</f>
        <v>2742873341.5322528</v>
      </c>
      <c r="DS76" s="117">
        <f t="shared" si="257"/>
        <v>93.786380576800212</v>
      </c>
      <c r="DU76" s="116" t="s">
        <v>364</v>
      </c>
      <c r="DZ76" s="236">
        <f>+DI76*1000</f>
        <v>12595785794262.734</v>
      </c>
      <c r="EJ76" s="143">
        <f t="shared" ref="EJ76:EP77" si="303">+EJ5+EJ53</f>
        <v>13830376982.046198</v>
      </c>
      <c r="EK76" s="147">
        <f t="shared" si="303"/>
        <v>3153616749.0131083</v>
      </c>
      <c r="EL76" s="147">
        <f t="shared" si="303"/>
        <v>4587712011.0812616</v>
      </c>
      <c r="EM76" s="147">
        <f t="shared" si="303"/>
        <v>1422482256.4390197</v>
      </c>
      <c r="EN76" s="147">
        <f t="shared" si="303"/>
        <v>49165192.470996499</v>
      </c>
      <c r="EO76" s="147">
        <f t="shared" si="303"/>
        <v>1446646331.2760782</v>
      </c>
      <c r="EP76" s="422">
        <f t="shared" si="303"/>
        <v>3170754441.7657318</v>
      </c>
      <c r="EQ76" s="149">
        <f>+(EL76-EK76)/EK76</f>
        <v>0.45474620925860398</v>
      </c>
      <c r="ER76" s="148">
        <f>+EL76-EK76</f>
        <v>1434095262.0681534</v>
      </c>
      <c r="ES76" s="213">
        <f>+EL76-EO76</f>
        <v>3141065679.8051834</v>
      </c>
      <c r="ET76" s="117">
        <f t="shared" si="259"/>
        <v>63.887997217913039</v>
      </c>
      <c r="EV76" s="116" t="s">
        <v>364</v>
      </c>
      <c r="FA76" s="236">
        <f>+EJ76*1000</f>
        <v>13830376982046.197</v>
      </c>
      <c r="FK76" s="143">
        <f t="shared" ref="FK76:FQ77" si="304">+FK5+FK53</f>
        <v>14049385786.548578</v>
      </c>
      <c r="FL76" s="147">
        <f t="shared" si="304"/>
        <v>2685886535.1268549</v>
      </c>
      <c r="FM76" s="147">
        <f t="shared" si="304"/>
        <v>4890098116.342742</v>
      </c>
      <c r="FN76" s="147">
        <f t="shared" si="304"/>
        <v>1533611271.7759328</v>
      </c>
      <c r="FO76" s="147">
        <f t="shared" si="304"/>
        <v>-188680.68283450603</v>
      </c>
      <c r="FP76" s="147">
        <f t="shared" si="304"/>
        <v>1573266617.5849075</v>
      </c>
      <c r="FQ76" s="422">
        <f t="shared" si="304"/>
        <v>3366711926.4009738</v>
      </c>
      <c r="FR76" s="149">
        <f>+(FM76-FL76)/FL76</f>
        <v>0.82066444445382414</v>
      </c>
      <c r="FS76" s="148">
        <f>+FM76-FL76</f>
        <v>2204211581.2158871</v>
      </c>
      <c r="FT76" s="213">
        <f>+FM76-FP76</f>
        <v>3316831498.7578344</v>
      </c>
      <c r="FU76" s="117">
        <f t="shared" si="261"/>
        <v>-17579.073008057028</v>
      </c>
      <c r="FW76" s="116" t="s">
        <v>364</v>
      </c>
      <c r="GB76" s="236">
        <f>+FK76*1000</f>
        <v>14049385786548.578</v>
      </c>
      <c r="GL76" s="143">
        <f t="shared" ref="GL76:GR77" si="305">+GL5+GL53</f>
        <v>15669087816.727091</v>
      </c>
      <c r="GM76" s="147">
        <f t="shared" si="305"/>
        <v>2409121828.6236525</v>
      </c>
      <c r="GN76" s="147">
        <f t="shared" si="305"/>
        <v>5660427635.1751423</v>
      </c>
      <c r="GO76" s="147">
        <f t="shared" si="305"/>
        <v>1521612129.3421371</v>
      </c>
      <c r="GP76" s="147">
        <f t="shared" si="305"/>
        <v>929567494.44440746</v>
      </c>
      <c r="GQ76" s="147">
        <f t="shared" si="305"/>
        <v>1612987031.13448</v>
      </c>
      <c r="GR76" s="422">
        <f t="shared" si="305"/>
        <v>3535371698.0072713</v>
      </c>
      <c r="GS76" s="149">
        <f>+(GN76-GM76)/GM76</f>
        <v>1.3495813154492826</v>
      </c>
      <c r="GT76" s="148">
        <f>+GN76-GM76</f>
        <v>3251305806.5514898</v>
      </c>
      <c r="GU76" s="213">
        <f>+GN76-GQ76</f>
        <v>4047440604.0406623</v>
      </c>
      <c r="GV76" s="117">
        <f t="shared" si="263"/>
        <v>4.3541115930046308</v>
      </c>
      <c r="GX76" s="116" t="s">
        <v>364</v>
      </c>
      <c r="HC76" s="236">
        <f>+GL76*1000</f>
        <v>15669087816727.092</v>
      </c>
      <c r="HM76" s="143">
        <f t="shared" ref="HM76:HS77" si="306">+HM5+HM53</f>
        <v>16392053817.482676</v>
      </c>
      <c r="HN76" s="147">
        <f t="shared" si="306"/>
        <v>2476072881.8669214</v>
      </c>
      <c r="HO76" s="147">
        <f t="shared" si="306"/>
        <v>5995095238.5304937</v>
      </c>
      <c r="HP76" s="147">
        <f t="shared" si="306"/>
        <v>1400764267.0092123</v>
      </c>
      <c r="HQ76" s="147">
        <f t="shared" si="306"/>
        <v>1113766375.7656171</v>
      </c>
      <c r="HR76" s="147">
        <f t="shared" si="306"/>
        <v>1711857299.6989393</v>
      </c>
      <c r="HS76" s="422">
        <f t="shared" si="306"/>
        <v>3694497754.6114879</v>
      </c>
      <c r="HT76" s="149">
        <f>+(HO76-HN76)/HN76</f>
        <v>1.4212111373758445</v>
      </c>
      <c r="HU76" s="148">
        <f>+HO76-HN76</f>
        <v>3519022356.6635723</v>
      </c>
      <c r="HV76" s="213">
        <f>+HO76-HR76</f>
        <v>4283237938.8315544</v>
      </c>
      <c r="HW76" s="117">
        <f t="shared" si="265"/>
        <v>3.8457238717475217</v>
      </c>
      <c r="HY76" s="116" t="s">
        <v>364</v>
      </c>
      <c r="ID76" s="236">
        <f>+HM76*1000</f>
        <v>16392053817482.676</v>
      </c>
      <c r="IN76" s="143">
        <f t="shared" ref="IN76:IT77" si="307">+IN5+IN53</f>
        <v>16974549039.935158</v>
      </c>
      <c r="IO76" s="147">
        <f t="shared" si="307"/>
        <v>2422461508.4426346</v>
      </c>
      <c r="IP76" s="147">
        <f t="shared" si="307"/>
        <v>6407872179.4009781</v>
      </c>
      <c r="IQ76" s="147">
        <f t="shared" si="307"/>
        <v>1372952608.9783995</v>
      </c>
      <c r="IR76" s="147">
        <f t="shared" si="307"/>
        <v>1004079509.2983501</v>
      </c>
      <c r="IS76" s="147">
        <f t="shared" si="307"/>
        <v>1814211619.9432254</v>
      </c>
      <c r="IT76" s="422">
        <f t="shared" si="307"/>
        <v>3952971613.8715706</v>
      </c>
      <c r="IU76" s="149">
        <f>+(IP76-IO76)/IO76</f>
        <v>1.6451905043975317</v>
      </c>
      <c r="IV76" s="148">
        <f>+IP76-IO76</f>
        <v>3985410670.9583435</v>
      </c>
      <c r="IW76" s="213">
        <f>+IP76-IS76</f>
        <v>4593660559.4577522</v>
      </c>
      <c r="IX76" s="117">
        <f t="shared" si="267"/>
        <v>4.5749968174012414</v>
      </c>
      <c r="IZ76" s="116" t="s">
        <v>364</v>
      </c>
      <c r="JE76" s="236">
        <f>+IN76*1000</f>
        <v>16974549039935.158</v>
      </c>
      <c r="JO76" s="143">
        <f t="shared" ref="JO76:JU77" si="308">+JO5+JO53</f>
        <v>17609696424.018677</v>
      </c>
      <c r="JP76" s="147">
        <f t="shared" si="308"/>
        <v>2160670444.9389582</v>
      </c>
      <c r="JQ76" s="147">
        <f t="shared" si="308"/>
        <v>6809063619.2789068</v>
      </c>
      <c r="JR76" s="147">
        <f t="shared" si="308"/>
        <v>1587563628.4031882</v>
      </c>
      <c r="JS76" s="147">
        <f t="shared" si="308"/>
        <v>936677160.89250374</v>
      </c>
      <c r="JT76" s="147">
        <f t="shared" si="308"/>
        <v>1981337868.7965055</v>
      </c>
      <c r="JU76" s="422">
        <f t="shared" si="308"/>
        <v>4134383701.7086153</v>
      </c>
      <c r="JV76" s="149">
        <f>+(JQ76-JP76)/JP76</f>
        <v>2.151366111952937</v>
      </c>
      <c r="JW76" s="148">
        <f>+JQ76-JP76</f>
        <v>4648393174.3399487</v>
      </c>
      <c r="JX76" s="213">
        <f>+JQ76-JT76</f>
        <v>4827725750.4824009</v>
      </c>
      <c r="JY76" s="117">
        <f t="shared" si="269"/>
        <v>5.1540978600165177</v>
      </c>
      <c r="KA76" s="116" t="s">
        <v>364</v>
      </c>
      <c r="KF76" s="236">
        <f>+JO76*1000</f>
        <v>17609696424018.676</v>
      </c>
      <c r="KP76" s="143">
        <f t="shared" ref="KP76:KV77" si="309">+KP5+KP53</f>
        <v>17698757637.399323</v>
      </c>
      <c r="KQ76" s="147">
        <f t="shared" si="309"/>
        <v>1978308436.0617476</v>
      </c>
      <c r="KR76" s="147">
        <f t="shared" si="309"/>
        <v>7119799020.4068584</v>
      </c>
      <c r="KS76" s="147">
        <f t="shared" si="309"/>
        <v>1552457612.4498725</v>
      </c>
      <c r="KT76" s="147">
        <f t="shared" si="309"/>
        <v>838657875.05482459</v>
      </c>
      <c r="KU76" s="147">
        <f t="shared" si="309"/>
        <v>2018462368.6453638</v>
      </c>
      <c r="KV76" s="422">
        <f t="shared" si="309"/>
        <v>4191072324.7806578</v>
      </c>
      <c r="KW76" s="149">
        <f>+(KR76-KQ76)/KQ76</f>
        <v>2.5989327501329185</v>
      </c>
      <c r="KX76" s="148">
        <f>+KR76-KQ76</f>
        <v>5141490584.3451109</v>
      </c>
      <c r="KY76" s="213">
        <f>+KR76-KU76</f>
        <v>5101336651.7614946</v>
      </c>
      <c r="KZ76" s="117">
        <f t="shared" si="271"/>
        <v>6.0827386273908308</v>
      </c>
      <c r="LB76" s="116" t="s">
        <v>364</v>
      </c>
      <c r="LG76" s="236">
        <f>+KP76*1000</f>
        <v>17698757637399.324</v>
      </c>
    </row>
    <row r="77" spans="1:326" x14ac:dyDescent="0.25">
      <c r="A77" s="215">
        <v>84590.861000000034</v>
      </c>
      <c r="B77" s="143" t="s">
        <v>363</v>
      </c>
      <c r="C77" s="143"/>
      <c r="D77" s="143">
        <f t="shared" si="298"/>
        <v>-3952693777.7332673</v>
      </c>
      <c r="E77" s="147">
        <f t="shared" si="298"/>
        <v>-639038249.86133933</v>
      </c>
      <c r="F77" s="147">
        <f t="shared" si="298"/>
        <v>-846094959.47157049</v>
      </c>
      <c r="G77" s="147">
        <f t="shared" si="298"/>
        <v>-1177055364.5513244</v>
      </c>
      <c r="H77" s="147">
        <f t="shared" si="298"/>
        <v>58180397.790244542</v>
      </c>
      <c r="I77" s="147">
        <f t="shared" si="298"/>
        <v>14811753.915572029</v>
      </c>
      <c r="J77" s="422">
        <f t="shared" si="298"/>
        <v>-1363497355.5548494</v>
      </c>
      <c r="K77" s="149"/>
      <c r="L77" s="148"/>
      <c r="M77" s="213"/>
      <c r="N77" s="117">
        <f t="shared" si="272"/>
        <v>0</v>
      </c>
      <c r="P77" s="116" t="s">
        <v>362</v>
      </c>
      <c r="AF77" s="143">
        <f t="shared" si="299"/>
        <v>-5149694760.9141998</v>
      </c>
      <c r="AG77" s="147">
        <f t="shared" si="299"/>
        <v>-869621373.01003361</v>
      </c>
      <c r="AH77" s="147">
        <f t="shared" si="299"/>
        <v>-1758691657.7158401</v>
      </c>
      <c r="AI77" s="147">
        <f t="shared" si="299"/>
        <v>-538582651.70343018</v>
      </c>
      <c r="AJ77" s="147">
        <f t="shared" si="299"/>
        <v>50627239.988905855</v>
      </c>
      <c r="AK77" s="147">
        <f t="shared" si="299"/>
        <v>-855705815.09966981</v>
      </c>
      <c r="AL77" s="422">
        <f t="shared" si="299"/>
        <v>-1177720503.3741329</v>
      </c>
      <c r="AM77" s="149"/>
      <c r="AN77" s="148"/>
      <c r="AO77" s="213"/>
      <c r="AR77" s="116" t="s">
        <v>362</v>
      </c>
      <c r="BG77" s="143">
        <f t="shared" si="300"/>
        <v>-4195807034.5436625</v>
      </c>
      <c r="BH77" s="147">
        <f t="shared" si="300"/>
        <v>-1508042611.2846203</v>
      </c>
      <c r="BI77" s="147">
        <f t="shared" si="300"/>
        <v>-1186818959.9912696</v>
      </c>
      <c r="BJ77" s="147">
        <f t="shared" si="300"/>
        <v>-175167107.00824177</v>
      </c>
      <c r="BK77" s="147">
        <f t="shared" si="300"/>
        <v>-2519468.7974533681</v>
      </c>
      <c r="BL77" s="147">
        <f t="shared" si="300"/>
        <v>-277642849.56467503</v>
      </c>
      <c r="BM77" s="422">
        <f t="shared" si="300"/>
        <v>-1045616037.8974015</v>
      </c>
      <c r="BN77" s="149"/>
      <c r="BO77" s="148"/>
      <c r="BP77" s="213"/>
      <c r="BQ77" s="117">
        <f t="shared" si="253"/>
        <v>0</v>
      </c>
      <c r="BS77" s="116" t="s">
        <v>362</v>
      </c>
      <c r="CH77" s="143">
        <f t="shared" si="301"/>
        <v>-3597829916.4517488</v>
      </c>
      <c r="CI77" s="147">
        <f t="shared" si="301"/>
        <v>-838205050.05060005</v>
      </c>
      <c r="CJ77" s="147">
        <f t="shared" si="301"/>
        <v>-1287840534.6106138</v>
      </c>
      <c r="CK77" s="147">
        <f t="shared" si="301"/>
        <v>-301521929.68792367</v>
      </c>
      <c r="CL77" s="147">
        <f t="shared" si="301"/>
        <v>-39633038.638160028</v>
      </c>
      <c r="CM77" s="147">
        <f t="shared" si="301"/>
        <v>-265081891.04242909</v>
      </c>
      <c r="CN77" s="422">
        <f t="shared" si="301"/>
        <v>-865547472.42202187</v>
      </c>
      <c r="CO77" s="149"/>
      <c r="CP77" s="148"/>
      <c r="CQ77" s="213"/>
      <c r="CR77" s="117">
        <f t="shared" si="255"/>
        <v>0</v>
      </c>
      <c r="CT77" s="116" t="s">
        <v>362</v>
      </c>
      <c r="DI77" s="143">
        <f t="shared" si="302"/>
        <v>-4643214309.4995928</v>
      </c>
      <c r="DJ77" s="147">
        <f t="shared" si="302"/>
        <v>-1086385112.3124561</v>
      </c>
      <c r="DK77" s="147">
        <f t="shared" si="302"/>
        <v>-1751773455.8733644</v>
      </c>
      <c r="DL77" s="147">
        <f t="shared" si="302"/>
        <v>-474392659.2173866</v>
      </c>
      <c r="DM77" s="147">
        <f t="shared" si="302"/>
        <v>-53884978.320466883</v>
      </c>
      <c r="DN77" s="147">
        <f t="shared" si="302"/>
        <v>-452173755.31365877</v>
      </c>
      <c r="DO77" s="422">
        <f t="shared" si="302"/>
        <v>-824604348.46225953</v>
      </c>
      <c r="DP77" s="149"/>
      <c r="DQ77" s="148"/>
      <c r="DR77" s="213"/>
      <c r="DS77" s="117">
        <f t="shared" si="257"/>
        <v>0</v>
      </c>
      <c r="DU77" s="116" t="s">
        <v>362</v>
      </c>
      <c r="EJ77" s="143">
        <f t="shared" si="303"/>
        <v>-4498504969.121644</v>
      </c>
      <c r="EK77" s="147">
        <f t="shared" si="303"/>
        <v>-1028320260.4627126</v>
      </c>
      <c r="EL77" s="147">
        <f t="shared" si="303"/>
        <v>-1499369846.5806007</v>
      </c>
      <c r="EM77" s="147">
        <f t="shared" si="303"/>
        <v>-533640571.67713833</v>
      </c>
      <c r="EN77" s="147">
        <f t="shared" si="303"/>
        <v>-49010215.457635857</v>
      </c>
      <c r="EO77" s="147">
        <f t="shared" si="303"/>
        <v>-815348562.20485234</v>
      </c>
      <c r="EP77" s="422">
        <f t="shared" si="303"/>
        <v>-572815512.73870444</v>
      </c>
      <c r="EQ77" s="149"/>
      <c r="ER77" s="148"/>
      <c r="ES77" s="213"/>
      <c r="ET77" s="117">
        <f t="shared" si="259"/>
        <v>0</v>
      </c>
      <c r="EV77" s="116" t="s">
        <v>362</v>
      </c>
      <c r="FK77" s="143">
        <f t="shared" si="304"/>
        <v>-4756045371.4441662</v>
      </c>
      <c r="FL77" s="147">
        <f t="shared" si="304"/>
        <v>-978847107.88992059</v>
      </c>
      <c r="FM77" s="147">
        <f t="shared" si="304"/>
        <v>-1219934280.0291142</v>
      </c>
      <c r="FN77" s="147">
        <f t="shared" si="304"/>
        <v>-527680012.48702431</v>
      </c>
      <c r="FO77" s="147">
        <f t="shared" si="304"/>
        <v>-50074118.71280349</v>
      </c>
      <c r="FP77" s="147">
        <f t="shared" si="304"/>
        <v>-1672171279.9093559</v>
      </c>
      <c r="FQ77" s="422">
        <f t="shared" si="304"/>
        <v>-307338572.41594863</v>
      </c>
      <c r="FR77" s="149"/>
      <c r="FS77" s="148"/>
      <c r="FT77" s="213"/>
      <c r="FU77" s="117">
        <f t="shared" si="261"/>
        <v>0</v>
      </c>
      <c r="FW77" s="116" t="s">
        <v>362</v>
      </c>
      <c r="GL77" s="143">
        <f t="shared" si="305"/>
        <v>-3706871927.252665</v>
      </c>
      <c r="GM77" s="147">
        <f t="shared" si="305"/>
        <v>-773294805.22043371</v>
      </c>
      <c r="GN77" s="147">
        <f t="shared" si="305"/>
        <v>-1330968874.6299505</v>
      </c>
      <c r="GO77" s="147">
        <f t="shared" si="305"/>
        <v>-452399875.49601603</v>
      </c>
      <c r="GP77" s="147">
        <f t="shared" si="305"/>
        <v>-267274881.06174663</v>
      </c>
      <c r="GQ77" s="147">
        <f t="shared" si="305"/>
        <v>-622015888.38583314</v>
      </c>
      <c r="GR77" s="422">
        <f t="shared" si="305"/>
        <v>-260917602.45868495</v>
      </c>
      <c r="GS77" s="149"/>
      <c r="GT77" s="148"/>
      <c r="GU77" s="213"/>
      <c r="GV77" s="117">
        <f t="shared" si="263"/>
        <v>0</v>
      </c>
      <c r="GX77" s="116" t="s">
        <v>362</v>
      </c>
      <c r="HM77" s="143">
        <f t="shared" si="306"/>
        <v>-3008194919.0944166</v>
      </c>
      <c r="HN77" s="147">
        <f t="shared" si="306"/>
        <v>-592857954.80221117</v>
      </c>
      <c r="HO77" s="147">
        <f t="shared" si="306"/>
        <v>-1102003703.7598577</v>
      </c>
      <c r="HP77" s="147">
        <f t="shared" si="306"/>
        <v>-335568942.77821094</v>
      </c>
      <c r="HQ77" s="147">
        <f t="shared" si="306"/>
        <v>-269132071.31258935</v>
      </c>
      <c r="HR77" s="147">
        <f t="shared" si="306"/>
        <v>-508318271.30099648</v>
      </c>
      <c r="HS77" s="422">
        <f t="shared" si="306"/>
        <v>-200313975.14055112</v>
      </c>
      <c r="HT77" s="149"/>
      <c r="HU77" s="148"/>
      <c r="HV77" s="213"/>
      <c r="HW77" s="117">
        <f t="shared" si="265"/>
        <v>0</v>
      </c>
      <c r="HY77" s="116" t="s">
        <v>362</v>
      </c>
      <c r="IN77" s="143">
        <f t="shared" si="307"/>
        <v>-2190396604.3269515</v>
      </c>
      <c r="IO77" s="147">
        <f t="shared" si="307"/>
        <v>-377314036.40419376</v>
      </c>
      <c r="IP77" s="147">
        <f t="shared" si="307"/>
        <v>-858024673.32619715</v>
      </c>
      <c r="IQ77" s="147">
        <f t="shared" si="307"/>
        <v>-222605370.48008794</v>
      </c>
      <c r="IR77" s="147">
        <f t="shared" si="307"/>
        <v>-202907141.17251161</v>
      </c>
      <c r="IS77" s="147">
        <f t="shared" si="307"/>
        <v>-372332656.51266199</v>
      </c>
      <c r="IT77" s="422">
        <f t="shared" si="307"/>
        <v>-157212726.431299</v>
      </c>
      <c r="IU77" s="149"/>
      <c r="IV77" s="148"/>
      <c r="IW77" s="213"/>
      <c r="IX77" s="117">
        <f t="shared" si="267"/>
        <v>0</v>
      </c>
      <c r="IZ77" s="116" t="s">
        <v>362</v>
      </c>
      <c r="JO77" s="143">
        <f t="shared" si="308"/>
        <v>-1228638306.6735349</v>
      </c>
      <c r="JP77" s="147">
        <f t="shared" si="308"/>
        <v>-133965839.99127173</v>
      </c>
      <c r="JQ77" s="147">
        <f t="shared" si="308"/>
        <v>-548228020.07240582</v>
      </c>
      <c r="JR77" s="147">
        <f t="shared" si="308"/>
        <v>-109189498.8539833</v>
      </c>
      <c r="JS77" s="147">
        <f t="shared" si="308"/>
        <v>-139147987.90847293</v>
      </c>
      <c r="JT77" s="147">
        <f t="shared" si="308"/>
        <v>-220162349.5803417</v>
      </c>
      <c r="JU77" s="422">
        <f t="shared" si="308"/>
        <v>-77944610.267059594</v>
      </c>
      <c r="JV77" s="149"/>
      <c r="JW77" s="148"/>
      <c r="JX77" s="213"/>
      <c r="JY77" s="117">
        <f t="shared" si="269"/>
        <v>0</v>
      </c>
      <c r="KA77" s="116" t="s">
        <v>362</v>
      </c>
      <c r="KP77" s="143">
        <f t="shared" si="309"/>
        <v>-454851632.28090662</v>
      </c>
      <c r="KQ77" s="147">
        <f t="shared" si="309"/>
        <v>-54693319.889069751</v>
      </c>
      <c r="KR77" s="147">
        <f t="shared" si="309"/>
        <v>-111127958.29492736</v>
      </c>
      <c r="KS77" s="147">
        <f t="shared" si="309"/>
        <v>-60749966.501627013</v>
      </c>
      <c r="KT77" s="147">
        <f t="shared" si="309"/>
        <v>-96201664.536708117</v>
      </c>
      <c r="KU77" s="147">
        <f t="shared" si="309"/>
        <v>-31078934.184844643</v>
      </c>
      <c r="KV77" s="422">
        <f t="shared" si="309"/>
        <v>-100999788.87372974</v>
      </c>
      <c r="KW77" s="149"/>
      <c r="KX77" s="148"/>
      <c r="KY77" s="213"/>
      <c r="KZ77" s="117">
        <f t="shared" si="271"/>
        <v>0</v>
      </c>
      <c r="LB77" s="116" t="s">
        <v>362</v>
      </c>
    </row>
    <row r="78" spans="1:326" x14ac:dyDescent="0.25">
      <c r="A78" s="221">
        <v>4443217.7513004988</v>
      </c>
      <c r="B78" s="216" t="s">
        <v>200</v>
      </c>
      <c r="C78" s="216"/>
      <c r="D78" s="216">
        <f t="shared" ref="D78:J78" si="310">SUM(D76:D77)</f>
        <v>712963451.62419939</v>
      </c>
      <c r="E78" s="246">
        <f t="shared" si="310"/>
        <v>-270513316.26328385</v>
      </c>
      <c r="F78" s="216">
        <f t="shared" si="310"/>
        <v>1140781317.9921074</v>
      </c>
      <c r="G78" s="420">
        <f t="shared" si="310"/>
        <v>-729134483.60672784</v>
      </c>
      <c r="H78" s="218">
        <f t="shared" si="310"/>
        <v>49673026.561211541</v>
      </c>
      <c r="I78" s="221">
        <f t="shared" si="310"/>
        <v>28847512.829813287</v>
      </c>
      <c r="J78" s="219">
        <f t="shared" si="310"/>
        <v>493309394.11107898</v>
      </c>
      <c r="K78" s="220">
        <f>+(F78-E78)/E78</f>
        <v>-5.2170985656092927</v>
      </c>
      <c r="L78" s="219">
        <f>+F78-E78</f>
        <v>1411294634.2553911</v>
      </c>
      <c r="M78" s="218">
        <f>+F78-I78</f>
        <v>1111933805.1622941</v>
      </c>
      <c r="N78" s="117">
        <f t="shared" si="272"/>
        <v>22.38506252064327</v>
      </c>
      <c r="P78" s="116" t="s">
        <v>360</v>
      </c>
      <c r="AA78" s="421" t="s">
        <v>443</v>
      </c>
      <c r="AB78" s="118">
        <f>SUM(E78:I78)-F78</f>
        <v>-921127260.47898686</v>
      </c>
      <c r="AF78" s="216">
        <f t="shared" ref="AF78:AL78" si="311">SUM(AF76:AF77)</f>
        <v>2839917445.1021156</v>
      </c>
      <c r="AG78" s="246">
        <f t="shared" si="311"/>
        <v>541220255.02172351</v>
      </c>
      <c r="AH78" s="216">
        <f t="shared" si="311"/>
        <v>727555329.74076438</v>
      </c>
      <c r="AI78" s="420">
        <f t="shared" si="311"/>
        <v>353196598.40623391</v>
      </c>
      <c r="AJ78" s="218">
        <f t="shared" si="311"/>
        <v>118138989.66634029</v>
      </c>
      <c r="AK78" s="221">
        <f t="shared" si="311"/>
        <v>135213786.62563145</v>
      </c>
      <c r="AL78" s="219">
        <f t="shared" si="311"/>
        <v>964592485.64142108</v>
      </c>
      <c r="AM78" s="220">
        <f>+(AH78-AG78)/AG78</f>
        <v>0.34428695709395013</v>
      </c>
      <c r="AN78" s="219">
        <f>+AH78-AG78</f>
        <v>186335074.71904087</v>
      </c>
      <c r="AO78" s="218">
        <f>+AH78-AK78</f>
        <v>592341543.11513293</v>
      </c>
      <c r="AR78" s="116" t="s">
        <v>360</v>
      </c>
      <c r="BD78" s="118">
        <f>SUM(AG78:AK78)-AH78</f>
        <v>1147769629.719929</v>
      </c>
      <c r="BG78" s="216">
        <f t="shared" ref="BG78:BM78" si="312">SUM(BG76:BG77)</f>
        <v>6404553182.4054146</v>
      </c>
      <c r="BH78" s="246">
        <f t="shared" si="312"/>
        <v>1655078782.8023858</v>
      </c>
      <c r="BI78" s="216">
        <f t="shared" si="312"/>
        <v>1757326415.0164485</v>
      </c>
      <c r="BJ78" s="420">
        <f t="shared" si="312"/>
        <v>693994143.67419899</v>
      </c>
      <c r="BK78" s="218">
        <f t="shared" si="312"/>
        <v>81997082.460866302</v>
      </c>
      <c r="BL78" s="221">
        <f t="shared" si="312"/>
        <v>786581273.39827275</v>
      </c>
      <c r="BM78" s="219">
        <f t="shared" si="312"/>
        <v>1429575485.0532436</v>
      </c>
      <c r="BN78" s="220">
        <f>+(BI78-BH78)/BH78</f>
        <v>6.1778105837920663E-2</v>
      </c>
      <c r="BO78" s="219">
        <f>+BI78-BH78</f>
        <v>102247632.21406269</v>
      </c>
      <c r="BP78" s="218">
        <f>+BI78-BL78</f>
        <v>970745141.61817575</v>
      </c>
      <c r="BQ78" s="117">
        <f t="shared" si="253"/>
        <v>11.838776606246579</v>
      </c>
      <c r="BS78" s="116" t="s">
        <v>360</v>
      </c>
      <c r="CE78" s="118">
        <f>SUM(BH78:BL78)-BI78</f>
        <v>3217651282.3357244</v>
      </c>
      <c r="CH78" s="216">
        <f t="shared" ref="CH78:CN78" si="313">SUM(CH76:CH77)</f>
        <v>5965617752.4204626</v>
      </c>
      <c r="CI78" s="246">
        <f t="shared" si="313"/>
        <v>814606487.93152142</v>
      </c>
      <c r="CJ78" s="216">
        <f t="shared" si="313"/>
        <v>1861971954.0204668</v>
      </c>
      <c r="CK78" s="420">
        <f t="shared" si="313"/>
        <v>776042997.9677906</v>
      </c>
      <c r="CL78" s="218">
        <f t="shared" si="313"/>
        <v>-88198036.384738296</v>
      </c>
      <c r="CM78" s="221">
        <f t="shared" si="313"/>
        <v>798522798.15707183</v>
      </c>
      <c r="CN78" s="219">
        <f t="shared" si="313"/>
        <v>1802671550.7283511</v>
      </c>
      <c r="CO78" s="220">
        <f>+(CJ78-CI78)/CI78</f>
        <v>1.2857318000847919</v>
      </c>
      <c r="CP78" s="219">
        <f>+CJ78-CI78</f>
        <v>1047365466.0889454</v>
      </c>
      <c r="CQ78" s="218">
        <f>+CJ78-CM78</f>
        <v>1063449155.863395</v>
      </c>
      <c r="CR78" s="117">
        <f t="shared" si="255"/>
        <v>-12.057515104127797</v>
      </c>
      <c r="CT78" s="116" t="s">
        <v>360</v>
      </c>
      <c r="DF78" s="118">
        <f>SUM(CI78:CM78)-CJ78</f>
        <v>2300974247.6716452</v>
      </c>
      <c r="DI78" s="216">
        <f t="shared" ref="DI78:DO78" si="314">SUM(DI76:DI77)</f>
        <v>7952571484.7631407</v>
      </c>
      <c r="DJ78" s="246">
        <f t="shared" si="314"/>
        <v>1226675295.1675406</v>
      </c>
      <c r="DK78" s="216">
        <f t="shared" si="314"/>
        <v>2507356134.1418242</v>
      </c>
      <c r="DL78" s="420">
        <f t="shared" si="314"/>
        <v>925930919.44084108</v>
      </c>
      <c r="DM78" s="218">
        <f t="shared" si="314"/>
        <v>-24639011.852167614</v>
      </c>
      <c r="DN78" s="221">
        <f t="shared" si="314"/>
        <v>1064082493.1692772</v>
      </c>
      <c r="DO78" s="219">
        <f t="shared" si="314"/>
        <v>2253165654.6958275</v>
      </c>
      <c r="DP78" s="220">
        <f>+(DK78-DJ78)/DJ78</f>
        <v>1.0440259488550041</v>
      </c>
      <c r="DQ78" s="219">
        <f>+DK78-DJ78</f>
        <v>1280680838.9742837</v>
      </c>
      <c r="DR78" s="218">
        <f>+DK78-DN78</f>
        <v>1443273640.9725471</v>
      </c>
      <c r="DS78" s="117">
        <f t="shared" si="257"/>
        <v>-58.576766374889147</v>
      </c>
      <c r="DU78" s="116" t="s">
        <v>360</v>
      </c>
      <c r="EG78" s="118">
        <f>SUM(DJ78:DN78)-DK78</f>
        <v>3192049695.9254909</v>
      </c>
      <c r="EJ78" s="216">
        <f t="shared" ref="EJ78:EP78" si="315">SUM(EJ76:EJ77)</f>
        <v>9331872012.9245529</v>
      </c>
      <c r="EK78" s="246">
        <f t="shared" si="315"/>
        <v>2125296488.5503955</v>
      </c>
      <c r="EL78" s="216">
        <f t="shared" si="315"/>
        <v>3088342164.5006609</v>
      </c>
      <c r="EM78" s="420">
        <f t="shared" si="315"/>
        <v>888841684.76188135</v>
      </c>
      <c r="EN78" s="218">
        <f t="shared" si="315"/>
        <v>154977.0133606419</v>
      </c>
      <c r="EO78" s="221">
        <f t="shared" si="315"/>
        <v>631297769.07122588</v>
      </c>
      <c r="EP78" s="219">
        <f t="shared" si="315"/>
        <v>2597938929.0270271</v>
      </c>
      <c r="EQ78" s="220">
        <f>+(EL78-EK78)/EK78</f>
        <v>0.45313474197058107</v>
      </c>
      <c r="ER78" s="219">
        <f>+EL78-EK78</f>
        <v>963045675.95026541</v>
      </c>
      <c r="ES78" s="218">
        <f>+EL78-EO78</f>
        <v>2457044395.4294348</v>
      </c>
      <c r="ET78" s="117">
        <f t="shared" si="259"/>
        <v>15854.250524958356</v>
      </c>
      <c r="EV78" s="116" t="s">
        <v>360</v>
      </c>
      <c r="FH78" s="118">
        <f>SUM(EK78:EO78)-EL78</f>
        <v>3645590919.396863</v>
      </c>
      <c r="FK78" s="216">
        <f t="shared" ref="FK78:FQ78" si="316">SUM(FK76:FK77)</f>
        <v>9293340415.1044121</v>
      </c>
      <c r="FL78" s="246">
        <f t="shared" si="316"/>
        <v>1707039427.2369342</v>
      </c>
      <c r="FM78" s="216">
        <f t="shared" si="316"/>
        <v>3670163836.3136277</v>
      </c>
      <c r="FN78" s="420">
        <f t="shared" si="316"/>
        <v>1005931259.2889085</v>
      </c>
      <c r="FO78" s="218">
        <f t="shared" si="316"/>
        <v>-50262799.395637996</v>
      </c>
      <c r="FP78" s="221">
        <f t="shared" si="316"/>
        <v>-98904662.324448347</v>
      </c>
      <c r="FQ78" s="219">
        <f t="shared" si="316"/>
        <v>3059373353.9850254</v>
      </c>
      <c r="FR78" s="220">
        <f>+(FM78-FL78)/FL78</f>
        <v>1.1500170281680409</v>
      </c>
      <c r="FS78" s="219">
        <f>+FM78-FL78</f>
        <v>1963124409.0766935</v>
      </c>
      <c r="FT78" s="218">
        <f>+FM78-FP78</f>
        <v>3769068498.6380758</v>
      </c>
      <c r="FU78" s="117">
        <f t="shared" si="261"/>
        <v>-74.987237956451153</v>
      </c>
      <c r="FW78" s="116" t="s">
        <v>360</v>
      </c>
      <c r="GI78" s="118">
        <f>SUM(FL78:FP78)-FM78</f>
        <v>2563803224.8057551</v>
      </c>
      <c r="GL78" s="216">
        <f t="shared" ref="GL78:GR78" si="317">SUM(GL76:GL77)</f>
        <v>11962215889.474426</v>
      </c>
      <c r="GM78" s="246">
        <f t="shared" si="317"/>
        <v>1635827023.4032187</v>
      </c>
      <c r="GN78" s="216">
        <f t="shared" si="317"/>
        <v>4329458760.5451918</v>
      </c>
      <c r="GO78" s="420">
        <f t="shared" si="317"/>
        <v>1069212253.8461211</v>
      </c>
      <c r="GP78" s="218">
        <f t="shared" si="317"/>
        <v>662292613.38266087</v>
      </c>
      <c r="GQ78" s="221">
        <f t="shared" si="317"/>
        <v>990971142.74864686</v>
      </c>
      <c r="GR78" s="219">
        <f t="shared" si="317"/>
        <v>3274454095.5485864</v>
      </c>
      <c r="GS78" s="220">
        <f>+(GN78-GM78)/GM78</f>
        <v>1.6466482694105815</v>
      </c>
      <c r="GT78" s="219">
        <f>+GN78-GM78</f>
        <v>2693631737.141973</v>
      </c>
      <c r="GU78" s="218">
        <f>+GN78-GQ78</f>
        <v>3338487617.796545</v>
      </c>
      <c r="GV78" s="117">
        <f t="shared" si="263"/>
        <v>5.0408045482271238</v>
      </c>
      <c r="GX78" s="116" t="s">
        <v>360</v>
      </c>
      <c r="HJ78" s="118">
        <f>SUM(GM78:GQ78)-GN78</f>
        <v>4358303033.3806467</v>
      </c>
      <c r="HM78" s="216">
        <f t="shared" ref="HM78:HS78" si="318">SUM(HM76:HM77)</f>
        <v>13383858898.38826</v>
      </c>
      <c r="HN78" s="246">
        <f t="shared" si="318"/>
        <v>1883214927.0647101</v>
      </c>
      <c r="HO78" s="216">
        <f t="shared" si="318"/>
        <v>4893091534.7706356</v>
      </c>
      <c r="HP78" s="420">
        <f t="shared" si="318"/>
        <v>1065195324.2310014</v>
      </c>
      <c r="HQ78" s="218">
        <f t="shared" si="318"/>
        <v>844634304.45302773</v>
      </c>
      <c r="HR78" s="221">
        <f t="shared" si="318"/>
        <v>1203539028.3979428</v>
      </c>
      <c r="HS78" s="219">
        <f t="shared" si="318"/>
        <v>3494183779.4709368</v>
      </c>
      <c r="HT78" s="220">
        <f>+(HO78-HN78)/HN78</f>
        <v>1.5982650543224488</v>
      </c>
      <c r="HU78" s="219">
        <f>+HO78-HN78</f>
        <v>3009876607.7059255</v>
      </c>
      <c r="HV78" s="218">
        <f>+HO78-HR78</f>
        <v>3689552506.3726931</v>
      </c>
      <c r="HW78" s="117">
        <f t="shared" si="265"/>
        <v>4.3682247890251045</v>
      </c>
      <c r="HY78" s="116" t="s">
        <v>360</v>
      </c>
      <c r="IK78" s="118">
        <f>SUM(HN78:HR78)-HO78</f>
        <v>4996583584.1466827</v>
      </c>
      <c r="IN78" s="216">
        <f t="shared" ref="IN78:IT78" si="319">SUM(IN76:IN77)</f>
        <v>14784152435.608206</v>
      </c>
      <c r="IO78" s="246">
        <f t="shared" si="319"/>
        <v>2045147472.0384407</v>
      </c>
      <c r="IP78" s="216">
        <f t="shared" si="319"/>
        <v>5549847506.0747814</v>
      </c>
      <c r="IQ78" s="420">
        <f t="shared" si="319"/>
        <v>1150347238.4983115</v>
      </c>
      <c r="IR78" s="218">
        <f t="shared" si="319"/>
        <v>801172368.12583852</v>
      </c>
      <c r="IS78" s="221">
        <f t="shared" si="319"/>
        <v>1441878963.4305634</v>
      </c>
      <c r="IT78" s="219">
        <f t="shared" si="319"/>
        <v>3795758887.4402714</v>
      </c>
      <c r="IU78" s="220">
        <f>+(IP78-IO78)/IO78</f>
        <v>1.7136661692876034</v>
      </c>
      <c r="IV78" s="219">
        <f>+IP78-IO78</f>
        <v>3504700034.0363407</v>
      </c>
      <c r="IW78" s="218">
        <f>+IP78-IS78</f>
        <v>4107968542.644218</v>
      </c>
      <c r="IX78" s="117">
        <f t="shared" si="267"/>
        <v>5.1274466095902449</v>
      </c>
      <c r="IZ78" s="116" t="s">
        <v>360</v>
      </c>
      <c r="JL78" s="118">
        <f>SUM(IO78:IS78)-IP78</f>
        <v>5438546042.0931549</v>
      </c>
      <c r="JO78" s="216">
        <f t="shared" ref="JO78:JU78" si="320">SUM(JO76:JO77)</f>
        <v>16381058117.345142</v>
      </c>
      <c r="JP78" s="246">
        <f t="shared" si="320"/>
        <v>2026704604.9476864</v>
      </c>
      <c r="JQ78" s="216">
        <f t="shared" si="320"/>
        <v>6260835599.206501</v>
      </c>
      <c r="JR78" s="420">
        <f t="shared" si="320"/>
        <v>1478374129.5492048</v>
      </c>
      <c r="JS78" s="218">
        <f t="shared" si="320"/>
        <v>797529172.98403084</v>
      </c>
      <c r="JT78" s="221">
        <f t="shared" si="320"/>
        <v>1761175519.2161636</v>
      </c>
      <c r="JU78" s="219">
        <f t="shared" si="320"/>
        <v>4056439091.4415555</v>
      </c>
      <c r="JV78" s="220">
        <f>+(JQ78-JP78)/JP78</f>
        <v>2.0891702638471612</v>
      </c>
      <c r="JW78" s="219">
        <f>+JQ78-JP78</f>
        <v>4234130994.2588148</v>
      </c>
      <c r="JX78" s="218">
        <f>+JQ78-JT78</f>
        <v>4499660079.9903374</v>
      </c>
      <c r="JY78" s="117">
        <f t="shared" si="269"/>
        <v>5.6420006094001973</v>
      </c>
      <c r="KA78" s="116" t="s">
        <v>360</v>
      </c>
      <c r="KM78" s="118">
        <f>SUM(JP78:JT78)-JQ78</f>
        <v>6063783426.6970863</v>
      </c>
      <c r="KP78" s="216">
        <f t="shared" ref="KP78:KV78" si="321">SUM(KP76:KP77)</f>
        <v>17243906005.118416</v>
      </c>
      <c r="KQ78" s="246">
        <f t="shared" si="321"/>
        <v>1923615116.1726778</v>
      </c>
      <c r="KR78" s="216">
        <f t="shared" si="321"/>
        <v>7008671062.1119308</v>
      </c>
      <c r="KS78" s="420">
        <f t="shared" si="321"/>
        <v>1491707645.9482455</v>
      </c>
      <c r="KT78" s="218">
        <f t="shared" si="321"/>
        <v>742456210.51811647</v>
      </c>
      <c r="KU78" s="221">
        <f t="shared" si="321"/>
        <v>1987383434.4605191</v>
      </c>
      <c r="KV78" s="219">
        <f t="shared" si="321"/>
        <v>4090072535.9069281</v>
      </c>
      <c r="KW78" s="220">
        <f>+(KR78-KQ78)/KQ78</f>
        <v>2.6434892838941391</v>
      </c>
      <c r="KX78" s="219">
        <f>+KR78-KQ78</f>
        <v>5085055945.9392529</v>
      </c>
      <c r="KY78" s="218">
        <f>+KR78-KU78</f>
        <v>5021287627.651412</v>
      </c>
      <c r="KZ78" s="117">
        <f t="shared" si="271"/>
        <v>6.7630757969515143</v>
      </c>
      <c r="LB78" s="116" t="s">
        <v>360</v>
      </c>
      <c r="LN78" s="118">
        <f>SUM(KQ78:KU78)-KR78</f>
        <v>6145162407.0995598</v>
      </c>
    </row>
    <row r="79" spans="1:326" x14ac:dyDescent="0.25">
      <c r="A79" s="215">
        <v>0</v>
      </c>
      <c r="B79" s="214"/>
      <c r="C79" s="214"/>
      <c r="D79" s="143"/>
      <c r="E79" s="207"/>
      <c r="F79" s="207"/>
      <c r="G79" s="207"/>
      <c r="H79" s="207"/>
      <c r="I79" s="207"/>
      <c r="J79" s="419"/>
      <c r="K79" s="149"/>
      <c r="L79" s="148">
        <f>+F79-E79</f>
        <v>0</v>
      </c>
      <c r="M79" s="213" t="e">
        <f>+(I79-#REF!)</f>
        <v>#REF!</v>
      </c>
      <c r="N79" s="117" t="e">
        <f t="shared" si="272"/>
        <v>#REF!</v>
      </c>
      <c r="AF79" s="143"/>
      <c r="AG79" s="207"/>
      <c r="AH79" s="207"/>
      <c r="AI79" s="207"/>
      <c r="AJ79" s="207"/>
      <c r="AK79" s="207"/>
      <c r="AL79" s="419"/>
      <c r="AM79" s="149"/>
      <c r="AN79" s="148">
        <f>+AH79-AG79</f>
        <v>0</v>
      </c>
      <c r="AO79" s="213" t="e">
        <f>+(AK79-#REF!)</f>
        <v>#REF!</v>
      </c>
      <c r="BG79" s="143"/>
      <c r="BH79" s="207"/>
      <c r="BI79" s="207"/>
      <c r="BJ79" s="207"/>
      <c r="BK79" s="207"/>
      <c r="BL79" s="207"/>
      <c r="BM79" s="419"/>
      <c r="BN79" s="149"/>
      <c r="BO79" s="148">
        <f>+BI79-BH79</f>
        <v>0</v>
      </c>
      <c r="BP79" s="213" t="e">
        <f>+(BL79-#REF!)</f>
        <v>#REF!</v>
      </c>
      <c r="BQ79" s="117" t="e">
        <f t="shared" si="253"/>
        <v>#REF!</v>
      </c>
      <c r="CH79" s="143"/>
      <c r="CI79" s="207"/>
      <c r="CJ79" s="207"/>
      <c r="CK79" s="207"/>
      <c r="CL79" s="207"/>
      <c r="CM79" s="207"/>
      <c r="CN79" s="419"/>
      <c r="CO79" s="149"/>
      <c r="CP79" s="148">
        <f>+CJ79-CI79</f>
        <v>0</v>
      </c>
      <c r="CQ79" s="213" t="e">
        <f>+(CM79-#REF!)</f>
        <v>#REF!</v>
      </c>
      <c r="CR79" s="117" t="e">
        <f t="shared" si="255"/>
        <v>#REF!</v>
      </c>
      <c r="DI79" s="143"/>
      <c r="DJ79" s="207"/>
      <c r="DK79" s="207"/>
      <c r="DL79" s="207"/>
      <c r="DM79" s="207"/>
      <c r="DN79" s="207"/>
      <c r="DO79" s="419"/>
      <c r="DP79" s="149"/>
      <c r="DQ79" s="148">
        <f>+DK79-DJ79</f>
        <v>0</v>
      </c>
      <c r="DR79" s="213" t="e">
        <f>+(DN79-#REF!)</f>
        <v>#REF!</v>
      </c>
      <c r="DS79" s="117" t="e">
        <f t="shared" si="257"/>
        <v>#REF!</v>
      </c>
      <c r="EJ79" s="143"/>
      <c r="EK79" s="207"/>
      <c r="EL79" s="207"/>
      <c r="EM79" s="207"/>
      <c r="EN79" s="207"/>
      <c r="EO79" s="207"/>
      <c r="EP79" s="419"/>
      <c r="EQ79" s="149"/>
      <c r="ER79" s="148">
        <f>+EL79-EK79</f>
        <v>0</v>
      </c>
      <c r="ES79" s="213" t="e">
        <f>+(EO79-#REF!)</f>
        <v>#REF!</v>
      </c>
      <c r="ET79" s="117" t="e">
        <f t="shared" si="259"/>
        <v>#REF!</v>
      </c>
      <c r="FK79" s="143"/>
      <c r="FL79" s="207"/>
      <c r="FM79" s="207"/>
      <c r="FN79" s="207"/>
      <c r="FO79" s="207"/>
      <c r="FP79" s="207"/>
      <c r="FQ79" s="419"/>
      <c r="FR79" s="149"/>
      <c r="FS79" s="148">
        <f>+FM79-FL79</f>
        <v>0</v>
      </c>
      <c r="FT79" s="213" t="e">
        <f>+(FP79-#REF!)</f>
        <v>#REF!</v>
      </c>
      <c r="FU79" s="117" t="e">
        <f t="shared" si="261"/>
        <v>#REF!</v>
      </c>
      <c r="GL79" s="143"/>
      <c r="GM79" s="207"/>
      <c r="GN79" s="207"/>
      <c r="GO79" s="207"/>
      <c r="GP79" s="207"/>
      <c r="GQ79" s="207"/>
      <c r="GR79" s="419"/>
      <c r="GS79" s="149"/>
      <c r="GT79" s="148">
        <f>+GN79-GM79</f>
        <v>0</v>
      </c>
      <c r="GU79" s="213" t="e">
        <f>+(GQ79-#REF!)</f>
        <v>#REF!</v>
      </c>
      <c r="GV79" s="117" t="e">
        <f t="shared" si="263"/>
        <v>#REF!</v>
      </c>
      <c r="HM79" s="143"/>
      <c r="HN79" s="207"/>
      <c r="HO79" s="207"/>
      <c r="HP79" s="207"/>
      <c r="HQ79" s="207"/>
      <c r="HR79" s="207"/>
      <c r="HS79" s="419"/>
      <c r="HT79" s="149"/>
      <c r="HU79" s="148">
        <f>+HO79-HN79</f>
        <v>0</v>
      </c>
      <c r="HV79" s="213" t="e">
        <f>+(HR79-#REF!)</f>
        <v>#REF!</v>
      </c>
      <c r="HW79" s="117" t="e">
        <f t="shared" si="265"/>
        <v>#REF!</v>
      </c>
      <c r="IN79" s="143"/>
      <c r="IO79" s="207"/>
      <c r="IP79" s="207"/>
      <c r="IQ79" s="207"/>
      <c r="IR79" s="207"/>
      <c r="IS79" s="207"/>
      <c r="IT79" s="419"/>
      <c r="IU79" s="149"/>
      <c r="IV79" s="148">
        <f>+IP79-IO79</f>
        <v>0</v>
      </c>
      <c r="IW79" s="213" t="e">
        <f>+(IS79-#REF!)</f>
        <v>#REF!</v>
      </c>
      <c r="IX79" s="117" t="e">
        <f t="shared" si="267"/>
        <v>#REF!</v>
      </c>
      <c r="JO79" s="143"/>
      <c r="JP79" s="207"/>
      <c r="JQ79" s="207"/>
      <c r="JR79" s="207"/>
      <c r="JS79" s="207"/>
      <c r="JT79" s="207"/>
      <c r="JU79" s="419"/>
      <c r="JV79" s="149"/>
      <c r="JW79" s="148">
        <f>+JQ79-JP79</f>
        <v>0</v>
      </c>
      <c r="JX79" s="213" t="e">
        <f>+(JT79-#REF!)</f>
        <v>#REF!</v>
      </c>
      <c r="JY79" s="117" t="e">
        <f t="shared" si="269"/>
        <v>#REF!</v>
      </c>
      <c r="KP79" s="143"/>
      <c r="KQ79" s="207"/>
      <c r="KR79" s="207"/>
      <c r="KS79" s="207"/>
      <c r="KT79" s="207"/>
      <c r="KU79" s="207"/>
      <c r="KV79" s="419"/>
      <c r="KW79" s="149"/>
      <c r="KX79" s="148">
        <f>+KR79-KQ79</f>
        <v>0</v>
      </c>
      <c r="KY79" s="213" t="e">
        <f>+(KU79-#REF!)</f>
        <v>#REF!</v>
      </c>
      <c r="KZ79" s="117" t="e">
        <f t="shared" si="271"/>
        <v>#REF!</v>
      </c>
    </row>
    <row r="80" spans="1:326" x14ac:dyDescent="0.25">
      <c r="A80" s="215">
        <v>-1138940.3570000001</v>
      </c>
      <c r="B80" s="143" t="s">
        <v>359</v>
      </c>
      <c r="C80" s="143"/>
      <c r="D80" s="143">
        <f t="shared" ref="D80:J81" si="322">+D9+D57</f>
        <v>-1355490034.3264627</v>
      </c>
      <c r="E80" s="147">
        <f t="shared" si="322"/>
        <v>-172637887.53198665</v>
      </c>
      <c r="F80" s="143">
        <f t="shared" si="322"/>
        <v>-825444669.27791405</v>
      </c>
      <c r="G80" s="388">
        <f t="shared" si="322"/>
        <v>-79244236.953107178</v>
      </c>
      <c r="H80" s="213">
        <f t="shared" si="322"/>
        <v>-82829788.212778345</v>
      </c>
      <c r="I80" s="215">
        <f t="shared" si="322"/>
        <v>-56076733.714107335</v>
      </c>
      <c r="J80" s="148">
        <f t="shared" si="322"/>
        <v>-139256718.63656878</v>
      </c>
      <c r="K80" s="149"/>
      <c r="L80" s="148"/>
      <c r="M80" s="213"/>
      <c r="N80" s="117">
        <f t="shared" si="272"/>
        <v>0</v>
      </c>
      <c r="AF80" s="143">
        <f t="shared" ref="AF80:AL81" si="323">+AF9+AF57</f>
        <v>-2879399893.6250639</v>
      </c>
      <c r="AG80" s="147">
        <f t="shared" si="323"/>
        <v>-547701447.85213673</v>
      </c>
      <c r="AH80" s="143">
        <f t="shared" si="323"/>
        <v>-1650889338.5558281</v>
      </c>
      <c r="AI80" s="388">
        <f t="shared" si="323"/>
        <v>-199526328.64512989</v>
      </c>
      <c r="AJ80" s="213">
        <f t="shared" si="323"/>
        <v>-179510176.5296585</v>
      </c>
      <c r="AK80" s="215">
        <f t="shared" si="323"/>
        <v>-114224010.73831485</v>
      </c>
      <c r="AL80" s="148">
        <f t="shared" si="323"/>
        <v>-187548591.30399546</v>
      </c>
      <c r="AM80" s="149"/>
      <c r="AN80" s="148"/>
      <c r="AO80" s="213"/>
      <c r="BG80" s="143">
        <f t="shared" ref="BG80:BM81" si="324">+BG9+BG57</f>
        <v>-4266470102.9793873</v>
      </c>
      <c r="BH80" s="147">
        <f t="shared" si="324"/>
        <v>-517913662.5959599</v>
      </c>
      <c r="BI80" s="143">
        <f t="shared" si="324"/>
        <v>-2526334007.8337421</v>
      </c>
      <c r="BJ80" s="388">
        <f t="shared" si="324"/>
        <v>-237732710.85932156</v>
      </c>
      <c r="BK80" s="213">
        <f t="shared" si="324"/>
        <v>-248489364.63833505</v>
      </c>
      <c r="BL80" s="215">
        <f t="shared" si="324"/>
        <v>-418230201.142322</v>
      </c>
      <c r="BM80" s="148">
        <f t="shared" si="324"/>
        <v>-317770155.90970629</v>
      </c>
      <c r="BN80" s="149"/>
      <c r="BO80" s="148"/>
      <c r="BP80" s="213"/>
      <c r="BQ80" s="117">
        <f t="shared" si="253"/>
        <v>0</v>
      </c>
      <c r="CH80" s="143">
        <f t="shared" ref="CH80:CN81" si="325">+CH9+CH57</f>
        <v>-5606960137.305851</v>
      </c>
      <c r="CI80" s="147">
        <f t="shared" si="325"/>
        <v>-690551550.12794662</v>
      </c>
      <c r="CJ80" s="143">
        <f t="shared" si="325"/>
        <v>-3351778677.1116562</v>
      </c>
      <c r="CK80" s="388">
        <f t="shared" si="325"/>
        <v>-316976947.81242871</v>
      </c>
      <c r="CL80" s="213">
        <f t="shared" si="325"/>
        <v>-331319152.85111338</v>
      </c>
      <c r="CM80" s="215">
        <f t="shared" si="325"/>
        <v>-554306934.85642934</v>
      </c>
      <c r="CN80" s="148">
        <f t="shared" si="325"/>
        <v>-362026874.54627514</v>
      </c>
      <c r="CO80" s="149"/>
      <c r="CP80" s="148"/>
      <c r="CQ80" s="213"/>
      <c r="CR80" s="117">
        <f t="shared" si="255"/>
        <v>0</v>
      </c>
      <c r="DI80" s="143">
        <f t="shared" ref="DI80:DO81" si="326">+DI9+DI57</f>
        <v>-7042450171.6323118</v>
      </c>
      <c r="DJ80" s="147">
        <f t="shared" si="326"/>
        <v>-863189437.65993333</v>
      </c>
      <c r="DK80" s="143">
        <f t="shared" si="326"/>
        <v>-4177223346.3895707</v>
      </c>
      <c r="DL80" s="388">
        <f t="shared" si="326"/>
        <v>-396221184.76553595</v>
      </c>
      <c r="DM80" s="213">
        <f t="shared" si="326"/>
        <v>-414148941.06389177</v>
      </c>
      <c r="DN80" s="215">
        <f t="shared" si="326"/>
        <v>-690383668.57053685</v>
      </c>
      <c r="DO80" s="148">
        <f t="shared" si="326"/>
        <v>-501283593.18284392</v>
      </c>
      <c r="DP80" s="149"/>
      <c r="DQ80" s="148"/>
      <c r="DR80" s="213"/>
      <c r="DS80" s="117">
        <f t="shared" si="257"/>
        <v>0</v>
      </c>
      <c r="EJ80" s="143">
        <f t="shared" ref="EJ80:EP81" si="327">+EJ9+EJ57</f>
        <v>-8477940205.9587746</v>
      </c>
      <c r="EK80" s="147">
        <f t="shared" si="327"/>
        <v>-1035827325.1919198</v>
      </c>
      <c r="EL80" s="143">
        <f t="shared" si="327"/>
        <v>-5002668015.6674843</v>
      </c>
      <c r="EM80" s="388">
        <f t="shared" si="327"/>
        <v>-475465421.71864313</v>
      </c>
      <c r="EN80" s="213">
        <f t="shared" si="327"/>
        <v>-496978729.2766701</v>
      </c>
      <c r="EO80" s="215">
        <f t="shared" si="327"/>
        <v>-826460402.28464425</v>
      </c>
      <c r="EP80" s="148">
        <f t="shared" si="327"/>
        <v>-640540311.81941271</v>
      </c>
      <c r="EQ80" s="149"/>
      <c r="ER80" s="148"/>
      <c r="ES80" s="213"/>
      <c r="ET80" s="117">
        <f t="shared" si="259"/>
        <v>0</v>
      </c>
      <c r="FK80" s="143">
        <f t="shared" ref="FK80:FQ81" si="328">+FK9+FK57</f>
        <v>-9518430240.2852364</v>
      </c>
      <c r="FL80" s="147">
        <f t="shared" si="328"/>
        <v>-858465212.72390628</v>
      </c>
      <c r="FM80" s="143">
        <f t="shared" si="328"/>
        <v>-5828112684.9453983</v>
      </c>
      <c r="FN80" s="388">
        <f t="shared" si="328"/>
        <v>-554709658.67175031</v>
      </c>
      <c r="FO80" s="213">
        <f t="shared" si="328"/>
        <v>-564808517.48944831</v>
      </c>
      <c r="FP80" s="215">
        <f t="shared" si="328"/>
        <v>-932537135.99875152</v>
      </c>
      <c r="FQ80" s="148">
        <f t="shared" si="328"/>
        <v>-779797030.45598161</v>
      </c>
      <c r="FR80" s="149"/>
      <c r="FS80" s="148"/>
      <c r="FT80" s="213"/>
      <c r="FU80" s="117">
        <f t="shared" si="261"/>
        <v>0</v>
      </c>
      <c r="GL80" s="143">
        <f t="shared" ref="GL80:GR81" si="329">+GL9+GL57</f>
        <v>-10993920274.611698</v>
      </c>
      <c r="GM80" s="147">
        <f t="shared" si="329"/>
        <v>-1081103100.2558928</v>
      </c>
      <c r="GN80" s="143">
        <f t="shared" si="329"/>
        <v>-6653557354.2233124</v>
      </c>
      <c r="GO80" s="388">
        <f t="shared" si="329"/>
        <v>-633953895.62485743</v>
      </c>
      <c r="GP80" s="213">
        <f t="shared" si="329"/>
        <v>-647638305.70222664</v>
      </c>
      <c r="GQ80" s="215">
        <f t="shared" si="329"/>
        <v>-1058613869.7128588</v>
      </c>
      <c r="GR80" s="148">
        <f t="shared" si="329"/>
        <v>-919053749.0925504</v>
      </c>
      <c r="GS80" s="149"/>
      <c r="GT80" s="148"/>
      <c r="GU80" s="213"/>
      <c r="GV80" s="117">
        <f t="shared" si="263"/>
        <v>0</v>
      </c>
      <c r="HM80" s="143">
        <f t="shared" ref="HM80:HS81" si="330">+HM9+HM57</f>
        <v>-12534410308.938162</v>
      </c>
      <c r="HN80" s="147">
        <f t="shared" si="330"/>
        <v>-1353740987.7878799</v>
      </c>
      <c r="HO80" s="143">
        <f t="shared" si="330"/>
        <v>-7479002023.5012274</v>
      </c>
      <c r="HP80" s="388">
        <f t="shared" si="330"/>
        <v>-713198132.57796454</v>
      </c>
      <c r="HQ80" s="213">
        <f t="shared" si="330"/>
        <v>-745468093.91500497</v>
      </c>
      <c r="HR80" s="215">
        <f t="shared" si="330"/>
        <v>-1184690603.4269662</v>
      </c>
      <c r="HS80" s="148">
        <f t="shared" si="330"/>
        <v>-1058310467.7291192</v>
      </c>
      <c r="HT80" s="149"/>
      <c r="HU80" s="148"/>
      <c r="HV80" s="213"/>
      <c r="HW80" s="117">
        <f t="shared" si="265"/>
        <v>0</v>
      </c>
      <c r="IN80" s="143">
        <f t="shared" ref="IN80:IT81" si="331">+IN9+IN57</f>
        <v>-14069900343.264626</v>
      </c>
      <c r="IO80" s="147">
        <f t="shared" si="331"/>
        <v>-1626378875.3198671</v>
      </c>
      <c r="IP80" s="143">
        <f t="shared" si="331"/>
        <v>-8304446692.7791414</v>
      </c>
      <c r="IQ80" s="388">
        <f t="shared" si="331"/>
        <v>-792442369.5310719</v>
      </c>
      <c r="IR80" s="213">
        <f t="shared" si="331"/>
        <v>-828297882.1277833</v>
      </c>
      <c r="IS80" s="215">
        <f t="shared" si="331"/>
        <v>-1320767337.1410737</v>
      </c>
      <c r="IT80" s="148">
        <f t="shared" si="331"/>
        <v>-1197567186.3656878</v>
      </c>
      <c r="IU80" s="149"/>
      <c r="IV80" s="148"/>
      <c r="IW80" s="213"/>
      <c r="IX80" s="117">
        <f t="shared" si="267"/>
        <v>0</v>
      </c>
      <c r="JO80" s="143">
        <f t="shared" ref="JO80:JU81" si="332">+JO9+JO57</f>
        <v>-15605390377.591087</v>
      </c>
      <c r="JP80" s="147">
        <f t="shared" si="332"/>
        <v>-1899016762.8518543</v>
      </c>
      <c r="JQ80" s="143">
        <f t="shared" si="332"/>
        <v>-9129891362.0570545</v>
      </c>
      <c r="JR80" s="388">
        <f t="shared" si="332"/>
        <v>-871686606.48417926</v>
      </c>
      <c r="JS80" s="213">
        <f t="shared" si="332"/>
        <v>-911127670.34056163</v>
      </c>
      <c r="JT80" s="215">
        <f t="shared" si="332"/>
        <v>-1456844070.855181</v>
      </c>
      <c r="JU80" s="148">
        <f t="shared" si="332"/>
        <v>-1336823905.0022566</v>
      </c>
      <c r="JV80" s="149"/>
      <c r="JW80" s="148"/>
      <c r="JX80" s="213"/>
      <c r="JY80" s="117">
        <f t="shared" si="269"/>
        <v>0</v>
      </c>
      <c r="KP80" s="143">
        <f t="shared" ref="KP80:KV81" si="333">+KP9+KP57</f>
        <v>-17020880411.917549</v>
      </c>
      <c r="KQ80" s="147">
        <f t="shared" si="333"/>
        <v>-2071654650.3838415</v>
      </c>
      <c r="KR80" s="143">
        <f t="shared" si="333"/>
        <v>-9955336031.3349686</v>
      </c>
      <c r="KS80" s="388">
        <f t="shared" si="333"/>
        <v>-950930843.43728626</v>
      </c>
      <c r="KT80" s="213">
        <f t="shared" si="333"/>
        <v>-993957458.55333984</v>
      </c>
      <c r="KU80" s="215">
        <f t="shared" si="333"/>
        <v>-1572920804.5692885</v>
      </c>
      <c r="KV80" s="148">
        <f t="shared" si="333"/>
        <v>-1476080623.6388252</v>
      </c>
      <c r="KW80" s="149"/>
      <c r="KX80" s="148"/>
      <c r="KY80" s="213"/>
      <c r="KZ80" s="117">
        <f t="shared" si="271"/>
        <v>0</v>
      </c>
    </row>
    <row r="81" spans="1:327" x14ac:dyDescent="0.25">
      <c r="A81" s="215">
        <v>-1264689.2880785728</v>
      </c>
      <c r="B81" s="143" t="s">
        <v>358</v>
      </c>
      <c r="C81" s="143"/>
      <c r="D81" s="143">
        <f t="shared" si="322"/>
        <v>-1120116009.4263334</v>
      </c>
      <c r="E81" s="147">
        <f t="shared" si="322"/>
        <v>-170301273.89147449</v>
      </c>
      <c r="F81" s="143">
        <f t="shared" si="322"/>
        <v>-353126281.39222562</v>
      </c>
      <c r="G81" s="388">
        <f t="shared" si="322"/>
        <v>-30714601.583333328</v>
      </c>
      <c r="H81" s="213">
        <f t="shared" si="322"/>
        <v>-26587309.703073569</v>
      </c>
      <c r="I81" s="215">
        <f t="shared" si="322"/>
        <v>-40325390.866226427</v>
      </c>
      <c r="J81" s="148">
        <f t="shared" si="322"/>
        <v>-499061151.99000001</v>
      </c>
      <c r="K81" s="149"/>
      <c r="L81" s="148"/>
      <c r="M81" s="213"/>
      <c r="N81" s="117">
        <f t="shared" si="272"/>
        <v>0</v>
      </c>
      <c r="AF81" s="143">
        <f t="shared" si="323"/>
        <v>-240116009.42633376</v>
      </c>
      <c r="AG81" s="147">
        <f t="shared" si="323"/>
        <v>179698726.10852551</v>
      </c>
      <c r="AH81" s="143">
        <f t="shared" si="323"/>
        <v>-3126281.3922259808</v>
      </c>
      <c r="AI81" s="388">
        <f t="shared" si="323"/>
        <v>-30714601.583333328</v>
      </c>
      <c r="AJ81" s="213">
        <f t="shared" si="323"/>
        <v>-26587309.703073569</v>
      </c>
      <c r="AK81" s="215">
        <f t="shared" si="323"/>
        <v>-10325390.866226397</v>
      </c>
      <c r="AL81" s="148">
        <f t="shared" si="323"/>
        <v>-349061151.99000001</v>
      </c>
      <c r="AM81" s="149"/>
      <c r="AN81" s="148"/>
      <c r="AO81" s="213"/>
      <c r="BG81" s="143">
        <f t="shared" si="324"/>
        <v>-790116009.42633331</v>
      </c>
      <c r="BH81" s="147">
        <f t="shared" si="324"/>
        <v>49698726.108525991</v>
      </c>
      <c r="BI81" s="143">
        <f t="shared" si="324"/>
        <v>-163126281.39222598</v>
      </c>
      <c r="BJ81" s="388">
        <f t="shared" si="324"/>
        <v>-170714601.58333331</v>
      </c>
      <c r="BK81" s="213">
        <f t="shared" si="324"/>
        <v>-6587309.7030735984</v>
      </c>
      <c r="BL81" s="215">
        <f t="shared" si="324"/>
        <v>-50325390.866226397</v>
      </c>
      <c r="BM81" s="148">
        <f t="shared" si="324"/>
        <v>-449061151.99000001</v>
      </c>
      <c r="BN81" s="149"/>
      <c r="BO81" s="148"/>
      <c r="BP81" s="213"/>
      <c r="BQ81" s="117">
        <f t="shared" si="253"/>
        <v>0</v>
      </c>
      <c r="CH81" s="143">
        <f t="shared" si="325"/>
        <v>-690116009.42633331</v>
      </c>
      <c r="CI81" s="147">
        <f t="shared" si="325"/>
        <v>-301273.89147400111</v>
      </c>
      <c r="CJ81" s="143">
        <f t="shared" si="325"/>
        <v>56873718.607773989</v>
      </c>
      <c r="CK81" s="388">
        <f t="shared" si="325"/>
        <v>-170714601.58333331</v>
      </c>
      <c r="CL81" s="213">
        <f t="shared" si="325"/>
        <v>23412690.296926402</v>
      </c>
      <c r="CM81" s="215">
        <f t="shared" si="325"/>
        <v>-50325390.866226397</v>
      </c>
      <c r="CN81" s="148">
        <f t="shared" si="325"/>
        <v>-549061151.99000001</v>
      </c>
      <c r="CO81" s="149"/>
      <c r="CP81" s="148"/>
      <c r="CQ81" s="213"/>
      <c r="CR81" s="117">
        <f t="shared" si="255"/>
        <v>0</v>
      </c>
      <c r="DI81" s="143">
        <f t="shared" si="326"/>
        <v>-690116009.42633331</v>
      </c>
      <c r="DJ81" s="147">
        <f t="shared" si="326"/>
        <v>-301273.89147400111</v>
      </c>
      <c r="DK81" s="143">
        <f t="shared" si="326"/>
        <v>56873718.607773989</v>
      </c>
      <c r="DL81" s="388">
        <f t="shared" si="326"/>
        <v>-170714601.58333331</v>
      </c>
      <c r="DM81" s="213">
        <f t="shared" si="326"/>
        <v>23412690.296926402</v>
      </c>
      <c r="DN81" s="215">
        <f t="shared" si="326"/>
        <v>-50325390.866226397</v>
      </c>
      <c r="DO81" s="148">
        <f t="shared" si="326"/>
        <v>-549061151.99000001</v>
      </c>
      <c r="DP81" s="149"/>
      <c r="DQ81" s="148"/>
      <c r="DR81" s="213"/>
      <c r="DS81" s="117">
        <f t="shared" si="257"/>
        <v>0</v>
      </c>
      <c r="EJ81" s="143">
        <f t="shared" si="327"/>
        <v>-690116009.42633331</v>
      </c>
      <c r="EK81" s="147">
        <f t="shared" si="327"/>
        <v>-301273.89147400111</v>
      </c>
      <c r="EL81" s="143">
        <f t="shared" si="327"/>
        <v>56873718.607773989</v>
      </c>
      <c r="EM81" s="388">
        <f t="shared" si="327"/>
        <v>-170714601.58333331</v>
      </c>
      <c r="EN81" s="213">
        <f t="shared" si="327"/>
        <v>23412690.296926402</v>
      </c>
      <c r="EO81" s="215">
        <f t="shared" si="327"/>
        <v>-50325390.866226397</v>
      </c>
      <c r="EP81" s="148">
        <f t="shared" si="327"/>
        <v>-549061151.99000001</v>
      </c>
      <c r="EQ81" s="149"/>
      <c r="ER81" s="148"/>
      <c r="ES81" s="213"/>
      <c r="ET81" s="117">
        <f t="shared" si="259"/>
        <v>0</v>
      </c>
      <c r="FK81" s="143">
        <f t="shared" si="328"/>
        <v>-690116009.42633331</v>
      </c>
      <c r="FL81" s="147">
        <f t="shared" si="328"/>
        <v>-301273.89147400111</v>
      </c>
      <c r="FM81" s="143">
        <f t="shared" si="328"/>
        <v>56873718.607773989</v>
      </c>
      <c r="FN81" s="388">
        <f t="shared" si="328"/>
        <v>-170714601.58333331</v>
      </c>
      <c r="FO81" s="213">
        <f t="shared" si="328"/>
        <v>23412690.296926402</v>
      </c>
      <c r="FP81" s="215">
        <f t="shared" si="328"/>
        <v>-50325390.866226397</v>
      </c>
      <c r="FQ81" s="148">
        <f t="shared" si="328"/>
        <v>-549061151.99000001</v>
      </c>
      <c r="FR81" s="149"/>
      <c r="FS81" s="148"/>
      <c r="FT81" s="213"/>
      <c r="FU81" s="117">
        <f t="shared" si="261"/>
        <v>0</v>
      </c>
      <c r="GL81" s="143">
        <f t="shared" si="329"/>
        <v>-690116009.42633331</v>
      </c>
      <c r="GM81" s="147">
        <f t="shared" si="329"/>
        <v>-301273.89147400111</v>
      </c>
      <c r="GN81" s="143">
        <f t="shared" si="329"/>
        <v>56873718.607773989</v>
      </c>
      <c r="GO81" s="388">
        <f t="shared" si="329"/>
        <v>-170714601.58333331</v>
      </c>
      <c r="GP81" s="213">
        <f t="shared" si="329"/>
        <v>23412690.296926402</v>
      </c>
      <c r="GQ81" s="215">
        <f t="shared" si="329"/>
        <v>-50325390.866226397</v>
      </c>
      <c r="GR81" s="148">
        <f t="shared" si="329"/>
        <v>-549061151.99000001</v>
      </c>
      <c r="GS81" s="149"/>
      <c r="GT81" s="148"/>
      <c r="GU81" s="213"/>
      <c r="GV81" s="117">
        <f t="shared" si="263"/>
        <v>0</v>
      </c>
      <c r="HM81" s="143">
        <f t="shared" si="330"/>
        <v>-690116009.42633331</v>
      </c>
      <c r="HN81" s="147">
        <f t="shared" si="330"/>
        <v>-301273.89147400111</v>
      </c>
      <c r="HO81" s="143">
        <f t="shared" si="330"/>
        <v>56873718.607773989</v>
      </c>
      <c r="HP81" s="388">
        <f t="shared" si="330"/>
        <v>-170714601.58333331</v>
      </c>
      <c r="HQ81" s="213">
        <f t="shared" si="330"/>
        <v>23412690.296926402</v>
      </c>
      <c r="HR81" s="215">
        <f t="shared" si="330"/>
        <v>-50325390.866226397</v>
      </c>
      <c r="HS81" s="148">
        <f t="shared" si="330"/>
        <v>-549061151.99000001</v>
      </c>
      <c r="HT81" s="149"/>
      <c r="HU81" s="148"/>
      <c r="HV81" s="213"/>
      <c r="HW81" s="117">
        <f t="shared" si="265"/>
        <v>0</v>
      </c>
      <c r="IN81" s="143">
        <f t="shared" si="331"/>
        <v>-690116009.42633331</v>
      </c>
      <c r="IO81" s="147">
        <f t="shared" si="331"/>
        <v>-301273.89147400111</v>
      </c>
      <c r="IP81" s="143">
        <f t="shared" si="331"/>
        <v>56873718.607773989</v>
      </c>
      <c r="IQ81" s="388">
        <f t="shared" si="331"/>
        <v>-170714601.58333331</v>
      </c>
      <c r="IR81" s="213">
        <f t="shared" si="331"/>
        <v>23412690.296926402</v>
      </c>
      <c r="IS81" s="215">
        <f t="shared" si="331"/>
        <v>-50325390.866226397</v>
      </c>
      <c r="IT81" s="148">
        <f t="shared" si="331"/>
        <v>-549061151.99000001</v>
      </c>
      <c r="IU81" s="149"/>
      <c r="IV81" s="148"/>
      <c r="IW81" s="213"/>
      <c r="IX81" s="117">
        <f t="shared" si="267"/>
        <v>0</v>
      </c>
      <c r="JO81" s="143">
        <f t="shared" si="332"/>
        <v>-690116009.42633331</v>
      </c>
      <c r="JP81" s="147">
        <f t="shared" si="332"/>
        <v>-301273.89147400111</v>
      </c>
      <c r="JQ81" s="143">
        <f t="shared" si="332"/>
        <v>56873718.607773989</v>
      </c>
      <c r="JR81" s="388">
        <f t="shared" si="332"/>
        <v>-170714601.58333331</v>
      </c>
      <c r="JS81" s="213">
        <f t="shared" si="332"/>
        <v>23412690.296926402</v>
      </c>
      <c r="JT81" s="215">
        <f t="shared" si="332"/>
        <v>-50325390.866226397</v>
      </c>
      <c r="JU81" s="148">
        <f t="shared" si="332"/>
        <v>-549061151.99000001</v>
      </c>
      <c r="JV81" s="149"/>
      <c r="JW81" s="148"/>
      <c r="JX81" s="213"/>
      <c r="JY81" s="117">
        <f t="shared" si="269"/>
        <v>0</v>
      </c>
      <c r="KP81" s="143">
        <f t="shared" si="333"/>
        <v>-690116009.42633331</v>
      </c>
      <c r="KQ81" s="147">
        <f t="shared" si="333"/>
        <v>-301273.89147400111</v>
      </c>
      <c r="KR81" s="143">
        <f t="shared" si="333"/>
        <v>56873718.607773989</v>
      </c>
      <c r="KS81" s="388">
        <f t="shared" si="333"/>
        <v>-170714601.58333331</v>
      </c>
      <c r="KT81" s="213">
        <f t="shared" si="333"/>
        <v>23412690.296926402</v>
      </c>
      <c r="KU81" s="215">
        <f t="shared" si="333"/>
        <v>-50325390.866226397</v>
      </c>
      <c r="KV81" s="148">
        <f t="shared" si="333"/>
        <v>-549061151.99000001</v>
      </c>
      <c r="KW81" s="149"/>
      <c r="KX81" s="148"/>
      <c r="KY81" s="213"/>
      <c r="KZ81" s="117">
        <f t="shared" si="271"/>
        <v>0</v>
      </c>
    </row>
    <row r="82" spans="1:327" x14ac:dyDescent="0.25">
      <c r="A82" s="235">
        <v>-2403629.6450785729</v>
      </c>
      <c r="B82" s="230" t="s">
        <v>357</v>
      </c>
      <c r="C82" s="230"/>
      <c r="D82" s="230">
        <f t="shared" ref="D82:J82" si="334">SUM(D80:D81)</f>
        <v>-2475606043.7527962</v>
      </c>
      <c r="E82" s="256">
        <f t="shared" si="334"/>
        <v>-342939161.42346114</v>
      </c>
      <c r="F82" s="230">
        <f t="shared" si="334"/>
        <v>-1178570950.6701398</v>
      </c>
      <c r="G82" s="418">
        <f t="shared" si="334"/>
        <v>-109958838.53644051</v>
      </c>
      <c r="H82" s="232">
        <f t="shared" si="334"/>
        <v>-109417097.91585192</v>
      </c>
      <c r="I82" s="235">
        <f t="shared" si="334"/>
        <v>-96402124.580333769</v>
      </c>
      <c r="J82" s="233">
        <f t="shared" si="334"/>
        <v>-638317870.62656879</v>
      </c>
      <c r="K82" s="234"/>
      <c r="L82" s="233"/>
      <c r="M82" s="232"/>
      <c r="N82" s="117">
        <f t="shared" si="272"/>
        <v>0</v>
      </c>
      <c r="AB82" s="118">
        <f>SUM(E82:I82)-F82</f>
        <v>-658717222.45608735</v>
      </c>
      <c r="AF82" s="230">
        <f t="shared" ref="AF82:AL82" si="335">SUM(AF80:AF81)</f>
        <v>-3119515903.0513978</v>
      </c>
      <c r="AG82" s="256">
        <f t="shared" si="335"/>
        <v>-368002721.74361122</v>
      </c>
      <c r="AH82" s="230">
        <f t="shared" si="335"/>
        <v>-1654015619.9480541</v>
      </c>
      <c r="AI82" s="418">
        <f t="shared" si="335"/>
        <v>-230240930.22846323</v>
      </c>
      <c r="AJ82" s="232">
        <f t="shared" si="335"/>
        <v>-206097486.23273206</v>
      </c>
      <c r="AK82" s="235">
        <f t="shared" si="335"/>
        <v>-124549401.60454124</v>
      </c>
      <c r="AL82" s="233">
        <f t="shared" si="335"/>
        <v>-536609743.2939955</v>
      </c>
      <c r="AM82" s="234"/>
      <c r="AN82" s="233"/>
      <c r="AO82" s="232"/>
      <c r="BD82" s="118">
        <f>SUM(AG82:AK82)-AH82</f>
        <v>-928890539.80934787</v>
      </c>
      <c r="BG82" s="230">
        <f t="shared" ref="BG82:BM82" si="336">SUM(BG80:BG81)</f>
        <v>-5056586112.4057207</v>
      </c>
      <c r="BH82" s="256">
        <f t="shared" si="336"/>
        <v>-468214936.48743391</v>
      </c>
      <c r="BI82" s="230">
        <f t="shared" si="336"/>
        <v>-2689460289.2259684</v>
      </c>
      <c r="BJ82" s="418">
        <f t="shared" si="336"/>
        <v>-408447312.44265485</v>
      </c>
      <c r="BK82" s="232">
        <f t="shared" si="336"/>
        <v>-255076674.34140864</v>
      </c>
      <c r="BL82" s="235">
        <f t="shared" si="336"/>
        <v>-468555592.00854838</v>
      </c>
      <c r="BM82" s="233">
        <f t="shared" si="336"/>
        <v>-766831307.89970636</v>
      </c>
      <c r="BN82" s="234"/>
      <c r="BO82" s="233"/>
      <c r="BP82" s="232"/>
      <c r="BQ82" s="117">
        <f t="shared" si="253"/>
        <v>0</v>
      </c>
      <c r="CE82" s="118">
        <f>SUM(BH82:BL82)-BI82</f>
        <v>-1600294515.280046</v>
      </c>
      <c r="CH82" s="230">
        <f t="shared" ref="CH82:CN82" si="337">SUM(CH80:CH81)</f>
        <v>-6297076146.7321844</v>
      </c>
      <c r="CI82" s="256">
        <f t="shared" si="337"/>
        <v>-690852824.01942062</v>
      </c>
      <c r="CJ82" s="230">
        <f t="shared" si="337"/>
        <v>-3294904958.5038824</v>
      </c>
      <c r="CK82" s="418">
        <f t="shared" si="337"/>
        <v>-487691549.39576203</v>
      </c>
      <c r="CL82" s="232">
        <f t="shared" si="337"/>
        <v>-307906462.554187</v>
      </c>
      <c r="CM82" s="235">
        <f t="shared" si="337"/>
        <v>-604632325.72265577</v>
      </c>
      <c r="CN82" s="233">
        <f t="shared" si="337"/>
        <v>-911088026.53627515</v>
      </c>
      <c r="CO82" s="234"/>
      <c r="CP82" s="233"/>
      <c r="CQ82" s="232"/>
      <c r="CR82" s="117">
        <f t="shared" si="255"/>
        <v>0</v>
      </c>
      <c r="DF82" s="118">
        <f>SUM(CI82:CM82)-CJ82</f>
        <v>-2091083161.6920252</v>
      </c>
      <c r="DI82" s="230">
        <f t="shared" ref="DI82:DO82" si="338">SUM(DI80:DI81)</f>
        <v>-7732566181.0586452</v>
      </c>
      <c r="DJ82" s="256">
        <f t="shared" si="338"/>
        <v>-863490711.55140734</v>
      </c>
      <c r="DK82" s="230">
        <f t="shared" si="338"/>
        <v>-4120349627.7817969</v>
      </c>
      <c r="DL82" s="418">
        <f t="shared" si="338"/>
        <v>-566935786.34886932</v>
      </c>
      <c r="DM82" s="232">
        <f t="shared" si="338"/>
        <v>-390736250.76696539</v>
      </c>
      <c r="DN82" s="235">
        <f t="shared" si="338"/>
        <v>-740709059.43676329</v>
      </c>
      <c r="DO82" s="233">
        <f t="shared" si="338"/>
        <v>-1050344745.1728439</v>
      </c>
      <c r="DP82" s="234"/>
      <c r="DQ82" s="233"/>
      <c r="DR82" s="232"/>
      <c r="DS82" s="117">
        <f t="shared" si="257"/>
        <v>0</v>
      </c>
      <c r="EG82" s="118">
        <f>SUM(DJ82:DN82)-DK82</f>
        <v>-2561871808.1040063</v>
      </c>
      <c r="EJ82" s="230">
        <f t="shared" ref="EJ82:EP82" si="339">SUM(EJ80:EJ81)</f>
        <v>-9168056215.385107</v>
      </c>
      <c r="EK82" s="256">
        <f t="shared" si="339"/>
        <v>-1036128599.0833938</v>
      </c>
      <c r="EL82" s="230">
        <f t="shared" si="339"/>
        <v>-4945794297.0597105</v>
      </c>
      <c r="EM82" s="418">
        <f t="shared" si="339"/>
        <v>-646180023.30197644</v>
      </c>
      <c r="EN82" s="232">
        <f t="shared" si="339"/>
        <v>-473566038.97974372</v>
      </c>
      <c r="EO82" s="235">
        <f t="shared" si="339"/>
        <v>-876785793.15087068</v>
      </c>
      <c r="EP82" s="233">
        <f t="shared" si="339"/>
        <v>-1189601463.8094127</v>
      </c>
      <c r="EQ82" s="234"/>
      <c r="ER82" s="233"/>
      <c r="ES82" s="232"/>
      <c r="ET82" s="117">
        <f t="shared" si="259"/>
        <v>0</v>
      </c>
      <c r="FH82" s="118">
        <f>SUM(EK82:EO82)-EL82</f>
        <v>-3032660454.5159845</v>
      </c>
      <c r="FK82" s="230">
        <f t="shared" ref="FK82:FQ82" si="340">SUM(FK80:FK81)</f>
        <v>-10208546249.711569</v>
      </c>
      <c r="FL82" s="256">
        <f t="shared" si="340"/>
        <v>-858766486.61538029</v>
      </c>
      <c r="FM82" s="230">
        <f t="shared" si="340"/>
        <v>-5771238966.3376245</v>
      </c>
      <c r="FN82" s="418">
        <f t="shared" si="340"/>
        <v>-725424260.25508356</v>
      </c>
      <c r="FO82" s="232">
        <f t="shared" si="340"/>
        <v>-541395827.19252193</v>
      </c>
      <c r="FP82" s="235">
        <f t="shared" si="340"/>
        <v>-982862526.86497796</v>
      </c>
      <c r="FQ82" s="233">
        <f t="shared" si="340"/>
        <v>-1328858182.4459815</v>
      </c>
      <c r="FR82" s="234"/>
      <c r="FS82" s="233"/>
      <c r="FT82" s="232"/>
      <c r="FU82" s="117">
        <f t="shared" si="261"/>
        <v>0</v>
      </c>
      <c r="GI82" s="118">
        <f>SUM(FL82:FP82)-FM82</f>
        <v>-3108449100.9279642</v>
      </c>
      <c r="GL82" s="230">
        <f t="shared" ref="GL82:GR82" si="341">SUM(GL80:GL81)</f>
        <v>-11684036284.038031</v>
      </c>
      <c r="GM82" s="256">
        <f t="shared" si="341"/>
        <v>-1081404374.1473668</v>
      </c>
      <c r="GN82" s="230">
        <f t="shared" si="341"/>
        <v>-6596683635.6155386</v>
      </c>
      <c r="GO82" s="418">
        <f t="shared" si="341"/>
        <v>-804668497.20819068</v>
      </c>
      <c r="GP82" s="232">
        <f t="shared" si="341"/>
        <v>-624225615.40530026</v>
      </c>
      <c r="GQ82" s="235">
        <f t="shared" si="341"/>
        <v>-1108939260.5790851</v>
      </c>
      <c r="GR82" s="233">
        <f t="shared" si="341"/>
        <v>-1468114901.0825505</v>
      </c>
      <c r="GS82" s="234"/>
      <c r="GT82" s="233"/>
      <c r="GU82" s="232"/>
      <c r="GV82" s="117">
        <f t="shared" si="263"/>
        <v>0</v>
      </c>
      <c r="HJ82" s="118">
        <f>SUM(GM82:GQ82)-GN82</f>
        <v>-3619237747.339942</v>
      </c>
      <c r="HM82" s="230">
        <f t="shared" ref="HM82:HS82" si="342">SUM(HM80:HM81)</f>
        <v>-13224526318.364494</v>
      </c>
      <c r="HN82" s="256">
        <f t="shared" si="342"/>
        <v>-1354042261.679354</v>
      </c>
      <c r="HO82" s="230">
        <f t="shared" si="342"/>
        <v>-7422128304.8934536</v>
      </c>
      <c r="HP82" s="418">
        <f t="shared" si="342"/>
        <v>-883912734.1612978</v>
      </c>
      <c r="HQ82" s="232">
        <f t="shared" si="342"/>
        <v>-722055403.61807859</v>
      </c>
      <c r="HR82" s="235">
        <f t="shared" si="342"/>
        <v>-1235015994.2931926</v>
      </c>
      <c r="HS82" s="233">
        <f t="shared" si="342"/>
        <v>-1607371619.7191191</v>
      </c>
      <c r="HT82" s="234"/>
      <c r="HU82" s="233"/>
      <c r="HV82" s="232"/>
      <c r="HW82" s="117">
        <f t="shared" si="265"/>
        <v>0</v>
      </c>
      <c r="IK82" s="118">
        <f>SUM(HN82:HR82)-HO82</f>
        <v>-4195026393.7519207</v>
      </c>
      <c r="IN82" s="230">
        <f t="shared" ref="IN82:IT82" si="343">SUM(IN80:IN81)</f>
        <v>-14760016352.690958</v>
      </c>
      <c r="IO82" s="256">
        <f t="shared" si="343"/>
        <v>-1626680149.2113411</v>
      </c>
      <c r="IP82" s="230">
        <f t="shared" si="343"/>
        <v>-8247572974.1713676</v>
      </c>
      <c r="IQ82" s="418">
        <f t="shared" si="343"/>
        <v>-963156971.11440516</v>
      </c>
      <c r="IR82" s="232">
        <f t="shared" si="343"/>
        <v>-804885191.83085692</v>
      </c>
      <c r="IS82" s="235">
        <f t="shared" si="343"/>
        <v>-1371092728.0073001</v>
      </c>
      <c r="IT82" s="233">
        <f t="shared" si="343"/>
        <v>-1746628338.3556879</v>
      </c>
      <c r="IU82" s="234"/>
      <c r="IV82" s="233"/>
      <c r="IW82" s="232"/>
      <c r="IX82" s="117">
        <f t="shared" si="267"/>
        <v>0</v>
      </c>
      <c r="JL82" s="118">
        <f>SUM(IO82:IS82)-IP82</f>
        <v>-4765815040.1639023</v>
      </c>
      <c r="JO82" s="230">
        <f t="shared" ref="JO82:JU82" si="344">SUM(JO80:JO81)</f>
        <v>-16295506387.01742</v>
      </c>
      <c r="JP82" s="256">
        <f t="shared" si="344"/>
        <v>-1899318036.7433283</v>
      </c>
      <c r="JQ82" s="230">
        <f t="shared" si="344"/>
        <v>-9073017643.4492798</v>
      </c>
      <c r="JR82" s="418">
        <f t="shared" si="344"/>
        <v>-1042401208.0675125</v>
      </c>
      <c r="JS82" s="232">
        <f t="shared" si="344"/>
        <v>-887714980.04363525</v>
      </c>
      <c r="JT82" s="235">
        <f t="shared" si="344"/>
        <v>-1507169461.7214074</v>
      </c>
      <c r="JU82" s="233">
        <f t="shared" si="344"/>
        <v>-1885885056.9922566</v>
      </c>
      <c r="JV82" s="234"/>
      <c r="JW82" s="233"/>
      <c r="JX82" s="232"/>
      <c r="JY82" s="117">
        <f t="shared" si="269"/>
        <v>0</v>
      </c>
      <c r="KM82" s="118">
        <f>SUM(JP82:JT82)-JQ82</f>
        <v>-5336603686.575882</v>
      </c>
      <c r="KP82" s="230">
        <f t="shared" ref="KP82:KV82" si="345">SUM(KP80:KP81)</f>
        <v>-17710996421.343884</v>
      </c>
      <c r="KQ82" s="256">
        <f t="shared" si="345"/>
        <v>-2071955924.2753155</v>
      </c>
      <c r="KR82" s="230">
        <f t="shared" si="345"/>
        <v>-9898462312.7271938</v>
      </c>
      <c r="KS82" s="418">
        <f t="shared" si="345"/>
        <v>-1121645445.0206196</v>
      </c>
      <c r="KT82" s="232">
        <f t="shared" si="345"/>
        <v>-970544768.25641346</v>
      </c>
      <c r="KU82" s="235">
        <f t="shared" si="345"/>
        <v>-1623246195.4355149</v>
      </c>
      <c r="KV82" s="233">
        <f t="shared" si="345"/>
        <v>-2025141775.6288252</v>
      </c>
      <c r="KW82" s="234"/>
      <c r="KX82" s="233"/>
      <c r="KY82" s="232"/>
      <c r="KZ82" s="117">
        <f t="shared" si="271"/>
        <v>0</v>
      </c>
      <c r="LN82" s="118">
        <f>SUM(KQ82:KU82)-KR82</f>
        <v>-5787392332.9878654</v>
      </c>
    </row>
    <row r="83" spans="1:327" x14ac:dyDescent="0.25">
      <c r="A83" s="215">
        <v>-594810.14299999992</v>
      </c>
      <c r="B83" s="143" t="s">
        <v>356</v>
      </c>
      <c r="C83" s="143"/>
      <c r="D83" s="143">
        <f t="shared" ref="D83:J84" si="346">+D12+D60</f>
        <v>0</v>
      </c>
      <c r="E83" s="147">
        <f t="shared" si="346"/>
        <v>0</v>
      </c>
      <c r="F83" s="143">
        <f t="shared" si="346"/>
        <v>0</v>
      </c>
      <c r="G83" s="388">
        <f t="shared" si="346"/>
        <v>0</v>
      </c>
      <c r="H83" s="213">
        <f t="shared" si="346"/>
        <v>0</v>
      </c>
      <c r="I83" s="215">
        <f t="shared" si="346"/>
        <v>0</v>
      </c>
      <c r="J83" s="148">
        <f t="shared" si="346"/>
        <v>0</v>
      </c>
      <c r="K83" s="149"/>
      <c r="L83" s="148"/>
      <c r="M83" s="213"/>
      <c r="N83" s="117" t="e">
        <f t="shared" si="272"/>
        <v>#DIV/0!</v>
      </c>
      <c r="AF83" s="143">
        <f t="shared" ref="AF83:AL84" si="347">+AF12+AF60</f>
        <v>150000000</v>
      </c>
      <c r="AG83" s="147">
        <f t="shared" si="347"/>
        <v>150000000</v>
      </c>
      <c r="AH83" s="143">
        <f t="shared" si="347"/>
        <v>0</v>
      </c>
      <c r="AI83" s="388">
        <f t="shared" si="347"/>
        <v>0</v>
      </c>
      <c r="AJ83" s="213">
        <f t="shared" si="347"/>
        <v>0</v>
      </c>
      <c r="AK83" s="215">
        <f t="shared" si="347"/>
        <v>0</v>
      </c>
      <c r="AL83" s="148">
        <f t="shared" si="347"/>
        <v>0</v>
      </c>
      <c r="AM83" s="149"/>
      <c r="AN83" s="148"/>
      <c r="AO83" s="213"/>
      <c r="BG83" s="143">
        <f t="shared" ref="BG83:BM84" si="348">+BG12+BG60</f>
        <v>100000000</v>
      </c>
      <c r="BH83" s="147">
        <f t="shared" si="348"/>
        <v>100000000</v>
      </c>
      <c r="BI83" s="143">
        <f t="shared" si="348"/>
        <v>0</v>
      </c>
      <c r="BJ83" s="388">
        <f t="shared" si="348"/>
        <v>0</v>
      </c>
      <c r="BK83" s="213">
        <f t="shared" si="348"/>
        <v>0</v>
      </c>
      <c r="BL83" s="215">
        <f t="shared" si="348"/>
        <v>0</v>
      </c>
      <c r="BM83" s="148">
        <f t="shared" si="348"/>
        <v>0</v>
      </c>
      <c r="BN83" s="149"/>
      <c r="BO83" s="148"/>
      <c r="BP83" s="213"/>
      <c r="BQ83" s="117" t="e">
        <f t="shared" si="253"/>
        <v>#DIV/0!</v>
      </c>
      <c r="CH83" s="143">
        <f t="shared" ref="CH83:CN84" si="349">+CH12+CH60</f>
        <v>0</v>
      </c>
      <c r="CI83" s="147">
        <f t="shared" si="349"/>
        <v>0</v>
      </c>
      <c r="CJ83" s="143">
        <f t="shared" si="349"/>
        <v>0</v>
      </c>
      <c r="CK83" s="388">
        <f t="shared" si="349"/>
        <v>0</v>
      </c>
      <c r="CL83" s="213">
        <f t="shared" si="349"/>
        <v>0</v>
      </c>
      <c r="CM83" s="215">
        <f t="shared" si="349"/>
        <v>0</v>
      </c>
      <c r="CN83" s="148">
        <f t="shared" si="349"/>
        <v>0</v>
      </c>
      <c r="CO83" s="149"/>
      <c r="CP83" s="148"/>
      <c r="CQ83" s="213"/>
      <c r="CR83" s="117" t="e">
        <f t="shared" si="255"/>
        <v>#DIV/0!</v>
      </c>
      <c r="DI83" s="143">
        <f t="shared" ref="DI83:DO84" si="350">+DI12+DI60</f>
        <v>0</v>
      </c>
      <c r="DJ83" s="147">
        <f t="shared" si="350"/>
        <v>0</v>
      </c>
      <c r="DK83" s="143">
        <f t="shared" si="350"/>
        <v>0</v>
      </c>
      <c r="DL83" s="388">
        <f t="shared" si="350"/>
        <v>0</v>
      </c>
      <c r="DM83" s="213">
        <f t="shared" si="350"/>
        <v>0</v>
      </c>
      <c r="DN83" s="215">
        <f t="shared" si="350"/>
        <v>0</v>
      </c>
      <c r="DO83" s="148">
        <f t="shared" si="350"/>
        <v>0</v>
      </c>
      <c r="DP83" s="149"/>
      <c r="DQ83" s="148"/>
      <c r="DR83" s="213"/>
      <c r="DS83" s="117" t="e">
        <f t="shared" si="257"/>
        <v>#DIV/0!</v>
      </c>
      <c r="EJ83" s="143">
        <f t="shared" ref="EJ83:EP84" si="351">+EJ12+EJ60</f>
        <v>0</v>
      </c>
      <c r="EK83" s="147">
        <f t="shared" si="351"/>
        <v>0</v>
      </c>
      <c r="EL83" s="143">
        <f t="shared" si="351"/>
        <v>0</v>
      </c>
      <c r="EM83" s="388">
        <f t="shared" si="351"/>
        <v>0</v>
      </c>
      <c r="EN83" s="213">
        <f t="shared" si="351"/>
        <v>0</v>
      </c>
      <c r="EO83" s="215">
        <f t="shared" si="351"/>
        <v>0</v>
      </c>
      <c r="EP83" s="148">
        <f t="shared" si="351"/>
        <v>0</v>
      </c>
      <c r="EQ83" s="149"/>
      <c r="ER83" s="148"/>
      <c r="ES83" s="213"/>
      <c r="ET83" s="117" t="e">
        <f t="shared" si="259"/>
        <v>#DIV/0!</v>
      </c>
      <c r="FK83" s="143">
        <f t="shared" ref="FK83:FQ84" si="352">+FK12+FK60</f>
        <v>0</v>
      </c>
      <c r="FL83" s="147">
        <f t="shared" si="352"/>
        <v>0</v>
      </c>
      <c r="FM83" s="143">
        <f t="shared" si="352"/>
        <v>0</v>
      </c>
      <c r="FN83" s="388">
        <f t="shared" si="352"/>
        <v>0</v>
      </c>
      <c r="FO83" s="213">
        <f t="shared" si="352"/>
        <v>0</v>
      </c>
      <c r="FP83" s="215">
        <f t="shared" si="352"/>
        <v>0</v>
      </c>
      <c r="FQ83" s="148">
        <f t="shared" si="352"/>
        <v>0</v>
      </c>
      <c r="FR83" s="149"/>
      <c r="FS83" s="148"/>
      <c r="FT83" s="213"/>
      <c r="FU83" s="117" t="e">
        <f t="shared" si="261"/>
        <v>#DIV/0!</v>
      </c>
      <c r="GL83" s="143">
        <f t="shared" ref="GL83:GR84" si="353">+GL12+GL60</f>
        <v>0</v>
      </c>
      <c r="GM83" s="147">
        <f t="shared" si="353"/>
        <v>0</v>
      </c>
      <c r="GN83" s="143">
        <f t="shared" si="353"/>
        <v>0</v>
      </c>
      <c r="GO83" s="388">
        <f t="shared" si="353"/>
        <v>0</v>
      </c>
      <c r="GP83" s="213">
        <f t="shared" si="353"/>
        <v>0</v>
      </c>
      <c r="GQ83" s="215">
        <f t="shared" si="353"/>
        <v>0</v>
      </c>
      <c r="GR83" s="148">
        <f t="shared" si="353"/>
        <v>0</v>
      </c>
      <c r="GS83" s="149"/>
      <c r="GT83" s="148"/>
      <c r="GU83" s="213"/>
      <c r="GV83" s="117" t="e">
        <f t="shared" si="263"/>
        <v>#DIV/0!</v>
      </c>
      <c r="HM83" s="143">
        <f t="shared" ref="HM83:HS84" si="354">+HM12+HM60</f>
        <v>0</v>
      </c>
      <c r="HN83" s="147">
        <f t="shared" si="354"/>
        <v>0</v>
      </c>
      <c r="HO83" s="143">
        <f t="shared" si="354"/>
        <v>0</v>
      </c>
      <c r="HP83" s="388">
        <f t="shared" si="354"/>
        <v>0</v>
      </c>
      <c r="HQ83" s="213">
        <f t="shared" si="354"/>
        <v>0</v>
      </c>
      <c r="HR83" s="215">
        <f t="shared" si="354"/>
        <v>0</v>
      </c>
      <c r="HS83" s="148">
        <f t="shared" si="354"/>
        <v>0</v>
      </c>
      <c r="HT83" s="149"/>
      <c r="HU83" s="148"/>
      <c r="HV83" s="213"/>
      <c r="HW83" s="117" t="e">
        <f t="shared" si="265"/>
        <v>#DIV/0!</v>
      </c>
      <c r="IN83" s="143">
        <f t="shared" ref="IN83:IT84" si="355">+IN12+IN60</f>
        <v>0</v>
      </c>
      <c r="IO83" s="147">
        <f t="shared" si="355"/>
        <v>0</v>
      </c>
      <c r="IP83" s="143">
        <f t="shared" si="355"/>
        <v>0</v>
      </c>
      <c r="IQ83" s="388">
        <f t="shared" si="355"/>
        <v>0</v>
      </c>
      <c r="IR83" s="213">
        <f t="shared" si="355"/>
        <v>0</v>
      </c>
      <c r="IS83" s="215">
        <f t="shared" si="355"/>
        <v>0</v>
      </c>
      <c r="IT83" s="148">
        <f t="shared" si="355"/>
        <v>0</v>
      </c>
      <c r="IU83" s="149"/>
      <c r="IV83" s="148"/>
      <c r="IW83" s="213"/>
      <c r="IX83" s="117" t="e">
        <f t="shared" si="267"/>
        <v>#DIV/0!</v>
      </c>
      <c r="JO83" s="143">
        <f t="shared" ref="JO83:JU84" si="356">+JO12+JO60</f>
        <v>0</v>
      </c>
      <c r="JP83" s="147">
        <f t="shared" si="356"/>
        <v>0</v>
      </c>
      <c r="JQ83" s="143">
        <f t="shared" si="356"/>
        <v>0</v>
      </c>
      <c r="JR83" s="388">
        <f t="shared" si="356"/>
        <v>0</v>
      </c>
      <c r="JS83" s="213">
        <f t="shared" si="356"/>
        <v>0</v>
      </c>
      <c r="JT83" s="215">
        <f t="shared" si="356"/>
        <v>0</v>
      </c>
      <c r="JU83" s="148">
        <f t="shared" si="356"/>
        <v>0</v>
      </c>
      <c r="JV83" s="149"/>
      <c r="JW83" s="148"/>
      <c r="JX83" s="213"/>
      <c r="JY83" s="117" t="e">
        <f t="shared" si="269"/>
        <v>#DIV/0!</v>
      </c>
      <c r="KP83" s="143">
        <f t="shared" ref="KP83:KV84" si="357">+KP12+KP60</f>
        <v>0</v>
      </c>
      <c r="KQ83" s="147">
        <f t="shared" si="357"/>
        <v>0</v>
      </c>
      <c r="KR83" s="143">
        <f t="shared" si="357"/>
        <v>0</v>
      </c>
      <c r="KS83" s="388">
        <f t="shared" si="357"/>
        <v>0</v>
      </c>
      <c r="KT83" s="213">
        <f t="shared" si="357"/>
        <v>0</v>
      </c>
      <c r="KU83" s="215">
        <f t="shared" si="357"/>
        <v>0</v>
      </c>
      <c r="KV83" s="148">
        <f t="shared" si="357"/>
        <v>0</v>
      </c>
      <c r="KW83" s="149"/>
      <c r="KX83" s="148"/>
      <c r="KY83" s="213"/>
      <c r="KZ83" s="117" t="e">
        <f t="shared" si="271"/>
        <v>#DIV/0!</v>
      </c>
    </row>
    <row r="84" spans="1:327" x14ac:dyDescent="0.25">
      <c r="A84" s="215">
        <v>759256.95871857298</v>
      </c>
      <c r="B84" s="143" t="s">
        <v>355</v>
      </c>
      <c r="C84" s="143"/>
      <c r="D84" s="143">
        <f t="shared" si="346"/>
        <v>1120116009.4263334</v>
      </c>
      <c r="E84" s="147">
        <f t="shared" si="346"/>
        <v>170301273.89147449</v>
      </c>
      <c r="F84" s="143">
        <f t="shared" si="346"/>
        <v>353126281.39222562</v>
      </c>
      <c r="G84" s="388">
        <f t="shared" si="346"/>
        <v>30714601.583333328</v>
      </c>
      <c r="H84" s="213">
        <f t="shared" si="346"/>
        <v>26587309.703073569</v>
      </c>
      <c r="I84" s="215">
        <f t="shared" si="346"/>
        <v>40325390.866226427</v>
      </c>
      <c r="J84" s="148">
        <f t="shared" si="346"/>
        <v>499061151.99000001</v>
      </c>
      <c r="K84" s="149"/>
      <c r="L84" s="148"/>
      <c r="M84" s="213"/>
      <c r="N84" s="117">
        <f t="shared" si="272"/>
        <v>0</v>
      </c>
      <c r="AC84" s="118">
        <f>+I85-123795791</f>
        <v>-83470400.133773565</v>
      </c>
      <c r="AF84" s="143">
        <f t="shared" si="347"/>
        <v>200116009.42633343</v>
      </c>
      <c r="AG84" s="147">
        <f t="shared" si="347"/>
        <v>20301273.891474485</v>
      </c>
      <c r="AH84" s="143">
        <f t="shared" si="347"/>
        <v>103126281.39222562</v>
      </c>
      <c r="AI84" s="388">
        <f t="shared" si="347"/>
        <v>30714601.583333328</v>
      </c>
      <c r="AJ84" s="213">
        <f t="shared" si="347"/>
        <v>26587309.703073569</v>
      </c>
      <c r="AK84" s="215">
        <f t="shared" si="347"/>
        <v>10325390.866226435</v>
      </c>
      <c r="AL84" s="148">
        <f t="shared" si="347"/>
        <v>9061151.9900000095</v>
      </c>
      <c r="AM84" s="149"/>
      <c r="AN84" s="148"/>
      <c r="AO84" s="213"/>
      <c r="BE84" s="118">
        <f>+AK85-123795791</f>
        <v>-113470400.13377357</v>
      </c>
      <c r="BG84" s="143">
        <f t="shared" si="348"/>
        <v>334644833.76164067</v>
      </c>
      <c r="BH84" s="147">
        <f t="shared" si="348"/>
        <v>20301273.891474485</v>
      </c>
      <c r="BI84" s="143">
        <f t="shared" si="348"/>
        <v>153126281.39222598</v>
      </c>
      <c r="BJ84" s="388">
        <f t="shared" si="348"/>
        <v>30714601.583333328</v>
      </c>
      <c r="BK84" s="213">
        <f t="shared" si="348"/>
        <v>26587309.703073569</v>
      </c>
      <c r="BL84" s="215">
        <f t="shared" si="348"/>
        <v>74854215.201533288</v>
      </c>
      <c r="BM84" s="148">
        <f t="shared" si="348"/>
        <v>29061151.99000001</v>
      </c>
      <c r="BN84" s="149"/>
      <c r="BO84" s="148"/>
      <c r="BP84" s="213"/>
      <c r="BQ84" s="117">
        <f t="shared" si="253"/>
        <v>0</v>
      </c>
      <c r="CF84" s="118">
        <f>+BL85-123795791</f>
        <v>-48941575.798466712</v>
      </c>
      <c r="CH84" s="143">
        <f t="shared" si="349"/>
        <v>604644833.76164019</v>
      </c>
      <c r="CI84" s="147">
        <f t="shared" si="349"/>
        <v>45301273.891474009</v>
      </c>
      <c r="CJ84" s="143">
        <f t="shared" si="349"/>
        <v>163126281.39222598</v>
      </c>
      <c r="CK84" s="388">
        <f t="shared" si="349"/>
        <v>170714601.58333331</v>
      </c>
      <c r="CL84" s="213">
        <f t="shared" si="349"/>
        <v>6587309.7030735984</v>
      </c>
      <c r="CM84" s="215">
        <f t="shared" si="349"/>
        <v>164854215.20153329</v>
      </c>
      <c r="CN84" s="148">
        <f t="shared" si="349"/>
        <v>54061151.99000001</v>
      </c>
      <c r="CO84" s="149"/>
      <c r="CP84" s="148"/>
      <c r="CQ84" s="213"/>
      <c r="CR84" s="117">
        <f t="shared" si="255"/>
        <v>0</v>
      </c>
      <c r="DG84" s="118">
        <f>+CM85-123795791</f>
        <v>41058424.201533288</v>
      </c>
      <c r="DH84" s="118"/>
      <c r="DI84" s="143">
        <f t="shared" si="350"/>
        <v>604644833.76164019</v>
      </c>
      <c r="DJ84" s="147">
        <f t="shared" si="350"/>
        <v>301273.89147400111</v>
      </c>
      <c r="DK84" s="143">
        <f t="shared" si="350"/>
        <v>-56873718.607773989</v>
      </c>
      <c r="DL84" s="388">
        <f t="shared" si="350"/>
        <v>170714601.58333331</v>
      </c>
      <c r="DM84" s="213">
        <f t="shared" si="350"/>
        <v>-23412690.296926402</v>
      </c>
      <c r="DN84" s="215">
        <f t="shared" si="350"/>
        <v>-35145784.79846672</v>
      </c>
      <c r="DO84" s="148">
        <f t="shared" si="350"/>
        <v>549061151.99000001</v>
      </c>
      <c r="DP84" s="149"/>
      <c r="DQ84" s="148"/>
      <c r="DR84" s="213"/>
      <c r="DS84" s="117">
        <f t="shared" si="257"/>
        <v>0</v>
      </c>
      <c r="EH84" s="118">
        <f>+DN85-123795791</f>
        <v>-158941575.79846671</v>
      </c>
      <c r="EI84" s="118"/>
      <c r="EJ84" s="143">
        <f t="shared" si="351"/>
        <v>604644833.76164019</v>
      </c>
      <c r="EK84" s="147">
        <f t="shared" si="351"/>
        <v>301273.89147400111</v>
      </c>
      <c r="EL84" s="143">
        <f t="shared" si="351"/>
        <v>-56873718.607773989</v>
      </c>
      <c r="EM84" s="388">
        <f t="shared" si="351"/>
        <v>170714601.58333331</v>
      </c>
      <c r="EN84" s="213">
        <f t="shared" si="351"/>
        <v>-23412690.296926402</v>
      </c>
      <c r="EO84" s="215">
        <f t="shared" si="351"/>
        <v>-35145784.79846672</v>
      </c>
      <c r="EP84" s="148">
        <f t="shared" si="351"/>
        <v>549061151.99000001</v>
      </c>
      <c r="EQ84" s="149"/>
      <c r="ER84" s="148"/>
      <c r="ES84" s="213"/>
      <c r="ET84" s="117">
        <f t="shared" si="259"/>
        <v>0</v>
      </c>
      <c r="FI84" s="118">
        <f>+EO85-123795791</f>
        <v>-158941575.79846671</v>
      </c>
      <c r="FJ84" s="118"/>
      <c r="FK84" s="143">
        <f t="shared" si="352"/>
        <v>604644833.76164019</v>
      </c>
      <c r="FL84" s="147">
        <f t="shared" si="352"/>
        <v>301273.89147400111</v>
      </c>
      <c r="FM84" s="143">
        <f t="shared" si="352"/>
        <v>-56873718.607773989</v>
      </c>
      <c r="FN84" s="388">
        <f t="shared" si="352"/>
        <v>170714601.58333331</v>
      </c>
      <c r="FO84" s="213">
        <f t="shared" si="352"/>
        <v>-23412690.296926402</v>
      </c>
      <c r="FP84" s="215">
        <f t="shared" si="352"/>
        <v>-35145784.79846672</v>
      </c>
      <c r="FQ84" s="148">
        <f t="shared" si="352"/>
        <v>549061151.99000001</v>
      </c>
      <c r="FR84" s="149"/>
      <c r="FS84" s="148"/>
      <c r="FT84" s="213"/>
      <c r="FU84" s="117">
        <f t="shared" si="261"/>
        <v>0</v>
      </c>
      <c r="GJ84" s="118">
        <f>+FP85-123795791</f>
        <v>-158941575.79846671</v>
      </c>
      <c r="GK84" s="118"/>
      <c r="GL84" s="143">
        <f t="shared" si="353"/>
        <v>604644833.76164019</v>
      </c>
      <c r="GM84" s="147">
        <f t="shared" si="353"/>
        <v>301273.89147400111</v>
      </c>
      <c r="GN84" s="143">
        <f t="shared" si="353"/>
        <v>-56873718.607773989</v>
      </c>
      <c r="GO84" s="388">
        <f t="shared" si="353"/>
        <v>170714601.58333331</v>
      </c>
      <c r="GP84" s="213">
        <f t="shared" si="353"/>
        <v>-23412690.296926402</v>
      </c>
      <c r="GQ84" s="215">
        <f t="shared" si="353"/>
        <v>-35145784.79846672</v>
      </c>
      <c r="GR84" s="148">
        <f t="shared" si="353"/>
        <v>549061151.99000001</v>
      </c>
      <c r="GS84" s="149"/>
      <c r="GT84" s="148"/>
      <c r="GU84" s="213"/>
      <c r="GV84" s="117">
        <f t="shared" si="263"/>
        <v>0</v>
      </c>
      <c r="HK84" s="118">
        <f>+GQ85-123795791</f>
        <v>-158941575.79846671</v>
      </c>
      <c r="HL84" s="118"/>
      <c r="HM84" s="143">
        <f t="shared" si="354"/>
        <v>604644833.76164019</v>
      </c>
      <c r="HN84" s="147">
        <f t="shared" si="354"/>
        <v>301273.89147400111</v>
      </c>
      <c r="HO84" s="143">
        <f t="shared" si="354"/>
        <v>-56873718.607773989</v>
      </c>
      <c r="HP84" s="388">
        <f t="shared" si="354"/>
        <v>170714601.58333331</v>
      </c>
      <c r="HQ84" s="213">
        <f t="shared" si="354"/>
        <v>-23412690.296926402</v>
      </c>
      <c r="HR84" s="215">
        <f t="shared" si="354"/>
        <v>-35145784.79846672</v>
      </c>
      <c r="HS84" s="148">
        <f t="shared" si="354"/>
        <v>549061151.99000001</v>
      </c>
      <c r="HT84" s="149"/>
      <c r="HU84" s="148"/>
      <c r="HV84" s="213"/>
      <c r="HW84" s="117">
        <f t="shared" si="265"/>
        <v>0</v>
      </c>
      <c r="IL84" s="118">
        <f>+HR85-123795791</f>
        <v>-158941575.79846671</v>
      </c>
      <c r="IM84" s="118"/>
      <c r="IN84" s="143">
        <f t="shared" si="355"/>
        <v>604644833.76164019</v>
      </c>
      <c r="IO84" s="147">
        <f t="shared" si="355"/>
        <v>301273.89147400111</v>
      </c>
      <c r="IP84" s="143">
        <f t="shared" si="355"/>
        <v>-56873718.607773989</v>
      </c>
      <c r="IQ84" s="388">
        <f t="shared" si="355"/>
        <v>170714601.58333331</v>
      </c>
      <c r="IR84" s="213">
        <f t="shared" si="355"/>
        <v>-23412690.296926402</v>
      </c>
      <c r="IS84" s="215">
        <f t="shared" si="355"/>
        <v>-35145784.79846672</v>
      </c>
      <c r="IT84" s="148">
        <f t="shared" si="355"/>
        <v>549061151.99000001</v>
      </c>
      <c r="IU84" s="149"/>
      <c r="IV84" s="148"/>
      <c r="IW84" s="213"/>
      <c r="IX84" s="117">
        <f t="shared" si="267"/>
        <v>0</v>
      </c>
      <c r="JM84" s="118">
        <f>+IS85-123795791</f>
        <v>-158941575.79846671</v>
      </c>
      <c r="JN84" s="118"/>
      <c r="JO84" s="143">
        <f t="shared" si="356"/>
        <v>604644833.76164019</v>
      </c>
      <c r="JP84" s="147">
        <f t="shared" si="356"/>
        <v>301273.89147400111</v>
      </c>
      <c r="JQ84" s="143">
        <f t="shared" si="356"/>
        <v>-56873718.607773989</v>
      </c>
      <c r="JR84" s="388">
        <f t="shared" si="356"/>
        <v>170714601.58333331</v>
      </c>
      <c r="JS84" s="213">
        <f t="shared" si="356"/>
        <v>-23412690.296926402</v>
      </c>
      <c r="JT84" s="215">
        <f t="shared" si="356"/>
        <v>-35145784.79846672</v>
      </c>
      <c r="JU84" s="148">
        <f t="shared" si="356"/>
        <v>549061151.99000001</v>
      </c>
      <c r="JV84" s="149"/>
      <c r="JW84" s="148"/>
      <c r="JX84" s="213"/>
      <c r="JY84" s="117">
        <f t="shared" si="269"/>
        <v>0</v>
      </c>
      <c r="KN84" s="118">
        <f>+JT85-123795791</f>
        <v>-158941575.79846671</v>
      </c>
      <c r="KO84" s="118"/>
      <c r="KP84" s="143">
        <f t="shared" si="357"/>
        <v>604644833.76164019</v>
      </c>
      <c r="KQ84" s="147">
        <f t="shared" si="357"/>
        <v>301273.89147400111</v>
      </c>
      <c r="KR84" s="143">
        <f t="shared" si="357"/>
        <v>-56873718.607773989</v>
      </c>
      <c r="KS84" s="388">
        <f t="shared" si="357"/>
        <v>170714601.58333331</v>
      </c>
      <c r="KT84" s="213">
        <f t="shared" si="357"/>
        <v>-23412690.296926402</v>
      </c>
      <c r="KU84" s="215">
        <f t="shared" si="357"/>
        <v>-35145784.79846672</v>
      </c>
      <c r="KV84" s="148">
        <f t="shared" si="357"/>
        <v>549061151.99000001</v>
      </c>
      <c r="KW84" s="149"/>
      <c r="KX84" s="148"/>
      <c r="KY84" s="213"/>
      <c r="KZ84" s="117">
        <f t="shared" si="271"/>
        <v>0</v>
      </c>
      <c r="LO84" s="118">
        <f>+KU85-123795791</f>
        <v>-158941575.79846671</v>
      </c>
    </row>
    <row r="85" spans="1:327" x14ac:dyDescent="0.25">
      <c r="A85" s="235">
        <v>164446.81571857305</v>
      </c>
      <c r="B85" s="230" t="s">
        <v>354</v>
      </c>
      <c r="C85" s="230"/>
      <c r="D85" s="230">
        <f t="shared" ref="D85:J85" si="358">SUM(D83:D84)</f>
        <v>1120116009.4263334</v>
      </c>
      <c r="E85" s="230">
        <f t="shared" si="358"/>
        <v>170301273.89147449</v>
      </c>
      <c r="F85" s="230">
        <f t="shared" si="358"/>
        <v>353126281.39222562</v>
      </c>
      <c r="G85" s="418">
        <f t="shared" si="358"/>
        <v>30714601.583333328</v>
      </c>
      <c r="H85" s="232">
        <f t="shared" si="358"/>
        <v>26587309.703073569</v>
      </c>
      <c r="I85" s="235">
        <f t="shared" si="358"/>
        <v>40325390.866226427</v>
      </c>
      <c r="J85" s="233">
        <f t="shared" si="358"/>
        <v>499061151.99000001</v>
      </c>
      <c r="K85" s="234"/>
      <c r="L85" s="233"/>
      <c r="M85" s="232"/>
      <c r="N85" s="117">
        <f t="shared" si="272"/>
        <v>0</v>
      </c>
      <c r="S85" s="116">
        <f>13.5-11.79</f>
        <v>1.7100000000000009</v>
      </c>
      <c r="AF85" s="230">
        <f t="shared" ref="AF85:AL85" si="359">SUM(AF83:AF84)</f>
        <v>350116009.42633343</v>
      </c>
      <c r="AG85" s="230">
        <f t="shared" si="359"/>
        <v>170301273.89147449</v>
      </c>
      <c r="AH85" s="230">
        <f t="shared" si="359"/>
        <v>103126281.39222562</v>
      </c>
      <c r="AI85" s="418">
        <f t="shared" si="359"/>
        <v>30714601.583333328</v>
      </c>
      <c r="AJ85" s="232">
        <f t="shared" si="359"/>
        <v>26587309.703073569</v>
      </c>
      <c r="AK85" s="235">
        <f t="shared" si="359"/>
        <v>10325390.866226435</v>
      </c>
      <c r="AL85" s="233">
        <f t="shared" si="359"/>
        <v>9061151.9900000095</v>
      </c>
      <c r="AM85" s="234"/>
      <c r="AN85" s="233"/>
      <c r="AO85" s="232"/>
      <c r="AU85" s="116">
        <f>13.5-11.79</f>
        <v>1.7100000000000009</v>
      </c>
      <c r="BG85" s="230">
        <f t="shared" ref="BG85:BM85" si="360">SUM(BG83:BG84)</f>
        <v>434644833.76164067</v>
      </c>
      <c r="BH85" s="230">
        <f t="shared" si="360"/>
        <v>120301273.89147449</v>
      </c>
      <c r="BI85" s="230">
        <f t="shared" si="360"/>
        <v>153126281.39222598</v>
      </c>
      <c r="BJ85" s="418">
        <f t="shared" si="360"/>
        <v>30714601.583333328</v>
      </c>
      <c r="BK85" s="232">
        <f t="shared" si="360"/>
        <v>26587309.703073569</v>
      </c>
      <c r="BL85" s="235">
        <f t="shared" si="360"/>
        <v>74854215.201533288</v>
      </c>
      <c r="BM85" s="233">
        <f t="shared" si="360"/>
        <v>29061151.99000001</v>
      </c>
      <c r="BN85" s="234"/>
      <c r="BO85" s="233"/>
      <c r="BP85" s="232"/>
      <c r="BQ85" s="117">
        <f t="shared" si="253"/>
        <v>0</v>
      </c>
      <c r="BV85" s="116">
        <f>13.5-11.79</f>
        <v>1.7100000000000009</v>
      </c>
      <c r="CH85" s="230">
        <f t="shared" ref="CH85:CN85" si="361">SUM(CH83:CH84)</f>
        <v>604644833.76164019</v>
      </c>
      <c r="CI85" s="230">
        <f t="shared" si="361"/>
        <v>45301273.891474009</v>
      </c>
      <c r="CJ85" s="230">
        <f t="shared" si="361"/>
        <v>163126281.39222598</v>
      </c>
      <c r="CK85" s="418">
        <f t="shared" si="361"/>
        <v>170714601.58333331</v>
      </c>
      <c r="CL85" s="232">
        <f t="shared" si="361"/>
        <v>6587309.7030735984</v>
      </c>
      <c r="CM85" s="235">
        <f t="shared" si="361"/>
        <v>164854215.20153329</v>
      </c>
      <c r="CN85" s="233">
        <f t="shared" si="361"/>
        <v>54061151.99000001</v>
      </c>
      <c r="CO85" s="234"/>
      <c r="CP85" s="233"/>
      <c r="CQ85" s="232"/>
      <c r="CR85" s="117">
        <f t="shared" si="255"/>
        <v>0</v>
      </c>
      <c r="CW85" s="116">
        <f>13.5-11.79</f>
        <v>1.7100000000000009</v>
      </c>
      <c r="DI85" s="230">
        <f t="shared" ref="DI85:DO85" si="362">SUM(DI83:DI84)</f>
        <v>604644833.76164019</v>
      </c>
      <c r="DJ85" s="230">
        <f t="shared" si="362"/>
        <v>301273.89147400111</v>
      </c>
      <c r="DK85" s="230">
        <f t="shared" si="362"/>
        <v>-56873718.607773989</v>
      </c>
      <c r="DL85" s="418">
        <f t="shared" si="362"/>
        <v>170714601.58333331</v>
      </c>
      <c r="DM85" s="232">
        <f t="shared" si="362"/>
        <v>-23412690.296926402</v>
      </c>
      <c r="DN85" s="235">
        <f t="shared" si="362"/>
        <v>-35145784.79846672</v>
      </c>
      <c r="DO85" s="233">
        <f t="shared" si="362"/>
        <v>549061151.99000001</v>
      </c>
      <c r="DP85" s="234"/>
      <c r="DQ85" s="233"/>
      <c r="DR85" s="232"/>
      <c r="DS85" s="117">
        <f t="shared" si="257"/>
        <v>0</v>
      </c>
      <c r="DX85" s="116">
        <f>13.5-11.79</f>
        <v>1.7100000000000009</v>
      </c>
      <c r="EJ85" s="230">
        <f t="shared" ref="EJ85:EP85" si="363">SUM(EJ83:EJ84)</f>
        <v>604644833.76164019</v>
      </c>
      <c r="EK85" s="230">
        <f t="shared" si="363"/>
        <v>301273.89147400111</v>
      </c>
      <c r="EL85" s="230">
        <f t="shared" si="363"/>
        <v>-56873718.607773989</v>
      </c>
      <c r="EM85" s="418">
        <f t="shared" si="363"/>
        <v>170714601.58333331</v>
      </c>
      <c r="EN85" s="232">
        <f t="shared" si="363"/>
        <v>-23412690.296926402</v>
      </c>
      <c r="EO85" s="235">
        <f t="shared" si="363"/>
        <v>-35145784.79846672</v>
      </c>
      <c r="EP85" s="233">
        <f t="shared" si="363"/>
        <v>549061151.99000001</v>
      </c>
      <c r="EQ85" s="234"/>
      <c r="ER85" s="233"/>
      <c r="ES85" s="232"/>
      <c r="ET85" s="117">
        <f t="shared" si="259"/>
        <v>0</v>
      </c>
      <c r="EY85" s="116">
        <f>13.5-11.79</f>
        <v>1.7100000000000009</v>
      </c>
      <c r="FK85" s="230">
        <f t="shared" ref="FK85:FQ85" si="364">SUM(FK83:FK84)</f>
        <v>604644833.76164019</v>
      </c>
      <c r="FL85" s="230">
        <f t="shared" si="364"/>
        <v>301273.89147400111</v>
      </c>
      <c r="FM85" s="230">
        <f t="shared" si="364"/>
        <v>-56873718.607773989</v>
      </c>
      <c r="FN85" s="418">
        <f t="shared" si="364"/>
        <v>170714601.58333331</v>
      </c>
      <c r="FO85" s="232">
        <f t="shared" si="364"/>
        <v>-23412690.296926402</v>
      </c>
      <c r="FP85" s="235">
        <f t="shared" si="364"/>
        <v>-35145784.79846672</v>
      </c>
      <c r="FQ85" s="233">
        <f t="shared" si="364"/>
        <v>549061151.99000001</v>
      </c>
      <c r="FR85" s="234"/>
      <c r="FS85" s="233"/>
      <c r="FT85" s="232"/>
      <c r="FU85" s="117">
        <f t="shared" si="261"/>
        <v>0</v>
      </c>
      <c r="FZ85" s="116">
        <f>13.5-11.79</f>
        <v>1.7100000000000009</v>
      </c>
      <c r="GL85" s="230">
        <f t="shared" ref="GL85:GR85" si="365">SUM(GL83:GL84)</f>
        <v>604644833.76164019</v>
      </c>
      <c r="GM85" s="230">
        <f t="shared" si="365"/>
        <v>301273.89147400111</v>
      </c>
      <c r="GN85" s="230">
        <f t="shared" si="365"/>
        <v>-56873718.607773989</v>
      </c>
      <c r="GO85" s="418">
        <f t="shared" si="365"/>
        <v>170714601.58333331</v>
      </c>
      <c r="GP85" s="232">
        <f t="shared" si="365"/>
        <v>-23412690.296926402</v>
      </c>
      <c r="GQ85" s="235">
        <f t="shared" si="365"/>
        <v>-35145784.79846672</v>
      </c>
      <c r="GR85" s="233">
        <f t="shared" si="365"/>
        <v>549061151.99000001</v>
      </c>
      <c r="GS85" s="234"/>
      <c r="GT85" s="233"/>
      <c r="GU85" s="232"/>
      <c r="GV85" s="117">
        <f t="shared" si="263"/>
        <v>0</v>
      </c>
      <c r="HA85" s="116">
        <f>13.5-11.79</f>
        <v>1.7100000000000009</v>
      </c>
      <c r="HM85" s="230">
        <f t="shared" ref="HM85:HS85" si="366">SUM(HM83:HM84)</f>
        <v>604644833.76164019</v>
      </c>
      <c r="HN85" s="230">
        <f t="shared" si="366"/>
        <v>301273.89147400111</v>
      </c>
      <c r="HO85" s="230">
        <f t="shared" si="366"/>
        <v>-56873718.607773989</v>
      </c>
      <c r="HP85" s="418">
        <f t="shared" si="366"/>
        <v>170714601.58333331</v>
      </c>
      <c r="HQ85" s="232">
        <f t="shared" si="366"/>
        <v>-23412690.296926402</v>
      </c>
      <c r="HR85" s="235">
        <f t="shared" si="366"/>
        <v>-35145784.79846672</v>
      </c>
      <c r="HS85" s="233">
        <f t="shared" si="366"/>
        <v>549061151.99000001</v>
      </c>
      <c r="HT85" s="234"/>
      <c r="HU85" s="233"/>
      <c r="HV85" s="232"/>
      <c r="HW85" s="117">
        <f t="shared" si="265"/>
        <v>0</v>
      </c>
      <c r="IB85" s="116">
        <f>13.5-11.79</f>
        <v>1.7100000000000009</v>
      </c>
      <c r="IN85" s="230">
        <f t="shared" ref="IN85:IT85" si="367">SUM(IN83:IN84)</f>
        <v>604644833.76164019</v>
      </c>
      <c r="IO85" s="230">
        <f t="shared" si="367"/>
        <v>301273.89147400111</v>
      </c>
      <c r="IP85" s="230">
        <f t="shared" si="367"/>
        <v>-56873718.607773989</v>
      </c>
      <c r="IQ85" s="418">
        <f t="shared" si="367"/>
        <v>170714601.58333331</v>
      </c>
      <c r="IR85" s="232">
        <f t="shared" si="367"/>
        <v>-23412690.296926402</v>
      </c>
      <c r="IS85" s="235">
        <f t="shared" si="367"/>
        <v>-35145784.79846672</v>
      </c>
      <c r="IT85" s="233">
        <f t="shared" si="367"/>
        <v>549061151.99000001</v>
      </c>
      <c r="IU85" s="234"/>
      <c r="IV85" s="233"/>
      <c r="IW85" s="232"/>
      <c r="IX85" s="117">
        <f t="shared" si="267"/>
        <v>0</v>
      </c>
      <c r="JC85" s="116">
        <f>13.5-11.79</f>
        <v>1.7100000000000009</v>
      </c>
      <c r="JO85" s="230">
        <f t="shared" ref="JO85:JU85" si="368">SUM(JO83:JO84)</f>
        <v>604644833.76164019</v>
      </c>
      <c r="JP85" s="230">
        <f t="shared" si="368"/>
        <v>301273.89147400111</v>
      </c>
      <c r="JQ85" s="230">
        <f t="shared" si="368"/>
        <v>-56873718.607773989</v>
      </c>
      <c r="JR85" s="418">
        <f t="shared" si="368"/>
        <v>170714601.58333331</v>
      </c>
      <c r="JS85" s="232">
        <f t="shared" si="368"/>
        <v>-23412690.296926402</v>
      </c>
      <c r="JT85" s="235">
        <f t="shared" si="368"/>
        <v>-35145784.79846672</v>
      </c>
      <c r="JU85" s="233">
        <f t="shared" si="368"/>
        <v>549061151.99000001</v>
      </c>
      <c r="JV85" s="234"/>
      <c r="JW85" s="233"/>
      <c r="JX85" s="232"/>
      <c r="JY85" s="117">
        <f t="shared" si="269"/>
        <v>0</v>
      </c>
      <c r="KD85" s="116">
        <f>13.5-11.79</f>
        <v>1.7100000000000009</v>
      </c>
      <c r="KP85" s="230">
        <f t="shared" ref="KP85:KV85" si="369">SUM(KP83:KP84)</f>
        <v>604644833.76164019</v>
      </c>
      <c r="KQ85" s="230">
        <f t="shared" si="369"/>
        <v>301273.89147400111</v>
      </c>
      <c r="KR85" s="230">
        <f t="shared" si="369"/>
        <v>-56873718.607773989</v>
      </c>
      <c r="KS85" s="418">
        <f t="shared" si="369"/>
        <v>170714601.58333331</v>
      </c>
      <c r="KT85" s="232">
        <f t="shared" si="369"/>
        <v>-23412690.296926402</v>
      </c>
      <c r="KU85" s="235">
        <f t="shared" si="369"/>
        <v>-35145784.79846672</v>
      </c>
      <c r="KV85" s="233">
        <f t="shared" si="369"/>
        <v>549061151.99000001</v>
      </c>
      <c r="KW85" s="234"/>
      <c r="KX85" s="233"/>
      <c r="KY85" s="232"/>
      <c r="KZ85" s="117">
        <f t="shared" si="271"/>
        <v>0</v>
      </c>
      <c r="LE85" s="116">
        <f>13.5-11.79</f>
        <v>1.7100000000000009</v>
      </c>
    </row>
    <row r="86" spans="1:327" x14ac:dyDescent="0.25">
      <c r="A86" s="229">
        <v>-2239182.8293599999</v>
      </c>
      <c r="B86" s="222" t="s">
        <v>353</v>
      </c>
      <c r="C86" s="222"/>
      <c r="D86" s="222">
        <f t="shared" ref="D86:I86" si="370">+D82+D85</f>
        <v>-1355490034.3264627</v>
      </c>
      <c r="E86" s="417">
        <f t="shared" si="370"/>
        <v>-172637887.53198665</v>
      </c>
      <c r="F86" s="222">
        <f t="shared" si="370"/>
        <v>-825444669.27791417</v>
      </c>
      <c r="G86" s="413">
        <f t="shared" si="370"/>
        <v>-79244236.953107178</v>
      </c>
      <c r="H86" s="226">
        <f t="shared" si="370"/>
        <v>-82829788.21277836</v>
      </c>
      <c r="I86" s="229">
        <f t="shared" si="370"/>
        <v>-56076733.714107342</v>
      </c>
      <c r="J86" s="227">
        <f>+J15+J63</f>
        <v>-139256718.63656881</v>
      </c>
      <c r="K86" s="228">
        <f>+(F86-E86)/E86</f>
        <v>3.7813645143507353</v>
      </c>
      <c r="L86" s="227">
        <f>+F86-E86</f>
        <v>-652806781.74592757</v>
      </c>
      <c r="M86" s="226">
        <f>+F86-I86</f>
        <v>-769367935.56380677</v>
      </c>
      <c r="N86" s="117">
        <f t="shared" si="272"/>
        <v>9.2885416245108114</v>
      </c>
      <c r="AB86" s="118"/>
      <c r="AF86" s="222">
        <f t="shared" ref="AF86:AK86" si="371">+AF82+AF85</f>
        <v>-2769399893.6250644</v>
      </c>
      <c r="AG86" s="417">
        <f t="shared" si="371"/>
        <v>-197701447.85213673</v>
      </c>
      <c r="AH86" s="222">
        <f t="shared" si="371"/>
        <v>-1550889338.5558286</v>
      </c>
      <c r="AI86" s="413">
        <f t="shared" si="371"/>
        <v>-199526328.64512992</v>
      </c>
      <c r="AJ86" s="226">
        <f t="shared" si="371"/>
        <v>-179510176.5296585</v>
      </c>
      <c r="AK86" s="229">
        <f t="shared" si="371"/>
        <v>-114224010.73831481</v>
      </c>
      <c r="AL86" s="227">
        <f>+AL15+AL63</f>
        <v>-527548591.30399549</v>
      </c>
      <c r="AM86" s="228">
        <f>+(AH86-AG86)/AG86</f>
        <v>6.8446028362713731</v>
      </c>
      <c r="AN86" s="227">
        <f>+AH86-AG86</f>
        <v>-1353187890.703692</v>
      </c>
      <c r="AO86" s="226">
        <f>+AH86-AK86</f>
        <v>-1436665327.8175137</v>
      </c>
      <c r="BD86" s="118"/>
      <c r="BG86" s="222">
        <f t="shared" ref="BG86:BL86" si="372">+BG82+BG85</f>
        <v>-4621941278.6440802</v>
      </c>
      <c r="BH86" s="417">
        <f t="shared" si="372"/>
        <v>-347913662.59595942</v>
      </c>
      <c r="BI86" s="222">
        <f t="shared" si="372"/>
        <v>-2536334007.8337421</v>
      </c>
      <c r="BJ86" s="413">
        <f t="shared" si="372"/>
        <v>-377732710.85932153</v>
      </c>
      <c r="BK86" s="226">
        <f t="shared" si="372"/>
        <v>-228489364.63833508</v>
      </c>
      <c r="BL86" s="229">
        <f t="shared" si="372"/>
        <v>-393701376.80701506</v>
      </c>
      <c r="BM86" s="227">
        <f>+BM15+BM63</f>
        <v>-737770155.90970635</v>
      </c>
      <c r="BN86" s="228">
        <f>+(BI86-BH86)/BH86</f>
        <v>6.2901247651755723</v>
      </c>
      <c r="BO86" s="227">
        <f>+BI86-BH86</f>
        <v>-2188420345.2377825</v>
      </c>
      <c r="BP86" s="226">
        <f>+BI86-BL86</f>
        <v>-2142632631.0267272</v>
      </c>
      <c r="BQ86" s="117">
        <f t="shared" si="253"/>
        <v>9.3773845203613675</v>
      </c>
      <c r="CE86" s="118"/>
      <c r="CH86" s="222">
        <f t="shared" ref="CH86:CM86" si="373">+CH82+CH85</f>
        <v>-5692431312.9705439</v>
      </c>
      <c r="CI86" s="417">
        <f t="shared" si="373"/>
        <v>-645551550.12794662</v>
      </c>
      <c r="CJ86" s="222">
        <f t="shared" si="373"/>
        <v>-3131778677.1116562</v>
      </c>
      <c r="CK86" s="413">
        <f t="shared" si="373"/>
        <v>-316976947.81242871</v>
      </c>
      <c r="CL86" s="226">
        <f t="shared" si="373"/>
        <v>-301319152.85111338</v>
      </c>
      <c r="CM86" s="229">
        <f t="shared" si="373"/>
        <v>-439778110.52112246</v>
      </c>
      <c r="CN86" s="227">
        <f>+CN15+CN63</f>
        <v>-857026874.54627514</v>
      </c>
      <c r="CO86" s="228">
        <f>+(CJ86-CI86)/CI86</f>
        <v>3.8513223715301215</v>
      </c>
      <c r="CP86" s="227">
        <f>+CJ86-CI86</f>
        <v>-2486227126.9837093</v>
      </c>
      <c r="CQ86" s="226">
        <f>+CJ86-CM86</f>
        <v>-2692000566.5905337</v>
      </c>
      <c r="CR86" s="117">
        <f t="shared" si="255"/>
        <v>8.9340506274444973</v>
      </c>
      <c r="DF86" s="118"/>
      <c r="DI86" s="222">
        <f t="shared" ref="DI86:DN86" si="374">+DI82+DI85</f>
        <v>-7127921347.2970047</v>
      </c>
      <c r="DJ86" s="417">
        <f t="shared" si="374"/>
        <v>-863189437.65993333</v>
      </c>
      <c r="DK86" s="222">
        <f t="shared" si="374"/>
        <v>-4177223346.3895707</v>
      </c>
      <c r="DL86" s="413">
        <f t="shared" si="374"/>
        <v>-396221184.76553601</v>
      </c>
      <c r="DM86" s="226">
        <f t="shared" si="374"/>
        <v>-414148941.06389177</v>
      </c>
      <c r="DN86" s="229">
        <f t="shared" si="374"/>
        <v>-775854844.23522997</v>
      </c>
      <c r="DO86" s="227">
        <f>+DO15+DO63</f>
        <v>-501283593.18284392</v>
      </c>
      <c r="DP86" s="228">
        <f>+(DK86-DJ86)/DJ86</f>
        <v>3.8392892268397421</v>
      </c>
      <c r="DQ86" s="227">
        <f>+DK86-DJ86</f>
        <v>-3314033908.7296371</v>
      </c>
      <c r="DR86" s="226">
        <f>+DK86-DN86</f>
        <v>-3401368502.1543407</v>
      </c>
      <c r="DS86" s="117">
        <f t="shared" si="257"/>
        <v>8.212911261867994</v>
      </c>
      <c r="EG86" s="118"/>
      <c r="EJ86" s="222">
        <f t="shared" ref="EJ86:EO86" si="375">+EJ82+EJ85</f>
        <v>-8563411381.6234665</v>
      </c>
      <c r="EK86" s="417">
        <f t="shared" si="375"/>
        <v>-1035827325.1919198</v>
      </c>
      <c r="EL86" s="222">
        <f t="shared" si="375"/>
        <v>-5002668015.6674843</v>
      </c>
      <c r="EM86" s="413">
        <f t="shared" si="375"/>
        <v>-475465421.71864313</v>
      </c>
      <c r="EN86" s="226">
        <f t="shared" si="375"/>
        <v>-496978729.2766701</v>
      </c>
      <c r="EO86" s="229">
        <f t="shared" si="375"/>
        <v>-911931577.94933736</v>
      </c>
      <c r="EP86" s="227">
        <f>+EP15+EP63</f>
        <v>-640540311.81941283</v>
      </c>
      <c r="EQ86" s="228">
        <f>+(EL86-EK86)/EK86</f>
        <v>3.8296351080915745</v>
      </c>
      <c r="ER86" s="227">
        <f>+EL86-EK86</f>
        <v>-3966840690.4755645</v>
      </c>
      <c r="ES86" s="226">
        <f>+EL86-EO86</f>
        <v>-4090736437.7181468</v>
      </c>
      <c r="ET86" s="117">
        <f t="shared" si="259"/>
        <v>8.2312103048595802</v>
      </c>
      <c r="FH86" s="118"/>
      <c r="FK86" s="222">
        <f t="shared" ref="FK86:FP86" si="376">+FK82+FK85</f>
        <v>-9603901415.9499283</v>
      </c>
      <c r="FL86" s="417">
        <f t="shared" si="376"/>
        <v>-858465212.72390628</v>
      </c>
      <c r="FM86" s="222">
        <f t="shared" si="376"/>
        <v>-5828112684.9453983</v>
      </c>
      <c r="FN86" s="413">
        <f t="shared" si="376"/>
        <v>-554709658.67175031</v>
      </c>
      <c r="FO86" s="226">
        <f t="shared" si="376"/>
        <v>-564808517.48944831</v>
      </c>
      <c r="FP86" s="229">
        <f t="shared" si="376"/>
        <v>-1018008311.6634446</v>
      </c>
      <c r="FQ86" s="227">
        <f>+FQ15+FQ63</f>
        <v>-779797030.45598161</v>
      </c>
      <c r="FR86" s="228">
        <f>+(FM86-FL86)/FL86</f>
        <v>5.7889910954607267</v>
      </c>
      <c r="FS86" s="227">
        <f>+FM86-FL86</f>
        <v>-4969647472.2214918</v>
      </c>
      <c r="FT86" s="226">
        <f>+FM86-FP86</f>
        <v>-4810104373.2819538</v>
      </c>
      <c r="FU86" s="117">
        <f t="shared" si="261"/>
        <v>8.5163453176355741</v>
      </c>
      <c r="GI86" s="118"/>
      <c r="GL86" s="222">
        <f t="shared" ref="GL86:GQ86" si="377">+GL82+GL85</f>
        <v>-11079391450.27639</v>
      </c>
      <c r="GM86" s="417">
        <f t="shared" si="377"/>
        <v>-1081103100.2558928</v>
      </c>
      <c r="GN86" s="222">
        <f t="shared" si="377"/>
        <v>-6653557354.2233124</v>
      </c>
      <c r="GO86" s="413">
        <f t="shared" si="377"/>
        <v>-633953895.62485743</v>
      </c>
      <c r="GP86" s="226">
        <f t="shared" si="377"/>
        <v>-647638305.70222664</v>
      </c>
      <c r="GQ86" s="229">
        <f t="shared" si="377"/>
        <v>-1144085045.3775518</v>
      </c>
      <c r="GR86" s="227">
        <f>+GR15+GR63</f>
        <v>-919053749.09255028</v>
      </c>
      <c r="GS86" s="228">
        <f>+(GN86-GM86)/GM86</f>
        <v>5.1544152011481996</v>
      </c>
      <c r="GT86" s="227">
        <f>+GN86-GM86</f>
        <v>-5572454253.9674196</v>
      </c>
      <c r="GU86" s="226">
        <f>+GN86-GQ86</f>
        <v>-5509472308.8457603</v>
      </c>
      <c r="GV86" s="117">
        <f t="shared" si="263"/>
        <v>8.5070204469636863</v>
      </c>
      <c r="HJ86" s="118"/>
      <c r="HM86" s="222">
        <f t="shared" ref="HM86:HR86" si="378">+HM82+HM85</f>
        <v>-12619881484.602854</v>
      </c>
      <c r="HN86" s="417">
        <f t="shared" si="378"/>
        <v>-1353740987.7878799</v>
      </c>
      <c r="HO86" s="222">
        <f t="shared" si="378"/>
        <v>-7479002023.5012274</v>
      </c>
      <c r="HP86" s="413">
        <f t="shared" si="378"/>
        <v>-713198132.57796454</v>
      </c>
      <c r="HQ86" s="226">
        <f t="shared" si="378"/>
        <v>-745468093.91500497</v>
      </c>
      <c r="HR86" s="229">
        <f t="shared" si="378"/>
        <v>-1270161779.0916593</v>
      </c>
      <c r="HS86" s="227">
        <f>+HS15+HS63</f>
        <v>-1058310467.7291192</v>
      </c>
      <c r="HT86" s="228">
        <f>+(HO86-HN86)/HN86</f>
        <v>4.5246920134423272</v>
      </c>
      <c r="HU86" s="227">
        <f>+HO86-HN86</f>
        <v>-6125261035.7133474</v>
      </c>
      <c r="HV86" s="226">
        <f>+HO86-HR86</f>
        <v>-6208840244.4095678</v>
      </c>
      <c r="HW86" s="117">
        <f t="shared" si="265"/>
        <v>8.3287806615603763</v>
      </c>
      <c r="IK86" s="118"/>
      <c r="IN86" s="222">
        <f t="shared" ref="IN86:IS86" si="379">+IN82+IN85</f>
        <v>-14155371518.929317</v>
      </c>
      <c r="IO86" s="417">
        <f t="shared" si="379"/>
        <v>-1626378875.3198671</v>
      </c>
      <c r="IP86" s="222">
        <f t="shared" si="379"/>
        <v>-8304446692.7791414</v>
      </c>
      <c r="IQ86" s="413">
        <f t="shared" si="379"/>
        <v>-792442369.5310719</v>
      </c>
      <c r="IR86" s="226">
        <f t="shared" si="379"/>
        <v>-828297882.1277833</v>
      </c>
      <c r="IS86" s="229">
        <f t="shared" si="379"/>
        <v>-1406238512.8057668</v>
      </c>
      <c r="IT86" s="227">
        <f>+IT15+IT63</f>
        <v>-1197567186.3656878</v>
      </c>
      <c r="IU86" s="228">
        <f>+(IP86-IO86)/IO86</f>
        <v>4.1060960141565221</v>
      </c>
      <c r="IV86" s="227">
        <f>+IP86-IO86</f>
        <v>-6678067817.4592743</v>
      </c>
      <c r="IW86" s="226">
        <f>+IP86-IS86</f>
        <v>-6898208179.9733744</v>
      </c>
      <c r="IX86" s="117">
        <f t="shared" si="267"/>
        <v>8.3281731473860905</v>
      </c>
      <c r="JL86" s="118"/>
      <c r="JO86" s="222">
        <f t="shared" ref="JO86:JT86" si="380">+JO82+JO85</f>
        <v>-15690861553.255779</v>
      </c>
      <c r="JP86" s="417">
        <f t="shared" si="380"/>
        <v>-1899016762.8518543</v>
      </c>
      <c r="JQ86" s="222">
        <f t="shared" si="380"/>
        <v>-9129891362.0570545</v>
      </c>
      <c r="JR86" s="413">
        <f t="shared" si="380"/>
        <v>-871686606.48417926</v>
      </c>
      <c r="JS86" s="226">
        <f t="shared" si="380"/>
        <v>-911127670.34056163</v>
      </c>
      <c r="JT86" s="229">
        <f t="shared" si="380"/>
        <v>-1542315246.5198741</v>
      </c>
      <c r="JU86" s="227">
        <f>+JU15+JU63</f>
        <v>-1336823905.0022566</v>
      </c>
      <c r="JV86" s="228">
        <f>+(JQ86-JP86)/JP86</f>
        <v>3.8076939291184622</v>
      </c>
      <c r="JW86" s="227">
        <f>+JQ86-JP86</f>
        <v>-7230874599.2052002</v>
      </c>
      <c r="JX86" s="226">
        <f>+JQ86-JT86</f>
        <v>-7587576115.5371799</v>
      </c>
      <c r="JY86" s="117">
        <f t="shared" si="269"/>
        <v>8.3276760903344016</v>
      </c>
      <c r="KM86" s="118"/>
      <c r="KP86" s="222">
        <f t="shared" ref="KP86:KU86" si="381">+KP82+KP85</f>
        <v>-17106351587.582243</v>
      </c>
      <c r="KQ86" s="417">
        <f t="shared" si="381"/>
        <v>-2071654650.3838415</v>
      </c>
      <c r="KR86" s="222">
        <f t="shared" si="381"/>
        <v>-9955336031.3349686</v>
      </c>
      <c r="KS86" s="413">
        <f t="shared" si="381"/>
        <v>-950930843.43728638</v>
      </c>
      <c r="KT86" s="226">
        <f t="shared" si="381"/>
        <v>-993957458.55333984</v>
      </c>
      <c r="KU86" s="229">
        <f t="shared" si="381"/>
        <v>-1658391980.2339816</v>
      </c>
      <c r="KV86" s="227">
        <f>+KV15+KV63</f>
        <v>-1476080623.6388252</v>
      </c>
      <c r="KW86" s="228">
        <f>+(KR86-KQ86)/KQ86</f>
        <v>3.8054998112211504</v>
      </c>
      <c r="KX86" s="227">
        <f>+KR86-KQ86</f>
        <v>-7883681380.9511271</v>
      </c>
      <c r="KY86" s="226">
        <f>+KR86-KU86</f>
        <v>-8296944051.1009865</v>
      </c>
      <c r="KZ86" s="117">
        <f t="shared" si="271"/>
        <v>8.3473834616391063</v>
      </c>
      <c r="LN86" s="118"/>
    </row>
    <row r="87" spans="1:327" x14ac:dyDescent="0.25">
      <c r="A87" s="215">
        <v>0</v>
      </c>
      <c r="B87" s="143"/>
      <c r="C87" s="143"/>
      <c r="D87" s="143"/>
      <c r="E87" s="147"/>
      <c r="F87" s="143"/>
      <c r="G87" s="388"/>
      <c r="H87" s="213"/>
      <c r="I87" s="215"/>
      <c r="J87" s="148"/>
      <c r="K87" s="149"/>
      <c r="L87" s="148">
        <f>+F87-E87</f>
        <v>0</v>
      </c>
      <c r="M87" s="213" t="e">
        <f>+(I87-#REF!)</f>
        <v>#REF!</v>
      </c>
      <c r="N87" s="117" t="e">
        <f t="shared" si="272"/>
        <v>#REF!</v>
      </c>
      <c r="AF87" s="143"/>
      <c r="AG87" s="147"/>
      <c r="AH87" s="143"/>
      <c r="AI87" s="388"/>
      <c r="AJ87" s="213"/>
      <c r="AK87" s="215"/>
      <c r="AL87" s="148"/>
      <c r="AM87" s="149"/>
      <c r="AN87" s="148">
        <f>+AH87-AG87</f>
        <v>0</v>
      </c>
      <c r="AO87" s="213" t="e">
        <f>+(AK87-#REF!)</f>
        <v>#REF!</v>
      </c>
      <c r="BG87" s="143"/>
      <c r="BH87" s="147"/>
      <c r="BI87" s="143"/>
      <c r="BJ87" s="388"/>
      <c r="BK87" s="213"/>
      <c r="BL87" s="215"/>
      <c r="BM87" s="148"/>
      <c r="BN87" s="149"/>
      <c r="BO87" s="148">
        <f>+BI87-BH87</f>
        <v>0</v>
      </c>
      <c r="BP87" s="213" t="e">
        <f>+(BL87-#REF!)</f>
        <v>#REF!</v>
      </c>
      <c r="BQ87" s="117" t="e">
        <f t="shared" si="253"/>
        <v>#REF!</v>
      </c>
      <c r="CH87" s="143"/>
      <c r="CI87" s="147"/>
      <c r="CJ87" s="143"/>
      <c r="CK87" s="388"/>
      <c r="CL87" s="213"/>
      <c r="CM87" s="215"/>
      <c r="CN87" s="148"/>
      <c r="CO87" s="149"/>
      <c r="CP87" s="148">
        <f>+CJ87-CI87</f>
        <v>0</v>
      </c>
      <c r="CQ87" s="213" t="e">
        <f>+(CM87-#REF!)</f>
        <v>#REF!</v>
      </c>
      <c r="CR87" s="117" t="e">
        <f t="shared" si="255"/>
        <v>#REF!</v>
      </c>
      <c r="DI87" s="143"/>
      <c r="DJ87" s="147"/>
      <c r="DK87" s="143"/>
      <c r="DL87" s="388"/>
      <c r="DM87" s="213"/>
      <c r="DN87" s="215"/>
      <c r="DO87" s="148"/>
      <c r="DP87" s="149"/>
      <c r="DQ87" s="148">
        <f>+DK87-DJ87</f>
        <v>0</v>
      </c>
      <c r="DR87" s="213" t="e">
        <f>+(DN87-#REF!)</f>
        <v>#REF!</v>
      </c>
      <c r="DS87" s="117" t="e">
        <f t="shared" si="257"/>
        <v>#REF!</v>
      </c>
      <c r="EJ87" s="143"/>
      <c r="EK87" s="147"/>
      <c r="EL87" s="143"/>
      <c r="EM87" s="388"/>
      <c r="EN87" s="213"/>
      <c r="EO87" s="215"/>
      <c r="EP87" s="148"/>
      <c r="EQ87" s="149"/>
      <c r="ER87" s="148">
        <f>+EL87-EK87</f>
        <v>0</v>
      </c>
      <c r="ES87" s="213" t="e">
        <f>+(EO87-#REF!)</f>
        <v>#REF!</v>
      </c>
      <c r="ET87" s="117" t="e">
        <f t="shared" si="259"/>
        <v>#REF!</v>
      </c>
      <c r="FK87" s="143"/>
      <c r="FL87" s="147"/>
      <c r="FM87" s="143"/>
      <c r="FN87" s="388"/>
      <c r="FO87" s="213"/>
      <c r="FP87" s="215"/>
      <c r="FQ87" s="148"/>
      <c r="FR87" s="149"/>
      <c r="FS87" s="148">
        <f>+FM87-FL87</f>
        <v>0</v>
      </c>
      <c r="FT87" s="213" t="e">
        <f>+(FP87-#REF!)</f>
        <v>#REF!</v>
      </c>
      <c r="FU87" s="117" t="e">
        <f t="shared" si="261"/>
        <v>#REF!</v>
      </c>
      <c r="GL87" s="143"/>
      <c r="GM87" s="147"/>
      <c r="GN87" s="143"/>
      <c r="GO87" s="388"/>
      <c r="GP87" s="213"/>
      <c r="GQ87" s="215"/>
      <c r="GR87" s="148"/>
      <c r="GS87" s="149"/>
      <c r="GT87" s="148">
        <f>+GN87-GM87</f>
        <v>0</v>
      </c>
      <c r="GU87" s="213" t="e">
        <f>+(GQ87-#REF!)</f>
        <v>#REF!</v>
      </c>
      <c r="GV87" s="117" t="e">
        <f t="shared" si="263"/>
        <v>#REF!</v>
      </c>
      <c r="HM87" s="143"/>
      <c r="HN87" s="147"/>
      <c r="HO87" s="143"/>
      <c r="HP87" s="388"/>
      <c r="HQ87" s="213"/>
      <c r="HR87" s="215"/>
      <c r="HS87" s="148"/>
      <c r="HT87" s="149"/>
      <c r="HU87" s="148">
        <f>+HO87-HN87</f>
        <v>0</v>
      </c>
      <c r="HV87" s="213" t="e">
        <f>+(HR87-#REF!)</f>
        <v>#REF!</v>
      </c>
      <c r="HW87" s="117" t="e">
        <f t="shared" si="265"/>
        <v>#REF!</v>
      </c>
      <c r="IN87" s="143"/>
      <c r="IO87" s="147"/>
      <c r="IP87" s="143"/>
      <c r="IQ87" s="388"/>
      <c r="IR87" s="213"/>
      <c r="IS87" s="215"/>
      <c r="IT87" s="148"/>
      <c r="IU87" s="149"/>
      <c r="IV87" s="148">
        <f>+IP87-IO87</f>
        <v>0</v>
      </c>
      <c r="IW87" s="213" t="e">
        <f>+(IS87-#REF!)</f>
        <v>#REF!</v>
      </c>
      <c r="IX87" s="117" t="e">
        <f t="shared" si="267"/>
        <v>#REF!</v>
      </c>
      <c r="JO87" s="143"/>
      <c r="JP87" s="147"/>
      <c r="JQ87" s="143"/>
      <c r="JR87" s="388"/>
      <c r="JS87" s="213"/>
      <c r="JT87" s="215"/>
      <c r="JU87" s="148"/>
      <c r="JV87" s="149"/>
      <c r="JW87" s="148">
        <f>+JQ87-JP87</f>
        <v>0</v>
      </c>
      <c r="JX87" s="213" t="e">
        <f>+(JT87-#REF!)</f>
        <v>#REF!</v>
      </c>
      <c r="JY87" s="117" t="e">
        <f t="shared" si="269"/>
        <v>#REF!</v>
      </c>
      <c r="KP87" s="143"/>
      <c r="KQ87" s="147"/>
      <c r="KR87" s="143"/>
      <c r="KS87" s="388"/>
      <c r="KT87" s="213"/>
      <c r="KU87" s="215"/>
      <c r="KV87" s="148"/>
      <c r="KW87" s="149"/>
      <c r="KX87" s="148">
        <f>+KR87-KQ87</f>
        <v>0</v>
      </c>
      <c r="KY87" s="213" t="e">
        <f>+(KU87-#REF!)</f>
        <v>#REF!</v>
      </c>
      <c r="KZ87" s="117" t="e">
        <f t="shared" si="271"/>
        <v>#REF!</v>
      </c>
    </row>
    <row r="88" spans="1:327" x14ac:dyDescent="0.25">
      <c r="A88" s="215"/>
      <c r="B88" s="279" t="s">
        <v>352</v>
      </c>
      <c r="C88" s="279"/>
      <c r="D88" s="143"/>
      <c r="E88" s="147"/>
      <c r="F88" s="143"/>
      <c r="G88" s="388"/>
      <c r="H88" s="213"/>
      <c r="I88" s="215"/>
      <c r="J88" s="148"/>
      <c r="K88" s="149"/>
      <c r="L88" s="148"/>
      <c r="M88" s="213"/>
      <c r="AF88" s="143"/>
      <c r="AG88" s="147"/>
      <c r="AH88" s="143"/>
      <c r="AI88" s="388"/>
      <c r="AJ88" s="213"/>
      <c r="AK88" s="215"/>
      <c r="AL88" s="148"/>
      <c r="AM88" s="149"/>
      <c r="AN88" s="148"/>
      <c r="AO88" s="213"/>
      <c r="BG88" s="143"/>
      <c r="BH88" s="147"/>
      <c r="BI88" s="143"/>
      <c r="BJ88" s="388"/>
      <c r="BK88" s="213"/>
      <c r="BL88" s="215"/>
      <c r="BM88" s="148"/>
      <c r="BN88" s="149"/>
      <c r="BO88" s="148"/>
      <c r="BP88" s="213"/>
      <c r="CH88" s="143"/>
      <c r="CI88" s="147"/>
      <c r="CJ88" s="143"/>
      <c r="CK88" s="388"/>
      <c r="CL88" s="213"/>
      <c r="CM88" s="215"/>
      <c r="CN88" s="148"/>
      <c r="CO88" s="149"/>
      <c r="CP88" s="148"/>
      <c r="CQ88" s="213"/>
      <c r="DI88" s="143"/>
      <c r="DJ88" s="147"/>
      <c r="DK88" s="143"/>
      <c r="DL88" s="388"/>
      <c r="DM88" s="213"/>
      <c r="DN88" s="215"/>
      <c r="DO88" s="148"/>
      <c r="DP88" s="149"/>
      <c r="DQ88" s="148"/>
      <c r="DR88" s="213"/>
      <c r="EJ88" s="143"/>
      <c r="EK88" s="147"/>
      <c r="EL88" s="143"/>
      <c r="EM88" s="388"/>
      <c r="EN88" s="213"/>
      <c r="EO88" s="215"/>
      <c r="EP88" s="148"/>
      <c r="EQ88" s="149"/>
      <c r="ER88" s="148"/>
      <c r="ES88" s="213"/>
      <c r="FK88" s="143"/>
      <c r="FL88" s="147"/>
      <c r="FM88" s="143"/>
      <c r="FN88" s="388"/>
      <c r="FO88" s="213"/>
      <c r="FP88" s="215"/>
      <c r="FQ88" s="148"/>
      <c r="FR88" s="149"/>
      <c r="FS88" s="148"/>
      <c r="FT88" s="213"/>
      <c r="GL88" s="143"/>
      <c r="GM88" s="147"/>
      <c r="GN88" s="143"/>
      <c r="GO88" s="388"/>
      <c r="GP88" s="213"/>
      <c r="GQ88" s="215"/>
      <c r="GR88" s="148"/>
      <c r="GS88" s="149"/>
      <c r="GT88" s="148"/>
      <c r="GU88" s="213"/>
      <c r="HM88" s="143"/>
      <c r="HN88" s="147"/>
      <c r="HO88" s="143"/>
      <c r="HP88" s="388"/>
      <c r="HQ88" s="213"/>
      <c r="HR88" s="215"/>
      <c r="HS88" s="148"/>
      <c r="HT88" s="149"/>
      <c r="HU88" s="148"/>
      <c r="HV88" s="213"/>
      <c r="IN88" s="143"/>
      <c r="IO88" s="147"/>
      <c r="IP88" s="143"/>
      <c r="IQ88" s="388"/>
      <c r="IR88" s="213"/>
      <c r="IS88" s="215"/>
      <c r="IT88" s="148"/>
      <c r="IU88" s="149"/>
      <c r="IV88" s="148"/>
      <c r="IW88" s="213"/>
      <c r="JO88" s="143"/>
      <c r="JP88" s="147"/>
      <c r="JQ88" s="143"/>
      <c r="JR88" s="388"/>
      <c r="JS88" s="213"/>
      <c r="JT88" s="215"/>
      <c r="JU88" s="148"/>
      <c r="JV88" s="149"/>
      <c r="JW88" s="148"/>
      <c r="JX88" s="213"/>
      <c r="KP88" s="143"/>
      <c r="KQ88" s="147"/>
      <c r="KR88" s="143"/>
      <c r="KS88" s="388"/>
      <c r="KT88" s="213"/>
      <c r="KU88" s="215"/>
      <c r="KV88" s="148"/>
      <c r="KW88" s="149"/>
      <c r="KX88" s="148"/>
      <c r="KY88" s="213"/>
    </row>
    <row r="89" spans="1:327" x14ac:dyDescent="0.25">
      <c r="A89" s="215"/>
      <c r="B89" s="279" t="s">
        <v>395</v>
      </c>
      <c r="C89" s="279"/>
      <c r="D89" s="324"/>
      <c r="E89" s="324"/>
      <c r="F89" s="324"/>
      <c r="G89" s="416"/>
      <c r="H89" s="414"/>
      <c r="I89" s="415"/>
      <c r="J89" s="414"/>
      <c r="K89" s="149"/>
      <c r="L89" s="148"/>
      <c r="M89" s="213"/>
      <c r="AF89" s="324"/>
      <c r="AG89" s="324"/>
      <c r="AH89" s="324"/>
      <c r="AI89" s="416"/>
      <c r="AJ89" s="414"/>
      <c r="AK89" s="415"/>
      <c r="AL89" s="414"/>
      <c r="AM89" s="149"/>
      <c r="AN89" s="148"/>
      <c r="AO89" s="213"/>
      <c r="BG89" s="324"/>
      <c r="BH89" s="324"/>
      <c r="BI89" s="324"/>
      <c r="BJ89" s="416"/>
      <c r="BK89" s="414"/>
      <c r="BL89" s="415"/>
      <c r="BM89" s="414"/>
      <c r="BN89" s="149"/>
      <c r="BO89" s="148"/>
      <c r="BP89" s="213"/>
      <c r="CH89" s="324"/>
      <c r="CI89" s="324"/>
      <c r="CJ89" s="324"/>
      <c r="CK89" s="416"/>
      <c r="CL89" s="414"/>
      <c r="CM89" s="415"/>
      <c r="CN89" s="414"/>
      <c r="CO89" s="149"/>
      <c r="CP89" s="148"/>
      <c r="CQ89" s="213"/>
      <c r="DI89" s="324"/>
      <c r="DJ89" s="324"/>
      <c r="DK89" s="324"/>
      <c r="DL89" s="416"/>
      <c r="DM89" s="414"/>
      <c r="DN89" s="415"/>
      <c r="DO89" s="414"/>
      <c r="DP89" s="149"/>
      <c r="DQ89" s="148"/>
      <c r="DR89" s="213"/>
      <c r="EJ89" s="324"/>
      <c r="EK89" s="324"/>
      <c r="EL89" s="324"/>
      <c r="EM89" s="416"/>
      <c r="EN89" s="414"/>
      <c r="EO89" s="415"/>
      <c r="EP89" s="414"/>
      <c r="EQ89" s="149"/>
      <c r="ER89" s="148"/>
      <c r="ES89" s="213"/>
      <c r="FK89" s="324"/>
      <c r="FL89" s="324"/>
      <c r="FM89" s="324"/>
      <c r="FN89" s="416"/>
      <c r="FO89" s="414"/>
      <c r="FP89" s="415"/>
      <c r="FQ89" s="414"/>
      <c r="FR89" s="149"/>
      <c r="FS89" s="148"/>
      <c r="FT89" s="213"/>
      <c r="GL89" s="324"/>
      <c r="GM89" s="324"/>
      <c r="GN89" s="324"/>
      <c r="GO89" s="416"/>
      <c r="GP89" s="414"/>
      <c r="GQ89" s="415"/>
      <c r="GR89" s="414"/>
      <c r="GS89" s="149"/>
      <c r="GT89" s="148"/>
      <c r="GU89" s="213"/>
      <c r="HM89" s="324"/>
      <c r="HN89" s="324"/>
      <c r="HO89" s="324"/>
      <c r="HP89" s="416"/>
      <c r="HQ89" s="414"/>
      <c r="HR89" s="415"/>
      <c r="HS89" s="414"/>
      <c r="HT89" s="149"/>
      <c r="HU89" s="148"/>
      <c r="HV89" s="213"/>
      <c r="IN89" s="324"/>
      <c r="IO89" s="324"/>
      <c r="IP89" s="324"/>
      <c r="IQ89" s="416"/>
      <c r="IR89" s="414"/>
      <c r="IS89" s="415"/>
      <c r="IT89" s="414"/>
      <c r="IU89" s="149"/>
      <c r="IV89" s="148"/>
      <c r="IW89" s="213"/>
      <c r="JO89" s="324"/>
      <c r="JP89" s="324"/>
      <c r="JQ89" s="324"/>
      <c r="JR89" s="416"/>
      <c r="JS89" s="414"/>
      <c r="JT89" s="415"/>
      <c r="JU89" s="414"/>
      <c r="JV89" s="149"/>
      <c r="JW89" s="148"/>
      <c r="JX89" s="213"/>
      <c r="KP89" s="324"/>
      <c r="KQ89" s="324"/>
      <c r="KR89" s="324"/>
      <c r="KS89" s="416"/>
      <c r="KT89" s="414"/>
      <c r="KU89" s="415"/>
      <c r="KV89" s="414"/>
      <c r="KW89" s="149"/>
      <c r="KX89" s="148"/>
      <c r="KY89" s="213"/>
    </row>
    <row r="90" spans="1:327" x14ac:dyDescent="0.25">
      <c r="A90" s="221">
        <v>-249254.77651522506</v>
      </c>
      <c r="B90" s="216" t="s">
        <v>352</v>
      </c>
      <c r="C90" s="216"/>
      <c r="D90" s="216">
        <f t="shared" ref="D90:J90" si="382">+D19+D67</f>
        <v>46079983.135052532</v>
      </c>
      <c r="E90" s="246">
        <f t="shared" si="382"/>
        <v>26636507.950701952</v>
      </c>
      <c r="F90" s="216">
        <f t="shared" si="382"/>
        <v>-131832136.95515884</v>
      </c>
      <c r="G90" s="413">
        <f t="shared" si="382"/>
        <v>131594529.91161078</v>
      </c>
      <c r="H90" s="226">
        <f t="shared" si="382"/>
        <v>-2309009.6436947715</v>
      </c>
      <c r="I90" s="229">
        <f t="shared" si="382"/>
        <v>-3430966.7329360163</v>
      </c>
      <c r="J90" s="219">
        <f t="shared" si="382"/>
        <v>25421058.604529403</v>
      </c>
      <c r="K90" s="220">
        <f>+(F90-E90)/E90</f>
        <v>-5.9493025586968749</v>
      </c>
      <c r="L90" s="219">
        <f>+F90-E90</f>
        <v>-158468644.90586078</v>
      </c>
      <c r="M90" s="218">
        <f>+F90-I90</f>
        <v>-128401170.22222283</v>
      </c>
      <c r="N90" s="117">
        <f>+M90/H90</f>
        <v>55.608763078512382</v>
      </c>
      <c r="AF90" s="216">
        <f t="shared" ref="AF90:AL90" si="383">+AF19+AF67</f>
        <v>-502283206.43480635</v>
      </c>
      <c r="AG90" s="246">
        <f t="shared" si="383"/>
        <v>-188843951.32049164</v>
      </c>
      <c r="AH90" s="216">
        <f t="shared" si="383"/>
        <v>-95899129.851965338</v>
      </c>
      <c r="AI90" s="413">
        <f t="shared" si="383"/>
        <v>-63528934.398221701</v>
      </c>
      <c r="AJ90" s="226">
        <f t="shared" si="383"/>
        <v>-13047503.314703897</v>
      </c>
      <c r="AK90" s="229">
        <f t="shared" si="383"/>
        <v>-110146240.06283182</v>
      </c>
      <c r="AL90" s="219">
        <f t="shared" si="383"/>
        <v>-30817447.486591954</v>
      </c>
      <c r="AM90" s="220">
        <f>+(AH90-AG90)/AG90</f>
        <v>-0.49217791101387937</v>
      </c>
      <c r="AN90" s="219">
        <f>+AH90-AG90</f>
        <v>92944821.468526304</v>
      </c>
      <c r="AO90" s="218">
        <f>+AH90-AK90</f>
        <v>14247110.210866481</v>
      </c>
      <c r="BG90" s="216">
        <f t="shared" ref="BG90:BM90" si="384">+BG19+BG67</f>
        <v>-929771462.89380205</v>
      </c>
      <c r="BH90" s="246">
        <f t="shared" si="384"/>
        <v>-258341846.89459002</v>
      </c>
      <c r="BI90" s="216">
        <f t="shared" si="384"/>
        <v>-244107261.50998604</v>
      </c>
      <c r="BJ90" s="413">
        <f t="shared" si="384"/>
        <v>-120687553.75223464</v>
      </c>
      <c r="BK90" s="226">
        <f t="shared" si="384"/>
        <v>-9739071.4777201004</v>
      </c>
      <c r="BL90" s="229">
        <f t="shared" si="384"/>
        <v>-189946583.10068542</v>
      </c>
      <c r="BM90" s="219">
        <f t="shared" si="384"/>
        <v>-106949146.15858582</v>
      </c>
      <c r="BN90" s="220">
        <f>+(BI90-BH90)/BH90</f>
        <v>-5.5099804989828249E-2</v>
      </c>
      <c r="BO90" s="219">
        <f>+BI90-BH90</f>
        <v>14234585.384603977</v>
      </c>
      <c r="BP90" s="218">
        <f>+BI90-BL90</f>
        <v>-54160678.409300625</v>
      </c>
      <c r="BQ90" s="117">
        <f>+BP90/BK90</f>
        <v>5.561174751946635</v>
      </c>
      <c r="CH90" s="216">
        <f t="shared" ref="CH90:CN90" si="385">+CH19+CH67</f>
        <v>-788742667.39477587</v>
      </c>
      <c r="CI90" s="246">
        <f t="shared" si="385"/>
        <v>-79993738.744856834</v>
      </c>
      <c r="CJ90" s="216">
        <f t="shared" si="385"/>
        <v>-257362917.57800359</v>
      </c>
      <c r="CK90" s="413">
        <f t="shared" si="385"/>
        <v>-148721771.64448029</v>
      </c>
      <c r="CL90" s="226">
        <f t="shared" si="385"/>
        <v>59432528.09855932</v>
      </c>
      <c r="CM90" s="229">
        <f t="shared" si="385"/>
        <v>-190475297.19586295</v>
      </c>
      <c r="CN90" s="219">
        <f t="shared" si="385"/>
        <v>-171621470.33013147</v>
      </c>
      <c r="CO90" s="220">
        <f>+(CJ90-CI90)/CI90</f>
        <v>2.217288273009375</v>
      </c>
      <c r="CP90" s="219">
        <f>+CJ90-CI90</f>
        <v>-177369178.83314675</v>
      </c>
      <c r="CQ90" s="218">
        <f>+CJ90-CM90</f>
        <v>-66887620.382140636</v>
      </c>
      <c r="CR90" s="117">
        <f>+CQ90/CL90</f>
        <v>-1.1254379129088745</v>
      </c>
      <c r="DI90" s="216">
        <f t="shared" ref="DI90:DO90" si="386">+DI19+DI67</f>
        <v>-1005027126.0614359</v>
      </c>
      <c r="DJ90" s="246">
        <f t="shared" si="386"/>
        <v>-179989069.56698847</v>
      </c>
      <c r="DK90" s="216">
        <f t="shared" si="386"/>
        <v>-300952789.2789076</v>
      </c>
      <c r="DL90" s="413">
        <f t="shared" si="386"/>
        <v>-65977267.370174706</v>
      </c>
      <c r="DM90" s="226">
        <f t="shared" si="386"/>
        <v>46941284.332238585</v>
      </c>
      <c r="DN90" s="229">
        <f t="shared" si="386"/>
        <v>-267658199.05542609</v>
      </c>
      <c r="DO90" s="219">
        <f t="shared" si="386"/>
        <v>-237391085.12217748</v>
      </c>
      <c r="DP90" s="220">
        <f>+(DK90-DJ90)/DJ90</f>
        <v>0.67206147574921904</v>
      </c>
      <c r="DQ90" s="219">
        <f>+DK90-DJ90</f>
        <v>-120963719.71191913</v>
      </c>
      <c r="DR90" s="218">
        <f>+DK90-DN90</f>
        <v>-33294590.223481506</v>
      </c>
      <c r="DS90" s="117">
        <f>+DR90/DM90</f>
        <v>-0.70928162058436206</v>
      </c>
      <c r="EJ90" s="216">
        <f t="shared" ref="EJ90:EP90" si="387">+EJ19+EJ67</f>
        <v>-1184179240.7564626</v>
      </c>
      <c r="EK90" s="246">
        <f t="shared" si="387"/>
        <v>-308586216.72094786</v>
      </c>
      <c r="EL90" s="216">
        <f t="shared" si="387"/>
        <v>-391886466.57602066</v>
      </c>
      <c r="EM90" s="413">
        <f t="shared" si="387"/>
        <v>-48888698.465000629</v>
      </c>
      <c r="EN90" s="226">
        <f t="shared" si="387"/>
        <v>43837366.97687225</v>
      </c>
      <c r="EO90" s="229">
        <f t="shared" si="387"/>
        <v>-128438436.84667188</v>
      </c>
      <c r="EP90" s="219">
        <f t="shared" si="387"/>
        <v>-350216789.12469363</v>
      </c>
      <c r="EQ90" s="220">
        <f>+(EL90-EK90)/EK90</f>
        <v>0.26994157658830426</v>
      </c>
      <c r="ER90" s="219">
        <f>+EL90-EK90</f>
        <v>-83300249.855072796</v>
      </c>
      <c r="ES90" s="218">
        <f>+EL90-EO90</f>
        <v>-263448029.72934878</v>
      </c>
      <c r="ET90" s="117">
        <f>+ES90/EN90</f>
        <v>-6.0096681871504485</v>
      </c>
      <c r="FK90" s="216">
        <f t="shared" ref="FK90:FQ90" si="388">+FK19+FK67</f>
        <v>-1345599969.033426</v>
      </c>
      <c r="FL90" s="246">
        <f t="shared" si="388"/>
        <v>-247148733.4246254</v>
      </c>
      <c r="FM90" s="216">
        <f t="shared" si="388"/>
        <v>-478677132.72539926</v>
      </c>
      <c r="FN90" s="413">
        <f t="shared" si="388"/>
        <v>-76254534.120327473</v>
      </c>
      <c r="FO90" s="226">
        <f t="shared" si="388"/>
        <v>60333965.837284341</v>
      </c>
      <c r="FP90" s="229">
        <f t="shared" si="388"/>
        <v>-217758763.34477979</v>
      </c>
      <c r="FQ90" s="219">
        <f t="shared" si="388"/>
        <v>-386094771.25557888</v>
      </c>
      <c r="FR90" s="220">
        <f>+(FM90-FL90)/FL90</f>
        <v>0.93679783866416055</v>
      </c>
      <c r="FS90" s="219">
        <f>+FM90-FL90</f>
        <v>-231528399.30077386</v>
      </c>
      <c r="FT90" s="218">
        <f>+FM90-FP90</f>
        <v>-260918369.38061947</v>
      </c>
      <c r="FU90" s="117">
        <f>+FT90/FO90</f>
        <v>-4.3245685205626048</v>
      </c>
      <c r="GL90" s="216">
        <f t="shared" ref="GL90:GR90" si="389">+GL19+GL67</f>
        <v>-1630987271.5614507</v>
      </c>
      <c r="GM90" s="246">
        <f t="shared" si="389"/>
        <v>-131966033.21779573</v>
      </c>
      <c r="GN90" s="216">
        <f t="shared" si="389"/>
        <v>-813875786.88354075</v>
      </c>
      <c r="GO90" s="413">
        <f t="shared" si="389"/>
        <v>-59354956.476464093</v>
      </c>
      <c r="GP90" s="226">
        <f t="shared" si="389"/>
        <v>34820547.943876654</v>
      </c>
      <c r="GQ90" s="229">
        <f t="shared" si="389"/>
        <v>-269322813.28528309</v>
      </c>
      <c r="GR90" s="219">
        <f t="shared" si="389"/>
        <v>-391288229.64224386</v>
      </c>
      <c r="GS90" s="220">
        <f>+(GN90-GM90)/GM90</f>
        <v>5.1673126564342988</v>
      </c>
      <c r="GT90" s="219">
        <f>+GN90-GM90</f>
        <v>-681909753.66574502</v>
      </c>
      <c r="GU90" s="218">
        <f>+GN90-GQ90</f>
        <v>-544552973.59825766</v>
      </c>
      <c r="GV90" s="117">
        <f>+GU90/GP90</f>
        <v>-15.63883987339779</v>
      </c>
      <c r="HM90" s="216">
        <f t="shared" ref="HM90:HS90" si="390">+HM19+HM67</f>
        <v>-1844598216.9270222</v>
      </c>
      <c r="HN90" s="246">
        <f t="shared" si="390"/>
        <v>-157725792.75576043</v>
      </c>
      <c r="HO90" s="216">
        <f t="shared" si="390"/>
        <v>-914056332.34783399</v>
      </c>
      <c r="HP90" s="413">
        <f t="shared" si="390"/>
        <v>-36824016.442065597</v>
      </c>
      <c r="HQ90" s="226">
        <f t="shared" si="390"/>
        <v>33909267.129245967</v>
      </c>
      <c r="HR90" s="229">
        <f t="shared" si="390"/>
        <v>-293335754.95442414</v>
      </c>
      <c r="HS90" s="219">
        <f t="shared" si="390"/>
        <v>-476565587.55618417</v>
      </c>
      <c r="HT90" s="220">
        <f>+(HO90-HN90)/HN90</f>
        <v>4.7952242076427982</v>
      </c>
      <c r="HU90" s="219">
        <f>+HO90-HN90</f>
        <v>-756330539.59207356</v>
      </c>
      <c r="HV90" s="218">
        <f>+HO90-HR90</f>
        <v>-620720577.39340985</v>
      </c>
      <c r="HW90" s="117">
        <f>+HV90/HQ90</f>
        <v>-18.305337447356759</v>
      </c>
      <c r="IN90" s="216">
        <f t="shared" ref="IN90:IT90" si="391">+IN19+IN67</f>
        <v>-2010303238.8105278</v>
      </c>
      <c r="IO90" s="246">
        <f t="shared" si="391"/>
        <v>-171615337.49014771</v>
      </c>
      <c r="IP90" s="216">
        <f t="shared" si="391"/>
        <v>-1031029871.6471233</v>
      </c>
      <c r="IQ90" s="413">
        <f t="shared" si="391"/>
        <v>-27566609.441390455</v>
      </c>
      <c r="IR90" s="226">
        <f t="shared" si="391"/>
        <v>62273530.547521979</v>
      </c>
      <c r="IS90" s="229">
        <f t="shared" si="391"/>
        <v>-319115268.86961937</v>
      </c>
      <c r="IT90" s="219">
        <f t="shared" si="391"/>
        <v>-523249681.90976894</v>
      </c>
      <c r="IU90" s="220">
        <f>+(IP90-IO90)/IO90</f>
        <v>5.007795612710396</v>
      </c>
      <c r="IV90" s="219">
        <f>+IP90-IO90</f>
        <v>-859414534.15697563</v>
      </c>
      <c r="IW90" s="218">
        <f>+IP90-IS90</f>
        <v>-711914602.77750397</v>
      </c>
      <c r="IX90" s="117">
        <f>+IW90/IR90</f>
        <v>-11.432057834495668</v>
      </c>
      <c r="JO90" s="216">
        <f t="shared" ref="JO90:JU90" si="392">+JO19+JO67</f>
        <v>-2210403631.5038948</v>
      </c>
      <c r="JP90" s="246">
        <f t="shared" si="392"/>
        <v>-160877665.87880743</v>
      </c>
      <c r="JQ90" s="216">
        <f t="shared" si="392"/>
        <v>-1157080176.3606553</v>
      </c>
      <c r="JR90" s="413">
        <f t="shared" si="392"/>
        <v>-53874178.567204535</v>
      </c>
      <c r="JS90" s="226">
        <f t="shared" si="392"/>
        <v>85550902.418608099</v>
      </c>
      <c r="JT90" s="229">
        <f t="shared" si="392"/>
        <v>-357828539.4948945</v>
      </c>
      <c r="JU90" s="219">
        <f t="shared" si="392"/>
        <v>-566293973.62094092</v>
      </c>
      <c r="JV90" s="220">
        <f>+(JQ90-JP90)/JP90</f>
        <v>6.1922983842412807</v>
      </c>
      <c r="JW90" s="219">
        <f>+JQ90-JP90</f>
        <v>-996202510.48184788</v>
      </c>
      <c r="JX90" s="218">
        <f>+JQ90-JT90</f>
        <v>-799251636.8657608</v>
      </c>
      <c r="JY90" s="117">
        <f>+JX90/JS90</f>
        <v>-9.3424103576950266</v>
      </c>
      <c r="KP90" s="216">
        <f t="shared" ref="KP90:KV90" si="393">+KP19+KP67</f>
        <v>-2985336503.1537876</v>
      </c>
      <c r="KQ90" s="246">
        <f t="shared" si="393"/>
        <v>-169763978.53675878</v>
      </c>
      <c r="KR90" s="216">
        <f t="shared" si="393"/>
        <v>-1668512617.1934285</v>
      </c>
      <c r="KS90" s="413">
        <f t="shared" si="393"/>
        <v>-57600256.001735985</v>
      </c>
      <c r="KT90" s="226">
        <f t="shared" si="393"/>
        <v>90237960.097663522</v>
      </c>
      <c r="KU90" s="229">
        <f t="shared" si="393"/>
        <v>-378637837.74381721</v>
      </c>
      <c r="KV90" s="219">
        <f t="shared" si="393"/>
        <v>-801059773.77571023</v>
      </c>
      <c r="KW90" s="220">
        <f>+(KR90-KQ90)/KQ90</f>
        <v>8.8284255091968618</v>
      </c>
      <c r="KX90" s="219">
        <f>+KR90-KQ90</f>
        <v>-1498748638.6566696</v>
      </c>
      <c r="KY90" s="218">
        <f>+KR90-KU90</f>
        <v>-1289874779.4496112</v>
      </c>
      <c r="KZ90" s="117">
        <f>+KY90/KT90</f>
        <v>-14.294148250399214</v>
      </c>
    </row>
    <row r="91" spans="1:327" x14ac:dyDescent="0.25">
      <c r="A91" s="215">
        <v>0</v>
      </c>
      <c r="B91" s="143"/>
      <c r="C91" s="143"/>
      <c r="D91" s="143"/>
      <c r="E91" s="147"/>
      <c r="F91" s="143"/>
      <c r="G91" s="388"/>
      <c r="H91" s="213"/>
      <c r="I91" s="215"/>
      <c r="J91" s="148"/>
      <c r="K91" s="149"/>
      <c r="L91" s="148">
        <f>+F91-E91</f>
        <v>0</v>
      </c>
      <c r="M91" s="213" t="e">
        <f>+(I91-#REF!)</f>
        <v>#REF!</v>
      </c>
      <c r="N91" s="117" t="e">
        <f>+M91/H91</f>
        <v>#REF!</v>
      </c>
      <c r="AF91" s="143"/>
      <c r="AG91" s="147"/>
      <c r="AH91" s="143"/>
      <c r="AI91" s="388"/>
      <c r="AJ91" s="213"/>
      <c r="AK91" s="215"/>
      <c r="AL91" s="148"/>
      <c r="AM91" s="149"/>
      <c r="AN91" s="148">
        <f>+AH91-AG91</f>
        <v>0</v>
      </c>
      <c r="AO91" s="213" t="e">
        <f>+(AK91-#REF!)</f>
        <v>#REF!</v>
      </c>
      <c r="BG91" s="143"/>
      <c r="BH91" s="147"/>
      <c r="BI91" s="143"/>
      <c r="BJ91" s="388"/>
      <c r="BK91" s="213"/>
      <c r="BL91" s="215"/>
      <c r="BM91" s="148"/>
      <c r="BN91" s="149"/>
      <c r="BO91" s="148">
        <f>+BI91-BH91</f>
        <v>0</v>
      </c>
      <c r="BP91" s="213" t="e">
        <f>+(BL91-#REF!)</f>
        <v>#REF!</v>
      </c>
      <c r="BQ91" s="117" t="e">
        <f>+BP91/BK91</f>
        <v>#REF!</v>
      </c>
      <c r="CH91" s="143"/>
      <c r="CI91" s="147"/>
      <c r="CJ91" s="143"/>
      <c r="CK91" s="388"/>
      <c r="CL91" s="213"/>
      <c r="CM91" s="215"/>
      <c r="CN91" s="148"/>
      <c r="CO91" s="149"/>
      <c r="CP91" s="148">
        <f>+CJ91-CI91</f>
        <v>0</v>
      </c>
      <c r="CQ91" s="213" t="e">
        <f>+(CM91-#REF!)</f>
        <v>#REF!</v>
      </c>
      <c r="CR91" s="117" t="e">
        <f>+CQ91/CL91</f>
        <v>#REF!</v>
      </c>
      <c r="DI91" s="143"/>
      <c r="DJ91" s="147"/>
      <c r="DK91" s="143"/>
      <c r="DL91" s="388"/>
      <c r="DM91" s="213"/>
      <c r="DN91" s="215"/>
      <c r="DO91" s="148"/>
      <c r="DP91" s="149"/>
      <c r="DQ91" s="148">
        <f>+DK91-DJ91</f>
        <v>0</v>
      </c>
      <c r="DR91" s="213" t="e">
        <f>+(DN91-#REF!)</f>
        <v>#REF!</v>
      </c>
      <c r="DS91" s="117" t="e">
        <f>+DR91/DM91</f>
        <v>#REF!</v>
      </c>
      <c r="EJ91" s="143"/>
      <c r="EK91" s="147"/>
      <c r="EL91" s="143"/>
      <c r="EM91" s="388"/>
      <c r="EN91" s="213"/>
      <c r="EO91" s="215"/>
      <c r="EP91" s="148"/>
      <c r="EQ91" s="149"/>
      <c r="ER91" s="148">
        <f>+EL91-EK91</f>
        <v>0</v>
      </c>
      <c r="ES91" s="213" t="e">
        <f>+(EO91-#REF!)</f>
        <v>#REF!</v>
      </c>
      <c r="ET91" s="117" t="e">
        <f>+ES91/EN91</f>
        <v>#REF!</v>
      </c>
      <c r="FK91" s="143"/>
      <c r="FL91" s="147"/>
      <c r="FM91" s="143"/>
      <c r="FN91" s="388"/>
      <c r="FO91" s="213"/>
      <c r="FP91" s="215"/>
      <c r="FQ91" s="148"/>
      <c r="FR91" s="149"/>
      <c r="FS91" s="148">
        <f>+FM91-FL91</f>
        <v>0</v>
      </c>
      <c r="FT91" s="213" t="e">
        <f>+(FP91-#REF!)</f>
        <v>#REF!</v>
      </c>
      <c r="FU91" s="117" t="e">
        <f>+FT91/FO91</f>
        <v>#REF!</v>
      </c>
      <c r="GL91" s="143"/>
      <c r="GM91" s="147"/>
      <c r="GN91" s="143"/>
      <c r="GO91" s="388"/>
      <c r="GP91" s="213"/>
      <c r="GQ91" s="215"/>
      <c r="GR91" s="148"/>
      <c r="GS91" s="149"/>
      <c r="GT91" s="148">
        <f>+GN91-GM91</f>
        <v>0</v>
      </c>
      <c r="GU91" s="213" t="e">
        <f>+(GQ91-#REF!)</f>
        <v>#REF!</v>
      </c>
      <c r="GV91" s="117" t="e">
        <f>+GU91/GP91</f>
        <v>#REF!</v>
      </c>
      <c r="HM91" s="143"/>
      <c r="HN91" s="147"/>
      <c r="HO91" s="143"/>
      <c r="HP91" s="388"/>
      <c r="HQ91" s="213"/>
      <c r="HR91" s="215"/>
      <c r="HS91" s="148"/>
      <c r="HT91" s="149"/>
      <c r="HU91" s="148">
        <f>+HO91-HN91</f>
        <v>0</v>
      </c>
      <c r="HV91" s="213" t="e">
        <f>+(HR91-#REF!)</f>
        <v>#REF!</v>
      </c>
      <c r="HW91" s="117" t="e">
        <f>+HV91/HQ91</f>
        <v>#REF!</v>
      </c>
      <c r="IN91" s="143"/>
      <c r="IO91" s="147"/>
      <c r="IP91" s="143"/>
      <c r="IQ91" s="388"/>
      <c r="IR91" s="213"/>
      <c r="IS91" s="215"/>
      <c r="IT91" s="148"/>
      <c r="IU91" s="149"/>
      <c r="IV91" s="148">
        <f>+IP91-IO91</f>
        <v>0</v>
      </c>
      <c r="IW91" s="213" t="e">
        <f>+(IS91-#REF!)</f>
        <v>#REF!</v>
      </c>
      <c r="IX91" s="117" t="e">
        <f>+IW91/IR91</f>
        <v>#REF!</v>
      </c>
      <c r="JO91" s="143"/>
      <c r="JP91" s="147"/>
      <c r="JQ91" s="143"/>
      <c r="JR91" s="388"/>
      <c r="JS91" s="213"/>
      <c r="JT91" s="215"/>
      <c r="JU91" s="148"/>
      <c r="JV91" s="149"/>
      <c r="JW91" s="148">
        <f>+JQ91-JP91</f>
        <v>0</v>
      </c>
      <c r="JX91" s="213" t="e">
        <f>+(JT91-#REF!)</f>
        <v>#REF!</v>
      </c>
      <c r="JY91" s="117" t="e">
        <f>+JX91/JS91</f>
        <v>#REF!</v>
      </c>
      <c r="KP91" s="143"/>
      <c r="KQ91" s="147"/>
      <c r="KR91" s="143"/>
      <c r="KS91" s="388"/>
      <c r="KT91" s="213"/>
      <c r="KU91" s="215"/>
      <c r="KV91" s="148"/>
      <c r="KW91" s="149"/>
      <c r="KX91" s="148">
        <f>+KR91-KQ91</f>
        <v>0</v>
      </c>
      <c r="KY91" s="213" t="e">
        <f>+(KU91-#REF!)</f>
        <v>#REF!</v>
      </c>
      <c r="KZ91" s="117" t="e">
        <f>+KY91/KT91</f>
        <v>#REF!</v>
      </c>
    </row>
    <row r="92" spans="1:327" ht="14.85" customHeight="1" x14ac:dyDescent="0.25">
      <c r="A92" s="215">
        <v>-743187.62100000004</v>
      </c>
      <c r="B92" s="143" t="s">
        <v>351</v>
      </c>
      <c r="C92" s="143"/>
      <c r="D92" s="143">
        <f t="shared" ref="D92:J101" si="394">+D21</f>
        <v>-169982196.10013911</v>
      </c>
      <c r="E92" s="147">
        <f t="shared" si="394"/>
        <v>-25657575.3958591</v>
      </c>
      <c r="F92" s="143">
        <f t="shared" si="394"/>
        <v>-58336910.561002903</v>
      </c>
      <c r="G92" s="388">
        <f t="shared" si="394"/>
        <v>-8224115.8941622097</v>
      </c>
      <c r="H92" s="213">
        <f t="shared" si="394"/>
        <v>-13537825.6570937</v>
      </c>
      <c r="I92" s="215">
        <f t="shared" si="394"/>
        <v>-6429938.9553491902</v>
      </c>
      <c r="J92" s="148">
        <f t="shared" si="394"/>
        <v>-57795829.636671998</v>
      </c>
      <c r="K92" s="149"/>
      <c r="L92" s="148"/>
      <c r="M92" s="213" t="e">
        <f>+(I92-#REF!)</f>
        <v>#REF!</v>
      </c>
      <c r="N92" s="117" t="e">
        <f>+M92/H92</f>
        <v>#REF!</v>
      </c>
      <c r="O92" s="118">
        <f>+G92-E92</f>
        <v>17433459.501696892</v>
      </c>
      <c r="P92" s="118">
        <f>+G92-F92</f>
        <v>50112794.666840695</v>
      </c>
      <c r="AF92" s="143">
        <f t="shared" ref="AF92:AL101" si="395">+AF21</f>
        <v>-338964392.20027757</v>
      </c>
      <c r="AG92" s="147">
        <f t="shared" si="395"/>
        <v>-67328184.8306171</v>
      </c>
      <c r="AH92" s="143">
        <f t="shared" si="395"/>
        <v>-163368409.98029599</v>
      </c>
      <c r="AI92" s="388">
        <f t="shared" si="395"/>
        <v>-13228952.8261037</v>
      </c>
      <c r="AJ92" s="213">
        <f t="shared" si="395"/>
        <v>-37911727.428162999</v>
      </c>
      <c r="AK92" s="215">
        <f t="shared" si="395"/>
        <v>-32332744.127697501</v>
      </c>
      <c r="AL92" s="148">
        <f t="shared" si="395"/>
        <v>-24794373.0074003</v>
      </c>
      <c r="AM92" s="149"/>
      <c r="AN92" s="148"/>
      <c r="AO92" s="213" t="e">
        <f>+(AK92-#REF!)</f>
        <v>#REF!</v>
      </c>
      <c r="AQ92" s="118">
        <f>+AI92-AG92</f>
        <v>54099232.004513398</v>
      </c>
      <c r="AR92" s="118">
        <f>+AI92-AH92</f>
        <v>150139457.1541923</v>
      </c>
      <c r="BG92" s="143">
        <f t="shared" ref="BG92:BM101" si="396">+BG21</f>
        <v>-510446588.30041724</v>
      </c>
      <c r="BH92" s="147">
        <f t="shared" si="396"/>
        <v>-97568906.882070094</v>
      </c>
      <c r="BI92" s="143">
        <f t="shared" si="396"/>
        <v>-236745981.21039701</v>
      </c>
      <c r="BJ92" s="388">
        <f t="shared" si="396"/>
        <v>-19170789.6133634</v>
      </c>
      <c r="BK92" s="213">
        <f t="shared" si="396"/>
        <v>-54939930.617210902</v>
      </c>
      <c r="BL92" s="215">
        <f t="shared" si="396"/>
        <v>-46855124.773875497</v>
      </c>
      <c r="BM92" s="148">
        <f t="shared" si="396"/>
        <v>-55165855.203500398</v>
      </c>
      <c r="BN92" s="149"/>
      <c r="BO92" s="148"/>
      <c r="BP92" s="213" t="e">
        <f>+(BL92-#REF!)</f>
        <v>#REF!</v>
      </c>
      <c r="BQ92" s="117" t="e">
        <f>+BP92/BK92</f>
        <v>#REF!</v>
      </c>
      <c r="BR92" s="118">
        <f>+BJ92-BH92</f>
        <v>78398117.268706694</v>
      </c>
      <c r="BS92" s="118">
        <f>+BJ92-BI92</f>
        <v>217575191.59703362</v>
      </c>
      <c r="CH92" s="143">
        <f t="shared" ref="CH92:CN101" si="397">+CH21</f>
        <v>-680328784.40055633</v>
      </c>
      <c r="CI92" s="147">
        <f t="shared" si="397"/>
        <v>-133939092.89764901</v>
      </c>
      <c r="CJ92" s="143">
        <f t="shared" si="397"/>
        <v>-324996384.44049698</v>
      </c>
      <c r="CK92" s="388">
        <f t="shared" si="397"/>
        <v>-26316971.7997263</v>
      </c>
      <c r="CL92" s="213">
        <f t="shared" si="397"/>
        <v>-75419564.550653398</v>
      </c>
      <c r="CM92" s="215">
        <f t="shared" si="397"/>
        <v>-64321033.312430099</v>
      </c>
      <c r="CN92" s="148">
        <f t="shared" si="397"/>
        <v>-55335737.399600498</v>
      </c>
      <c r="CO92" s="149"/>
      <c r="CP92" s="148"/>
      <c r="CQ92" s="213" t="e">
        <f>+(CM92-#REF!)</f>
        <v>#REF!</v>
      </c>
      <c r="CR92" s="117" t="e">
        <f>+CQ92/CL92</f>
        <v>#REF!</v>
      </c>
      <c r="CS92" s="118">
        <f>+CK92-CI92</f>
        <v>107622121.09792271</v>
      </c>
      <c r="CT92" s="118">
        <f>+CK92-CJ92</f>
        <v>298679412.64077067</v>
      </c>
      <c r="DI92" s="143">
        <f t="shared" ref="DI92:DO101" si="398">+DI21</f>
        <v>-866776343.50019491</v>
      </c>
      <c r="DJ92" s="147">
        <f t="shared" si="398"/>
        <v>-173855767.87757</v>
      </c>
      <c r="DK92" s="143">
        <f t="shared" si="398"/>
        <v>-421852162.44157702</v>
      </c>
      <c r="DL92" s="388">
        <f t="shared" si="398"/>
        <v>-34159984.523339197</v>
      </c>
      <c r="DM92" s="213">
        <f t="shared" si="398"/>
        <v>-97896185.678706795</v>
      </c>
      <c r="DN92" s="215">
        <f t="shared" si="398"/>
        <v>-83490058.020301804</v>
      </c>
      <c r="DO92" s="148">
        <f t="shared" si="398"/>
        <v>-55522184.958700202</v>
      </c>
      <c r="DP92" s="149"/>
      <c r="DQ92" s="148"/>
      <c r="DR92" s="213" t="e">
        <f>+(DN92-#REF!)</f>
        <v>#REF!</v>
      </c>
      <c r="DS92" s="117" t="e">
        <f>+DR92/DM92</f>
        <v>#REF!</v>
      </c>
      <c r="DT92" s="118">
        <f>+DL92-DJ92</f>
        <v>139695783.35423082</v>
      </c>
      <c r="DU92" s="118">
        <f>+DL92-DK92</f>
        <v>387692177.91823781</v>
      </c>
      <c r="EJ92" s="143">
        <f t="shared" ref="EJ92:EP101" si="399">+EJ21</f>
        <v>-1048758539.6003327</v>
      </c>
      <c r="EK92" s="147">
        <f t="shared" si="399"/>
        <v>-199958154.525435</v>
      </c>
      <c r="EL92" s="143">
        <f t="shared" si="399"/>
        <v>-485188273.67167699</v>
      </c>
      <c r="EM92" s="388">
        <f t="shared" si="399"/>
        <v>-39288702.0505092</v>
      </c>
      <c r="EN92" s="213">
        <f t="shared" si="399"/>
        <v>-112594139.742194</v>
      </c>
      <c r="EO92" s="215">
        <f t="shared" si="399"/>
        <v>-96025102.4557174</v>
      </c>
      <c r="EP92" s="148">
        <f t="shared" si="399"/>
        <v>-115704167.1548</v>
      </c>
      <c r="EQ92" s="149"/>
      <c r="ER92" s="148"/>
      <c r="ES92" s="213" t="e">
        <f>+(EO92-#REF!)</f>
        <v>#REF!</v>
      </c>
      <c r="ET92" s="117" t="e">
        <f>+ES92/EN92</f>
        <v>#REF!</v>
      </c>
      <c r="EU92" s="118">
        <f>+EM92-EK92</f>
        <v>160669452.47492582</v>
      </c>
      <c r="EV92" s="118">
        <f>+EM92-EL92</f>
        <v>445899571.62116778</v>
      </c>
      <c r="FK92" s="143">
        <f t="shared" ref="FK92:FQ101" si="400">+FK21</f>
        <v>-1231240735.7004716</v>
      </c>
      <c r="FL92" s="147">
        <f t="shared" si="400"/>
        <v>-251884178.41545299</v>
      </c>
      <c r="FM92" s="143">
        <f t="shared" si="400"/>
        <v>-611184124.90177703</v>
      </c>
      <c r="FN92" s="388">
        <f t="shared" si="400"/>
        <v>-49491367.133733101</v>
      </c>
      <c r="FO92" s="213">
        <f t="shared" si="400"/>
        <v>-141833087.28101799</v>
      </c>
      <c r="FP92" s="215">
        <f t="shared" si="400"/>
        <v>-120961328.61759</v>
      </c>
      <c r="FQ92" s="148">
        <f t="shared" si="400"/>
        <v>-55886649.350900501</v>
      </c>
      <c r="FR92" s="149"/>
      <c r="FS92" s="148"/>
      <c r="FT92" s="213" t="e">
        <f>+(FP92-#REF!)</f>
        <v>#REF!</v>
      </c>
      <c r="FU92" s="117" t="e">
        <f>+FT92/FO92</f>
        <v>#REF!</v>
      </c>
      <c r="FV92" s="118">
        <f>+FN92-FL92</f>
        <v>202392811.28171989</v>
      </c>
      <c r="FW92" s="118">
        <f>+FN92-FM92</f>
        <v>561692757.76804388</v>
      </c>
      <c r="GL92" s="143">
        <f t="shared" ref="GL92:GR101" si="401">+GL21</f>
        <v>-1413722931.8006127</v>
      </c>
      <c r="GM92" s="147">
        <f t="shared" si="401"/>
        <v>-290951906.34134603</v>
      </c>
      <c r="GN92" s="143">
        <f t="shared" si="401"/>
        <v>-705979976.13187802</v>
      </c>
      <c r="GO92" s="388">
        <f t="shared" si="401"/>
        <v>-57167574.817853801</v>
      </c>
      <c r="GP92" s="213">
        <f t="shared" si="401"/>
        <v>-163831676.07544699</v>
      </c>
      <c r="GQ92" s="215">
        <f t="shared" si="401"/>
        <v>-139722666.88708699</v>
      </c>
      <c r="GR92" s="148">
        <f t="shared" si="401"/>
        <v>-56069131.547000602</v>
      </c>
      <c r="GS92" s="149"/>
      <c r="GT92" s="148"/>
      <c r="GU92" s="213" t="e">
        <f>+(GQ92-#REF!)</f>
        <v>#REF!</v>
      </c>
      <c r="GV92" s="117" t="e">
        <f>+GU92/GP92</f>
        <v>#REF!</v>
      </c>
      <c r="GW92" s="118">
        <f>+GO92-GM92</f>
        <v>233784331.52349222</v>
      </c>
      <c r="GX92" s="118">
        <f>+GO92-GN92</f>
        <v>648812401.31402421</v>
      </c>
      <c r="HM92" s="143">
        <f t="shared" ref="HM92:HS101" si="402">+HM21</f>
        <v>-1596205127.9007504</v>
      </c>
      <c r="HN92" s="147">
        <f t="shared" si="402"/>
        <v>-330019634.26723802</v>
      </c>
      <c r="HO92" s="143">
        <f t="shared" si="402"/>
        <v>-800775827.36197805</v>
      </c>
      <c r="HP92" s="388">
        <f t="shared" si="402"/>
        <v>-64843782.501974598</v>
      </c>
      <c r="HQ92" s="213">
        <f t="shared" si="402"/>
        <v>-185830264.869876</v>
      </c>
      <c r="HR92" s="215">
        <f t="shared" si="402"/>
        <v>-158484005.15658301</v>
      </c>
      <c r="HS92" s="148">
        <f t="shared" si="402"/>
        <v>-56251613.743100703</v>
      </c>
      <c r="HT92" s="149"/>
      <c r="HU92" s="148"/>
      <c r="HV92" s="213" t="e">
        <f>+(HR92-#REF!)</f>
        <v>#REF!</v>
      </c>
      <c r="HW92" s="117" t="e">
        <f>+HV92/HQ92</f>
        <v>#REF!</v>
      </c>
      <c r="HX92" s="118">
        <f>+HP92-HN92</f>
        <v>265175851.76526344</v>
      </c>
      <c r="HY92" s="118">
        <f>+HP92-HO92</f>
        <v>735932044.86000347</v>
      </c>
      <c r="IN92" s="143">
        <f t="shared" ref="IN92:IT101" si="403">+IN21</f>
        <v>-1778187324.0008895</v>
      </c>
      <c r="IO92" s="147">
        <f t="shared" si="403"/>
        <v>-368980316.87922901</v>
      </c>
      <c r="IP92" s="143">
        <f t="shared" si="403"/>
        <v>-895311938.59207797</v>
      </c>
      <c r="IQ92" s="388">
        <f t="shared" si="403"/>
        <v>-72498957.428247795</v>
      </c>
      <c r="IR92" s="213">
        <f t="shared" si="403"/>
        <v>-207768577.67775801</v>
      </c>
      <c r="IS92" s="215">
        <f t="shared" si="403"/>
        <v>-177193937.48437601</v>
      </c>
      <c r="IT92" s="148">
        <f t="shared" si="403"/>
        <v>-56433595.9392009</v>
      </c>
      <c r="IU92" s="149"/>
      <c r="IV92" s="148"/>
      <c r="IW92" s="213" t="e">
        <f>+(IS92-#REF!)</f>
        <v>#REF!</v>
      </c>
      <c r="IX92" s="117" t="e">
        <f>+IW92/IR92</f>
        <v>#REF!</v>
      </c>
      <c r="IY92" s="118">
        <f>+IQ92-IO92</f>
        <v>296481359.4509812</v>
      </c>
      <c r="IZ92" s="118">
        <f>+IQ92-IP92</f>
        <v>822812981.16383016</v>
      </c>
      <c r="JO92" s="143">
        <f t="shared" ref="JO92:JU101" si="404">+JO21</f>
        <v>-1960169520.101028</v>
      </c>
      <c r="JP92" s="147">
        <f t="shared" si="404"/>
        <v>-395082703.52709502</v>
      </c>
      <c r="JQ92" s="143">
        <f t="shared" si="404"/>
        <v>-958648049.82217801</v>
      </c>
      <c r="JR92" s="388">
        <f t="shared" si="404"/>
        <v>-77627674.955417797</v>
      </c>
      <c r="JS92" s="213">
        <f t="shared" si="404"/>
        <v>-222466531.741245</v>
      </c>
      <c r="JT92" s="215">
        <f t="shared" si="404"/>
        <v>-189728981.91979101</v>
      </c>
      <c r="JU92" s="148">
        <f t="shared" si="404"/>
        <v>-116615578.13530099</v>
      </c>
      <c r="JV92" s="149"/>
      <c r="JW92" s="148"/>
      <c r="JX92" s="213" t="e">
        <f>+(JT92-#REF!)</f>
        <v>#REF!</v>
      </c>
      <c r="JY92" s="117" t="e">
        <f>+JX92/JS92</f>
        <v>#REF!</v>
      </c>
      <c r="JZ92" s="118">
        <f>+JR92-JP92</f>
        <v>317455028.57167721</v>
      </c>
      <c r="KA92" s="118">
        <f>+JR92-JQ92</f>
        <v>881020374.86676025</v>
      </c>
      <c r="KP92" s="143">
        <f t="shared" ref="KP92:KV101" si="405">+KP21</f>
        <v>-2141651716.201169</v>
      </c>
      <c r="KQ92" s="147">
        <f t="shared" si="405"/>
        <v>-423221094.18841302</v>
      </c>
      <c r="KR92" s="143">
        <f t="shared" si="405"/>
        <v>-1026924421.0522799</v>
      </c>
      <c r="KS92" s="388">
        <f t="shared" si="405"/>
        <v>-83156435.957924202</v>
      </c>
      <c r="KT92" s="213">
        <f t="shared" si="405"/>
        <v>-238310936.275585</v>
      </c>
      <c r="KU92" s="215">
        <f t="shared" si="405"/>
        <v>-203241768.39556599</v>
      </c>
      <c r="KV92" s="148">
        <f t="shared" si="405"/>
        <v>-166797060.33140099</v>
      </c>
      <c r="KW92" s="149"/>
      <c r="KX92" s="148"/>
      <c r="KY92" s="213" t="e">
        <f>+(KU92-#REF!)</f>
        <v>#REF!</v>
      </c>
      <c r="KZ92" s="117" t="e">
        <f>+KY92/KT92</f>
        <v>#REF!</v>
      </c>
      <c r="LA92" s="118">
        <f>+KS92-KQ92</f>
        <v>340064658.23048884</v>
      </c>
      <c r="LB92" s="118">
        <f>+KS92-KR92</f>
        <v>943767985.0943557</v>
      </c>
    </row>
    <row r="93" spans="1:327" ht="14.85" customHeight="1" x14ac:dyDescent="0.25">
      <c r="A93" s="215">
        <v>-531385.57400000002</v>
      </c>
      <c r="B93" s="143" t="s">
        <v>350</v>
      </c>
      <c r="C93" s="143"/>
      <c r="D93" s="143">
        <f t="shared" si="394"/>
        <v>-181174517.09596103</v>
      </c>
      <c r="E93" s="147">
        <f t="shared" si="394"/>
        <v>-29311130.417108599</v>
      </c>
      <c r="F93" s="143">
        <f t="shared" si="394"/>
        <v>-66643896.284164101</v>
      </c>
      <c r="G93" s="388">
        <f t="shared" si="394"/>
        <v>-9395203.1639789604</v>
      </c>
      <c r="H93" s="213">
        <f t="shared" si="394"/>
        <v>-15465567.8596659</v>
      </c>
      <c r="I93" s="215">
        <f t="shared" si="394"/>
        <v>-7345541.2830903903</v>
      </c>
      <c r="J93" s="148">
        <f t="shared" si="394"/>
        <v>-53013178.087953098</v>
      </c>
      <c r="K93" s="149"/>
      <c r="L93" s="148"/>
      <c r="M93" s="213" t="e">
        <f>+(I93-#REF!)</f>
        <v>#REF!</v>
      </c>
      <c r="N93" s="117" t="e">
        <f>+M93/H93</f>
        <v>#REF!</v>
      </c>
      <c r="O93" s="118">
        <f>+G93-E93</f>
        <v>19915927.253129639</v>
      </c>
      <c r="P93" s="118">
        <f>+G93-F93</f>
        <v>57248693.120185137</v>
      </c>
      <c r="AF93" s="143">
        <f t="shared" si="395"/>
        <v>-362349034.19192237</v>
      </c>
      <c r="AG93" s="147">
        <f t="shared" si="395"/>
        <v>-63066592.283215597</v>
      </c>
      <c r="AH93" s="143">
        <f t="shared" si="395"/>
        <v>-153027872.80103999</v>
      </c>
      <c r="AI93" s="388">
        <f t="shared" si="395"/>
        <v>-12391615.432923101</v>
      </c>
      <c r="AJ93" s="213">
        <f t="shared" si="395"/>
        <v>-35512073.6208691</v>
      </c>
      <c r="AK93" s="215">
        <f t="shared" si="395"/>
        <v>-30286216.633182701</v>
      </c>
      <c r="AL93" s="148">
        <f t="shared" si="395"/>
        <v>-68064663.420691907</v>
      </c>
      <c r="AM93" s="149"/>
      <c r="AN93" s="148"/>
      <c r="AO93" s="213" t="e">
        <f>+(AK93-#REF!)</f>
        <v>#REF!</v>
      </c>
      <c r="AQ93" s="118">
        <f>+AI93-AG93</f>
        <v>50674976.850292496</v>
      </c>
      <c r="AR93" s="118">
        <f>+AI93-AH93</f>
        <v>140636257.36811689</v>
      </c>
      <c r="BG93" s="143">
        <f t="shared" si="396"/>
        <v>-543523551.28788316</v>
      </c>
      <c r="BH93" s="147">
        <f t="shared" si="396"/>
        <v>-105283023.008973</v>
      </c>
      <c r="BI93" s="143">
        <f t="shared" si="396"/>
        <v>-255463890.94205001</v>
      </c>
      <c r="BJ93" s="388">
        <f t="shared" si="396"/>
        <v>-20686494.790840302</v>
      </c>
      <c r="BK93" s="213">
        <f t="shared" si="396"/>
        <v>-59283660.790363498</v>
      </c>
      <c r="BL93" s="215">
        <f t="shared" si="396"/>
        <v>-50559643.817868501</v>
      </c>
      <c r="BM93" s="148">
        <f t="shared" si="396"/>
        <v>-52246837.937787898</v>
      </c>
      <c r="BN93" s="149"/>
      <c r="BO93" s="148"/>
      <c r="BP93" s="213" t="e">
        <f>+(BL93-#REF!)</f>
        <v>#REF!</v>
      </c>
      <c r="BQ93" s="117" t="e">
        <f>+BP93/BK93</f>
        <v>#REF!</v>
      </c>
      <c r="BR93" s="118">
        <f>+BJ93-BH93</f>
        <v>84596528.218132704</v>
      </c>
      <c r="BS93" s="118">
        <f>+BJ93-BI93</f>
        <v>234777396.15120971</v>
      </c>
      <c r="CH93" s="143">
        <f t="shared" si="397"/>
        <v>-724698068.3838439</v>
      </c>
      <c r="CI93" s="147">
        <f t="shared" si="397"/>
        <v>-133184312.83787</v>
      </c>
      <c r="CJ93" s="143">
        <f t="shared" si="397"/>
        <v>-323164949.08305901</v>
      </c>
      <c r="CK93" s="388">
        <f t="shared" si="397"/>
        <v>-26168669.126336001</v>
      </c>
      <c r="CL93" s="213">
        <f t="shared" si="397"/>
        <v>-74994556.569723397</v>
      </c>
      <c r="CM93" s="215">
        <f t="shared" si="397"/>
        <v>-63958568.311971501</v>
      </c>
      <c r="CN93" s="148">
        <f t="shared" si="397"/>
        <v>-103227012.45488399</v>
      </c>
      <c r="CO93" s="149"/>
      <c r="CP93" s="148"/>
      <c r="CQ93" s="213" t="e">
        <f>+(CM93-#REF!)</f>
        <v>#REF!</v>
      </c>
      <c r="CR93" s="117" t="e">
        <f>+CQ93/CL93</f>
        <v>#REF!</v>
      </c>
      <c r="CS93" s="118">
        <f>+CK93-CI93</f>
        <v>107015643.71153399</v>
      </c>
      <c r="CT93" s="118">
        <f>+CK93-CJ93</f>
        <v>296996279.95672303</v>
      </c>
      <c r="DI93" s="143">
        <f t="shared" si="398"/>
        <v>-905872585.47980523</v>
      </c>
      <c r="DJ93" s="147">
        <f t="shared" si="398"/>
        <v>-174115128.27214801</v>
      </c>
      <c r="DK93" s="143">
        <f t="shared" si="398"/>
        <v>-422481487.224069</v>
      </c>
      <c r="DL93" s="388">
        <f t="shared" si="398"/>
        <v>-34210944.851966299</v>
      </c>
      <c r="DM93" s="213">
        <f t="shared" si="398"/>
        <v>-98042228.537424102</v>
      </c>
      <c r="DN93" s="215">
        <f t="shared" si="398"/>
        <v>-83614609.622217998</v>
      </c>
      <c r="DO93" s="148">
        <f t="shared" si="398"/>
        <v>-93408186.971979797</v>
      </c>
      <c r="DP93" s="149"/>
      <c r="DQ93" s="148"/>
      <c r="DR93" s="213" t="e">
        <f>+(DN93-#REF!)</f>
        <v>#REF!</v>
      </c>
      <c r="DS93" s="117" t="e">
        <f>+DR93/DM93</f>
        <v>#REF!</v>
      </c>
      <c r="DT93" s="118">
        <f>+DL93-DJ93</f>
        <v>139904183.42018172</v>
      </c>
      <c r="DU93" s="118">
        <f>+DL93-DK93</f>
        <v>388270542.37210268</v>
      </c>
      <c r="EJ93" s="143">
        <f t="shared" si="399"/>
        <v>-1087047102.5757663</v>
      </c>
      <c r="EK93" s="147">
        <f t="shared" si="399"/>
        <v>-217188993.03378001</v>
      </c>
      <c r="EL93" s="143">
        <f t="shared" si="399"/>
        <v>-526998025.36507899</v>
      </c>
      <c r="EM93" s="388">
        <f t="shared" si="399"/>
        <v>-42674296.810780399</v>
      </c>
      <c r="EN93" s="213">
        <f t="shared" si="399"/>
        <v>-122296626.962524</v>
      </c>
      <c r="EO93" s="215">
        <f t="shared" si="399"/>
        <v>-104299798.914527</v>
      </c>
      <c r="EP93" s="148">
        <f t="shared" si="399"/>
        <v>-73589361.489075795</v>
      </c>
      <c r="EQ93" s="149"/>
      <c r="ER93" s="148"/>
      <c r="ES93" s="213" t="e">
        <f>+(EO93-#REF!)</f>
        <v>#REF!</v>
      </c>
      <c r="ET93" s="117" t="e">
        <f>+ES93/EN93</f>
        <v>#REF!</v>
      </c>
      <c r="EU93" s="118">
        <f>+EM93-EK93</f>
        <v>174514696.2229996</v>
      </c>
      <c r="EV93" s="118">
        <f>+EM93-EL93</f>
        <v>484323728.55429858</v>
      </c>
      <c r="FK93" s="143">
        <f t="shared" si="400"/>
        <v>-1268221619.6717279</v>
      </c>
      <c r="FL93" s="147">
        <f t="shared" si="400"/>
        <v>-236689315.19451499</v>
      </c>
      <c r="FM93" s="143">
        <f t="shared" si="400"/>
        <v>-574314563.50608897</v>
      </c>
      <c r="FN93" s="388">
        <f t="shared" si="400"/>
        <v>-46505810.204572</v>
      </c>
      <c r="FO93" s="213">
        <f t="shared" si="400"/>
        <v>-133277034.356234</v>
      </c>
      <c r="FP93" s="215">
        <f t="shared" si="400"/>
        <v>-113664360.404146</v>
      </c>
      <c r="FQ93" s="148">
        <f t="shared" si="400"/>
        <v>-163770536.006172</v>
      </c>
      <c r="FR93" s="149"/>
      <c r="FS93" s="148"/>
      <c r="FT93" s="213" t="e">
        <f>+(FP93-#REF!)</f>
        <v>#REF!</v>
      </c>
      <c r="FU93" s="117" t="e">
        <f>+FT93/FO93</f>
        <v>#REF!</v>
      </c>
      <c r="FV93" s="118">
        <f>+FN93-FL93</f>
        <v>190183504.989943</v>
      </c>
      <c r="FW93" s="118">
        <f>+FN93-FM93</f>
        <v>527808753.30151695</v>
      </c>
      <c r="GL93" s="143">
        <f t="shared" si="401"/>
        <v>-1449396136.7676892</v>
      </c>
      <c r="GM93" s="147">
        <f t="shared" si="401"/>
        <v>-264761834.66466799</v>
      </c>
      <c r="GN93" s="143">
        <f t="shared" si="401"/>
        <v>-642431101.64709902</v>
      </c>
      <c r="GO93" s="388">
        <f t="shared" si="401"/>
        <v>-52021628.531099103</v>
      </c>
      <c r="GP93" s="213">
        <f t="shared" si="401"/>
        <v>-149084347.57954001</v>
      </c>
      <c r="GQ93" s="215">
        <f t="shared" si="401"/>
        <v>-127145513.822015</v>
      </c>
      <c r="GR93" s="148">
        <f t="shared" si="401"/>
        <v>-213951710.52326801</v>
      </c>
      <c r="GS93" s="149"/>
      <c r="GT93" s="148"/>
      <c r="GU93" s="213" t="e">
        <f>+(GQ93-#REF!)</f>
        <v>#REF!</v>
      </c>
      <c r="GV93" s="117" t="e">
        <f>+GU93/GP93</f>
        <v>#REF!</v>
      </c>
      <c r="GW93" s="118">
        <f>+GO93-GM93</f>
        <v>212740206.13356888</v>
      </c>
      <c r="GX93" s="118">
        <f>+GO93-GN93</f>
        <v>590409473.11599994</v>
      </c>
      <c r="HM93" s="143">
        <f t="shared" si="402"/>
        <v>-1630570653.8636489</v>
      </c>
      <c r="HN93" s="147">
        <f t="shared" si="402"/>
        <v>-297120452.78952801</v>
      </c>
      <c r="HO93" s="143">
        <f t="shared" si="402"/>
        <v>-720947639.78810799</v>
      </c>
      <c r="HP93" s="388">
        <f t="shared" si="402"/>
        <v>-58379599.323993899</v>
      </c>
      <c r="HQ93" s="213">
        <f t="shared" si="402"/>
        <v>-167305113.71764401</v>
      </c>
      <c r="HR93" s="215">
        <f t="shared" si="402"/>
        <v>-142684963.20401099</v>
      </c>
      <c r="HS93" s="148">
        <f t="shared" si="402"/>
        <v>-244132885.040364</v>
      </c>
      <c r="HT93" s="149"/>
      <c r="HU93" s="148"/>
      <c r="HV93" s="213" t="e">
        <f>+(HR93-#REF!)</f>
        <v>#REF!</v>
      </c>
      <c r="HW93" s="117" t="e">
        <f>+HV93/HQ93</f>
        <v>#REF!</v>
      </c>
      <c r="HX93" s="118">
        <f>+HP93-HN93</f>
        <v>238740853.46553412</v>
      </c>
      <c r="HY93" s="118">
        <f>+HP93-HO93</f>
        <v>662568040.46411407</v>
      </c>
      <c r="IN93" s="143">
        <f t="shared" si="403"/>
        <v>-1811745170.9596107</v>
      </c>
      <c r="IO93" s="147">
        <f t="shared" si="403"/>
        <v>-331622120.24174303</v>
      </c>
      <c r="IP93" s="143">
        <f t="shared" si="403"/>
        <v>-804664177.92911899</v>
      </c>
      <c r="IQ93" s="388">
        <f t="shared" si="403"/>
        <v>-65158646.3500726</v>
      </c>
      <c r="IR93" s="213">
        <f t="shared" si="403"/>
        <v>-186732606.31314701</v>
      </c>
      <c r="IS93" s="215">
        <f t="shared" si="403"/>
        <v>-159253560.56806901</v>
      </c>
      <c r="IT93" s="148">
        <f t="shared" si="403"/>
        <v>-264314059.55746001</v>
      </c>
      <c r="IU93" s="149"/>
      <c r="IV93" s="148"/>
      <c r="IW93" s="213" t="e">
        <f>+(IS93-#REF!)</f>
        <v>#REF!</v>
      </c>
      <c r="IX93" s="117" t="e">
        <f>+IW93/IR93</f>
        <v>#REF!</v>
      </c>
      <c r="IY93" s="118">
        <f>+IQ93-IO93</f>
        <v>266463473.89167044</v>
      </c>
      <c r="IZ93" s="118">
        <f>+IQ93-IP93</f>
        <v>739505531.57904637</v>
      </c>
      <c r="JO93" s="143">
        <f t="shared" si="404"/>
        <v>-1992919688.055573</v>
      </c>
      <c r="JP93" s="147">
        <f t="shared" si="404"/>
        <v>-370409886.34866703</v>
      </c>
      <c r="JQ93" s="143">
        <f t="shared" si="404"/>
        <v>-898780716.07012796</v>
      </c>
      <c r="JR93" s="388">
        <f t="shared" si="404"/>
        <v>-72779845.842519</v>
      </c>
      <c r="JS93" s="213">
        <f t="shared" si="404"/>
        <v>-208573551.82345</v>
      </c>
      <c r="JT93" s="215">
        <f t="shared" si="404"/>
        <v>-177880453.89625299</v>
      </c>
      <c r="JU93" s="148">
        <f t="shared" si="404"/>
        <v>-264495234.07455599</v>
      </c>
      <c r="JV93" s="149"/>
      <c r="JW93" s="148"/>
      <c r="JX93" s="213" t="e">
        <f>+(JT93-#REF!)</f>
        <v>#REF!</v>
      </c>
      <c r="JY93" s="117" t="e">
        <f>+JX93/JS93</f>
        <v>#REF!</v>
      </c>
      <c r="JZ93" s="118">
        <f>+JR93-JP93</f>
        <v>297630040.50614804</v>
      </c>
      <c r="KA93" s="118">
        <f>+JR93-JQ93</f>
        <v>826000870.22760892</v>
      </c>
      <c r="KP93" s="143">
        <f t="shared" si="405"/>
        <v>-2174094205.1515336</v>
      </c>
      <c r="KQ93" s="147">
        <f t="shared" si="405"/>
        <v>-409197652.45559102</v>
      </c>
      <c r="KR93" s="143">
        <f t="shared" si="405"/>
        <v>-992897254.21113801</v>
      </c>
      <c r="KS93" s="388">
        <f t="shared" si="405"/>
        <v>-80401045.334965393</v>
      </c>
      <c r="KT93" s="213">
        <f t="shared" si="405"/>
        <v>-230414497.33375099</v>
      </c>
      <c r="KU93" s="215">
        <f t="shared" si="405"/>
        <v>-196507347.22443601</v>
      </c>
      <c r="KV93" s="148">
        <f t="shared" si="405"/>
        <v>-264676408.59165201</v>
      </c>
      <c r="KW93" s="149"/>
      <c r="KX93" s="148"/>
      <c r="KY93" s="213" t="e">
        <f>+(KU93-#REF!)</f>
        <v>#REF!</v>
      </c>
      <c r="KZ93" s="117" t="e">
        <f>+KY93/KT93</f>
        <v>#REF!</v>
      </c>
      <c r="LA93" s="118">
        <f>+KS93-KQ93</f>
        <v>328796607.12062562</v>
      </c>
      <c r="LB93" s="118">
        <f>+KS93-KR93</f>
        <v>912496208.87617266</v>
      </c>
    </row>
    <row r="94" spans="1:327" ht="14.85" customHeight="1" x14ac:dyDescent="0.25">
      <c r="A94" s="215"/>
      <c r="B94" s="143" t="s">
        <v>349</v>
      </c>
      <c r="C94" s="143"/>
      <c r="D94" s="143">
        <f t="shared" si="394"/>
        <v>-54200775.166666642</v>
      </c>
      <c r="E94" s="147">
        <f t="shared" si="394"/>
        <v>-12383588.654061699</v>
      </c>
      <c r="F94" s="143">
        <f t="shared" si="394"/>
        <v>-28156218.68358</v>
      </c>
      <c r="G94" s="388">
        <f t="shared" si="394"/>
        <v>-3969356.6794730299</v>
      </c>
      <c r="H94" s="213">
        <f t="shared" si="394"/>
        <v>-6534010.3895751797</v>
      </c>
      <c r="I94" s="215">
        <f t="shared" si="394"/>
        <v>-3103399.9848100599</v>
      </c>
      <c r="J94" s="148">
        <f t="shared" si="394"/>
        <v>-54200.775166666674</v>
      </c>
      <c r="K94" s="149"/>
      <c r="L94" s="148"/>
      <c r="M94" s="213"/>
      <c r="O94" s="118"/>
      <c r="P94" s="118"/>
      <c r="AF94" s="143">
        <f t="shared" si="395"/>
        <v>-108401550.33333331</v>
      </c>
      <c r="AG94" s="147">
        <f t="shared" si="395"/>
        <v>-19266365.609174099</v>
      </c>
      <c r="AH94" s="143">
        <f t="shared" si="395"/>
        <v>-46748854.489220001</v>
      </c>
      <c r="AI94" s="388">
        <f t="shared" si="395"/>
        <v>-3785544.52961173</v>
      </c>
      <c r="AJ94" s="213">
        <f t="shared" si="395"/>
        <v>-10848669.147162</v>
      </c>
      <c r="AK94" s="215">
        <f t="shared" si="395"/>
        <v>-9252209.4733321797</v>
      </c>
      <c r="AL94" s="148">
        <f t="shared" si="395"/>
        <v>-18499907.084833302</v>
      </c>
      <c r="AM94" s="149"/>
      <c r="AN94" s="148"/>
      <c r="AO94" s="213"/>
      <c r="AQ94" s="118"/>
      <c r="AR94" s="118"/>
      <c r="BG94" s="143">
        <f t="shared" si="396"/>
        <v>-162602325.50000009</v>
      </c>
      <c r="BH94" s="147">
        <f t="shared" si="396"/>
        <v>-33227383.547155201</v>
      </c>
      <c r="BI94" s="143">
        <f t="shared" si="396"/>
        <v>-80624553.172800004</v>
      </c>
      <c r="BJ94" s="388">
        <f t="shared" si="396"/>
        <v>-6528669.83694888</v>
      </c>
      <c r="BK94" s="213">
        <f t="shared" si="396"/>
        <v>-18709957.967230499</v>
      </c>
      <c r="BL94" s="215">
        <f t="shared" si="396"/>
        <v>-15956653.115865501</v>
      </c>
      <c r="BM94" s="148">
        <f t="shared" si="396"/>
        <v>-7555107.8600000003</v>
      </c>
      <c r="BN94" s="149"/>
      <c r="BO94" s="148"/>
      <c r="BP94" s="213"/>
      <c r="BR94" s="118"/>
      <c r="BS94" s="118"/>
      <c r="CH94" s="143">
        <f t="shared" si="397"/>
        <v>-216803100.6666666</v>
      </c>
      <c r="CI94" s="147">
        <f t="shared" si="397"/>
        <v>-44617170.902176604</v>
      </c>
      <c r="CJ94" s="143">
        <f t="shared" si="397"/>
        <v>-108261291.85638</v>
      </c>
      <c r="CK94" s="388">
        <f t="shared" si="397"/>
        <v>-8766587.8797120396</v>
      </c>
      <c r="CL94" s="213">
        <f t="shared" si="397"/>
        <v>-25123416.383711498</v>
      </c>
      <c r="CM94" s="215">
        <f t="shared" si="397"/>
        <v>-21426325.009519801</v>
      </c>
      <c r="CN94" s="148">
        <f t="shared" si="397"/>
        <v>-8608308.6351666693</v>
      </c>
      <c r="CO94" s="149"/>
      <c r="CP94" s="148"/>
      <c r="CQ94" s="213"/>
      <c r="CS94" s="118"/>
      <c r="CT94" s="118"/>
      <c r="DI94" s="143">
        <f t="shared" si="398"/>
        <v>-271003875.83333343</v>
      </c>
      <c r="DJ94" s="147">
        <f t="shared" si="398"/>
        <v>-56221048.885000803</v>
      </c>
      <c r="DK94" s="143">
        <f t="shared" si="398"/>
        <v>-136417510.53996</v>
      </c>
      <c r="DL94" s="388">
        <f t="shared" si="398"/>
        <v>-11046571.438170301</v>
      </c>
      <c r="DM94" s="213">
        <f t="shared" si="398"/>
        <v>-31657426.7732867</v>
      </c>
      <c r="DN94" s="215">
        <f t="shared" si="398"/>
        <v>-26998808.786582299</v>
      </c>
      <c r="DO94" s="148">
        <f t="shared" si="398"/>
        <v>-8662509.4103333298</v>
      </c>
      <c r="DP94" s="149"/>
      <c r="DQ94" s="148"/>
      <c r="DR94" s="213"/>
      <c r="DT94" s="118"/>
      <c r="DU94" s="118"/>
      <c r="EJ94" s="143">
        <f t="shared" si="399"/>
        <v>-325204651.00000006</v>
      </c>
      <c r="EK94" s="147">
        <f t="shared" si="399"/>
        <v>-67824926.867824897</v>
      </c>
      <c r="EL94" s="143">
        <f t="shared" si="399"/>
        <v>-164573729.22354001</v>
      </c>
      <c r="EM94" s="388">
        <f t="shared" si="399"/>
        <v>-13326554.996628501</v>
      </c>
      <c r="EN94" s="213">
        <f t="shared" si="399"/>
        <v>-38191437.162861899</v>
      </c>
      <c r="EO94" s="215">
        <f t="shared" si="399"/>
        <v>-32571292.5636447</v>
      </c>
      <c r="EP94" s="148">
        <f t="shared" si="399"/>
        <v>-8716710.1854999997</v>
      </c>
      <c r="EQ94" s="149"/>
      <c r="ER94" s="148"/>
      <c r="ES94" s="213"/>
      <c r="EU94" s="118"/>
      <c r="EV94" s="118"/>
      <c r="FK94" s="143">
        <f t="shared" si="400"/>
        <v>-379405426.16666669</v>
      </c>
      <c r="FL94" s="147">
        <f t="shared" si="400"/>
        <v>-66570508.8865235</v>
      </c>
      <c r="FM94" s="143">
        <f t="shared" si="400"/>
        <v>-161529947.90711999</v>
      </c>
      <c r="FN94" s="388">
        <f t="shared" si="400"/>
        <v>-13080081.155983601</v>
      </c>
      <c r="FO94" s="213">
        <f t="shared" si="400"/>
        <v>-37485088.8080424</v>
      </c>
      <c r="FP94" s="215">
        <f t="shared" si="400"/>
        <v>-31968888.448330499</v>
      </c>
      <c r="FQ94" s="148">
        <f t="shared" si="400"/>
        <v>-68770910.960666701</v>
      </c>
      <c r="FR94" s="149"/>
      <c r="FS94" s="148"/>
      <c r="FT94" s="213"/>
      <c r="FV94" s="118"/>
      <c r="FW94" s="118"/>
      <c r="GL94" s="143">
        <f t="shared" si="401"/>
        <v>-433606201.33333325</v>
      </c>
      <c r="GM94" s="147">
        <f t="shared" si="401"/>
        <v>-78174386.869347706</v>
      </c>
      <c r="GN94" s="143">
        <f t="shared" si="401"/>
        <v>-189686166.5907</v>
      </c>
      <c r="GO94" s="388">
        <f t="shared" si="401"/>
        <v>-15360064.7144418</v>
      </c>
      <c r="GP94" s="213">
        <f t="shared" si="401"/>
        <v>-44019099.197617598</v>
      </c>
      <c r="GQ94" s="215">
        <f t="shared" si="401"/>
        <v>-37541372.2253929</v>
      </c>
      <c r="GR94" s="148">
        <f t="shared" si="401"/>
        <v>-68825111.735833302</v>
      </c>
      <c r="GS94" s="149"/>
      <c r="GT94" s="148"/>
      <c r="GU94" s="213"/>
      <c r="GW94" s="118"/>
      <c r="GX94" s="118"/>
      <c r="HM94" s="143">
        <f t="shared" si="402"/>
        <v>-487806976.50000006</v>
      </c>
      <c r="HN94" s="147">
        <f t="shared" si="402"/>
        <v>-94064363.506880298</v>
      </c>
      <c r="HO94" s="143">
        <f t="shared" si="402"/>
        <v>-228242385.27428001</v>
      </c>
      <c r="HP94" s="388">
        <f t="shared" si="402"/>
        <v>-18482200.7392678</v>
      </c>
      <c r="HQ94" s="213">
        <f t="shared" si="402"/>
        <v>-52966562.501990996</v>
      </c>
      <c r="HR94" s="215">
        <f t="shared" si="402"/>
        <v>-45172151.966581002</v>
      </c>
      <c r="HS94" s="148">
        <f t="shared" si="402"/>
        <v>-48879312.511</v>
      </c>
      <c r="HT94" s="149"/>
      <c r="HU94" s="148"/>
      <c r="HV94" s="213"/>
      <c r="HX94" s="118"/>
      <c r="HY94" s="118"/>
      <c r="IN94" s="143">
        <f t="shared" si="403"/>
        <v>-542007751.66666675</v>
      </c>
      <c r="IO94" s="147">
        <f t="shared" si="403"/>
        <v>-101382142.834996</v>
      </c>
      <c r="IP94" s="143">
        <f t="shared" si="403"/>
        <v>-245998603.95785999</v>
      </c>
      <c r="IQ94" s="388">
        <f t="shared" si="403"/>
        <v>-19920031.831358299</v>
      </c>
      <c r="IR94" s="213">
        <f t="shared" si="403"/>
        <v>-57087119.976768002</v>
      </c>
      <c r="IS94" s="215">
        <f t="shared" si="403"/>
        <v>-48686339.7795178</v>
      </c>
      <c r="IT94" s="148">
        <f t="shared" si="403"/>
        <v>-68933513.286166698</v>
      </c>
      <c r="IU94" s="149"/>
      <c r="IV94" s="148"/>
      <c r="IW94" s="213"/>
      <c r="IY94" s="118"/>
      <c r="IZ94" s="118"/>
      <c r="JO94" s="143">
        <f t="shared" si="404"/>
        <v>-596208526.83333325</v>
      </c>
      <c r="JP94" s="147">
        <f t="shared" si="404"/>
        <v>-112986020.81782</v>
      </c>
      <c r="JQ94" s="143">
        <f t="shared" si="404"/>
        <v>-274154822.64143997</v>
      </c>
      <c r="JR94" s="388">
        <f t="shared" si="404"/>
        <v>-22200015.3898165</v>
      </c>
      <c r="JS94" s="213">
        <f t="shared" si="404"/>
        <v>-63621130.3663432</v>
      </c>
      <c r="JT94" s="215">
        <f t="shared" si="404"/>
        <v>-54258823.556580298</v>
      </c>
      <c r="JU94" s="148">
        <f t="shared" si="404"/>
        <v>-68987714.061333299</v>
      </c>
      <c r="JV94" s="149"/>
      <c r="JW94" s="148"/>
      <c r="JX94" s="213"/>
      <c r="JZ94" s="118"/>
      <c r="KA94" s="118"/>
      <c r="KP94" s="143">
        <f t="shared" si="405"/>
        <v>-650409301.99999976</v>
      </c>
      <c r="KQ94" s="147">
        <f t="shared" si="405"/>
        <v>-124589898.800644</v>
      </c>
      <c r="KR94" s="143">
        <f t="shared" si="405"/>
        <v>-302311041.32502002</v>
      </c>
      <c r="KS94" s="388">
        <f t="shared" si="405"/>
        <v>-24479998.948274702</v>
      </c>
      <c r="KT94" s="213">
        <f t="shared" si="405"/>
        <v>-70155140.755918294</v>
      </c>
      <c r="KU94" s="215">
        <f t="shared" si="405"/>
        <v>-59831307.333642699</v>
      </c>
      <c r="KV94" s="148">
        <f t="shared" si="405"/>
        <v>-69041914.836500004</v>
      </c>
      <c r="KW94" s="149"/>
      <c r="KX94" s="148"/>
      <c r="KY94" s="213"/>
      <c r="LA94" s="118"/>
      <c r="LB94" s="118"/>
    </row>
    <row r="95" spans="1:327" ht="14.85" customHeight="1" x14ac:dyDescent="0.25">
      <c r="A95" s="215"/>
      <c r="B95" s="143" t="s">
        <v>348</v>
      </c>
      <c r="C95" s="143"/>
      <c r="D95" s="143">
        <f t="shared" si="394"/>
        <v>-2835792.0516666714</v>
      </c>
      <c r="E95" s="147">
        <f t="shared" si="394"/>
        <v>-648994.71345275885</v>
      </c>
      <c r="F95" s="143">
        <f t="shared" si="394"/>
        <v>-1475601.1029540901</v>
      </c>
      <c r="G95" s="388">
        <f t="shared" si="394"/>
        <v>-208024.6342760624</v>
      </c>
      <c r="H95" s="213">
        <f t="shared" si="394"/>
        <v>-342432.09451961401</v>
      </c>
      <c r="I95" s="215">
        <f t="shared" si="394"/>
        <v>-162641.88355533651</v>
      </c>
      <c r="J95" s="148">
        <f t="shared" si="394"/>
        <v>1902.377091190476</v>
      </c>
      <c r="K95" s="149"/>
      <c r="L95" s="148"/>
      <c r="M95" s="213"/>
      <c r="O95" s="118"/>
      <c r="P95" s="118"/>
      <c r="AF95" s="143">
        <f t="shared" si="395"/>
        <v>-5671584.1033333298</v>
      </c>
      <c r="AG95" s="147">
        <f t="shared" si="395"/>
        <v>170710.0665475844</v>
      </c>
      <c r="AH95" s="143">
        <f t="shared" si="395"/>
        <v>414219.27844440017</v>
      </c>
      <c r="AI95" s="388">
        <f t="shared" si="395"/>
        <v>33541.902592212122</v>
      </c>
      <c r="AJ95" s="213">
        <f t="shared" si="395"/>
        <v>96124.87739685073</v>
      </c>
      <c r="AK95" s="215">
        <f t="shared" si="395"/>
        <v>81979.410488952955</v>
      </c>
      <c r="AL95" s="148">
        <f t="shared" si="395"/>
        <v>-6468159.6388033303</v>
      </c>
      <c r="AM95" s="149"/>
      <c r="AN95" s="148"/>
      <c r="AO95" s="213"/>
      <c r="AQ95" s="118"/>
      <c r="AR95" s="118"/>
      <c r="BG95" s="143">
        <f t="shared" si="396"/>
        <v>-8507376.1550000012</v>
      </c>
      <c r="BH95" s="147">
        <f t="shared" si="396"/>
        <v>-436406.43411161221</v>
      </c>
      <c r="BI95" s="143">
        <f t="shared" si="396"/>
        <v>-1058917.9765554001</v>
      </c>
      <c r="BJ95" s="388">
        <f t="shared" si="396"/>
        <v>-85747.152465119041</v>
      </c>
      <c r="BK95" s="213">
        <f t="shared" si="396"/>
        <v>-245735.44971633161</v>
      </c>
      <c r="BL95" s="215">
        <f t="shared" si="396"/>
        <v>-209573.71129653699</v>
      </c>
      <c r="BM95" s="148">
        <f t="shared" si="396"/>
        <v>-6470995.4308550004</v>
      </c>
      <c r="BN95" s="149"/>
      <c r="BO95" s="148"/>
      <c r="BP95" s="213"/>
      <c r="BR95" s="118"/>
      <c r="BS95" s="118"/>
      <c r="CH95" s="143">
        <f t="shared" si="397"/>
        <v>-11343168.206666671</v>
      </c>
      <c r="CI95" s="147">
        <f t="shared" si="397"/>
        <v>-1043522.93477081</v>
      </c>
      <c r="CJ95" s="143">
        <f t="shared" si="397"/>
        <v>-2532055.2315552002</v>
      </c>
      <c r="CK95" s="388">
        <f t="shared" si="397"/>
        <v>-205036.20752245019</v>
      </c>
      <c r="CL95" s="213">
        <f t="shared" si="397"/>
        <v>-587595.77682951384</v>
      </c>
      <c r="CM95" s="215">
        <f t="shared" si="397"/>
        <v>-501126.8330820268</v>
      </c>
      <c r="CN95" s="148">
        <f t="shared" si="397"/>
        <v>-6473831.2229066696</v>
      </c>
      <c r="CO95" s="149"/>
      <c r="CP95" s="148"/>
      <c r="CQ95" s="213"/>
      <c r="CS95" s="118"/>
      <c r="CT95" s="118"/>
      <c r="DI95" s="143">
        <f t="shared" si="398"/>
        <v>-14178960.258333325</v>
      </c>
      <c r="DJ95" s="147">
        <f t="shared" si="398"/>
        <v>-1650639.4354300001</v>
      </c>
      <c r="DK95" s="143">
        <f t="shared" si="398"/>
        <v>-4005192.4865549998</v>
      </c>
      <c r="DL95" s="388">
        <f t="shared" si="398"/>
        <v>-324325.26257978118</v>
      </c>
      <c r="DM95" s="213">
        <f t="shared" si="398"/>
        <v>-929456.10394269589</v>
      </c>
      <c r="DN95" s="215">
        <f t="shared" si="398"/>
        <v>-792679.95486751641</v>
      </c>
      <c r="DO95" s="148">
        <f t="shared" si="398"/>
        <v>-6476667.0149583304</v>
      </c>
      <c r="DP95" s="149"/>
      <c r="DQ95" s="148"/>
      <c r="DR95" s="213"/>
      <c r="DT95" s="118"/>
      <c r="DU95" s="118"/>
      <c r="EJ95" s="143">
        <f t="shared" si="399"/>
        <v>-17014752.310000002</v>
      </c>
      <c r="EK95" s="147">
        <f t="shared" si="399"/>
        <v>-2257755.9360892</v>
      </c>
      <c r="EL95" s="143">
        <f t="shared" si="399"/>
        <v>-5478329.7415548004</v>
      </c>
      <c r="EM95" s="388">
        <f t="shared" si="399"/>
        <v>-443614.31763711252</v>
      </c>
      <c r="EN95" s="213">
        <f t="shared" si="399"/>
        <v>-1271316.4310558799</v>
      </c>
      <c r="EO95" s="215">
        <f t="shared" si="399"/>
        <v>-1084233.07665301</v>
      </c>
      <c r="EP95" s="148">
        <f t="shared" si="399"/>
        <v>-6479502.8070099996</v>
      </c>
      <c r="EQ95" s="149"/>
      <c r="ER95" s="148"/>
      <c r="ES95" s="213"/>
      <c r="EU95" s="118"/>
      <c r="EV95" s="118"/>
      <c r="FK95" s="143">
        <f t="shared" si="400"/>
        <v>-19850544.361666672</v>
      </c>
      <c r="FL95" s="147">
        <f t="shared" si="400"/>
        <v>-2864872.4367483999</v>
      </c>
      <c r="FM95" s="143">
        <f t="shared" si="400"/>
        <v>-6951466.9965546001</v>
      </c>
      <c r="FN95" s="388">
        <f t="shared" si="400"/>
        <v>-562903.37269444356</v>
      </c>
      <c r="FO95" s="213">
        <f t="shared" si="400"/>
        <v>-1613176.7581690601</v>
      </c>
      <c r="FP95" s="215">
        <f t="shared" si="400"/>
        <v>-1375786.1984385001</v>
      </c>
      <c r="FQ95" s="148">
        <f t="shared" si="400"/>
        <v>-6482338.5990616698</v>
      </c>
      <c r="FR95" s="149"/>
      <c r="FS95" s="148"/>
      <c r="FT95" s="213"/>
      <c r="FV95" s="118"/>
      <c r="FW95" s="118"/>
      <c r="GL95" s="143">
        <f t="shared" si="401"/>
        <v>-22686336.413333323</v>
      </c>
      <c r="GM95" s="147">
        <f t="shared" si="401"/>
        <v>-3471988.93740759</v>
      </c>
      <c r="GN95" s="143">
        <f t="shared" si="401"/>
        <v>-8424604.2515543997</v>
      </c>
      <c r="GO95" s="388">
        <f t="shared" si="401"/>
        <v>-682192.42775177467</v>
      </c>
      <c r="GP95" s="213">
        <f t="shared" si="401"/>
        <v>-1955037.0852822401</v>
      </c>
      <c r="GQ95" s="215">
        <f t="shared" si="401"/>
        <v>-1667339.3202239899</v>
      </c>
      <c r="GR95" s="148">
        <f t="shared" si="401"/>
        <v>-6485174.3911133297</v>
      </c>
      <c r="GS95" s="149"/>
      <c r="GT95" s="148"/>
      <c r="GU95" s="213"/>
      <c r="GW95" s="118"/>
      <c r="GX95" s="118"/>
      <c r="HM95" s="143">
        <f t="shared" si="402"/>
        <v>-25522128.465000004</v>
      </c>
      <c r="HN95" s="147">
        <f t="shared" si="402"/>
        <v>-4079105.4380667899</v>
      </c>
      <c r="HO95" s="143">
        <f t="shared" si="402"/>
        <v>-9897741.5065541994</v>
      </c>
      <c r="HP95" s="388">
        <f t="shared" si="402"/>
        <v>-801481.48280910589</v>
      </c>
      <c r="HQ95" s="213">
        <f t="shared" si="402"/>
        <v>-2296897.4123954298</v>
      </c>
      <c r="HR95" s="215">
        <f t="shared" si="402"/>
        <v>-1958892.44200948</v>
      </c>
      <c r="HS95" s="148">
        <f t="shared" si="402"/>
        <v>-6488010.1831649998</v>
      </c>
      <c r="HT95" s="149"/>
      <c r="HU95" s="148"/>
      <c r="HV95" s="213"/>
      <c r="HX95" s="118"/>
      <c r="HY95" s="118"/>
      <c r="IN95" s="143">
        <f t="shared" si="403"/>
        <v>-28357920.516666681</v>
      </c>
      <c r="IO95" s="147">
        <f t="shared" si="403"/>
        <v>-4686221.9387259902</v>
      </c>
      <c r="IP95" s="143">
        <f t="shared" si="403"/>
        <v>-11370878.761554001</v>
      </c>
      <c r="IQ95" s="388">
        <f t="shared" si="403"/>
        <v>-920770.53786643676</v>
      </c>
      <c r="IR95" s="213">
        <f t="shared" si="403"/>
        <v>-2638757.7395086102</v>
      </c>
      <c r="IS95" s="215">
        <f t="shared" si="403"/>
        <v>-2250445.56379497</v>
      </c>
      <c r="IT95" s="148">
        <f t="shared" si="403"/>
        <v>-6490845.97521667</v>
      </c>
      <c r="IU95" s="149"/>
      <c r="IV95" s="148"/>
      <c r="IW95" s="213"/>
      <c r="IY95" s="118"/>
      <c r="IZ95" s="118"/>
      <c r="JO95" s="143">
        <f t="shared" si="404"/>
        <v>-31193712.568333331</v>
      </c>
      <c r="JP95" s="147">
        <f t="shared" si="404"/>
        <v>-5293338.4393851804</v>
      </c>
      <c r="JQ95" s="143">
        <f t="shared" si="404"/>
        <v>-12844016.016553801</v>
      </c>
      <c r="JR95" s="388">
        <f t="shared" si="404"/>
        <v>-1040059.59292377</v>
      </c>
      <c r="JS95" s="213">
        <f t="shared" si="404"/>
        <v>-2980618.0666217902</v>
      </c>
      <c r="JT95" s="215">
        <f t="shared" si="404"/>
        <v>-2541998.6855804599</v>
      </c>
      <c r="JU95" s="148">
        <f t="shared" si="404"/>
        <v>-6493681.7672683299</v>
      </c>
      <c r="JV95" s="149"/>
      <c r="JW95" s="148"/>
      <c r="JX95" s="213"/>
      <c r="JZ95" s="118"/>
      <c r="KA95" s="118"/>
      <c r="KP95" s="143">
        <f t="shared" si="405"/>
        <v>-34029504.619999997</v>
      </c>
      <c r="KQ95" s="147">
        <f t="shared" si="405"/>
        <v>-5900454.9400443798</v>
      </c>
      <c r="KR95" s="143">
        <f t="shared" si="405"/>
        <v>-14317153.2715536</v>
      </c>
      <c r="KS95" s="388">
        <f t="shared" si="405"/>
        <v>-1159348.6479811</v>
      </c>
      <c r="KT95" s="213">
        <f t="shared" si="405"/>
        <v>-3322478.3937349701</v>
      </c>
      <c r="KU95" s="215">
        <f t="shared" si="405"/>
        <v>-2833551.8073659502</v>
      </c>
      <c r="KV95" s="148">
        <f t="shared" si="405"/>
        <v>-6496517.55932</v>
      </c>
      <c r="KW95" s="149"/>
      <c r="KX95" s="148"/>
      <c r="KY95" s="213"/>
      <c r="LA95" s="118"/>
      <c r="LB95" s="118"/>
    </row>
    <row r="96" spans="1:327" ht="14.85" customHeight="1" x14ac:dyDescent="0.25">
      <c r="A96" s="215"/>
      <c r="B96" s="143" t="s">
        <v>347</v>
      </c>
      <c r="C96" s="143"/>
      <c r="D96" s="143">
        <f t="shared" si="394"/>
        <v>-24791252.651238855</v>
      </c>
      <c r="E96" s="147">
        <f t="shared" si="394"/>
        <v>-5665017.2803897504</v>
      </c>
      <c r="F96" s="143">
        <f t="shared" si="394"/>
        <v>-12880391.124797</v>
      </c>
      <c r="G96" s="388">
        <f t="shared" si="394"/>
        <v>-1815828.5784040201</v>
      </c>
      <c r="H96" s="213">
        <f t="shared" si="394"/>
        <v>-2989059.3753732899</v>
      </c>
      <c r="I96" s="215">
        <f t="shared" si="394"/>
        <v>-1419686.5733378399</v>
      </c>
      <c r="J96" s="148">
        <f t="shared" si="394"/>
        <v>-21269.71893695309</v>
      </c>
      <c r="K96" s="149"/>
      <c r="L96" s="148"/>
      <c r="M96" s="213"/>
      <c r="O96" s="118"/>
      <c r="P96" s="118"/>
      <c r="AF96" s="143">
        <f t="shared" si="395"/>
        <v>-49582505.30247765</v>
      </c>
      <c r="AG96" s="147">
        <f t="shared" si="395"/>
        <v>-9631794.8895126004</v>
      </c>
      <c r="AH96" s="143">
        <f t="shared" si="395"/>
        <v>-23371059.539399099</v>
      </c>
      <c r="AI96" s="388">
        <f t="shared" si="395"/>
        <v>-1892499.5608395799</v>
      </c>
      <c r="AJ96" s="213">
        <f t="shared" si="395"/>
        <v>-5423553.0545466496</v>
      </c>
      <c r="AK96" s="215">
        <f t="shared" si="395"/>
        <v>-4625438.2237772401</v>
      </c>
      <c r="AL96" s="148">
        <f t="shared" si="395"/>
        <v>-4638160.0344024803</v>
      </c>
      <c r="AM96" s="149"/>
      <c r="AN96" s="148"/>
      <c r="AO96" s="213"/>
      <c r="AQ96" s="118"/>
      <c r="AR96" s="118"/>
      <c r="BG96" s="143">
        <f t="shared" si="396"/>
        <v>-74373757.953716367</v>
      </c>
      <c r="BH96" s="147">
        <f t="shared" si="396"/>
        <v>-14939369.7336314</v>
      </c>
      <c r="BI96" s="143">
        <f t="shared" si="396"/>
        <v>-36249619.466664597</v>
      </c>
      <c r="BJ96" s="388">
        <f t="shared" si="396"/>
        <v>-2935356.3883406399</v>
      </c>
      <c r="BK96" s="213">
        <f t="shared" si="396"/>
        <v>-8412187.4771295693</v>
      </c>
      <c r="BL96" s="215">
        <f t="shared" si="396"/>
        <v>-7174273.60089646</v>
      </c>
      <c r="BM96" s="148">
        <f t="shared" si="396"/>
        <v>-4662951.2870537098</v>
      </c>
      <c r="BN96" s="149"/>
      <c r="BO96" s="148"/>
      <c r="BP96" s="213"/>
      <c r="BR96" s="118"/>
      <c r="BS96" s="118"/>
      <c r="CH96" s="143">
        <f t="shared" si="397"/>
        <v>-99165010.604955226</v>
      </c>
      <c r="CI96" s="147">
        <f t="shared" si="397"/>
        <v>-11674747.2683332</v>
      </c>
      <c r="CJ96" s="143">
        <f t="shared" si="397"/>
        <v>-28328179.3939301</v>
      </c>
      <c r="CK96" s="388">
        <f t="shared" si="397"/>
        <v>-2293908.28310628</v>
      </c>
      <c r="CL96" s="213">
        <f t="shared" si="397"/>
        <v>-6573916.0701160803</v>
      </c>
      <c r="CM96" s="215">
        <f t="shared" si="397"/>
        <v>-5606517.0497645503</v>
      </c>
      <c r="CN96" s="148">
        <f t="shared" si="397"/>
        <v>-44687742.539705001</v>
      </c>
      <c r="CO96" s="149"/>
      <c r="CP96" s="148"/>
      <c r="CQ96" s="213"/>
      <c r="CS96" s="118"/>
      <c r="CT96" s="118"/>
      <c r="DI96" s="143">
        <f t="shared" si="398"/>
        <v>-123956263.25619406</v>
      </c>
      <c r="DJ96" s="147">
        <f t="shared" si="398"/>
        <v>-19125371.439806301</v>
      </c>
      <c r="DK96" s="143">
        <f t="shared" si="398"/>
        <v>-46406739.321195699</v>
      </c>
      <c r="DL96" s="388">
        <f t="shared" si="398"/>
        <v>-3757841.3437911998</v>
      </c>
      <c r="DM96" s="213">
        <f t="shared" si="398"/>
        <v>-10769276.950098099</v>
      </c>
      <c r="DN96" s="215">
        <f t="shared" si="398"/>
        <v>-9184500.4089465402</v>
      </c>
      <c r="DO96" s="148">
        <f t="shared" si="398"/>
        <v>-34712533.792356201</v>
      </c>
      <c r="DP96" s="149"/>
      <c r="DQ96" s="148"/>
      <c r="DR96" s="213"/>
      <c r="DT96" s="118"/>
      <c r="DU96" s="118"/>
      <c r="EJ96" s="143">
        <f t="shared" si="399"/>
        <v>-148747515.90743276</v>
      </c>
      <c r="EK96" s="147">
        <f t="shared" si="399"/>
        <v>-28719044.938633699</v>
      </c>
      <c r="EL96" s="143">
        <f t="shared" si="399"/>
        <v>-69685299.248461202</v>
      </c>
      <c r="EM96" s="388">
        <f t="shared" si="399"/>
        <v>-5642850.6376599697</v>
      </c>
      <c r="EN96" s="213">
        <f t="shared" si="399"/>
        <v>-16171364.287479199</v>
      </c>
      <c r="EO96" s="215">
        <f t="shared" si="399"/>
        <v>-13791631.750191299</v>
      </c>
      <c r="EP96" s="148">
        <f t="shared" si="399"/>
        <v>-14737325.0450074</v>
      </c>
      <c r="EQ96" s="149"/>
      <c r="ER96" s="148"/>
      <c r="ES96" s="213"/>
      <c r="EU96" s="118"/>
      <c r="EV96" s="118"/>
      <c r="FK96" s="143">
        <f t="shared" si="400"/>
        <v>-173538768.55867156</v>
      </c>
      <c r="FL96" s="147">
        <f t="shared" si="400"/>
        <v>-27597471.800689701</v>
      </c>
      <c r="FM96" s="143">
        <f t="shared" si="400"/>
        <v>-66963859.175726697</v>
      </c>
      <c r="FN96" s="388">
        <f t="shared" si="400"/>
        <v>-5422478.7656094702</v>
      </c>
      <c r="FO96" s="213">
        <f t="shared" si="400"/>
        <v>-15539819.337864799</v>
      </c>
      <c r="FP96" s="215">
        <f t="shared" si="400"/>
        <v>-13253023.181122201</v>
      </c>
      <c r="FQ96" s="148">
        <f t="shared" si="400"/>
        <v>-44762116.297658697</v>
      </c>
      <c r="FR96" s="149"/>
      <c r="FS96" s="148"/>
      <c r="FT96" s="213"/>
      <c r="FV96" s="118"/>
      <c r="FW96" s="118"/>
      <c r="GL96" s="143">
        <f t="shared" si="401"/>
        <v>-198330021.20991063</v>
      </c>
      <c r="GM96" s="147">
        <f t="shared" si="401"/>
        <v>-32905046.644808602</v>
      </c>
      <c r="GN96" s="143">
        <f t="shared" si="401"/>
        <v>-79842419.102992296</v>
      </c>
      <c r="GO96" s="388">
        <f t="shared" si="401"/>
        <v>-6465335.5931105297</v>
      </c>
      <c r="GP96" s="213">
        <f t="shared" si="401"/>
        <v>-18528453.7604478</v>
      </c>
      <c r="GQ96" s="215">
        <f t="shared" si="401"/>
        <v>-15801858.558241401</v>
      </c>
      <c r="GR96" s="148">
        <f t="shared" si="401"/>
        <v>-44786907.550310001</v>
      </c>
      <c r="GS96" s="149"/>
      <c r="GT96" s="148"/>
      <c r="GU96" s="213"/>
      <c r="GW96" s="118"/>
      <c r="GX96" s="118"/>
      <c r="HM96" s="143">
        <f t="shared" si="402"/>
        <v>-223121273.86114922</v>
      </c>
      <c r="HN96" s="147">
        <f t="shared" si="402"/>
        <v>-38212621.488927402</v>
      </c>
      <c r="HO96" s="143">
        <f t="shared" si="402"/>
        <v>-92720979.030257806</v>
      </c>
      <c r="HP96" s="388">
        <f t="shared" si="402"/>
        <v>-7508192.4206115901</v>
      </c>
      <c r="HQ96" s="213">
        <f t="shared" si="402"/>
        <v>-21517088.183030698</v>
      </c>
      <c r="HR96" s="215">
        <f t="shared" si="402"/>
        <v>-18350693.935360599</v>
      </c>
      <c r="HS96" s="148">
        <f t="shared" si="402"/>
        <v>-44811698.802961104</v>
      </c>
      <c r="HT96" s="149"/>
      <c r="HU96" s="148"/>
      <c r="HV96" s="213"/>
      <c r="HX96" s="118"/>
      <c r="HY96" s="118"/>
      <c r="IN96" s="143">
        <f t="shared" si="403"/>
        <v>-247912526.51238763</v>
      </c>
      <c r="IO96" s="147">
        <f t="shared" si="403"/>
        <v>-43520196.333046198</v>
      </c>
      <c r="IP96" s="143">
        <f t="shared" si="403"/>
        <v>-105599538.957523</v>
      </c>
      <c r="IQ96" s="388">
        <f t="shared" si="403"/>
        <v>-8551049.2481126599</v>
      </c>
      <c r="IR96" s="213">
        <f t="shared" si="403"/>
        <v>-24505722.6056136</v>
      </c>
      <c r="IS96" s="215">
        <f t="shared" si="403"/>
        <v>-20899529.312479801</v>
      </c>
      <c r="IT96" s="148">
        <f t="shared" si="403"/>
        <v>-44836490.0556124</v>
      </c>
      <c r="IU96" s="149"/>
      <c r="IV96" s="148"/>
      <c r="IW96" s="213"/>
      <c r="IY96" s="118"/>
      <c r="IZ96" s="118"/>
      <c r="JO96" s="143">
        <f t="shared" si="404"/>
        <v>-272703779.16362691</v>
      </c>
      <c r="JP96" s="147">
        <f t="shared" si="404"/>
        <v>-48827771.177165098</v>
      </c>
      <c r="JQ96" s="143">
        <f t="shared" si="404"/>
        <v>-118478098.884789</v>
      </c>
      <c r="JR96" s="388">
        <f t="shared" si="404"/>
        <v>-9593906.0756137203</v>
      </c>
      <c r="JS96" s="213">
        <f t="shared" si="404"/>
        <v>-27494357.028196499</v>
      </c>
      <c r="JT96" s="215">
        <f t="shared" si="404"/>
        <v>-23448364.689599</v>
      </c>
      <c r="JU96" s="148">
        <f t="shared" si="404"/>
        <v>-44861281.3082636</v>
      </c>
      <c r="JV96" s="149"/>
      <c r="JW96" s="148"/>
      <c r="JX96" s="213"/>
      <c r="JZ96" s="118"/>
      <c r="KA96" s="118"/>
      <c r="KP96" s="143">
        <f t="shared" si="405"/>
        <v>-297495031.81486517</v>
      </c>
      <c r="KQ96" s="147">
        <f t="shared" si="405"/>
        <v>-54135346.021283902</v>
      </c>
      <c r="KR96" s="143">
        <f t="shared" si="405"/>
        <v>-131356658.81205399</v>
      </c>
      <c r="KS96" s="388">
        <f t="shared" si="405"/>
        <v>-10636762.903114799</v>
      </c>
      <c r="KT96" s="213">
        <f t="shared" si="405"/>
        <v>-30482991.450779401</v>
      </c>
      <c r="KU96" s="215">
        <f t="shared" si="405"/>
        <v>-25997200.066718198</v>
      </c>
      <c r="KV96" s="148">
        <f t="shared" si="405"/>
        <v>-44886072.560914896</v>
      </c>
      <c r="KW96" s="149"/>
      <c r="KX96" s="148"/>
      <c r="KY96" s="213"/>
      <c r="LA96" s="118"/>
      <c r="LB96" s="118"/>
    </row>
    <row r="97" spans="1:314" ht="14.85" customHeight="1" x14ac:dyDescent="0.25">
      <c r="A97" s="215"/>
      <c r="B97" s="143" t="s">
        <v>346</v>
      </c>
      <c r="C97" s="143"/>
      <c r="D97" s="143">
        <f t="shared" si="394"/>
        <v>-5694690.0083333356</v>
      </c>
      <c r="E97" s="147">
        <f t="shared" si="394"/>
        <v>-1263666.86821954</v>
      </c>
      <c r="F97" s="143">
        <f t="shared" si="394"/>
        <v>-2873163.9655289999</v>
      </c>
      <c r="G97" s="388">
        <f t="shared" si="394"/>
        <v>-405047.73407107498</v>
      </c>
      <c r="H97" s="213">
        <f t="shared" si="394"/>
        <v>-666754.4180095325</v>
      </c>
      <c r="I97" s="215">
        <f t="shared" si="394"/>
        <v>-316682.3324958554</v>
      </c>
      <c r="J97" s="148">
        <f t="shared" si="394"/>
        <v>-169374.6900083333</v>
      </c>
      <c r="K97" s="149"/>
      <c r="L97" s="148"/>
      <c r="M97" s="213"/>
      <c r="O97" s="118"/>
      <c r="P97" s="118"/>
      <c r="AF97" s="143">
        <f t="shared" si="395"/>
        <v>-11389380.016666699</v>
      </c>
      <c r="AG97" s="147">
        <f t="shared" si="395"/>
        <v>146682.26320161001</v>
      </c>
      <c r="AH97" s="143">
        <f t="shared" si="395"/>
        <v>355917.03789200052</v>
      </c>
      <c r="AI97" s="388">
        <f t="shared" si="395"/>
        <v>28820.808777215279</v>
      </c>
      <c r="AJ97" s="213">
        <f t="shared" si="395"/>
        <v>82595.097358345403</v>
      </c>
      <c r="AK97" s="215">
        <f t="shared" si="395"/>
        <v>70440.634870829686</v>
      </c>
      <c r="AL97" s="148">
        <f t="shared" si="395"/>
        <v>-12073835.858766699</v>
      </c>
      <c r="AM97" s="149"/>
      <c r="AN97" s="148"/>
      <c r="AO97" s="213"/>
      <c r="AQ97" s="118"/>
      <c r="AR97" s="118"/>
      <c r="BG97" s="143">
        <f t="shared" si="396"/>
        <v>-17084070.024999999</v>
      </c>
      <c r="BH97" s="147">
        <f t="shared" si="396"/>
        <v>-1072497.4958241801</v>
      </c>
      <c r="BI97" s="143">
        <f t="shared" si="396"/>
        <v>-2602360.5276370002</v>
      </c>
      <c r="BJ97" s="388">
        <f t="shared" si="396"/>
        <v>-210729.2631468733</v>
      </c>
      <c r="BK97" s="213">
        <f t="shared" si="396"/>
        <v>-603911.01930589566</v>
      </c>
      <c r="BL97" s="215">
        <f t="shared" si="396"/>
        <v>-515041.1703110481</v>
      </c>
      <c r="BM97" s="148">
        <f t="shared" si="396"/>
        <v>-12079530.548775</v>
      </c>
      <c r="BN97" s="149"/>
      <c r="BO97" s="148"/>
      <c r="BP97" s="213"/>
      <c r="BR97" s="118"/>
      <c r="BS97" s="118"/>
      <c r="CH97" s="143">
        <f t="shared" si="397"/>
        <v>-22778760.033333302</v>
      </c>
      <c r="CI97" s="147">
        <f t="shared" si="397"/>
        <v>-2291677.2548499699</v>
      </c>
      <c r="CJ97" s="143">
        <f t="shared" si="397"/>
        <v>-5560638.0931660002</v>
      </c>
      <c r="CK97" s="388">
        <f t="shared" si="397"/>
        <v>-450279.3350709618</v>
      </c>
      <c r="CL97" s="213">
        <f t="shared" si="397"/>
        <v>-1290417.1359701401</v>
      </c>
      <c r="CM97" s="215">
        <f t="shared" si="397"/>
        <v>-1100522.97549293</v>
      </c>
      <c r="CN97" s="148">
        <f t="shared" si="397"/>
        <v>-12085225.2387833</v>
      </c>
      <c r="CO97" s="149"/>
      <c r="CP97" s="148"/>
      <c r="CQ97" s="213"/>
      <c r="CS97" s="118"/>
      <c r="CT97" s="118"/>
      <c r="DI97" s="143">
        <f t="shared" si="398"/>
        <v>-28473450.041666701</v>
      </c>
      <c r="DJ97" s="147">
        <f t="shared" si="398"/>
        <v>-3510857.0138757699</v>
      </c>
      <c r="DK97" s="143">
        <f t="shared" si="398"/>
        <v>-8518915.6586949993</v>
      </c>
      <c r="DL97" s="388">
        <f t="shared" si="398"/>
        <v>-689829.40699505026</v>
      </c>
      <c r="DM97" s="213">
        <f t="shared" si="398"/>
        <v>-1976923.25263438</v>
      </c>
      <c r="DN97" s="215">
        <f t="shared" si="398"/>
        <v>-1686004.7806748</v>
      </c>
      <c r="DO97" s="148">
        <f t="shared" si="398"/>
        <v>-12090919.9287917</v>
      </c>
      <c r="DP97" s="149"/>
      <c r="DQ97" s="148"/>
      <c r="DR97" s="213"/>
      <c r="DT97" s="118"/>
      <c r="DU97" s="118"/>
      <c r="EJ97" s="143">
        <f t="shared" si="399"/>
        <v>-34168140.049999997</v>
      </c>
      <c r="EK97" s="147">
        <f t="shared" si="399"/>
        <v>-4730036.7729015602</v>
      </c>
      <c r="EL97" s="143">
        <f t="shared" si="399"/>
        <v>-11477193.224223999</v>
      </c>
      <c r="EM97" s="388">
        <f t="shared" si="399"/>
        <v>-929379.4789191389</v>
      </c>
      <c r="EN97" s="213">
        <f t="shared" si="399"/>
        <v>-2663429.3692986201</v>
      </c>
      <c r="EO97" s="215">
        <f t="shared" si="399"/>
        <v>-2271486.5858566798</v>
      </c>
      <c r="EP97" s="148">
        <f t="shared" si="399"/>
        <v>-12096614.618799999</v>
      </c>
      <c r="EQ97" s="149"/>
      <c r="ER97" s="148"/>
      <c r="ES97" s="213"/>
      <c r="EU97" s="118"/>
      <c r="EV97" s="118"/>
      <c r="FK97" s="143">
        <f t="shared" si="400"/>
        <v>-39862830.0583333</v>
      </c>
      <c r="FL97" s="147">
        <f t="shared" si="400"/>
        <v>-5949216.53192735</v>
      </c>
      <c r="FM97" s="143">
        <f t="shared" si="400"/>
        <v>-14435470.789752999</v>
      </c>
      <c r="FN97" s="388">
        <f t="shared" si="400"/>
        <v>-1168929.55084323</v>
      </c>
      <c r="FO97" s="213">
        <f t="shared" si="400"/>
        <v>-3349935.4859628598</v>
      </c>
      <c r="FP97" s="215">
        <f t="shared" si="400"/>
        <v>-2856968.3910385598</v>
      </c>
      <c r="FQ97" s="148">
        <f t="shared" si="400"/>
        <v>-12102309.308808301</v>
      </c>
      <c r="FR97" s="149"/>
      <c r="FS97" s="148"/>
      <c r="FT97" s="213"/>
      <c r="FV97" s="118"/>
      <c r="FW97" s="118"/>
      <c r="GL97" s="143">
        <f t="shared" si="401"/>
        <v>-45557520.0666667</v>
      </c>
      <c r="GM97" s="147">
        <f t="shared" si="401"/>
        <v>-7168396.2909531398</v>
      </c>
      <c r="GN97" s="143">
        <f t="shared" si="401"/>
        <v>-17393748.355282001</v>
      </c>
      <c r="GO97" s="388">
        <f t="shared" si="401"/>
        <v>-1408479.6227673199</v>
      </c>
      <c r="GP97" s="213">
        <f t="shared" si="401"/>
        <v>-4036441.6026271</v>
      </c>
      <c r="GQ97" s="215">
        <f t="shared" si="401"/>
        <v>-3442450.1962204399</v>
      </c>
      <c r="GR97" s="148">
        <f t="shared" si="401"/>
        <v>-12108003.998816701</v>
      </c>
      <c r="GS97" s="149"/>
      <c r="GT97" s="148"/>
      <c r="GU97" s="213"/>
      <c r="GW97" s="118"/>
      <c r="GX97" s="118"/>
      <c r="HM97" s="143">
        <f t="shared" si="402"/>
        <v>-51252210.074999988</v>
      </c>
      <c r="HN97" s="147">
        <f t="shared" si="402"/>
        <v>-8387576.0499789398</v>
      </c>
      <c r="HO97" s="143">
        <f t="shared" si="402"/>
        <v>-20352025.920811001</v>
      </c>
      <c r="HP97" s="388">
        <f t="shared" si="402"/>
        <v>-1648029.6946914</v>
      </c>
      <c r="HQ97" s="213">
        <f t="shared" si="402"/>
        <v>-4722947.7192913396</v>
      </c>
      <c r="HR97" s="215">
        <f t="shared" si="402"/>
        <v>-4027932.0014023101</v>
      </c>
      <c r="HS97" s="148">
        <f t="shared" si="402"/>
        <v>-12113698.688825</v>
      </c>
      <c r="HT97" s="149"/>
      <c r="HU97" s="148"/>
      <c r="HV97" s="213"/>
      <c r="HX97" s="118"/>
      <c r="HY97" s="118"/>
      <c r="IN97" s="143">
        <f t="shared" si="403"/>
        <v>-56946900.083333291</v>
      </c>
      <c r="IO97" s="147">
        <f t="shared" si="403"/>
        <v>-9606755.8090047296</v>
      </c>
      <c r="IP97" s="143">
        <f t="shared" si="403"/>
        <v>-23310303.486340001</v>
      </c>
      <c r="IQ97" s="388">
        <f t="shared" si="403"/>
        <v>-1887579.76661549</v>
      </c>
      <c r="IR97" s="213">
        <f t="shared" si="403"/>
        <v>-5409453.8359555798</v>
      </c>
      <c r="IS97" s="215">
        <f t="shared" si="403"/>
        <v>-4613413.8065841896</v>
      </c>
      <c r="IT97" s="148">
        <f t="shared" si="403"/>
        <v>-12119393.3788333</v>
      </c>
      <c r="IU97" s="149"/>
      <c r="IV97" s="148"/>
      <c r="IW97" s="213"/>
      <c r="IY97" s="118"/>
      <c r="IZ97" s="118"/>
      <c r="JO97" s="143">
        <f t="shared" si="404"/>
        <v>-62641590.091666669</v>
      </c>
      <c r="JP97" s="147">
        <f t="shared" si="404"/>
        <v>-10825935.568030501</v>
      </c>
      <c r="JQ97" s="143">
        <f t="shared" si="404"/>
        <v>-26268581.051869001</v>
      </c>
      <c r="JR97" s="388">
        <f t="shared" si="404"/>
        <v>-2127129.8385395799</v>
      </c>
      <c r="JS97" s="213">
        <f t="shared" si="404"/>
        <v>-6095959.9526198199</v>
      </c>
      <c r="JT97" s="215">
        <f t="shared" si="404"/>
        <v>-5198895.6117660701</v>
      </c>
      <c r="JU97" s="148">
        <f t="shared" si="404"/>
        <v>-12125088.0688417</v>
      </c>
      <c r="JV97" s="149"/>
      <c r="JW97" s="148"/>
      <c r="JX97" s="213"/>
      <c r="JZ97" s="118"/>
      <c r="KA97" s="118"/>
      <c r="KP97" s="143">
        <f t="shared" si="405"/>
        <v>-68336280.099999994</v>
      </c>
      <c r="KQ97" s="147">
        <f t="shared" si="405"/>
        <v>-12045115.3270563</v>
      </c>
      <c r="KR97" s="143">
        <f t="shared" si="405"/>
        <v>-29226858.617398001</v>
      </c>
      <c r="KS97" s="388">
        <f t="shared" si="405"/>
        <v>-2366679.9104636698</v>
      </c>
      <c r="KT97" s="213">
        <f t="shared" si="405"/>
        <v>-6782466.0692840703</v>
      </c>
      <c r="KU97" s="215">
        <f t="shared" si="405"/>
        <v>-5784377.4169479497</v>
      </c>
      <c r="KV97" s="148">
        <f t="shared" si="405"/>
        <v>-12130782.758850001</v>
      </c>
      <c r="KW97" s="149"/>
      <c r="KX97" s="148"/>
      <c r="KY97" s="213"/>
      <c r="LA97" s="118"/>
      <c r="LB97" s="118"/>
    </row>
    <row r="98" spans="1:314" ht="14.85" customHeight="1" x14ac:dyDescent="0.25">
      <c r="A98" s="215"/>
      <c r="B98" s="143" t="s">
        <v>345</v>
      </c>
      <c r="C98" s="143"/>
      <c r="D98" s="143">
        <f t="shared" si="394"/>
        <v>-84161257.384722173</v>
      </c>
      <c r="E98" s="147">
        <f t="shared" si="394"/>
        <v>-8202688.8555408502</v>
      </c>
      <c r="F98" s="143">
        <f t="shared" si="394"/>
        <v>-18650223.910192601</v>
      </c>
      <c r="G98" s="388">
        <f t="shared" si="394"/>
        <v>-2629237.67156144</v>
      </c>
      <c r="H98" s="213">
        <f t="shared" si="394"/>
        <v>-4328022.81323977</v>
      </c>
      <c r="I98" s="215">
        <f t="shared" si="394"/>
        <v>-2055641.96137422</v>
      </c>
      <c r="J98" s="148">
        <f t="shared" si="394"/>
        <v>-48295442.172813296</v>
      </c>
      <c r="K98" s="149"/>
      <c r="L98" s="148"/>
      <c r="M98" s="213"/>
      <c r="O98" s="118"/>
      <c r="P98" s="118"/>
      <c r="AF98" s="143">
        <f t="shared" si="395"/>
        <v>-168322514.76944441</v>
      </c>
      <c r="AG98" s="147">
        <f t="shared" si="395"/>
        <v>-34306261.592624597</v>
      </c>
      <c r="AH98" s="143">
        <f t="shared" si="395"/>
        <v>-83242395.779048994</v>
      </c>
      <c r="AI98" s="388">
        <f t="shared" si="395"/>
        <v>-6740652.77996956</v>
      </c>
      <c r="AJ98" s="213">
        <f t="shared" si="395"/>
        <v>-19317461.800743401</v>
      </c>
      <c r="AK98" s="215">
        <f t="shared" si="395"/>
        <v>-16474758.3919384</v>
      </c>
      <c r="AL98" s="148">
        <f t="shared" si="395"/>
        <v>-8240984.4251194503</v>
      </c>
      <c r="AM98" s="149"/>
      <c r="AN98" s="148"/>
      <c r="AO98" s="213"/>
      <c r="AQ98" s="118"/>
      <c r="AR98" s="118"/>
      <c r="BG98" s="143">
        <f t="shared" si="396"/>
        <v>-252483772.15416616</v>
      </c>
      <c r="BH98" s="147">
        <f t="shared" si="396"/>
        <v>-53395922.6864608</v>
      </c>
      <c r="BI98" s="143">
        <f t="shared" si="396"/>
        <v>-129562485.765264</v>
      </c>
      <c r="BJ98" s="388">
        <f t="shared" si="396"/>
        <v>-10491477.589995099</v>
      </c>
      <c r="BK98" s="213">
        <f t="shared" si="396"/>
        <v>-30066630.665257599</v>
      </c>
      <c r="BL98" s="215">
        <f t="shared" si="396"/>
        <v>-25642109.764684498</v>
      </c>
      <c r="BM98" s="148">
        <f t="shared" si="396"/>
        <v>-3325145.6825041701</v>
      </c>
      <c r="BN98" s="149"/>
      <c r="BO98" s="148"/>
      <c r="BP98" s="213"/>
      <c r="BR98" s="118"/>
      <c r="BS98" s="118"/>
      <c r="CH98" s="143">
        <f t="shared" si="397"/>
        <v>-336645029.53888887</v>
      </c>
      <c r="CI98" s="147">
        <f t="shared" si="397"/>
        <v>-69313870.775812596</v>
      </c>
      <c r="CJ98" s="143">
        <f t="shared" si="397"/>
        <v>-168186575.75148001</v>
      </c>
      <c r="CK98" s="388">
        <f t="shared" si="397"/>
        <v>-13619109.574908599</v>
      </c>
      <c r="CL98" s="213">
        <f t="shared" si="397"/>
        <v>-39029844.372821003</v>
      </c>
      <c r="CM98" s="215">
        <f t="shared" si="397"/>
        <v>-33286322.123977799</v>
      </c>
      <c r="CN98" s="148">
        <f t="shared" si="397"/>
        <v>-13209306.9398889</v>
      </c>
      <c r="CO98" s="149"/>
      <c r="CP98" s="148"/>
      <c r="CQ98" s="213"/>
      <c r="CS98" s="118"/>
      <c r="CT98" s="118"/>
      <c r="DI98" s="143">
        <f t="shared" si="398"/>
        <v>-420806286.92361158</v>
      </c>
      <c r="DJ98" s="147">
        <f t="shared" si="398"/>
        <v>-87332007.205971599</v>
      </c>
      <c r="DK98" s="143">
        <f t="shared" si="398"/>
        <v>-211906665.73769599</v>
      </c>
      <c r="DL98" s="388">
        <f t="shared" si="398"/>
        <v>-17159396.268342201</v>
      </c>
      <c r="DM98" s="213">
        <f t="shared" si="398"/>
        <v>-49175650.008635603</v>
      </c>
      <c r="DN98" s="215">
        <f t="shared" si="398"/>
        <v>-41939099.505692601</v>
      </c>
      <c r="DO98" s="148">
        <f t="shared" si="398"/>
        <v>-13293468.197273601</v>
      </c>
      <c r="DP98" s="149"/>
      <c r="DQ98" s="148"/>
      <c r="DR98" s="213"/>
      <c r="DT98" s="118"/>
      <c r="DU98" s="118"/>
      <c r="EJ98" s="143">
        <f t="shared" si="399"/>
        <v>-504967544.30833364</v>
      </c>
      <c r="EK98" s="147">
        <f t="shared" si="399"/>
        <v>-105350143.636131</v>
      </c>
      <c r="EL98" s="143">
        <f t="shared" si="399"/>
        <v>-255626755.72391099</v>
      </c>
      <c r="EM98" s="388">
        <f t="shared" si="399"/>
        <v>-20699682.961775798</v>
      </c>
      <c r="EN98" s="213">
        <f t="shared" si="399"/>
        <v>-59321455.644450203</v>
      </c>
      <c r="EO98" s="215">
        <f t="shared" si="399"/>
        <v>-50591876.8874074</v>
      </c>
      <c r="EP98" s="148">
        <f t="shared" si="399"/>
        <v>-13377629.4546583</v>
      </c>
      <c r="EQ98" s="149"/>
      <c r="ER98" s="148"/>
      <c r="ES98" s="213"/>
      <c r="EU98" s="118"/>
      <c r="EV98" s="118"/>
      <c r="FK98" s="143">
        <f t="shared" si="400"/>
        <v>-589128801.69305634</v>
      </c>
      <c r="FL98" s="147">
        <f t="shared" si="400"/>
        <v>-123368280.06629001</v>
      </c>
      <c r="FM98" s="143">
        <f t="shared" si="400"/>
        <v>-299346845.710127</v>
      </c>
      <c r="FN98" s="388">
        <f t="shared" si="400"/>
        <v>-24239969.6552094</v>
      </c>
      <c r="FO98" s="213">
        <f t="shared" si="400"/>
        <v>-69467261.280264795</v>
      </c>
      <c r="FP98" s="215">
        <f t="shared" si="400"/>
        <v>-59244654.269122101</v>
      </c>
      <c r="FQ98" s="148">
        <f t="shared" si="400"/>
        <v>-13461790.712043099</v>
      </c>
      <c r="FR98" s="149"/>
      <c r="FS98" s="148"/>
      <c r="FT98" s="213"/>
      <c r="FV98" s="118"/>
      <c r="FW98" s="118"/>
      <c r="GL98" s="143">
        <f t="shared" si="401"/>
        <v>-673290059.0777775</v>
      </c>
      <c r="GM98" s="147">
        <f t="shared" si="401"/>
        <v>-130671169.859677</v>
      </c>
      <c r="GN98" s="143">
        <f t="shared" si="401"/>
        <v>-317066935.69634199</v>
      </c>
      <c r="GO98" s="388">
        <f t="shared" si="401"/>
        <v>-25674875.182723802</v>
      </c>
      <c r="GP98" s="213">
        <f t="shared" si="401"/>
        <v>-73579434.629083902</v>
      </c>
      <c r="GQ98" s="215">
        <f t="shared" si="401"/>
        <v>-62751691.740523003</v>
      </c>
      <c r="GR98" s="148">
        <f t="shared" si="401"/>
        <v>-63545951.969427802</v>
      </c>
      <c r="GS98" s="149"/>
      <c r="GT98" s="148"/>
      <c r="GU98" s="213"/>
      <c r="GW98" s="118"/>
      <c r="GX98" s="118"/>
      <c r="HM98" s="143">
        <f t="shared" si="402"/>
        <v>-757451316.46250093</v>
      </c>
      <c r="HN98" s="147">
        <f t="shared" si="402"/>
        <v>-137974059.653065</v>
      </c>
      <c r="HO98" s="143">
        <f t="shared" si="402"/>
        <v>-334787025.682558</v>
      </c>
      <c r="HP98" s="388">
        <f t="shared" si="402"/>
        <v>-27109780.710238099</v>
      </c>
      <c r="HQ98" s="213">
        <f t="shared" si="402"/>
        <v>-77691607.977902904</v>
      </c>
      <c r="HR98" s="215">
        <f t="shared" si="402"/>
        <v>-66258729.211923897</v>
      </c>
      <c r="HS98" s="148">
        <f t="shared" si="402"/>
        <v>-113630113.226813</v>
      </c>
      <c r="HT98" s="149"/>
      <c r="HU98" s="148"/>
      <c r="HV98" s="213"/>
      <c r="HX98" s="118"/>
      <c r="HY98" s="118"/>
      <c r="IN98" s="143">
        <f t="shared" si="403"/>
        <v>-841612573.84722197</v>
      </c>
      <c r="IO98" s="147">
        <f t="shared" si="403"/>
        <v>-155992196.083224</v>
      </c>
      <c r="IP98" s="143">
        <f t="shared" si="403"/>
        <v>-378507115.668773</v>
      </c>
      <c r="IQ98" s="388">
        <f t="shared" si="403"/>
        <v>-30650067.403671801</v>
      </c>
      <c r="IR98" s="213">
        <f t="shared" si="403"/>
        <v>-87837413.613717496</v>
      </c>
      <c r="IS98" s="215">
        <f t="shared" si="403"/>
        <v>-74911506.593638703</v>
      </c>
      <c r="IT98" s="148">
        <f t="shared" si="403"/>
        <v>-113714274.48419701</v>
      </c>
      <c r="IU98" s="149"/>
      <c r="IV98" s="148"/>
      <c r="IW98" s="213"/>
      <c r="IY98" s="118"/>
      <c r="IZ98" s="118"/>
      <c r="JO98" s="143">
        <f t="shared" si="404"/>
        <v>-925773831.23194492</v>
      </c>
      <c r="JP98" s="147">
        <f t="shared" si="404"/>
        <v>-174010332.513383</v>
      </c>
      <c r="JQ98" s="143">
        <f t="shared" si="404"/>
        <v>-422227205.654989</v>
      </c>
      <c r="JR98" s="388">
        <f t="shared" si="404"/>
        <v>-34190354.097105399</v>
      </c>
      <c r="JS98" s="213">
        <f t="shared" si="404"/>
        <v>-97983219.249532104</v>
      </c>
      <c r="JT98" s="215">
        <f t="shared" si="404"/>
        <v>-83564283.975353405</v>
      </c>
      <c r="JU98" s="148">
        <f t="shared" si="404"/>
        <v>-113798435.74158201</v>
      </c>
      <c r="JV98" s="149"/>
      <c r="JW98" s="148"/>
      <c r="JX98" s="213"/>
      <c r="JZ98" s="118"/>
      <c r="KA98" s="118"/>
      <c r="KP98" s="143">
        <f t="shared" si="405"/>
        <v>-1009935088.6166673</v>
      </c>
      <c r="KQ98" s="147">
        <f t="shared" si="405"/>
        <v>-192028468.943542</v>
      </c>
      <c r="KR98" s="143">
        <f t="shared" si="405"/>
        <v>-465947295.641204</v>
      </c>
      <c r="KS98" s="388">
        <f t="shared" si="405"/>
        <v>-37730640.790538996</v>
      </c>
      <c r="KT98" s="213">
        <f t="shared" si="405"/>
        <v>-108129024.88534699</v>
      </c>
      <c r="KU98" s="215">
        <f t="shared" si="405"/>
        <v>-92217061.357068196</v>
      </c>
      <c r="KV98" s="148">
        <f t="shared" si="405"/>
        <v>-113882596.99896701</v>
      </c>
      <c r="KW98" s="149"/>
      <c r="KX98" s="148"/>
      <c r="KY98" s="213"/>
      <c r="LA98" s="118"/>
      <c r="LB98" s="118"/>
    </row>
    <row r="99" spans="1:314" ht="14.85" customHeight="1" x14ac:dyDescent="0.25">
      <c r="A99" s="215"/>
      <c r="B99" s="143" t="s">
        <v>344</v>
      </c>
      <c r="C99" s="143"/>
      <c r="D99" s="143">
        <f t="shared" si="394"/>
        <v>-5865749.8333333358</v>
      </c>
      <c r="E99" s="147">
        <f t="shared" si="394"/>
        <v>-318947.71965918748</v>
      </c>
      <c r="F99" s="143">
        <f t="shared" si="394"/>
        <v>-725182.49711142841</v>
      </c>
      <c r="G99" s="388">
        <f t="shared" si="394"/>
        <v>-102233.4717987132</v>
      </c>
      <c r="H99" s="213">
        <f t="shared" si="394"/>
        <v>-168287.86648213639</v>
      </c>
      <c r="I99" s="215">
        <f t="shared" si="394"/>
        <v>-79930.170162820097</v>
      </c>
      <c r="J99" s="148">
        <f t="shared" si="394"/>
        <v>-4471168.10811905</v>
      </c>
      <c r="K99" s="149"/>
      <c r="L99" s="148"/>
      <c r="M99" s="213"/>
      <c r="O99" s="118"/>
      <c r="P99" s="118"/>
      <c r="AF99" s="143">
        <f t="shared" si="395"/>
        <v>-11731499.666666701</v>
      </c>
      <c r="AG99" s="147">
        <f t="shared" si="395"/>
        <v>-25952.49620511676</v>
      </c>
      <c r="AH99" s="143">
        <f t="shared" si="395"/>
        <v>-62972.409708000421</v>
      </c>
      <c r="AI99" s="388">
        <f t="shared" si="395"/>
        <v>-5099.266360452948</v>
      </c>
      <c r="AJ99" s="213">
        <f t="shared" si="395"/>
        <v>-14613.552477080821</v>
      </c>
      <c r="AK99" s="215">
        <f t="shared" si="395"/>
        <v>-12463.06314934986</v>
      </c>
      <c r="AL99" s="148">
        <f t="shared" si="395"/>
        <v>-11610398.878766701</v>
      </c>
      <c r="AM99" s="149"/>
      <c r="AN99" s="148"/>
      <c r="AO99" s="213"/>
      <c r="AQ99" s="118"/>
      <c r="AR99" s="118"/>
      <c r="BG99" s="143">
        <f t="shared" si="396"/>
        <v>-17597249.5</v>
      </c>
      <c r="BH99" s="147">
        <f t="shared" si="396"/>
        <v>-1281754.5605569801</v>
      </c>
      <c r="BI99" s="143">
        <f t="shared" si="396"/>
        <v>-3110112.133128</v>
      </c>
      <c r="BJ99" s="388">
        <f t="shared" si="396"/>
        <v>-251845.05803787441</v>
      </c>
      <c r="BK99" s="213">
        <f t="shared" si="396"/>
        <v>-721741.26856221526</v>
      </c>
      <c r="BL99" s="215">
        <f t="shared" si="396"/>
        <v>-615531.85111493268</v>
      </c>
      <c r="BM99" s="148">
        <f t="shared" si="396"/>
        <v>-11616264.628599999</v>
      </c>
      <c r="BN99" s="149"/>
      <c r="BO99" s="148"/>
      <c r="BP99" s="213"/>
      <c r="BR99" s="118"/>
      <c r="BS99" s="118"/>
      <c r="CH99" s="143">
        <f t="shared" si="397"/>
        <v>-23462999.333333306</v>
      </c>
      <c r="CI99" s="147">
        <f t="shared" si="397"/>
        <v>-2537556.6249088398</v>
      </c>
      <c r="CJ99" s="143">
        <f t="shared" si="397"/>
        <v>-6157251.8565480001</v>
      </c>
      <c r="CK99" s="388">
        <f t="shared" si="397"/>
        <v>-498590.849715296</v>
      </c>
      <c r="CL99" s="213">
        <f t="shared" si="397"/>
        <v>-1428868.9846473499</v>
      </c>
      <c r="CM99" s="215">
        <f t="shared" si="397"/>
        <v>-1218600.63908052</v>
      </c>
      <c r="CN99" s="148">
        <f t="shared" si="397"/>
        <v>-11622130.3784333</v>
      </c>
      <c r="CO99" s="149"/>
      <c r="CP99" s="148"/>
      <c r="CQ99" s="213"/>
      <c r="CS99" s="118"/>
      <c r="CT99" s="118"/>
      <c r="DI99" s="143">
        <f t="shared" si="398"/>
        <v>-29328749.166666698</v>
      </c>
      <c r="DJ99" s="147">
        <f t="shared" si="398"/>
        <v>-3793358.6892606998</v>
      </c>
      <c r="DK99" s="143">
        <f t="shared" si="398"/>
        <v>-9204391.5799679998</v>
      </c>
      <c r="DL99" s="388">
        <f t="shared" si="398"/>
        <v>-745336.64139271772</v>
      </c>
      <c r="DM99" s="213">
        <f t="shared" si="398"/>
        <v>-2135996.7007324798</v>
      </c>
      <c r="DN99" s="215">
        <f t="shared" si="398"/>
        <v>-1821669.4270460999</v>
      </c>
      <c r="DO99" s="148">
        <f t="shared" si="398"/>
        <v>-11627996.1282667</v>
      </c>
      <c r="DP99" s="149"/>
      <c r="DQ99" s="148"/>
      <c r="DR99" s="213"/>
      <c r="DT99" s="118"/>
      <c r="DU99" s="118"/>
      <c r="EJ99" s="143">
        <f t="shared" si="399"/>
        <v>-35194499</v>
      </c>
      <c r="EK99" s="147">
        <f t="shared" si="399"/>
        <v>-5049160.7536125602</v>
      </c>
      <c r="EL99" s="143">
        <f t="shared" si="399"/>
        <v>-12251531.303388</v>
      </c>
      <c r="EM99" s="388">
        <f t="shared" si="399"/>
        <v>-992082.43307013926</v>
      </c>
      <c r="EN99" s="213">
        <f t="shared" si="399"/>
        <v>-2843124.4168176199</v>
      </c>
      <c r="EO99" s="215">
        <f t="shared" si="399"/>
        <v>-2424738.21501168</v>
      </c>
      <c r="EP99" s="148">
        <f t="shared" si="399"/>
        <v>-11633861.8781</v>
      </c>
      <c r="EQ99" s="149"/>
      <c r="ER99" s="148"/>
      <c r="ES99" s="213"/>
      <c r="EU99" s="118"/>
      <c r="EV99" s="118"/>
      <c r="FK99" s="143">
        <f t="shared" si="400"/>
        <v>-41060248.833333299</v>
      </c>
      <c r="FL99" s="147">
        <f t="shared" si="400"/>
        <v>-6304962.8179644197</v>
      </c>
      <c r="FM99" s="143">
        <f t="shared" si="400"/>
        <v>-15298671.026807999</v>
      </c>
      <c r="FN99" s="388">
        <f t="shared" si="400"/>
        <v>-1238828.22474756</v>
      </c>
      <c r="FO99" s="213">
        <f t="shared" si="400"/>
        <v>-3550252.1329027498</v>
      </c>
      <c r="FP99" s="215">
        <f t="shared" si="400"/>
        <v>-3027807.0029772702</v>
      </c>
      <c r="FQ99" s="148">
        <f t="shared" si="400"/>
        <v>-11639727.627933299</v>
      </c>
      <c r="FR99" s="149"/>
      <c r="FS99" s="148"/>
      <c r="FT99" s="213"/>
      <c r="FV99" s="118"/>
      <c r="FW99" s="118"/>
      <c r="GL99" s="143">
        <f t="shared" si="401"/>
        <v>-46925998.666666694</v>
      </c>
      <c r="GM99" s="147">
        <f t="shared" si="401"/>
        <v>-7560764.8823162802</v>
      </c>
      <c r="GN99" s="143">
        <f t="shared" si="401"/>
        <v>-18345810.750227999</v>
      </c>
      <c r="GO99" s="388">
        <f t="shared" si="401"/>
        <v>-1485574.01642498</v>
      </c>
      <c r="GP99" s="213">
        <f t="shared" si="401"/>
        <v>-4257379.8489878904</v>
      </c>
      <c r="GQ99" s="215">
        <f t="shared" si="401"/>
        <v>-3630875.7909428501</v>
      </c>
      <c r="GR99" s="148">
        <f t="shared" si="401"/>
        <v>-11645593.3777667</v>
      </c>
      <c r="GS99" s="149"/>
      <c r="GT99" s="148"/>
      <c r="GU99" s="213"/>
      <c r="GW99" s="118"/>
      <c r="GX99" s="118"/>
      <c r="HM99" s="143">
        <f t="shared" si="402"/>
        <v>-52791748.5</v>
      </c>
      <c r="HN99" s="147">
        <f t="shared" si="402"/>
        <v>-8816566.9466681499</v>
      </c>
      <c r="HO99" s="143">
        <f t="shared" si="402"/>
        <v>-21392950.473648001</v>
      </c>
      <c r="HP99" s="388">
        <f t="shared" si="402"/>
        <v>-1732319.8081024</v>
      </c>
      <c r="HQ99" s="213">
        <f t="shared" si="402"/>
        <v>-4964507.5650730198</v>
      </c>
      <c r="HR99" s="215">
        <f t="shared" si="402"/>
        <v>-4233944.5789084304</v>
      </c>
      <c r="HS99" s="148">
        <f t="shared" si="402"/>
        <v>-11651459.127599999</v>
      </c>
      <c r="HT99" s="149"/>
      <c r="HU99" s="148"/>
      <c r="HV99" s="213"/>
      <c r="HX99" s="118"/>
      <c r="HY99" s="118"/>
      <c r="IN99" s="143">
        <f t="shared" si="403"/>
        <v>-58657498.333333306</v>
      </c>
      <c r="IO99" s="147">
        <f t="shared" si="403"/>
        <v>-10072369.011019999</v>
      </c>
      <c r="IP99" s="143">
        <f t="shared" si="403"/>
        <v>-24440090.197067998</v>
      </c>
      <c r="IQ99" s="388">
        <f t="shared" si="403"/>
        <v>-1979065.5997798301</v>
      </c>
      <c r="IR99" s="213">
        <f t="shared" si="403"/>
        <v>-5671635.2811581604</v>
      </c>
      <c r="IS99" s="215">
        <f t="shared" si="403"/>
        <v>-4837013.3668740196</v>
      </c>
      <c r="IT99" s="148">
        <f t="shared" si="403"/>
        <v>-11657324.8774333</v>
      </c>
      <c r="IU99" s="149"/>
      <c r="IV99" s="148"/>
      <c r="IW99" s="213"/>
      <c r="IY99" s="118"/>
      <c r="IZ99" s="118"/>
      <c r="JO99" s="143">
        <f t="shared" si="404"/>
        <v>-64523248.166666746</v>
      </c>
      <c r="JP99" s="147">
        <f t="shared" si="404"/>
        <v>-11328171.075371901</v>
      </c>
      <c r="JQ99" s="143">
        <f t="shared" si="404"/>
        <v>-27487229.920488</v>
      </c>
      <c r="JR99" s="388">
        <f t="shared" si="404"/>
        <v>-2225811.3914572499</v>
      </c>
      <c r="JS99" s="213">
        <f t="shared" si="404"/>
        <v>-6378762.9972433001</v>
      </c>
      <c r="JT99" s="215">
        <f t="shared" si="404"/>
        <v>-5440082.1548396004</v>
      </c>
      <c r="JU99" s="148">
        <f t="shared" si="404"/>
        <v>-11663190.627266699</v>
      </c>
      <c r="JV99" s="149"/>
      <c r="JW99" s="148"/>
      <c r="JX99" s="213"/>
      <c r="JZ99" s="118"/>
      <c r="KA99" s="118"/>
      <c r="KP99" s="143">
        <f t="shared" si="405"/>
        <v>-70388997.99999997</v>
      </c>
      <c r="KQ99" s="147">
        <f t="shared" si="405"/>
        <v>-12583973.1397237</v>
      </c>
      <c r="KR99" s="143">
        <f t="shared" si="405"/>
        <v>-30534369.643908001</v>
      </c>
      <c r="KS99" s="388">
        <f t="shared" si="405"/>
        <v>-2472557.1831346699</v>
      </c>
      <c r="KT99" s="213">
        <f t="shared" si="405"/>
        <v>-7085890.7133284304</v>
      </c>
      <c r="KU99" s="215">
        <f t="shared" si="405"/>
        <v>-6043150.9428051803</v>
      </c>
      <c r="KV99" s="148">
        <f t="shared" si="405"/>
        <v>-11669056.3771</v>
      </c>
      <c r="KW99" s="149"/>
      <c r="KX99" s="148"/>
      <c r="KY99" s="213"/>
      <c r="LA99" s="118"/>
      <c r="LB99" s="118"/>
    </row>
    <row r="100" spans="1:314" ht="14.85" customHeight="1" x14ac:dyDescent="0.25">
      <c r="A100" s="215"/>
      <c r="B100" s="143" t="s">
        <v>343</v>
      </c>
      <c r="C100" s="143"/>
      <c r="D100" s="143">
        <f t="shared" si="394"/>
        <v>-3625000.0000000014</v>
      </c>
      <c r="E100" s="147">
        <f t="shared" si="394"/>
        <v>-828226.32578475354</v>
      </c>
      <c r="F100" s="143">
        <f t="shared" si="394"/>
        <v>-1883115</v>
      </c>
      <c r="G100" s="388">
        <f t="shared" si="394"/>
        <v>-265474.39439461881</v>
      </c>
      <c r="H100" s="213">
        <f t="shared" si="394"/>
        <v>-437000.90246636781</v>
      </c>
      <c r="I100" s="215">
        <f t="shared" si="394"/>
        <v>-207558.37735426091</v>
      </c>
      <c r="J100" s="148">
        <f t="shared" si="394"/>
        <v>-3625</v>
      </c>
      <c r="K100" s="149"/>
      <c r="L100" s="148"/>
      <c r="M100" s="213"/>
      <c r="O100" s="118"/>
      <c r="P100" s="118"/>
      <c r="AF100" s="143">
        <f t="shared" si="395"/>
        <v>-7250000</v>
      </c>
      <c r="AG100" s="147">
        <f t="shared" si="395"/>
        <v>-153610.0254484305</v>
      </c>
      <c r="AH100" s="143">
        <f t="shared" si="395"/>
        <v>-372726.9</v>
      </c>
      <c r="AI100" s="388">
        <f t="shared" si="395"/>
        <v>-30182.007511210759</v>
      </c>
      <c r="AJ100" s="213">
        <f t="shared" si="395"/>
        <v>-86496.040695067277</v>
      </c>
      <c r="AK100" s="215">
        <f t="shared" si="395"/>
        <v>-73767.526345291481</v>
      </c>
      <c r="AL100" s="148">
        <f t="shared" si="395"/>
        <v>-6533217.5</v>
      </c>
      <c r="AM100" s="149"/>
      <c r="AN100" s="148"/>
      <c r="AO100" s="213"/>
      <c r="AQ100" s="118"/>
      <c r="AR100" s="118"/>
      <c r="BG100" s="143">
        <f t="shared" si="396"/>
        <v>-10875000</v>
      </c>
      <c r="BH100" s="147">
        <f t="shared" si="396"/>
        <v>-929688.55123318383</v>
      </c>
      <c r="BI100" s="143">
        <f t="shared" si="396"/>
        <v>-2255841.9</v>
      </c>
      <c r="BJ100" s="388">
        <f t="shared" si="396"/>
        <v>-182669.50190582959</v>
      </c>
      <c r="BK100" s="213">
        <f t="shared" si="396"/>
        <v>-523496.94316143502</v>
      </c>
      <c r="BL100" s="215">
        <f t="shared" si="396"/>
        <v>-446460.60369955149</v>
      </c>
      <c r="BM100" s="148">
        <f t="shared" si="396"/>
        <v>-6536842.5</v>
      </c>
      <c r="BN100" s="149"/>
      <c r="BO100" s="148"/>
      <c r="BP100" s="213"/>
      <c r="BR100" s="118"/>
      <c r="BS100" s="118"/>
      <c r="CH100" s="143">
        <f t="shared" si="397"/>
        <v>-14500000.000000004</v>
      </c>
      <c r="CI100" s="147">
        <f t="shared" si="397"/>
        <v>-1705767.0770179401</v>
      </c>
      <c r="CJ100" s="143">
        <f t="shared" si="397"/>
        <v>-4138956.9</v>
      </c>
      <c r="CK100" s="388">
        <f t="shared" si="397"/>
        <v>-335156.99630044837</v>
      </c>
      <c r="CL100" s="213">
        <f t="shared" si="397"/>
        <v>-960497.84562780266</v>
      </c>
      <c r="CM100" s="215">
        <f t="shared" si="397"/>
        <v>-819153.68105381157</v>
      </c>
      <c r="CN100" s="148">
        <f t="shared" si="397"/>
        <v>-6540467.5</v>
      </c>
      <c r="CO100" s="149"/>
      <c r="CP100" s="148"/>
      <c r="CQ100" s="213"/>
      <c r="CS100" s="118"/>
      <c r="CT100" s="118"/>
      <c r="DI100" s="143">
        <f t="shared" si="398"/>
        <v>-18124999.999999996</v>
      </c>
      <c r="DJ100" s="147">
        <f t="shared" si="398"/>
        <v>-2481845.6028026901</v>
      </c>
      <c r="DK100" s="143">
        <f t="shared" si="398"/>
        <v>-6022071.9000000004</v>
      </c>
      <c r="DL100" s="388">
        <f t="shared" si="398"/>
        <v>-487644.49069506727</v>
      </c>
      <c r="DM100" s="213">
        <f t="shared" si="398"/>
        <v>-1397498.7480941699</v>
      </c>
      <c r="DN100" s="215">
        <f t="shared" si="398"/>
        <v>-1191846.7584080701</v>
      </c>
      <c r="DO100" s="148">
        <f t="shared" si="398"/>
        <v>-6544092.5</v>
      </c>
      <c r="DP100" s="149"/>
      <c r="DQ100" s="148"/>
      <c r="DR100" s="213"/>
      <c r="DT100" s="118"/>
      <c r="DU100" s="118"/>
      <c r="EJ100" s="143">
        <f t="shared" si="399"/>
        <v>-21749999.999999993</v>
      </c>
      <c r="EK100" s="147">
        <f t="shared" si="399"/>
        <v>-3257924.1285874401</v>
      </c>
      <c r="EL100" s="143">
        <f t="shared" si="399"/>
        <v>-7905186.9000000004</v>
      </c>
      <c r="EM100" s="388">
        <f t="shared" si="399"/>
        <v>-640131.98508968612</v>
      </c>
      <c r="EN100" s="213">
        <f t="shared" si="399"/>
        <v>-1834499.6505605399</v>
      </c>
      <c r="EO100" s="215">
        <f t="shared" si="399"/>
        <v>-1564539.8357623301</v>
      </c>
      <c r="EP100" s="148">
        <f t="shared" si="399"/>
        <v>-6547717.5</v>
      </c>
      <c r="EQ100" s="149"/>
      <c r="ER100" s="148"/>
      <c r="ES100" s="213"/>
      <c r="EU100" s="118"/>
      <c r="EV100" s="118"/>
      <c r="FK100" s="143">
        <f t="shared" si="400"/>
        <v>-25375000.000000004</v>
      </c>
      <c r="FL100" s="147">
        <f t="shared" si="400"/>
        <v>-4034002.6543721999</v>
      </c>
      <c r="FM100" s="143">
        <f t="shared" si="400"/>
        <v>-9788301.9000000004</v>
      </c>
      <c r="FN100" s="388">
        <f t="shared" si="400"/>
        <v>-792619.47948430502</v>
      </c>
      <c r="FO100" s="213">
        <f t="shared" si="400"/>
        <v>-2271500.5530269099</v>
      </c>
      <c r="FP100" s="215">
        <f t="shared" si="400"/>
        <v>-1937232.9131165899</v>
      </c>
      <c r="FQ100" s="148">
        <f t="shared" si="400"/>
        <v>-6551342.5</v>
      </c>
      <c r="FR100" s="149"/>
      <c r="FS100" s="148"/>
      <c r="FT100" s="213"/>
      <c r="FV100" s="118"/>
      <c r="FW100" s="118"/>
      <c r="GL100" s="143">
        <f t="shared" si="401"/>
        <v>-28999999.999999993</v>
      </c>
      <c r="GM100" s="147">
        <f t="shared" si="401"/>
        <v>-4810081.1801569499</v>
      </c>
      <c r="GN100" s="143">
        <f t="shared" si="401"/>
        <v>-11671416.9</v>
      </c>
      <c r="GO100" s="388">
        <f t="shared" si="401"/>
        <v>-945106.97387892357</v>
      </c>
      <c r="GP100" s="213">
        <f t="shared" si="401"/>
        <v>-2708501.45549327</v>
      </c>
      <c r="GQ100" s="215">
        <f t="shared" si="401"/>
        <v>-2309925.9904708499</v>
      </c>
      <c r="GR100" s="148">
        <f t="shared" si="401"/>
        <v>-6554967.5</v>
      </c>
      <c r="GS100" s="149"/>
      <c r="GT100" s="148"/>
      <c r="GU100" s="213"/>
      <c r="GW100" s="118"/>
      <c r="GX100" s="118"/>
      <c r="HM100" s="143">
        <f t="shared" si="402"/>
        <v>-32624999.999999989</v>
      </c>
      <c r="HN100" s="147">
        <f t="shared" si="402"/>
        <v>-5586159.7059417004</v>
      </c>
      <c r="HO100" s="143">
        <f t="shared" si="402"/>
        <v>-13554531.9</v>
      </c>
      <c r="HP100" s="388">
        <f t="shared" si="402"/>
        <v>-1097594.46827354</v>
      </c>
      <c r="HQ100" s="213">
        <f t="shared" si="402"/>
        <v>-3145502.3579596402</v>
      </c>
      <c r="HR100" s="215">
        <f t="shared" si="402"/>
        <v>-2682619.0678251102</v>
      </c>
      <c r="HS100" s="148">
        <f t="shared" si="402"/>
        <v>-6558592.5</v>
      </c>
      <c r="HT100" s="149"/>
      <c r="HU100" s="148"/>
      <c r="HV100" s="213"/>
      <c r="HX100" s="118"/>
      <c r="HY100" s="118"/>
      <c r="IN100" s="143">
        <f t="shared" si="403"/>
        <v>-36250000</v>
      </c>
      <c r="IO100" s="147">
        <f t="shared" si="403"/>
        <v>-6362238.2317264602</v>
      </c>
      <c r="IP100" s="143">
        <f t="shared" si="403"/>
        <v>-15437646.9</v>
      </c>
      <c r="IQ100" s="388">
        <f t="shared" si="403"/>
        <v>-1250081.96266816</v>
      </c>
      <c r="IR100" s="213">
        <f t="shared" si="403"/>
        <v>-3582503.26042601</v>
      </c>
      <c r="IS100" s="215">
        <f t="shared" si="403"/>
        <v>-3055312.14517937</v>
      </c>
      <c r="IT100" s="148">
        <f t="shared" si="403"/>
        <v>-6562217.5</v>
      </c>
      <c r="IU100" s="149"/>
      <c r="IV100" s="148"/>
      <c r="IW100" s="213"/>
      <c r="IY100" s="118"/>
      <c r="IZ100" s="118"/>
      <c r="JO100" s="143">
        <f t="shared" si="404"/>
        <v>-39875000</v>
      </c>
      <c r="JP100" s="147">
        <f t="shared" si="404"/>
        <v>-7138316.7575112097</v>
      </c>
      <c r="JQ100" s="143">
        <f t="shared" si="404"/>
        <v>-17320761.899999999</v>
      </c>
      <c r="JR100" s="388">
        <f t="shared" si="404"/>
        <v>-1402569.4570627799</v>
      </c>
      <c r="JS100" s="213">
        <f t="shared" si="404"/>
        <v>-4019504.1628923798</v>
      </c>
      <c r="JT100" s="215">
        <f t="shared" si="404"/>
        <v>-3428005.2225336302</v>
      </c>
      <c r="JU100" s="148">
        <f t="shared" si="404"/>
        <v>-6565842.5</v>
      </c>
      <c r="JV100" s="149"/>
      <c r="JW100" s="148"/>
      <c r="JX100" s="213"/>
      <c r="JZ100" s="118"/>
      <c r="KA100" s="118"/>
      <c r="KP100" s="143">
        <f t="shared" si="405"/>
        <v>-43499999.999999985</v>
      </c>
      <c r="KQ100" s="147">
        <f t="shared" si="405"/>
        <v>-7914395.2832959602</v>
      </c>
      <c r="KR100" s="143">
        <f t="shared" si="405"/>
        <v>-19203876.899999999</v>
      </c>
      <c r="KS100" s="388">
        <f t="shared" si="405"/>
        <v>-1555056.9514574001</v>
      </c>
      <c r="KT100" s="213">
        <f t="shared" si="405"/>
        <v>-4456505.0653587403</v>
      </c>
      <c r="KU100" s="215">
        <f t="shared" si="405"/>
        <v>-3800698.29988789</v>
      </c>
      <c r="KV100" s="148">
        <f t="shared" si="405"/>
        <v>-6569467.5</v>
      </c>
      <c r="KW100" s="149"/>
      <c r="KX100" s="148"/>
      <c r="KY100" s="213"/>
      <c r="LA100" s="118"/>
      <c r="LB100" s="118"/>
    </row>
    <row r="101" spans="1:314" ht="14.85" customHeight="1" x14ac:dyDescent="0.25">
      <c r="A101" s="215">
        <v>-137161.33699999997</v>
      </c>
      <c r="B101" s="143" t="s">
        <v>342</v>
      </c>
      <c r="C101" s="143"/>
      <c r="D101" s="143">
        <f t="shared" si="394"/>
        <v>-20822967.586139612</v>
      </c>
      <c r="E101" s="147">
        <f t="shared" si="394"/>
        <v>-4757553.0857388796</v>
      </c>
      <c r="F101" s="143">
        <f t="shared" si="394"/>
        <v>-10817115.201647799</v>
      </c>
      <c r="G101" s="388">
        <f t="shared" si="394"/>
        <v>-1524955.7819115</v>
      </c>
      <c r="H101" s="213">
        <f t="shared" si="394"/>
        <v>-2510249.8281850801</v>
      </c>
      <c r="I101" s="215">
        <f t="shared" si="394"/>
        <v>-1192270.72107021</v>
      </c>
      <c r="J101" s="148">
        <f t="shared" si="394"/>
        <v>-20822.96758613961</v>
      </c>
      <c r="K101" s="149"/>
      <c r="L101" s="148"/>
      <c r="M101" s="213" t="e">
        <f>+(I101-#REF!)</f>
        <v>#REF!</v>
      </c>
      <c r="N101" s="117" t="e">
        <f>+M101/H101</f>
        <v>#REF!</v>
      </c>
      <c r="O101" s="118">
        <f t="shared" ref="O101:O112" si="406">+G101-E101</f>
        <v>3232597.3038273798</v>
      </c>
      <c r="P101" s="118">
        <f t="shared" ref="P101:P112" si="407">+G101-F101</f>
        <v>9292159.4197362997</v>
      </c>
      <c r="AF101" s="143">
        <f t="shared" si="395"/>
        <v>-41645935.172279246</v>
      </c>
      <c r="AG101" s="147">
        <f t="shared" si="395"/>
        <v>-2709939.3360102801</v>
      </c>
      <c r="AH101" s="143">
        <f t="shared" si="395"/>
        <v>-6575529.7217776095</v>
      </c>
      <c r="AI101" s="388">
        <f t="shared" si="395"/>
        <v>-532461.40123742446</v>
      </c>
      <c r="AJ101" s="213">
        <f t="shared" si="395"/>
        <v>-1525935.70897754</v>
      </c>
      <c r="AK101" s="215">
        <f t="shared" si="395"/>
        <v>-1301383.29695409</v>
      </c>
      <c r="AL101" s="148">
        <f t="shared" si="395"/>
        <v>-29000685.707322299</v>
      </c>
      <c r="AM101" s="149"/>
      <c r="AN101" s="148"/>
      <c r="AO101" s="213" t="e">
        <f>+(AK101-#REF!)</f>
        <v>#REF!</v>
      </c>
      <c r="AQ101" s="118">
        <f t="shared" ref="AQ101:AQ112" si="408">+AI101-AG101</f>
        <v>2177477.9347728556</v>
      </c>
      <c r="AR101" s="118">
        <f t="shared" ref="AR101:AR112" si="409">+AI101-AH101</f>
        <v>6043068.3205401851</v>
      </c>
      <c r="BG101" s="143">
        <f t="shared" si="396"/>
        <v>-62468902.758418813</v>
      </c>
      <c r="BH101" s="147">
        <f t="shared" si="396"/>
        <v>-3953367.5482105901</v>
      </c>
      <c r="BI101" s="143">
        <f t="shared" si="396"/>
        <v>-9592644.9234254193</v>
      </c>
      <c r="BJ101" s="388">
        <f t="shared" si="396"/>
        <v>-776775.92127427249</v>
      </c>
      <c r="BK101" s="213">
        <f t="shared" si="396"/>
        <v>-2226095.85106397</v>
      </c>
      <c r="BL101" s="215">
        <f t="shared" si="396"/>
        <v>-1898509.83953616</v>
      </c>
      <c r="BM101" s="148">
        <f t="shared" si="396"/>
        <v>-44021508.6749084</v>
      </c>
      <c r="BN101" s="149"/>
      <c r="BO101" s="148"/>
      <c r="BP101" s="213" t="e">
        <f>+(BL101-#REF!)</f>
        <v>#REF!</v>
      </c>
      <c r="BQ101" s="117" t="e">
        <f>+BP101/BK101</f>
        <v>#REF!</v>
      </c>
      <c r="BR101" s="118">
        <f t="shared" ref="BR101:BR112" si="410">+BJ101-BH101</f>
        <v>3176591.6269363174</v>
      </c>
      <c r="BS101" s="118">
        <f t="shared" ref="BS101:BS112" si="411">+BJ101-BI101</f>
        <v>8815869.0021511465</v>
      </c>
      <c r="CH101" s="143">
        <f t="shared" si="397"/>
        <v>-83291870.344558477</v>
      </c>
      <c r="CI101" s="147">
        <f t="shared" si="397"/>
        <v>-11625943.742473699</v>
      </c>
      <c r="CJ101" s="143">
        <f t="shared" si="397"/>
        <v>-28209760.125073198</v>
      </c>
      <c r="CK101" s="388">
        <f t="shared" si="397"/>
        <v>-2284319.1408626898</v>
      </c>
      <c r="CL101" s="213">
        <f t="shared" si="397"/>
        <v>-6546435.3653477104</v>
      </c>
      <c r="CM101" s="215">
        <f t="shared" si="397"/>
        <v>-5583080.3283065697</v>
      </c>
      <c r="CN101" s="148">
        <f t="shared" si="397"/>
        <v>-29042331.6424946</v>
      </c>
      <c r="CO101" s="149"/>
      <c r="CP101" s="148"/>
      <c r="CQ101" s="213" t="e">
        <f>+(CM101-#REF!)</f>
        <v>#REF!</v>
      </c>
      <c r="CR101" s="117" t="e">
        <f>+CQ101/CL101</f>
        <v>#REF!</v>
      </c>
      <c r="CS101" s="118">
        <f t="shared" ref="CS101:CS112" si="412">+CK101-CI101</f>
        <v>9341624.6016110089</v>
      </c>
      <c r="CT101" s="118">
        <f t="shared" ref="CT101:CT112" si="413">+CK101-CJ101</f>
        <v>25925440.98421051</v>
      </c>
      <c r="DI101" s="143">
        <f t="shared" si="398"/>
        <v>-104114837.93069802</v>
      </c>
      <c r="DJ101" s="147">
        <f t="shared" si="398"/>
        <v>-5368699.3089340897</v>
      </c>
      <c r="DK101" s="143">
        <f t="shared" si="398"/>
        <v>-13026875.326721</v>
      </c>
      <c r="DL101" s="388">
        <f t="shared" si="398"/>
        <v>-1054866.84475604</v>
      </c>
      <c r="DM101" s="213">
        <f t="shared" si="398"/>
        <v>-3023052.90653728</v>
      </c>
      <c r="DN101" s="215">
        <f t="shared" si="398"/>
        <v>-2578188.9336689101</v>
      </c>
      <c r="DO101" s="148">
        <f t="shared" si="398"/>
        <v>-79063154.610080704</v>
      </c>
      <c r="DP101" s="149"/>
      <c r="DQ101" s="148"/>
      <c r="DR101" s="213" t="e">
        <f>+(DN101-#REF!)</f>
        <v>#REF!</v>
      </c>
      <c r="DS101" s="117" t="e">
        <f>+DR101/DM101</f>
        <v>#REF!</v>
      </c>
      <c r="DT101" s="118">
        <f t="shared" ref="DT101:DT112" si="414">+DL101-DJ101</f>
        <v>4313832.4641780499</v>
      </c>
      <c r="DU101" s="118">
        <f t="shared" ref="DU101:DU112" si="415">+DL101-DK101</f>
        <v>11972008.481964959</v>
      </c>
      <c r="EJ101" s="143">
        <f t="shared" si="399"/>
        <v>-124937805.51683757</v>
      </c>
      <c r="EK101" s="147">
        <f t="shared" si="399"/>
        <v>-9826701.5121657904</v>
      </c>
      <c r="EL101" s="143">
        <f t="shared" si="399"/>
        <v>-23843990.528368801</v>
      </c>
      <c r="EM101" s="388">
        <f t="shared" si="399"/>
        <v>-1930795.7145686699</v>
      </c>
      <c r="EN101" s="213">
        <f t="shared" si="399"/>
        <v>-5533302.73472236</v>
      </c>
      <c r="EO101" s="215">
        <f t="shared" si="399"/>
        <v>-4719037.44934515</v>
      </c>
      <c r="EP101" s="148">
        <f t="shared" si="399"/>
        <v>-79083977.577666804</v>
      </c>
      <c r="EQ101" s="149"/>
      <c r="ER101" s="148"/>
      <c r="ES101" s="213" t="e">
        <f>+(EO101-#REF!)</f>
        <v>#REF!</v>
      </c>
      <c r="ET101" s="117" t="e">
        <f>+ES101/EN101</f>
        <v>#REF!</v>
      </c>
      <c r="EU101" s="118">
        <f t="shared" ref="EU101:EU112" si="416">+EM101-EK101</f>
        <v>7895905.7975971205</v>
      </c>
      <c r="EV101" s="118">
        <f t="shared" ref="EV101:EV112" si="417">+EM101-EL101</f>
        <v>21913194.81380013</v>
      </c>
      <c r="FK101" s="143">
        <f t="shared" si="400"/>
        <v>-145760773.10297725</v>
      </c>
      <c r="FL101" s="147">
        <f t="shared" si="400"/>
        <v>-14284703.7153975</v>
      </c>
      <c r="FM101" s="143">
        <f t="shared" si="400"/>
        <v>-34661105.730016597</v>
      </c>
      <c r="FN101" s="388">
        <f t="shared" si="400"/>
        <v>-2806724.5843813</v>
      </c>
      <c r="FO101" s="213">
        <f t="shared" si="400"/>
        <v>-8043552.5629074499</v>
      </c>
      <c r="FP101" s="215">
        <f t="shared" si="400"/>
        <v>-6859885.9650213998</v>
      </c>
      <c r="FQ101" s="148">
        <f t="shared" si="400"/>
        <v>-79104800.545252994</v>
      </c>
      <c r="FR101" s="149"/>
      <c r="FS101" s="148"/>
      <c r="FT101" s="213" t="e">
        <f>+(FP101-#REF!)</f>
        <v>#REF!</v>
      </c>
      <c r="FU101" s="117" t="e">
        <f>+FT101/FO101</f>
        <v>#REF!</v>
      </c>
      <c r="FV101" s="118">
        <f t="shared" ref="FV101:FV112" si="418">+FN101-FL101</f>
        <v>11477979.131016199</v>
      </c>
      <c r="FW101" s="118">
        <f t="shared" ref="FW101:FW112" si="419">+FN101-FM101</f>
        <v>31854381.145635296</v>
      </c>
      <c r="GL101" s="143">
        <f t="shared" si="401"/>
        <v>-166583740.68911678</v>
      </c>
      <c r="GM101" s="147">
        <f t="shared" si="401"/>
        <v>-18742705.918629199</v>
      </c>
      <c r="GN101" s="143">
        <f t="shared" si="401"/>
        <v>-45478220.9316644</v>
      </c>
      <c r="GO101" s="388">
        <f t="shared" si="401"/>
        <v>-3682653.4541939399</v>
      </c>
      <c r="GP101" s="213">
        <f t="shared" si="401"/>
        <v>-10553802.3910925</v>
      </c>
      <c r="GQ101" s="215">
        <f t="shared" si="401"/>
        <v>-9000734.4806976393</v>
      </c>
      <c r="GR101" s="148">
        <f t="shared" si="401"/>
        <v>-79125623.512839094</v>
      </c>
      <c r="GS101" s="149"/>
      <c r="GT101" s="148"/>
      <c r="GU101" s="213" t="e">
        <f>+(GQ101-#REF!)</f>
        <v>#REF!</v>
      </c>
      <c r="GV101" s="117" t="e">
        <f>+GU101/GP101</f>
        <v>#REF!</v>
      </c>
      <c r="GW101" s="118">
        <f t="shared" ref="GW101:GW112" si="420">+GO101-GM101</f>
        <v>15060052.464435259</v>
      </c>
      <c r="GX101" s="118">
        <f t="shared" ref="GX101:GX112" si="421">+GO101-GN101</f>
        <v>41795567.477470458</v>
      </c>
      <c r="HM101" s="143">
        <f t="shared" si="402"/>
        <v>-187406708.27525648</v>
      </c>
      <c r="HN101" s="147">
        <f t="shared" si="402"/>
        <v>-23200708.121860899</v>
      </c>
      <c r="HO101" s="143">
        <f t="shared" si="402"/>
        <v>-56295336.133312203</v>
      </c>
      <c r="HP101" s="388">
        <f t="shared" si="402"/>
        <v>-4558582.3240065696</v>
      </c>
      <c r="HQ101" s="213">
        <f t="shared" si="402"/>
        <v>-13064052.2192776</v>
      </c>
      <c r="HR101" s="215">
        <f t="shared" si="402"/>
        <v>-11141582.996373899</v>
      </c>
      <c r="HS101" s="148">
        <f t="shared" si="402"/>
        <v>-79146446.480425298</v>
      </c>
      <c r="HT101" s="149"/>
      <c r="HU101" s="148"/>
      <c r="HV101" s="213" t="e">
        <f>+(HR101-#REF!)</f>
        <v>#REF!</v>
      </c>
      <c r="HW101" s="117" t="e">
        <f>+HV101/HQ101</f>
        <v>#REF!</v>
      </c>
      <c r="HX101" s="118">
        <f t="shared" ref="HX101:HX112" si="422">+HP101-HN101</f>
        <v>18642125.79785433</v>
      </c>
      <c r="HY101" s="118">
        <f t="shared" ref="HY101:HY112" si="423">+HP101-HO101</f>
        <v>51736753.809305631</v>
      </c>
      <c r="IN101" s="143">
        <f t="shared" si="403"/>
        <v>-208229675.86139598</v>
      </c>
      <c r="IO101" s="147">
        <f t="shared" si="403"/>
        <v>-27658710.325092599</v>
      </c>
      <c r="IP101" s="143">
        <f t="shared" si="403"/>
        <v>-67112451.334959999</v>
      </c>
      <c r="IQ101" s="388">
        <f t="shared" si="403"/>
        <v>-5434511.1938191997</v>
      </c>
      <c r="IR101" s="213">
        <f t="shared" si="403"/>
        <v>-15574302.0474627</v>
      </c>
      <c r="IS101" s="215">
        <f t="shared" si="403"/>
        <v>-13282431.5120501</v>
      </c>
      <c r="IT101" s="148">
        <f t="shared" si="403"/>
        <v>-79167269.448011398</v>
      </c>
      <c r="IU101" s="149"/>
      <c r="IV101" s="148"/>
      <c r="IW101" s="213" t="e">
        <f>+(IS101-#REF!)</f>
        <v>#REF!</v>
      </c>
      <c r="IX101" s="117" t="e">
        <f>+IW101/IR101</f>
        <v>#REF!</v>
      </c>
      <c r="IY101" s="118">
        <f t="shared" ref="IY101:IY112" si="424">+IQ101-IO101</f>
        <v>22224199.1312734</v>
      </c>
      <c r="IZ101" s="118">
        <f t="shared" ref="IZ101:IZ112" si="425">+IQ101-IP101</f>
        <v>61677940.141140796</v>
      </c>
      <c r="JO101" s="143">
        <f t="shared" si="404"/>
        <v>-229052643.44753563</v>
      </c>
      <c r="JP101" s="147">
        <f t="shared" si="404"/>
        <v>-32116712.528324299</v>
      </c>
      <c r="JQ101" s="143">
        <f t="shared" si="404"/>
        <v>-77929566.536607802</v>
      </c>
      <c r="JR101" s="388">
        <f t="shared" si="404"/>
        <v>-6310440.0636318298</v>
      </c>
      <c r="JS101" s="213">
        <f t="shared" si="404"/>
        <v>-18084551.875647798</v>
      </c>
      <c r="JT101" s="215">
        <f t="shared" si="404"/>
        <v>-15423280.027726401</v>
      </c>
      <c r="JU101" s="148">
        <f t="shared" si="404"/>
        <v>-79188092.415597498</v>
      </c>
      <c r="JV101" s="149"/>
      <c r="JW101" s="148"/>
      <c r="JX101" s="213" t="e">
        <f>+(JT101-#REF!)</f>
        <v>#REF!</v>
      </c>
      <c r="JY101" s="117" t="e">
        <f>+JX101/JS101</f>
        <v>#REF!</v>
      </c>
      <c r="JZ101" s="118">
        <f t="shared" ref="JZ101:JZ112" si="426">+JR101-JP101</f>
        <v>25806272.46469247</v>
      </c>
      <c r="KA101" s="118">
        <f t="shared" ref="KA101:KA112" si="427">+JR101-JQ101</f>
        <v>71619126.472975969</v>
      </c>
      <c r="KP101" s="143">
        <f t="shared" si="405"/>
        <v>-249875611.03367537</v>
      </c>
      <c r="KQ101" s="147">
        <f t="shared" si="405"/>
        <v>-36574714.731555998</v>
      </c>
      <c r="KR101" s="143">
        <f t="shared" si="405"/>
        <v>-88746681.738255695</v>
      </c>
      <c r="KS101" s="388">
        <f t="shared" si="405"/>
        <v>-7186368.9334444702</v>
      </c>
      <c r="KT101" s="213">
        <f t="shared" si="405"/>
        <v>-20594801.703832898</v>
      </c>
      <c r="KU101" s="215">
        <f t="shared" si="405"/>
        <v>-17564128.543402601</v>
      </c>
      <c r="KV101" s="148">
        <f t="shared" si="405"/>
        <v>-79208915.383183703</v>
      </c>
      <c r="KW101" s="149"/>
      <c r="KX101" s="148"/>
      <c r="KY101" s="213" t="e">
        <f>+(KU101-#REF!)</f>
        <v>#REF!</v>
      </c>
      <c r="KZ101" s="117" t="e">
        <f>+KY101/KT101</f>
        <v>#REF!</v>
      </c>
      <c r="LA101" s="118">
        <f t="shared" ref="LA101:LA112" si="428">+KS101-KQ101</f>
        <v>29388345.798111528</v>
      </c>
      <c r="LB101" s="118">
        <f t="shared" ref="LB101:LB112" si="429">+KS101-KR101</f>
        <v>81560312.804811224</v>
      </c>
    </row>
    <row r="102" spans="1:314" ht="14.85" customHeight="1" x14ac:dyDescent="0.25">
      <c r="A102" s="215">
        <v>0</v>
      </c>
      <c r="B102" s="143" t="s">
        <v>341</v>
      </c>
      <c r="C102" s="143"/>
      <c r="D102" s="143">
        <f t="shared" ref="D102:J111" si="430">+D31</f>
        <v>-1550994.3711838336</v>
      </c>
      <c r="E102" s="147">
        <f t="shared" si="430"/>
        <v>-354365.34327128838</v>
      </c>
      <c r="F102" s="143">
        <f t="shared" si="430"/>
        <v>-805710.55594257778</v>
      </c>
      <c r="G102" s="388">
        <f t="shared" si="430"/>
        <v>-113586.0114205491</v>
      </c>
      <c r="H102" s="213">
        <f t="shared" si="430"/>
        <v>-186975.4317041632</v>
      </c>
      <c r="I102" s="215">
        <f t="shared" si="430"/>
        <v>-88806.034474071334</v>
      </c>
      <c r="J102" s="148">
        <f t="shared" si="430"/>
        <v>-1550.994371183833</v>
      </c>
      <c r="K102" s="149"/>
      <c r="L102" s="148"/>
      <c r="M102" s="213"/>
      <c r="O102" s="118">
        <f t="shared" si="406"/>
        <v>240779.33185073928</v>
      </c>
      <c r="P102" s="118">
        <f t="shared" si="407"/>
        <v>692124.54452202865</v>
      </c>
      <c r="AF102" s="143">
        <f t="shared" ref="AF102:AL111" si="431">+AF31</f>
        <v>-3101988.742367669</v>
      </c>
      <c r="AG102" s="147">
        <f t="shared" si="431"/>
        <v>62923.185369934799</v>
      </c>
      <c r="AH102" s="143">
        <f t="shared" si="431"/>
        <v>152679.90323284449</v>
      </c>
      <c r="AI102" s="388">
        <f t="shared" si="431"/>
        <v>12363.438180031129</v>
      </c>
      <c r="AJ102" s="213">
        <f t="shared" si="431"/>
        <v>35431.322835424682</v>
      </c>
      <c r="AK102" s="215">
        <f t="shared" si="431"/>
        <v>30217.348906465861</v>
      </c>
      <c r="AL102" s="148">
        <f t="shared" si="431"/>
        <v>-3395603.94089237</v>
      </c>
      <c r="AM102" s="149"/>
      <c r="AN102" s="148"/>
      <c r="AO102" s="213"/>
      <c r="AQ102" s="118">
        <f t="shared" si="408"/>
        <v>-50559.747189903668</v>
      </c>
      <c r="AR102" s="118">
        <f t="shared" si="409"/>
        <v>-140316.46505281335</v>
      </c>
      <c r="BG102" s="143">
        <f t="shared" ref="BG102:BM111" si="432">+BG31</f>
        <v>-4652983.1135514984</v>
      </c>
      <c r="BH102" s="147">
        <f t="shared" si="432"/>
        <v>-269130.17327525141</v>
      </c>
      <c r="BI102" s="143">
        <f t="shared" si="432"/>
        <v>-653030.65270973335</v>
      </c>
      <c r="BJ102" s="388">
        <f t="shared" si="432"/>
        <v>-52879.939883963401</v>
      </c>
      <c r="BK102" s="213">
        <f t="shared" si="432"/>
        <v>-151544.10886873861</v>
      </c>
      <c r="BL102" s="215">
        <f t="shared" si="432"/>
        <v>-129243.303550262</v>
      </c>
      <c r="BM102" s="148">
        <f t="shared" si="432"/>
        <v>-3397154.9352635499</v>
      </c>
      <c r="BN102" s="149"/>
      <c r="BO102" s="148"/>
      <c r="BP102" s="213"/>
      <c r="BR102" s="118">
        <f t="shared" si="410"/>
        <v>216250.233391288</v>
      </c>
      <c r="BS102" s="118">
        <f t="shared" si="411"/>
        <v>600150.71282576991</v>
      </c>
      <c r="CH102" s="143">
        <f t="shared" ref="CH102:CN111" si="433">+CH31</f>
        <v>-6203977.4847353371</v>
      </c>
      <c r="CI102" s="147">
        <f t="shared" si="433"/>
        <v>-601183.53192043747</v>
      </c>
      <c r="CJ102" s="143">
        <f t="shared" si="433"/>
        <v>-1458741.2086523101</v>
      </c>
      <c r="CK102" s="388">
        <f t="shared" si="433"/>
        <v>-118123.3179479579</v>
      </c>
      <c r="CL102" s="213">
        <f t="shared" si="433"/>
        <v>-338519.54057290178</v>
      </c>
      <c r="CM102" s="215">
        <f t="shared" si="433"/>
        <v>-288703.95600698981</v>
      </c>
      <c r="CN102" s="148">
        <f t="shared" si="433"/>
        <v>-3398705.9296347401</v>
      </c>
      <c r="CO102" s="149"/>
      <c r="CP102" s="148"/>
      <c r="CQ102" s="213"/>
      <c r="CS102" s="118">
        <f t="shared" si="412"/>
        <v>483060.21397247957</v>
      </c>
      <c r="CT102" s="118">
        <f t="shared" si="413"/>
        <v>1340617.8907043522</v>
      </c>
      <c r="DI102" s="143">
        <f t="shared" ref="DI102:DO111" si="434">+DI31</f>
        <v>-7754971.8559191693</v>
      </c>
      <c r="DJ102" s="147">
        <f t="shared" si="434"/>
        <v>-933236.89056562365</v>
      </c>
      <c r="DK102" s="143">
        <f t="shared" si="434"/>
        <v>-2264451.7645948902</v>
      </c>
      <c r="DL102" s="388">
        <f t="shared" si="434"/>
        <v>-183366.69601195239</v>
      </c>
      <c r="DM102" s="213">
        <f t="shared" si="434"/>
        <v>-525494.97227706504</v>
      </c>
      <c r="DN102" s="215">
        <f t="shared" si="434"/>
        <v>-448164.60846371762</v>
      </c>
      <c r="DO102" s="148">
        <f t="shared" si="434"/>
        <v>-3400256.9240059201</v>
      </c>
      <c r="DP102" s="149"/>
      <c r="DQ102" s="148"/>
      <c r="DR102" s="213"/>
      <c r="DT102" s="118">
        <f t="shared" si="414"/>
        <v>749870.19455367129</v>
      </c>
      <c r="DU102" s="118">
        <f t="shared" si="415"/>
        <v>2081085.0685829378</v>
      </c>
      <c r="EJ102" s="143">
        <f t="shared" ref="EJ102:EP111" si="435">+EJ31</f>
        <v>-9305966.2271030005</v>
      </c>
      <c r="EK102" s="147">
        <f t="shared" si="435"/>
        <v>-1265290.2492108101</v>
      </c>
      <c r="EL102" s="143">
        <f t="shared" si="435"/>
        <v>-3070162.3205374698</v>
      </c>
      <c r="EM102" s="388">
        <f t="shared" si="435"/>
        <v>-248610.0740759469</v>
      </c>
      <c r="EN102" s="213">
        <f t="shared" si="435"/>
        <v>-712470.40398122801</v>
      </c>
      <c r="EO102" s="215">
        <f t="shared" si="435"/>
        <v>-607625.26092044532</v>
      </c>
      <c r="EP102" s="148">
        <f t="shared" si="435"/>
        <v>-3401807.9183771</v>
      </c>
      <c r="EQ102" s="149"/>
      <c r="ER102" s="148"/>
      <c r="ES102" s="213"/>
      <c r="EU102" s="118">
        <f t="shared" si="416"/>
        <v>1016680.1751348631</v>
      </c>
      <c r="EV102" s="118">
        <f t="shared" si="417"/>
        <v>2821552.2464615228</v>
      </c>
      <c r="FK102" s="143">
        <f t="shared" ref="FK102:FQ111" si="436">+FK31</f>
        <v>-10856960.598286835</v>
      </c>
      <c r="FL102" s="147">
        <f t="shared" si="436"/>
        <v>-1597343.6078560001</v>
      </c>
      <c r="FM102" s="143">
        <f t="shared" si="436"/>
        <v>-3875872.8764800401</v>
      </c>
      <c r="FN102" s="388">
        <f t="shared" si="436"/>
        <v>-313853.45213994151</v>
      </c>
      <c r="FO102" s="213">
        <f t="shared" si="436"/>
        <v>-899445.83568539144</v>
      </c>
      <c r="FP102" s="215">
        <f t="shared" si="436"/>
        <v>-767085.91337717324</v>
      </c>
      <c r="FQ102" s="148">
        <f t="shared" si="436"/>
        <v>-3403358.9127482902</v>
      </c>
      <c r="FR102" s="149"/>
      <c r="FS102" s="148"/>
      <c r="FT102" s="213"/>
      <c r="FV102" s="118">
        <f t="shared" si="418"/>
        <v>1283490.1557160586</v>
      </c>
      <c r="FW102" s="118">
        <f t="shared" si="419"/>
        <v>3562019.4243400986</v>
      </c>
      <c r="GL102" s="143">
        <f t="shared" ref="GL102:GR111" si="437">+GL31</f>
        <v>-12407954.969470657</v>
      </c>
      <c r="GM102" s="147">
        <f t="shared" si="437"/>
        <v>-1929396.9665011801</v>
      </c>
      <c r="GN102" s="143">
        <f t="shared" si="437"/>
        <v>-4681583.4324226202</v>
      </c>
      <c r="GO102" s="388">
        <f t="shared" si="437"/>
        <v>-379096.83020393603</v>
      </c>
      <c r="GP102" s="213">
        <f t="shared" si="437"/>
        <v>-1086421.2673895501</v>
      </c>
      <c r="GQ102" s="215">
        <f t="shared" si="437"/>
        <v>-926546.56583390106</v>
      </c>
      <c r="GR102" s="148">
        <f t="shared" si="437"/>
        <v>-3404909.9071194702</v>
      </c>
      <c r="GS102" s="149"/>
      <c r="GT102" s="148"/>
      <c r="GU102" s="213"/>
      <c r="GW102" s="118">
        <f t="shared" si="420"/>
        <v>1550300.1362972441</v>
      </c>
      <c r="GX102" s="118">
        <f t="shared" si="421"/>
        <v>4302486.6022186838</v>
      </c>
      <c r="HM102" s="143">
        <f t="shared" ref="HM102:HS111" si="438">+HM31</f>
        <v>-13958949.340654504</v>
      </c>
      <c r="HN102" s="147">
        <f t="shared" si="438"/>
        <v>-2261450.3251463701</v>
      </c>
      <c r="HO102" s="143">
        <f t="shared" si="438"/>
        <v>-5487293.9883652003</v>
      </c>
      <c r="HP102" s="388">
        <f t="shared" si="438"/>
        <v>-444340.20826793049</v>
      </c>
      <c r="HQ102" s="213">
        <f t="shared" si="438"/>
        <v>-1273396.6990937199</v>
      </c>
      <c r="HR102" s="215">
        <f t="shared" si="438"/>
        <v>-1086007.21829063</v>
      </c>
      <c r="HS102" s="148">
        <f t="shared" si="438"/>
        <v>-3406460.9014906501</v>
      </c>
      <c r="HT102" s="149"/>
      <c r="HU102" s="148"/>
      <c r="HV102" s="213"/>
      <c r="HX102" s="118">
        <f t="shared" si="422"/>
        <v>1817110.1168784397</v>
      </c>
      <c r="HY102" s="118">
        <f t="shared" si="423"/>
        <v>5042953.7800972695</v>
      </c>
      <c r="IN102" s="143">
        <f t="shared" ref="IN102:IT111" si="439">+IN31</f>
        <v>-15509943.711838344</v>
      </c>
      <c r="IO102" s="147">
        <f t="shared" si="439"/>
        <v>-2593503.6837915601</v>
      </c>
      <c r="IP102" s="143">
        <f t="shared" si="439"/>
        <v>-6293004.5443077805</v>
      </c>
      <c r="IQ102" s="388">
        <f t="shared" si="439"/>
        <v>-509583.58633192512</v>
      </c>
      <c r="IR102" s="213">
        <f t="shared" si="439"/>
        <v>-1460372.13079788</v>
      </c>
      <c r="IS102" s="215">
        <f t="shared" si="439"/>
        <v>-1245467.8707473599</v>
      </c>
      <c r="IT102" s="148">
        <f t="shared" si="439"/>
        <v>-3408011.8958618399</v>
      </c>
      <c r="IU102" s="149"/>
      <c r="IV102" s="148"/>
      <c r="IW102" s="213"/>
      <c r="IY102" s="118">
        <f t="shared" si="424"/>
        <v>2083920.097459635</v>
      </c>
      <c r="IZ102" s="118">
        <f t="shared" si="425"/>
        <v>5783420.9579758551</v>
      </c>
      <c r="JO102" s="143">
        <f t="shared" ref="JO102:JU111" si="440">+JO31</f>
        <v>-17060938.083022159</v>
      </c>
      <c r="JP102" s="147">
        <f t="shared" si="440"/>
        <v>-2925557.0424367399</v>
      </c>
      <c r="JQ102" s="143">
        <f t="shared" si="440"/>
        <v>-7098715.1002503596</v>
      </c>
      <c r="JR102" s="388">
        <f t="shared" si="440"/>
        <v>-574826.96439591958</v>
      </c>
      <c r="JS102" s="213">
        <f t="shared" si="440"/>
        <v>-1647347.5625020401</v>
      </c>
      <c r="JT102" s="215">
        <f t="shared" si="440"/>
        <v>-1404928.5232040801</v>
      </c>
      <c r="JU102" s="148">
        <f t="shared" si="440"/>
        <v>-3409562.8902330198</v>
      </c>
      <c r="JV102" s="149"/>
      <c r="JW102" s="148"/>
      <c r="JX102" s="213"/>
      <c r="JZ102" s="118">
        <f t="shared" si="426"/>
        <v>2350730.0780408205</v>
      </c>
      <c r="KA102" s="118">
        <f t="shared" si="427"/>
        <v>6523888.1358544398</v>
      </c>
      <c r="KP102" s="143">
        <f t="shared" ref="KP102:KV111" si="441">+KP31</f>
        <v>-18611932.454206005</v>
      </c>
      <c r="KQ102" s="147">
        <f t="shared" si="441"/>
        <v>-3257610.4010819299</v>
      </c>
      <c r="KR102" s="143">
        <f t="shared" si="441"/>
        <v>-7904425.6561929304</v>
      </c>
      <c r="KS102" s="388">
        <f t="shared" si="441"/>
        <v>-640070.34245991416</v>
      </c>
      <c r="KT102" s="213">
        <f t="shared" si="441"/>
        <v>-1834322.9942062099</v>
      </c>
      <c r="KU102" s="215">
        <f t="shared" si="441"/>
        <v>-1564389.17566081</v>
      </c>
      <c r="KV102" s="148">
        <f t="shared" si="441"/>
        <v>-3411113.88460421</v>
      </c>
      <c r="KW102" s="149"/>
      <c r="KX102" s="148"/>
      <c r="KY102" s="213"/>
      <c r="LA102" s="118">
        <f t="shared" si="428"/>
        <v>2617540.0586220156</v>
      </c>
      <c r="LB102" s="118">
        <f t="shared" si="429"/>
        <v>7264355.3137330161</v>
      </c>
    </row>
    <row r="103" spans="1:314" ht="14.85" customHeight="1" x14ac:dyDescent="0.25">
      <c r="A103" s="215">
        <v>0</v>
      </c>
      <c r="B103" s="143" t="s">
        <v>340</v>
      </c>
      <c r="C103" s="143"/>
      <c r="D103" s="143">
        <f t="shared" si="430"/>
        <v>-1896957.7376892478</v>
      </c>
      <c r="E103" s="147">
        <f t="shared" si="430"/>
        <v>-433409.74820836511</v>
      </c>
      <c r="F103" s="143">
        <f t="shared" si="430"/>
        <v>-985431.60557481018</v>
      </c>
      <c r="G103" s="388">
        <f t="shared" si="430"/>
        <v>-138922.40182213491</v>
      </c>
      <c r="H103" s="213">
        <f t="shared" si="430"/>
        <v>-228681.9981546925</v>
      </c>
      <c r="I103" s="215">
        <f t="shared" si="430"/>
        <v>-108615.02619155579</v>
      </c>
      <c r="J103" s="148">
        <f t="shared" si="430"/>
        <v>-1896.9577376892471</v>
      </c>
      <c r="K103" s="149"/>
      <c r="L103" s="148"/>
      <c r="M103" s="213"/>
      <c r="O103" s="118">
        <f t="shared" si="406"/>
        <v>294487.3463862302</v>
      </c>
      <c r="P103" s="118">
        <f t="shared" si="407"/>
        <v>846509.20375267533</v>
      </c>
      <c r="AF103" s="143">
        <f t="shared" si="431"/>
        <v>-3793915.4753784975</v>
      </c>
      <c r="AG103" s="147">
        <f t="shared" si="431"/>
        <v>319749.08929742622</v>
      </c>
      <c r="AH103" s="143">
        <f t="shared" si="431"/>
        <v>775854.87329837924</v>
      </c>
      <c r="AI103" s="388">
        <f t="shared" si="431"/>
        <v>62825.778374196103</v>
      </c>
      <c r="AJ103" s="213">
        <f t="shared" si="431"/>
        <v>180047.03898291991</v>
      </c>
      <c r="AK103" s="215">
        <f t="shared" si="431"/>
        <v>153551.82254396169</v>
      </c>
      <c r="AL103" s="148">
        <f t="shared" si="431"/>
        <v>-5285944.0778753804</v>
      </c>
      <c r="AM103" s="149"/>
      <c r="AN103" s="148"/>
      <c r="AO103" s="213"/>
      <c r="AQ103" s="118">
        <f t="shared" si="408"/>
        <v>-256923.31092323014</v>
      </c>
      <c r="AR103" s="118">
        <f t="shared" si="409"/>
        <v>-713029.0949241831</v>
      </c>
      <c r="BG103" s="143">
        <f t="shared" si="432"/>
        <v>-5690873.2130677449</v>
      </c>
      <c r="BH103" s="147">
        <f t="shared" si="432"/>
        <v>-86371.783679636326</v>
      </c>
      <c r="BI103" s="143">
        <f t="shared" si="432"/>
        <v>-209576.73227643079</v>
      </c>
      <c r="BJ103" s="388">
        <f t="shared" si="432"/>
        <v>-16970.727113450201</v>
      </c>
      <c r="BK103" s="213">
        <f t="shared" si="432"/>
        <v>-48634.959171772629</v>
      </c>
      <c r="BL103" s="215">
        <f t="shared" si="432"/>
        <v>-41477.97521338467</v>
      </c>
      <c r="BM103" s="148">
        <f t="shared" si="432"/>
        <v>-5287841.0356130702</v>
      </c>
      <c r="BN103" s="149"/>
      <c r="BO103" s="148"/>
      <c r="BP103" s="213"/>
      <c r="BR103" s="118">
        <f t="shared" si="410"/>
        <v>69401.056566186133</v>
      </c>
      <c r="BS103" s="118">
        <f t="shared" si="411"/>
        <v>192606.00516298058</v>
      </c>
      <c r="CH103" s="143">
        <f t="shared" si="433"/>
        <v>-7587830.9507569913</v>
      </c>
      <c r="CI103" s="147">
        <f t="shared" si="433"/>
        <v>-492492.65665669891</v>
      </c>
      <c r="CJ103" s="143">
        <f t="shared" si="433"/>
        <v>-1195008.3378512401</v>
      </c>
      <c r="CK103" s="388">
        <f t="shared" si="433"/>
        <v>-96767.232601096519</v>
      </c>
      <c r="CL103" s="213">
        <f t="shared" si="433"/>
        <v>-277316.95732646511</v>
      </c>
      <c r="CM103" s="215">
        <f t="shared" si="433"/>
        <v>-236507.77297073111</v>
      </c>
      <c r="CN103" s="148">
        <f t="shared" si="433"/>
        <v>-5289737.9933507601</v>
      </c>
      <c r="CO103" s="149"/>
      <c r="CP103" s="148"/>
      <c r="CQ103" s="213"/>
      <c r="CS103" s="118">
        <f t="shared" si="412"/>
        <v>395725.4240556024</v>
      </c>
      <c r="CT103" s="118">
        <f t="shared" si="413"/>
        <v>1098241.1052501434</v>
      </c>
      <c r="DI103" s="143">
        <f t="shared" si="434"/>
        <v>-9484788.6884462386</v>
      </c>
      <c r="DJ103" s="147">
        <f t="shared" si="434"/>
        <v>-898613.5296337615</v>
      </c>
      <c r="DK103" s="143">
        <f t="shared" si="434"/>
        <v>-2180439.9434260498</v>
      </c>
      <c r="DL103" s="388">
        <f t="shared" si="434"/>
        <v>-176563.73808874289</v>
      </c>
      <c r="DM103" s="213">
        <f t="shared" si="434"/>
        <v>-505998.9554811577</v>
      </c>
      <c r="DN103" s="215">
        <f t="shared" si="434"/>
        <v>-431537.57072807761</v>
      </c>
      <c r="DO103" s="148">
        <f t="shared" si="434"/>
        <v>-5291634.9510884499</v>
      </c>
      <c r="DP103" s="149"/>
      <c r="DQ103" s="148"/>
      <c r="DR103" s="213"/>
      <c r="DT103" s="118">
        <f t="shared" si="414"/>
        <v>722049.79154501855</v>
      </c>
      <c r="DU103" s="118">
        <f t="shared" si="415"/>
        <v>2003876.205337307</v>
      </c>
      <c r="EJ103" s="143">
        <f t="shared" si="435"/>
        <v>-11381746.426135473</v>
      </c>
      <c r="EK103" s="147">
        <f t="shared" si="435"/>
        <v>-1304734.40261082</v>
      </c>
      <c r="EL103" s="143">
        <f t="shared" si="435"/>
        <v>-3165871.5490008602</v>
      </c>
      <c r="EM103" s="388">
        <f t="shared" si="435"/>
        <v>-256360.24357638921</v>
      </c>
      <c r="EN103" s="213">
        <f t="shared" si="435"/>
        <v>-734680.95363585022</v>
      </c>
      <c r="EO103" s="215">
        <f t="shared" si="435"/>
        <v>-626567.36848542397</v>
      </c>
      <c r="EP103" s="148">
        <f t="shared" si="435"/>
        <v>-5293531.9088261304</v>
      </c>
      <c r="EQ103" s="149"/>
      <c r="ER103" s="148"/>
      <c r="ES103" s="213"/>
      <c r="EU103" s="118">
        <f t="shared" si="416"/>
        <v>1048374.1590344307</v>
      </c>
      <c r="EV103" s="118">
        <f t="shared" si="417"/>
        <v>2909511.3054244709</v>
      </c>
      <c r="FK103" s="143">
        <f t="shared" si="436"/>
        <v>-13278704.16382473</v>
      </c>
      <c r="FL103" s="147">
        <f t="shared" si="436"/>
        <v>-1710855.2755878901</v>
      </c>
      <c r="FM103" s="143">
        <f t="shared" si="436"/>
        <v>-4151303.1545756701</v>
      </c>
      <c r="FN103" s="388">
        <f t="shared" si="436"/>
        <v>-336156.74906403548</v>
      </c>
      <c r="FO103" s="213">
        <f t="shared" si="436"/>
        <v>-963362.95179054257</v>
      </c>
      <c r="FP103" s="215">
        <f t="shared" si="436"/>
        <v>-821597.16624277027</v>
      </c>
      <c r="FQ103" s="148">
        <f t="shared" si="436"/>
        <v>-5295428.8665638203</v>
      </c>
      <c r="FR103" s="149"/>
      <c r="FS103" s="148"/>
      <c r="FT103" s="213"/>
      <c r="FV103" s="118">
        <f t="shared" si="418"/>
        <v>1374698.5265238546</v>
      </c>
      <c r="FW103" s="118">
        <f t="shared" si="419"/>
        <v>3815146.4055116344</v>
      </c>
      <c r="GL103" s="143">
        <f t="shared" si="437"/>
        <v>-15175661.901513983</v>
      </c>
      <c r="GM103" s="147">
        <f t="shared" si="437"/>
        <v>-2116976.1485649501</v>
      </c>
      <c r="GN103" s="143">
        <f t="shared" si="437"/>
        <v>-5136734.7601504801</v>
      </c>
      <c r="GO103" s="388">
        <f t="shared" si="437"/>
        <v>-415953.25455168192</v>
      </c>
      <c r="GP103" s="213">
        <f t="shared" si="437"/>
        <v>-1192044.94994524</v>
      </c>
      <c r="GQ103" s="215">
        <f t="shared" si="437"/>
        <v>-1016626.9640001199</v>
      </c>
      <c r="GR103" s="148">
        <f t="shared" si="437"/>
        <v>-5297325.8243015101</v>
      </c>
      <c r="GS103" s="149"/>
      <c r="GT103" s="148"/>
      <c r="GU103" s="213"/>
      <c r="GW103" s="118">
        <f t="shared" si="420"/>
        <v>1701022.8940132682</v>
      </c>
      <c r="GX103" s="118">
        <f t="shared" si="421"/>
        <v>4720781.5055987984</v>
      </c>
      <c r="HM103" s="143">
        <f t="shared" si="438"/>
        <v>-17072619.639203217</v>
      </c>
      <c r="HN103" s="147">
        <f t="shared" si="438"/>
        <v>-2523097.0215420099</v>
      </c>
      <c r="HO103" s="143">
        <f t="shared" si="438"/>
        <v>-6122166.36572529</v>
      </c>
      <c r="HP103" s="388">
        <f t="shared" si="438"/>
        <v>-495749.76003932807</v>
      </c>
      <c r="HQ103" s="213">
        <f t="shared" si="438"/>
        <v>-1420726.9480999301</v>
      </c>
      <c r="HR103" s="215">
        <f t="shared" si="438"/>
        <v>-1211656.76175746</v>
      </c>
      <c r="HS103" s="148">
        <f t="shared" si="438"/>
        <v>-5299222.7820392</v>
      </c>
      <c r="HT103" s="149"/>
      <c r="HU103" s="148"/>
      <c r="HV103" s="213"/>
      <c r="HX103" s="118">
        <f t="shared" si="422"/>
        <v>2027347.2615026818</v>
      </c>
      <c r="HY103" s="118">
        <f t="shared" si="423"/>
        <v>5626416.6056859624</v>
      </c>
      <c r="IN103" s="143">
        <f t="shared" si="439"/>
        <v>-18969577.376892466</v>
      </c>
      <c r="IO103" s="147">
        <f t="shared" si="439"/>
        <v>-2929217.8945190702</v>
      </c>
      <c r="IP103" s="143">
        <f t="shared" si="439"/>
        <v>-7107597.9713001</v>
      </c>
      <c r="IQ103" s="388">
        <f t="shared" si="439"/>
        <v>-575546.26552697446</v>
      </c>
      <c r="IR103" s="213">
        <f t="shared" si="439"/>
        <v>-1649408.9462546201</v>
      </c>
      <c r="IS103" s="215">
        <f t="shared" si="439"/>
        <v>-1406686.5595148101</v>
      </c>
      <c r="IT103" s="148">
        <f t="shared" si="439"/>
        <v>-5301119.7397768898</v>
      </c>
      <c r="IU103" s="149"/>
      <c r="IV103" s="148"/>
      <c r="IW103" s="213"/>
      <c r="IY103" s="118">
        <f t="shared" si="424"/>
        <v>2353671.6289920956</v>
      </c>
      <c r="IZ103" s="118">
        <f t="shared" si="425"/>
        <v>6532051.7057731254</v>
      </c>
      <c r="JO103" s="143">
        <f t="shared" si="440"/>
        <v>-20866535.11458173</v>
      </c>
      <c r="JP103" s="147">
        <f t="shared" si="440"/>
        <v>-3335338.7674961402</v>
      </c>
      <c r="JQ103" s="143">
        <f t="shared" si="440"/>
        <v>-8093029.5768749202</v>
      </c>
      <c r="JR103" s="388">
        <f t="shared" si="440"/>
        <v>-655342.77101462102</v>
      </c>
      <c r="JS103" s="213">
        <f t="shared" si="440"/>
        <v>-1878090.9444093099</v>
      </c>
      <c r="JT103" s="215">
        <f t="shared" si="440"/>
        <v>-1601716.35727216</v>
      </c>
      <c r="JU103" s="148">
        <f t="shared" si="440"/>
        <v>-5303016.6975145796</v>
      </c>
      <c r="JV103" s="149"/>
      <c r="JW103" s="148"/>
      <c r="JX103" s="213"/>
      <c r="JZ103" s="118">
        <f t="shared" si="426"/>
        <v>2679995.9964815192</v>
      </c>
      <c r="KA103" s="118">
        <f t="shared" si="427"/>
        <v>7437686.8058602996</v>
      </c>
      <c r="KP103" s="143">
        <f t="shared" si="441"/>
        <v>-22763492.852270968</v>
      </c>
      <c r="KQ103" s="147">
        <f t="shared" si="441"/>
        <v>-3741459.6404732</v>
      </c>
      <c r="KR103" s="143">
        <f t="shared" si="441"/>
        <v>-9078461.1824497208</v>
      </c>
      <c r="KS103" s="388">
        <f t="shared" si="441"/>
        <v>-735139.27650226722</v>
      </c>
      <c r="KT103" s="213">
        <f t="shared" si="441"/>
        <v>-2106772.9425640102</v>
      </c>
      <c r="KU103" s="215">
        <f t="shared" si="441"/>
        <v>-1796746.1550294999</v>
      </c>
      <c r="KV103" s="148">
        <f t="shared" si="441"/>
        <v>-5304913.6552522704</v>
      </c>
      <c r="KW103" s="149"/>
      <c r="KX103" s="148"/>
      <c r="KY103" s="213"/>
      <c r="LA103" s="118">
        <f t="shared" si="428"/>
        <v>3006320.3639709326</v>
      </c>
      <c r="LB103" s="118">
        <f t="shared" si="429"/>
        <v>8343321.9059474533</v>
      </c>
    </row>
    <row r="104" spans="1:314" ht="14.85" customHeight="1" x14ac:dyDescent="0.25">
      <c r="A104" s="215">
        <v>0</v>
      </c>
      <c r="B104" s="143" t="s">
        <v>339</v>
      </c>
      <c r="C104" s="143"/>
      <c r="D104" s="143">
        <f t="shared" si="430"/>
        <v>-4634726.6706379056</v>
      </c>
      <c r="E104" s="147">
        <f t="shared" si="430"/>
        <v>-1058924.8666038699</v>
      </c>
      <c r="F104" s="143">
        <f t="shared" si="430"/>
        <v>-2407647.8108629799</v>
      </c>
      <c r="G104" s="388">
        <f t="shared" si="430"/>
        <v>-339421.03615784447</v>
      </c>
      <c r="H104" s="213">
        <f t="shared" si="430"/>
        <v>-558725.44489757495</v>
      </c>
      <c r="I104" s="215">
        <f t="shared" si="430"/>
        <v>-265372.78544499859</v>
      </c>
      <c r="J104" s="148">
        <f t="shared" si="430"/>
        <v>-4634.7266706379078</v>
      </c>
      <c r="K104" s="149"/>
      <c r="L104" s="148"/>
      <c r="M104" s="213"/>
      <c r="O104" s="118">
        <f t="shared" si="406"/>
        <v>719503.83044602547</v>
      </c>
      <c r="P104" s="118">
        <f t="shared" si="407"/>
        <v>2068226.7747051353</v>
      </c>
      <c r="AF104" s="143">
        <f t="shared" si="431"/>
        <v>-9269453.3412758335</v>
      </c>
      <c r="AG104" s="147">
        <f t="shared" si="431"/>
        <v>-1455483.17429798</v>
      </c>
      <c r="AH104" s="143">
        <f t="shared" si="431"/>
        <v>-3531655.7625359702</v>
      </c>
      <c r="AI104" s="388">
        <f t="shared" si="431"/>
        <v>-285980.0587289817</v>
      </c>
      <c r="AJ104" s="213">
        <f t="shared" si="431"/>
        <v>-819565.85520733753</v>
      </c>
      <c r="AK104" s="215">
        <f t="shared" si="431"/>
        <v>-698960.84641428443</v>
      </c>
      <c r="AL104" s="148">
        <f t="shared" si="431"/>
        <v>-2477807.6440912802</v>
      </c>
      <c r="AM104" s="149"/>
      <c r="AN104" s="148"/>
      <c r="AO104" s="213"/>
      <c r="AQ104" s="118">
        <f t="shared" si="408"/>
        <v>1169503.1155689983</v>
      </c>
      <c r="AR104" s="118">
        <f t="shared" si="409"/>
        <v>3245675.7038069884</v>
      </c>
      <c r="BG104" s="143">
        <f t="shared" si="432"/>
        <v>-13904180.011913724</v>
      </c>
      <c r="BH104" s="147">
        <f t="shared" si="432"/>
        <v>766839.27412266657</v>
      </c>
      <c r="BI104" s="143">
        <f t="shared" si="432"/>
        <v>1860696.42660105</v>
      </c>
      <c r="BJ104" s="388">
        <f t="shared" si="432"/>
        <v>150672.1235407374</v>
      </c>
      <c r="BK104" s="213">
        <f t="shared" si="432"/>
        <v>431798.38599374262</v>
      </c>
      <c r="BL104" s="215">
        <f t="shared" si="432"/>
        <v>368256.14858998108</v>
      </c>
      <c r="BM104" s="148">
        <f t="shared" si="432"/>
        <v>-17482442.370761901</v>
      </c>
      <c r="BN104" s="149"/>
      <c r="BO104" s="148"/>
      <c r="BP104" s="213"/>
      <c r="BR104" s="118">
        <f t="shared" si="410"/>
        <v>-616167.15058192913</v>
      </c>
      <c r="BS104" s="118">
        <f t="shared" si="411"/>
        <v>-1710024.3030603125</v>
      </c>
      <c r="CH104" s="143">
        <f t="shared" si="433"/>
        <v>-18538906.68255163</v>
      </c>
      <c r="CI104" s="147">
        <f t="shared" si="433"/>
        <v>-3439986.2595194699</v>
      </c>
      <c r="CJ104" s="143">
        <f t="shared" si="433"/>
        <v>-8346951.3842619201</v>
      </c>
      <c r="CK104" s="388">
        <f t="shared" si="433"/>
        <v>-675904.39374111302</v>
      </c>
      <c r="CL104" s="213">
        <f t="shared" si="433"/>
        <v>-1937016.74500249</v>
      </c>
      <c r="CM104" s="215">
        <f t="shared" si="433"/>
        <v>-1651970.8025940901</v>
      </c>
      <c r="CN104" s="148">
        <f t="shared" si="433"/>
        <v>-2487077.09743255</v>
      </c>
      <c r="CO104" s="149"/>
      <c r="CP104" s="148"/>
      <c r="CQ104" s="213"/>
      <c r="CS104" s="118">
        <f t="shared" si="412"/>
        <v>2764081.8657783568</v>
      </c>
      <c r="CT104" s="118">
        <f t="shared" si="413"/>
        <v>7671046.990520807</v>
      </c>
      <c r="DI104" s="143">
        <f t="shared" si="434"/>
        <v>-23173633.35318955</v>
      </c>
      <c r="DJ104" s="147">
        <f t="shared" si="434"/>
        <v>6283008.8346410999</v>
      </c>
      <c r="DK104" s="143">
        <f t="shared" si="434"/>
        <v>15245400.8048751</v>
      </c>
      <c r="DL104" s="388">
        <f t="shared" si="434"/>
        <v>1234514.6046720999</v>
      </c>
      <c r="DM104" s="213">
        <f t="shared" si="434"/>
        <v>3537890.0970954499</v>
      </c>
      <c r="DN104" s="215">
        <f t="shared" si="434"/>
        <v>3017264.1296299002</v>
      </c>
      <c r="DO104" s="148">
        <f t="shared" si="434"/>
        <v>-52491711.824103199</v>
      </c>
      <c r="DP104" s="149"/>
      <c r="DQ104" s="148"/>
      <c r="DR104" s="213"/>
      <c r="DT104" s="118">
        <f t="shared" si="414"/>
        <v>-5048494.2299690004</v>
      </c>
      <c r="DU104" s="118">
        <f t="shared" si="415"/>
        <v>-14010886.200203</v>
      </c>
      <c r="EJ104" s="143">
        <f t="shared" si="435"/>
        <v>-27808360.02382743</v>
      </c>
      <c r="EK104" s="147">
        <f t="shared" si="435"/>
        <v>5290757.2920303503</v>
      </c>
      <c r="EL104" s="143">
        <f t="shared" si="435"/>
        <v>12837752.994012101</v>
      </c>
      <c r="EM104" s="388">
        <f t="shared" si="435"/>
        <v>1039552.4371660399</v>
      </c>
      <c r="EN104" s="213">
        <f t="shared" si="435"/>
        <v>2979164.6521978802</v>
      </c>
      <c r="EO104" s="215">
        <f t="shared" si="435"/>
        <v>2540759.15154</v>
      </c>
      <c r="EP104" s="148">
        <f t="shared" si="435"/>
        <v>-52496346.550773799</v>
      </c>
      <c r="EQ104" s="149"/>
      <c r="ER104" s="148"/>
      <c r="ES104" s="213"/>
      <c r="EU104" s="118">
        <f t="shared" si="416"/>
        <v>-4251204.8548643105</v>
      </c>
      <c r="EV104" s="118">
        <f t="shared" si="417"/>
        <v>-11798200.55684606</v>
      </c>
      <c r="FK104" s="143">
        <f t="shared" si="436"/>
        <v>-32443086.694465436</v>
      </c>
      <c r="FL104" s="147">
        <f t="shared" si="436"/>
        <v>4298505.7494195998</v>
      </c>
      <c r="FM104" s="143">
        <f t="shared" si="436"/>
        <v>10430105.183149099</v>
      </c>
      <c r="FN104" s="388">
        <f t="shared" si="436"/>
        <v>844590.26965997217</v>
      </c>
      <c r="FO104" s="213">
        <f t="shared" si="436"/>
        <v>2420439.2073002998</v>
      </c>
      <c r="FP104" s="215">
        <f t="shared" si="436"/>
        <v>2064254.17345009</v>
      </c>
      <c r="FQ104" s="148">
        <f t="shared" si="436"/>
        <v>-52500981.277444497</v>
      </c>
      <c r="FR104" s="149"/>
      <c r="FS104" s="148"/>
      <c r="FT104" s="213"/>
      <c r="FV104" s="118">
        <f t="shared" si="418"/>
        <v>-3453915.4797596275</v>
      </c>
      <c r="FW104" s="118">
        <f t="shared" si="419"/>
        <v>-9585514.9134891275</v>
      </c>
      <c r="GL104" s="143">
        <f t="shared" si="437"/>
        <v>-37077813.36510326</v>
      </c>
      <c r="GM104" s="147">
        <f t="shared" si="437"/>
        <v>3306254.2068088599</v>
      </c>
      <c r="GN104" s="143">
        <f t="shared" si="437"/>
        <v>8022457.3722861502</v>
      </c>
      <c r="GO104" s="388">
        <f t="shared" si="437"/>
        <v>649628.10215390648</v>
      </c>
      <c r="GP104" s="213">
        <f t="shared" si="437"/>
        <v>1861713.7624027301</v>
      </c>
      <c r="GQ104" s="215">
        <f t="shared" si="437"/>
        <v>1587749.19536019</v>
      </c>
      <c r="GR104" s="148">
        <f t="shared" si="437"/>
        <v>-52505616.004115097</v>
      </c>
      <c r="GS104" s="149"/>
      <c r="GT104" s="148"/>
      <c r="GU104" s="213"/>
      <c r="GW104" s="118">
        <f t="shared" si="420"/>
        <v>-2656626.1046549533</v>
      </c>
      <c r="GX104" s="118">
        <f t="shared" si="421"/>
        <v>-7372829.2701322436</v>
      </c>
      <c r="HM104" s="143">
        <f t="shared" si="438"/>
        <v>-41712540.035741135</v>
      </c>
      <c r="HN104" s="147">
        <f t="shared" si="438"/>
        <v>2314002.6641981201</v>
      </c>
      <c r="HO104" s="143">
        <f t="shared" si="438"/>
        <v>5614809.5614231704</v>
      </c>
      <c r="HP104" s="388">
        <f t="shared" si="438"/>
        <v>454665.93464784068</v>
      </c>
      <c r="HQ104" s="213">
        <f t="shared" si="438"/>
        <v>1302988.3175051501</v>
      </c>
      <c r="HR104" s="215">
        <f t="shared" si="438"/>
        <v>1111244.21727028</v>
      </c>
      <c r="HS104" s="148">
        <f t="shared" si="438"/>
        <v>-52510250.730785698</v>
      </c>
      <c r="HT104" s="149"/>
      <c r="HU104" s="148"/>
      <c r="HV104" s="213"/>
      <c r="HX104" s="118">
        <f t="shared" si="422"/>
        <v>-1859336.7295502794</v>
      </c>
      <c r="HY104" s="118">
        <f t="shared" si="423"/>
        <v>-5160143.6267753299</v>
      </c>
      <c r="IN104" s="143">
        <f t="shared" si="439"/>
        <v>-46347266.706379101</v>
      </c>
      <c r="IO104" s="147">
        <f t="shared" si="439"/>
        <v>1321751.1215873701</v>
      </c>
      <c r="IP104" s="143">
        <f t="shared" si="439"/>
        <v>3207161.7505601998</v>
      </c>
      <c r="IQ104" s="388">
        <f t="shared" si="439"/>
        <v>259703.76714177511</v>
      </c>
      <c r="IR104" s="213">
        <f t="shared" si="439"/>
        <v>744262.87260757922</v>
      </c>
      <c r="IS104" s="215">
        <f t="shared" si="439"/>
        <v>634739.23918037687</v>
      </c>
      <c r="IT104" s="148">
        <f t="shared" si="439"/>
        <v>-52514885.457456402</v>
      </c>
      <c r="IU104" s="149"/>
      <c r="IV104" s="148"/>
      <c r="IW104" s="213"/>
      <c r="IY104" s="118">
        <f t="shared" si="424"/>
        <v>-1062047.3544455948</v>
      </c>
      <c r="IZ104" s="118">
        <f t="shared" si="425"/>
        <v>-2947457.9834184246</v>
      </c>
      <c r="JO104" s="143">
        <f t="shared" si="440"/>
        <v>-50981993.377016969</v>
      </c>
      <c r="JP104" s="147">
        <f t="shared" si="440"/>
        <v>329499.57897662988</v>
      </c>
      <c r="JQ104" s="143">
        <f t="shared" si="440"/>
        <v>799513.93969721708</v>
      </c>
      <c r="JR104" s="388">
        <f t="shared" si="440"/>
        <v>64741.599635709463</v>
      </c>
      <c r="JS104" s="213">
        <f t="shared" si="440"/>
        <v>185537.42771000441</v>
      </c>
      <c r="JT104" s="215">
        <f t="shared" si="440"/>
        <v>158234.26109047199</v>
      </c>
      <c r="JU104" s="148">
        <f t="shared" si="440"/>
        <v>-52519520.184127003</v>
      </c>
      <c r="JV104" s="149"/>
      <c r="JW104" s="148"/>
      <c r="JX104" s="213"/>
      <c r="JZ104" s="118">
        <f t="shared" si="426"/>
        <v>-264757.9793409204</v>
      </c>
      <c r="KA104" s="118">
        <f t="shared" si="427"/>
        <v>-734772.34006150765</v>
      </c>
      <c r="KP104" s="143">
        <f t="shared" si="441"/>
        <v>-55616720.047654934</v>
      </c>
      <c r="KQ104" s="147">
        <f t="shared" si="441"/>
        <v>-662751.96363411297</v>
      </c>
      <c r="KR104" s="143">
        <f t="shared" si="441"/>
        <v>-1608133.8711657601</v>
      </c>
      <c r="KS104" s="388">
        <f t="shared" si="441"/>
        <v>-130220.5678703562</v>
      </c>
      <c r="KT104" s="213">
        <f t="shared" si="441"/>
        <v>-373188.0171875704</v>
      </c>
      <c r="KU104" s="215">
        <f t="shared" si="441"/>
        <v>-318270.71699943289</v>
      </c>
      <c r="KV104" s="148">
        <f t="shared" si="441"/>
        <v>-52524154.9107977</v>
      </c>
      <c r="KW104" s="149"/>
      <c r="KX104" s="148"/>
      <c r="KY104" s="213"/>
      <c r="LA104" s="118">
        <f t="shared" si="428"/>
        <v>532531.39576375671</v>
      </c>
      <c r="LB104" s="118">
        <f t="shared" si="429"/>
        <v>1477913.303295404</v>
      </c>
    </row>
    <row r="105" spans="1:314" ht="14.85" customHeight="1" x14ac:dyDescent="0.25">
      <c r="A105" s="215">
        <v>0</v>
      </c>
      <c r="B105" s="143" t="s">
        <v>338</v>
      </c>
      <c r="C105" s="143"/>
      <c r="D105" s="143">
        <f t="shared" si="430"/>
        <v>-2718937.1690715342</v>
      </c>
      <c r="E105" s="147">
        <f t="shared" si="430"/>
        <v>-621212.5080219903</v>
      </c>
      <c r="F105" s="143">
        <f t="shared" si="430"/>
        <v>-1412433.4805892799</v>
      </c>
      <c r="G105" s="388">
        <f t="shared" si="430"/>
        <v>-199119.50299483709</v>
      </c>
      <c r="H105" s="213">
        <f t="shared" si="430"/>
        <v>-327773.24045065133</v>
      </c>
      <c r="I105" s="215">
        <f t="shared" si="430"/>
        <v>-155679.49984570351</v>
      </c>
      <c r="J105" s="148">
        <f t="shared" si="430"/>
        <v>-2718.9371690715329</v>
      </c>
      <c r="K105" s="149"/>
      <c r="L105" s="148"/>
      <c r="M105" s="213"/>
      <c r="O105" s="118">
        <f t="shared" si="406"/>
        <v>422093.00502715318</v>
      </c>
      <c r="P105" s="118">
        <f t="shared" si="407"/>
        <v>1213313.9775944429</v>
      </c>
      <c r="AF105" s="143">
        <f t="shared" si="431"/>
        <v>-5437874.3381430637</v>
      </c>
      <c r="AG105" s="147">
        <f t="shared" si="431"/>
        <v>387076.17874166463</v>
      </c>
      <c r="AH105" s="143">
        <f t="shared" si="431"/>
        <v>939220.62537943979</v>
      </c>
      <c r="AI105" s="388">
        <f t="shared" si="431"/>
        <v>76054.515973723173</v>
      </c>
      <c r="AJ105" s="213">
        <f t="shared" si="431"/>
        <v>217958.14961159651</v>
      </c>
      <c r="AK105" s="215">
        <f t="shared" si="431"/>
        <v>185884.04063865251</v>
      </c>
      <c r="AL105" s="148">
        <f t="shared" si="431"/>
        <v>-7244067.8484881399</v>
      </c>
      <c r="AM105" s="149"/>
      <c r="AN105" s="148"/>
      <c r="AO105" s="213"/>
      <c r="AQ105" s="118">
        <f t="shared" si="408"/>
        <v>-311021.66276794148</v>
      </c>
      <c r="AR105" s="118">
        <f t="shared" si="409"/>
        <v>-863166.10940571665</v>
      </c>
      <c r="BG105" s="143">
        <f t="shared" si="432"/>
        <v>-8156811.5072145965</v>
      </c>
      <c r="BH105" s="147">
        <f t="shared" si="432"/>
        <v>-195022.7867409304</v>
      </c>
      <c r="BI105" s="143">
        <f t="shared" si="432"/>
        <v>-473212.85520984081</v>
      </c>
      <c r="BJ105" s="388">
        <f t="shared" si="432"/>
        <v>-38318.978185757187</v>
      </c>
      <c r="BK105" s="213">
        <f t="shared" si="432"/>
        <v>-109815.090839055</v>
      </c>
      <c r="BL105" s="215">
        <f t="shared" si="432"/>
        <v>-93655.010581802722</v>
      </c>
      <c r="BM105" s="148">
        <f t="shared" si="432"/>
        <v>-7246786.7856572103</v>
      </c>
      <c r="BN105" s="149"/>
      <c r="BO105" s="148"/>
      <c r="BP105" s="213"/>
      <c r="BR105" s="118">
        <f t="shared" si="410"/>
        <v>156703.80855517322</v>
      </c>
      <c r="BS105" s="118">
        <f t="shared" si="411"/>
        <v>434893.87702408363</v>
      </c>
      <c r="CH105" s="143">
        <f t="shared" si="433"/>
        <v>-10875748.676286137</v>
      </c>
      <c r="CI105" s="147">
        <f t="shared" si="433"/>
        <v>-777121.75222352496</v>
      </c>
      <c r="CJ105" s="143">
        <f t="shared" si="433"/>
        <v>-1885646.3357991199</v>
      </c>
      <c r="CK105" s="388">
        <f t="shared" si="433"/>
        <v>-152692.47234523739</v>
      </c>
      <c r="CL105" s="213">
        <f t="shared" si="433"/>
        <v>-437588.33128970623</v>
      </c>
      <c r="CM105" s="215">
        <f t="shared" si="433"/>
        <v>-373194.06180225778</v>
      </c>
      <c r="CN105" s="148">
        <f t="shared" si="433"/>
        <v>-7249505.7228262899</v>
      </c>
      <c r="CO105" s="149"/>
      <c r="CP105" s="148"/>
      <c r="CQ105" s="213"/>
      <c r="CS105" s="118">
        <f t="shared" si="412"/>
        <v>624429.27987828758</v>
      </c>
      <c r="CT105" s="118">
        <f t="shared" si="413"/>
        <v>1732953.8634538825</v>
      </c>
      <c r="DI105" s="143">
        <f t="shared" si="434"/>
        <v>-13594685.84535767</v>
      </c>
      <c r="DJ105" s="147">
        <f t="shared" si="434"/>
        <v>-1359220.7177061201</v>
      </c>
      <c r="DK105" s="143">
        <f t="shared" si="434"/>
        <v>-3298079.8163883998</v>
      </c>
      <c r="DL105" s="388">
        <f t="shared" si="434"/>
        <v>-267065.96650471783</v>
      </c>
      <c r="DM105" s="213">
        <f t="shared" si="434"/>
        <v>-765361.57174035767</v>
      </c>
      <c r="DN105" s="215">
        <f t="shared" si="434"/>
        <v>-652733.11302271299</v>
      </c>
      <c r="DO105" s="148">
        <f t="shared" si="434"/>
        <v>-7252224.6599953603</v>
      </c>
      <c r="DP105" s="149"/>
      <c r="DQ105" s="148"/>
      <c r="DR105" s="213"/>
      <c r="DT105" s="118">
        <f t="shared" si="414"/>
        <v>1092154.7512014024</v>
      </c>
      <c r="DU105" s="118">
        <f t="shared" si="415"/>
        <v>3031013.8498836821</v>
      </c>
      <c r="EJ105" s="143">
        <f t="shared" si="435"/>
        <v>-16313623.014429195</v>
      </c>
      <c r="EK105" s="147">
        <f t="shared" si="435"/>
        <v>-1941319.6831887099</v>
      </c>
      <c r="EL105" s="143">
        <f t="shared" si="435"/>
        <v>-4710513.2969776802</v>
      </c>
      <c r="EM105" s="388">
        <f t="shared" si="435"/>
        <v>-381439.46066419809</v>
      </c>
      <c r="EN105" s="213">
        <f t="shared" si="435"/>
        <v>-1093134.81219101</v>
      </c>
      <c r="EO105" s="215">
        <f t="shared" si="435"/>
        <v>-932272.16424316785</v>
      </c>
      <c r="EP105" s="148">
        <f t="shared" si="435"/>
        <v>-7254943.5971644297</v>
      </c>
      <c r="EQ105" s="149"/>
      <c r="ER105" s="148"/>
      <c r="ES105" s="213"/>
      <c r="EU105" s="118">
        <f t="shared" si="416"/>
        <v>1559880.2225245119</v>
      </c>
      <c r="EV105" s="118">
        <f t="shared" si="417"/>
        <v>4329073.8363134824</v>
      </c>
      <c r="FK105" s="143">
        <f t="shared" si="436"/>
        <v>-19032560.18350073</v>
      </c>
      <c r="FL105" s="147">
        <f t="shared" si="436"/>
        <v>-2523418.6486713099</v>
      </c>
      <c r="FM105" s="143">
        <f t="shared" si="436"/>
        <v>-6122946.7775669601</v>
      </c>
      <c r="FN105" s="388">
        <f t="shared" si="436"/>
        <v>-495812.95482367848</v>
      </c>
      <c r="FO105" s="213">
        <f t="shared" si="436"/>
        <v>-1420908.05264166</v>
      </c>
      <c r="FP105" s="215">
        <f t="shared" si="436"/>
        <v>-1211811.2154636199</v>
      </c>
      <c r="FQ105" s="148">
        <f t="shared" si="436"/>
        <v>-7257662.5343335001</v>
      </c>
      <c r="FR105" s="149"/>
      <c r="FS105" s="148"/>
      <c r="FT105" s="213"/>
      <c r="FV105" s="118">
        <f t="shared" si="418"/>
        <v>2027605.6938476316</v>
      </c>
      <c r="FW105" s="118">
        <f t="shared" si="419"/>
        <v>5627133.8227432817</v>
      </c>
      <c r="GL105" s="143">
        <f t="shared" si="437"/>
        <v>-21751497.352572259</v>
      </c>
      <c r="GM105" s="147">
        <f t="shared" si="437"/>
        <v>-3105517.6141539002</v>
      </c>
      <c r="GN105" s="143">
        <f t="shared" si="437"/>
        <v>-7535380.25815624</v>
      </c>
      <c r="GO105" s="388">
        <f t="shared" si="437"/>
        <v>-610186.44898315857</v>
      </c>
      <c r="GP105" s="213">
        <f t="shared" si="437"/>
        <v>-1748681.29309231</v>
      </c>
      <c r="GQ105" s="215">
        <f t="shared" si="437"/>
        <v>-1491350.26668408</v>
      </c>
      <c r="GR105" s="148">
        <f t="shared" si="437"/>
        <v>-7260381.4715025704</v>
      </c>
      <c r="GS105" s="149"/>
      <c r="GT105" s="148"/>
      <c r="GU105" s="213"/>
      <c r="GW105" s="118">
        <f t="shared" si="420"/>
        <v>2495331.1651707417</v>
      </c>
      <c r="GX105" s="118">
        <f t="shared" si="421"/>
        <v>6925193.8091730811</v>
      </c>
      <c r="HM105" s="143">
        <f t="shared" si="438"/>
        <v>-24470434.521643788</v>
      </c>
      <c r="HN105" s="147">
        <f t="shared" si="438"/>
        <v>-3687616.5796365002</v>
      </c>
      <c r="HO105" s="143">
        <f t="shared" si="438"/>
        <v>-8947813.7387455199</v>
      </c>
      <c r="HP105" s="388">
        <f t="shared" si="438"/>
        <v>-724559.94314263912</v>
      </c>
      <c r="HQ105" s="213">
        <f t="shared" si="438"/>
        <v>-2076454.53354296</v>
      </c>
      <c r="HR105" s="215">
        <f t="shared" si="438"/>
        <v>-1770889.3179045301</v>
      </c>
      <c r="HS105" s="148">
        <f t="shared" si="438"/>
        <v>-7263100.4086716399</v>
      </c>
      <c r="HT105" s="149"/>
      <c r="HU105" s="148"/>
      <c r="HV105" s="213"/>
      <c r="HX105" s="118">
        <f t="shared" si="422"/>
        <v>2963056.6364938612</v>
      </c>
      <c r="HY105" s="118">
        <f t="shared" si="423"/>
        <v>8223253.7956028804</v>
      </c>
      <c r="IN105" s="143">
        <f t="shared" si="439"/>
        <v>-27189371.69071532</v>
      </c>
      <c r="IO105" s="147">
        <f t="shared" si="439"/>
        <v>-4269715.54511909</v>
      </c>
      <c r="IP105" s="143">
        <f t="shared" si="439"/>
        <v>-10360247.2193348</v>
      </c>
      <c r="IQ105" s="388">
        <f t="shared" si="439"/>
        <v>-838933.43730211968</v>
      </c>
      <c r="IR105" s="213">
        <f t="shared" si="439"/>
        <v>-2404227.7739936099</v>
      </c>
      <c r="IS105" s="215">
        <f t="shared" si="439"/>
        <v>-2050428.36912499</v>
      </c>
      <c r="IT105" s="148">
        <f t="shared" si="439"/>
        <v>-7265819.3458407102</v>
      </c>
      <c r="IU105" s="149"/>
      <c r="IV105" s="148"/>
      <c r="IW105" s="213"/>
      <c r="IY105" s="118">
        <f t="shared" si="424"/>
        <v>3430782.1078169704</v>
      </c>
      <c r="IZ105" s="118">
        <f t="shared" si="425"/>
        <v>9521313.7820326798</v>
      </c>
      <c r="JO105" s="143">
        <f t="shared" si="440"/>
        <v>-29908308.85978689</v>
      </c>
      <c r="JP105" s="147">
        <f t="shared" si="440"/>
        <v>-4851814.51060169</v>
      </c>
      <c r="JQ105" s="143">
        <f t="shared" si="440"/>
        <v>-11772680.6999241</v>
      </c>
      <c r="JR105" s="388">
        <f t="shared" si="440"/>
        <v>-953306.93146159966</v>
      </c>
      <c r="JS105" s="213">
        <f t="shared" si="440"/>
        <v>-2732001.0144442702</v>
      </c>
      <c r="JT105" s="215">
        <f t="shared" si="440"/>
        <v>-2329967.42034544</v>
      </c>
      <c r="JU105" s="148">
        <f t="shared" si="440"/>
        <v>-7268538.2830097899</v>
      </c>
      <c r="JV105" s="149"/>
      <c r="JW105" s="148"/>
      <c r="JX105" s="213"/>
      <c r="JZ105" s="118">
        <f t="shared" si="426"/>
        <v>3898507.5791400904</v>
      </c>
      <c r="KA105" s="118">
        <f t="shared" si="427"/>
        <v>10819373.768462501</v>
      </c>
      <c r="KP105" s="143">
        <f t="shared" si="441"/>
        <v>-32627246.028858442</v>
      </c>
      <c r="KQ105" s="147">
        <f t="shared" si="441"/>
        <v>-5433913.4760842798</v>
      </c>
      <c r="KR105" s="143">
        <f t="shared" si="441"/>
        <v>-13185114.180513401</v>
      </c>
      <c r="KS105" s="388">
        <f t="shared" si="441"/>
        <v>-1067680.42562108</v>
      </c>
      <c r="KT105" s="213">
        <f t="shared" si="441"/>
        <v>-3059774.2548949202</v>
      </c>
      <c r="KU105" s="215">
        <f t="shared" si="441"/>
        <v>-2609506.4715658999</v>
      </c>
      <c r="KV105" s="148">
        <f t="shared" si="441"/>
        <v>-7271257.2201788602</v>
      </c>
      <c r="KW105" s="149"/>
      <c r="KX105" s="148"/>
      <c r="KY105" s="213"/>
      <c r="LA105" s="118">
        <f t="shared" si="428"/>
        <v>4366233.0504631996</v>
      </c>
      <c r="LB105" s="118">
        <f t="shared" si="429"/>
        <v>12117433.754892321</v>
      </c>
    </row>
    <row r="106" spans="1:314" ht="14.85" customHeight="1" x14ac:dyDescent="0.25">
      <c r="A106" s="215">
        <v>0</v>
      </c>
      <c r="B106" s="143" t="s">
        <v>337</v>
      </c>
      <c r="C106" s="143"/>
      <c r="D106" s="143">
        <f t="shared" si="430"/>
        <v>-10021351.637557082</v>
      </c>
      <c r="E106" s="147">
        <f t="shared" si="430"/>
        <v>-2289640.6196333598</v>
      </c>
      <c r="F106" s="143">
        <f t="shared" si="430"/>
        <v>-5205891.7486781497</v>
      </c>
      <c r="G106" s="388">
        <f t="shared" si="430"/>
        <v>-733906.82951613457</v>
      </c>
      <c r="H106" s="213">
        <f t="shared" si="430"/>
        <v>-1208093.7129780001</v>
      </c>
      <c r="I106" s="215">
        <f t="shared" si="430"/>
        <v>-573797.37511387945</v>
      </c>
      <c r="J106" s="148">
        <f t="shared" si="430"/>
        <v>-10021.35163755708</v>
      </c>
      <c r="K106" s="149"/>
      <c r="L106" s="148"/>
      <c r="M106" s="213"/>
      <c r="O106" s="118">
        <f t="shared" si="406"/>
        <v>1555733.7901172251</v>
      </c>
      <c r="P106" s="118">
        <f t="shared" si="407"/>
        <v>4471984.9191620154</v>
      </c>
      <c r="AF106" s="143">
        <f t="shared" si="431"/>
        <v>-20042703.275114149</v>
      </c>
      <c r="AG106" s="147">
        <f t="shared" si="431"/>
        <v>-2024204.6151213199</v>
      </c>
      <c r="AH106" s="143">
        <f t="shared" si="431"/>
        <v>-4911629.3611523099</v>
      </c>
      <c r="AI106" s="388">
        <f t="shared" si="431"/>
        <v>-397725.0750363933</v>
      </c>
      <c r="AJ106" s="213">
        <f t="shared" si="431"/>
        <v>-1139806.36520014</v>
      </c>
      <c r="AK106" s="215">
        <f t="shared" si="431"/>
        <v>-972075.66262888466</v>
      </c>
      <c r="AL106" s="148">
        <f t="shared" si="431"/>
        <v>-10597262.195975101</v>
      </c>
      <c r="AM106" s="149"/>
      <c r="AN106" s="148"/>
      <c r="AO106" s="213"/>
      <c r="AQ106" s="118">
        <f t="shared" si="408"/>
        <v>1626479.5400849266</v>
      </c>
      <c r="AR106" s="118">
        <f t="shared" si="409"/>
        <v>4513904.2861159164</v>
      </c>
      <c r="BG106" s="143">
        <f t="shared" si="432"/>
        <v>-30064054.91267132</v>
      </c>
      <c r="BH106" s="147">
        <f t="shared" si="432"/>
        <v>-4169682.0786374402</v>
      </c>
      <c r="BI106" s="143">
        <f t="shared" si="432"/>
        <v>-10117521.109830501</v>
      </c>
      <c r="BJ106" s="388">
        <f t="shared" si="432"/>
        <v>-819278.39963183901</v>
      </c>
      <c r="BK106" s="213">
        <f t="shared" si="432"/>
        <v>-2347900.0781781501</v>
      </c>
      <c r="BL106" s="215">
        <f t="shared" si="432"/>
        <v>-2002389.6987806901</v>
      </c>
      <c r="BM106" s="148">
        <f t="shared" si="432"/>
        <v>-10607283.547612701</v>
      </c>
      <c r="BN106" s="149"/>
      <c r="BO106" s="148"/>
      <c r="BP106" s="213"/>
      <c r="BR106" s="118">
        <f t="shared" si="410"/>
        <v>3350403.6790056014</v>
      </c>
      <c r="BS106" s="118">
        <f t="shared" si="411"/>
        <v>9298242.7101986613</v>
      </c>
      <c r="CH106" s="143">
        <f t="shared" si="433"/>
        <v>-40085406.55022829</v>
      </c>
      <c r="CI106" s="147">
        <f t="shared" si="433"/>
        <v>-6315159.5421535596</v>
      </c>
      <c r="CJ106" s="143">
        <f t="shared" si="433"/>
        <v>-15323412.8585086</v>
      </c>
      <c r="CK106" s="388">
        <f t="shared" si="433"/>
        <v>-1240831.7242272799</v>
      </c>
      <c r="CL106" s="213">
        <f t="shared" si="433"/>
        <v>-3555993.7911561499</v>
      </c>
      <c r="CM106" s="215">
        <f t="shared" si="433"/>
        <v>-3032703.7349324999</v>
      </c>
      <c r="CN106" s="148">
        <f t="shared" si="433"/>
        <v>-10617304.8992502</v>
      </c>
      <c r="CO106" s="149"/>
      <c r="CP106" s="148"/>
      <c r="CQ106" s="213"/>
      <c r="CS106" s="118">
        <f t="shared" si="412"/>
        <v>5074327.8179262802</v>
      </c>
      <c r="CT106" s="118">
        <f t="shared" si="413"/>
        <v>14082581.13428132</v>
      </c>
      <c r="DI106" s="143">
        <f t="shared" si="434"/>
        <v>-50106758.187785476</v>
      </c>
      <c r="DJ106" s="147">
        <f t="shared" si="434"/>
        <v>-8460637.0056696795</v>
      </c>
      <c r="DK106" s="143">
        <f t="shared" si="434"/>
        <v>-20529304.607186802</v>
      </c>
      <c r="DL106" s="388">
        <f t="shared" si="434"/>
        <v>-1662385.0488227301</v>
      </c>
      <c r="DM106" s="213">
        <f t="shared" si="434"/>
        <v>-4764087.5041341502</v>
      </c>
      <c r="DN106" s="215">
        <f t="shared" si="434"/>
        <v>-4063017.77108431</v>
      </c>
      <c r="DO106" s="148">
        <f t="shared" si="434"/>
        <v>-10627326.2508878</v>
      </c>
      <c r="DP106" s="149"/>
      <c r="DQ106" s="148"/>
      <c r="DR106" s="213"/>
      <c r="DT106" s="118">
        <f t="shared" si="414"/>
        <v>6798251.9568469496</v>
      </c>
      <c r="DU106" s="118">
        <f t="shared" si="415"/>
        <v>18866919.558364071</v>
      </c>
      <c r="EJ106" s="143">
        <f t="shared" si="435"/>
        <v>-60128109.825342447</v>
      </c>
      <c r="EK106" s="147">
        <f t="shared" si="435"/>
        <v>-10606114.469185799</v>
      </c>
      <c r="EL106" s="143">
        <f t="shared" si="435"/>
        <v>-25735196.355864901</v>
      </c>
      <c r="EM106" s="388">
        <f t="shared" si="435"/>
        <v>-2083938.37341818</v>
      </c>
      <c r="EN106" s="213">
        <f t="shared" si="435"/>
        <v>-5972181.21711215</v>
      </c>
      <c r="EO106" s="215">
        <f t="shared" si="435"/>
        <v>-5093331.8072361099</v>
      </c>
      <c r="EP106" s="148">
        <f t="shared" si="435"/>
        <v>-10637347.602525299</v>
      </c>
      <c r="EQ106" s="149"/>
      <c r="ER106" s="148"/>
      <c r="ES106" s="213"/>
      <c r="EU106" s="118">
        <f t="shared" si="416"/>
        <v>8522176.0957676191</v>
      </c>
      <c r="EV106" s="118">
        <f t="shared" si="417"/>
        <v>23651257.982446723</v>
      </c>
      <c r="FK106" s="143">
        <f t="shared" si="436"/>
        <v>-70149461.462899595</v>
      </c>
      <c r="FL106" s="147">
        <f t="shared" si="436"/>
        <v>-12751591.932701901</v>
      </c>
      <c r="FM106" s="143">
        <f t="shared" si="436"/>
        <v>-30941088.104543101</v>
      </c>
      <c r="FN106" s="388">
        <f t="shared" si="436"/>
        <v>-2505491.69801362</v>
      </c>
      <c r="FO106" s="213">
        <f t="shared" si="436"/>
        <v>-7180274.9300901499</v>
      </c>
      <c r="FP106" s="215">
        <f t="shared" si="436"/>
        <v>-6123645.8433879204</v>
      </c>
      <c r="FQ106" s="148">
        <f t="shared" si="436"/>
        <v>-10647368.954162899</v>
      </c>
      <c r="FR106" s="149"/>
      <c r="FS106" s="148"/>
      <c r="FT106" s="213"/>
      <c r="FV106" s="118">
        <f t="shared" si="418"/>
        <v>10246100.23468828</v>
      </c>
      <c r="FW106" s="118">
        <f t="shared" si="419"/>
        <v>28435596.406529482</v>
      </c>
      <c r="GL106" s="143">
        <f t="shared" si="437"/>
        <v>-80170813.100456655</v>
      </c>
      <c r="GM106" s="147">
        <f t="shared" si="437"/>
        <v>-14897069.396218</v>
      </c>
      <c r="GN106" s="143">
        <f t="shared" si="437"/>
        <v>-36146979.8532212</v>
      </c>
      <c r="GO106" s="388">
        <f t="shared" si="437"/>
        <v>-2927045.0226090699</v>
      </c>
      <c r="GP106" s="213">
        <f t="shared" si="437"/>
        <v>-8388368.6430681599</v>
      </c>
      <c r="GQ106" s="215">
        <f t="shared" si="437"/>
        <v>-7153959.87953973</v>
      </c>
      <c r="GR106" s="148">
        <f t="shared" si="437"/>
        <v>-10657390.305800499</v>
      </c>
      <c r="GS106" s="149"/>
      <c r="GT106" s="148"/>
      <c r="GU106" s="213"/>
      <c r="GW106" s="118">
        <f t="shared" si="420"/>
        <v>11970024.37360893</v>
      </c>
      <c r="GX106" s="118">
        <f t="shared" si="421"/>
        <v>33219934.83061213</v>
      </c>
      <c r="HM106" s="143">
        <f t="shared" si="438"/>
        <v>-90192164.7380137</v>
      </c>
      <c r="HN106" s="147">
        <f t="shared" si="438"/>
        <v>-17042546.859734099</v>
      </c>
      <c r="HO106" s="143">
        <f t="shared" si="438"/>
        <v>-41352871.6018994</v>
      </c>
      <c r="HP106" s="388">
        <f t="shared" si="438"/>
        <v>-3348598.3472045101</v>
      </c>
      <c r="HQ106" s="213">
        <f t="shared" si="438"/>
        <v>-9596462.3560461607</v>
      </c>
      <c r="HR106" s="215">
        <f t="shared" si="438"/>
        <v>-8184273.9156915396</v>
      </c>
      <c r="HS106" s="148">
        <f t="shared" si="438"/>
        <v>-10667411.657438001</v>
      </c>
      <c r="HT106" s="149"/>
      <c r="HU106" s="148"/>
      <c r="HV106" s="213"/>
      <c r="HX106" s="118">
        <f t="shared" si="422"/>
        <v>13693948.512529589</v>
      </c>
      <c r="HY106" s="118">
        <f t="shared" si="423"/>
        <v>38004273.254694894</v>
      </c>
      <c r="IN106" s="143">
        <f t="shared" si="439"/>
        <v>-100213516.37557092</v>
      </c>
      <c r="IO106" s="147">
        <f t="shared" si="439"/>
        <v>-19188024.323250301</v>
      </c>
      <c r="IP106" s="143">
        <f t="shared" si="439"/>
        <v>-46558763.350577503</v>
      </c>
      <c r="IQ106" s="388">
        <f t="shared" si="439"/>
        <v>-3770151.6717999601</v>
      </c>
      <c r="IR106" s="213">
        <f t="shared" si="439"/>
        <v>-10804556.0690242</v>
      </c>
      <c r="IS106" s="215">
        <f t="shared" si="439"/>
        <v>-9214587.9518433493</v>
      </c>
      <c r="IT106" s="148">
        <f t="shared" si="439"/>
        <v>-10677433.009075601</v>
      </c>
      <c r="IU106" s="149"/>
      <c r="IV106" s="148"/>
      <c r="IW106" s="213"/>
      <c r="IY106" s="118">
        <f t="shared" si="424"/>
        <v>15417872.651450342</v>
      </c>
      <c r="IZ106" s="118">
        <f t="shared" si="425"/>
        <v>42788611.678777546</v>
      </c>
      <c r="JO106" s="143">
        <f t="shared" si="440"/>
        <v>-110234868.01312798</v>
      </c>
      <c r="JP106" s="147">
        <f t="shared" si="440"/>
        <v>-21333501.786766399</v>
      </c>
      <c r="JQ106" s="143">
        <f t="shared" si="440"/>
        <v>-51764655.099255703</v>
      </c>
      <c r="JR106" s="388">
        <f t="shared" si="440"/>
        <v>-4191704.9963953998</v>
      </c>
      <c r="JS106" s="213">
        <f t="shared" si="440"/>
        <v>-12012649.782002199</v>
      </c>
      <c r="JT106" s="215">
        <f t="shared" si="440"/>
        <v>-10244901.9879952</v>
      </c>
      <c r="JU106" s="148">
        <f t="shared" si="440"/>
        <v>-10687454.3607131</v>
      </c>
      <c r="JV106" s="149"/>
      <c r="JW106" s="148"/>
      <c r="JX106" s="213"/>
      <c r="JZ106" s="118">
        <f t="shared" si="426"/>
        <v>17141796.790371001</v>
      </c>
      <c r="KA106" s="118">
        <f t="shared" si="427"/>
        <v>47572950.102860302</v>
      </c>
      <c r="KP106" s="143">
        <f t="shared" si="441"/>
        <v>-120256219.65068515</v>
      </c>
      <c r="KQ106" s="147">
        <f t="shared" si="441"/>
        <v>-23478979.2502825</v>
      </c>
      <c r="KR106" s="143">
        <f t="shared" si="441"/>
        <v>-56970546.847933903</v>
      </c>
      <c r="KS106" s="388">
        <f t="shared" si="441"/>
        <v>-4613258.3209908502</v>
      </c>
      <c r="KT106" s="213">
        <f t="shared" si="441"/>
        <v>-13220743.494980199</v>
      </c>
      <c r="KU106" s="215">
        <f t="shared" si="441"/>
        <v>-11275216.024147</v>
      </c>
      <c r="KV106" s="148">
        <f t="shared" si="441"/>
        <v>-10697475.7123507</v>
      </c>
      <c r="KW106" s="149"/>
      <c r="KX106" s="148"/>
      <c r="KY106" s="213"/>
      <c r="LA106" s="118">
        <f t="shared" si="428"/>
        <v>18865720.929291651</v>
      </c>
      <c r="LB106" s="118">
        <f t="shared" si="429"/>
        <v>52357288.52694305</v>
      </c>
    </row>
    <row r="107" spans="1:314" ht="14.85" customHeight="1" x14ac:dyDescent="0.25">
      <c r="A107" s="215">
        <v>0</v>
      </c>
      <c r="B107" s="143" t="s">
        <v>336</v>
      </c>
      <c r="C107" s="143"/>
      <c r="D107" s="143">
        <f t="shared" si="430"/>
        <v>0</v>
      </c>
      <c r="E107" s="147">
        <f t="shared" si="430"/>
        <v>-1175.0206001281231</v>
      </c>
      <c r="F107" s="143">
        <f t="shared" si="430"/>
        <v>-2671.611428571428</v>
      </c>
      <c r="G107" s="388">
        <f t="shared" si="430"/>
        <v>-376.63362357463149</v>
      </c>
      <c r="H107" s="213">
        <f t="shared" si="430"/>
        <v>-619.98157591287634</v>
      </c>
      <c r="I107" s="215">
        <f t="shared" si="430"/>
        <v>-294.46705752722721</v>
      </c>
      <c r="J107" s="148">
        <f t="shared" si="430"/>
        <v>5137.7142857142862</v>
      </c>
      <c r="K107" s="149"/>
      <c r="L107" s="148"/>
      <c r="M107" s="213"/>
      <c r="O107" s="118">
        <f t="shared" si="406"/>
        <v>798.38697655349165</v>
      </c>
      <c r="P107" s="118">
        <f t="shared" si="407"/>
        <v>2294.9778049967963</v>
      </c>
      <c r="AF107" s="143">
        <f t="shared" si="431"/>
        <v>0</v>
      </c>
      <c r="AG107" s="147">
        <f t="shared" si="431"/>
        <v>0</v>
      </c>
      <c r="AH107" s="143">
        <f t="shared" si="431"/>
        <v>0</v>
      </c>
      <c r="AI107" s="388">
        <f t="shared" si="431"/>
        <v>0</v>
      </c>
      <c r="AJ107" s="213">
        <f t="shared" si="431"/>
        <v>0</v>
      </c>
      <c r="AK107" s="215">
        <f t="shared" si="431"/>
        <v>0</v>
      </c>
      <c r="AL107" s="148">
        <f t="shared" si="431"/>
        <v>0</v>
      </c>
      <c r="AM107" s="149"/>
      <c r="AN107" s="148"/>
      <c r="AO107" s="213"/>
      <c r="AQ107" s="118">
        <f t="shared" si="408"/>
        <v>0</v>
      </c>
      <c r="AR107" s="118">
        <f t="shared" si="409"/>
        <v>0</v>
      </c>
      <c r="BG107" s="143">
        <f t="shared" si="432"/>
        <v>0</v>
      </c>
      <c r="BH107" s="147">
        <f t="shared" si="432"/>
        <v>0</v>
      </c>
      <c r="BI107" s="143">
        <f t="shared" si="432"/>
        <v>0</v>
      </c>
      <c r="BJ107" s="388">
        <f t="shared" si="432"/>
        <v>0</v>
      </c>
      <c r="BK107" s="213">
        <f t="shared" si="432"/>
        <v>0</v>
      </c>
      <c r="BL107" s="215">
        <f t="shared" si="432"/>
        <v>0</v>
      </c>
      <c r="BM107" s="148">
        <f t="shared" si="432"/>
        <v>0</v>
      </c>
      <c r="BN107" s="149"/>
      <c r="BO107" s="148"/>
      <c r="BP107" s="213"/>
      <c r="BR107" s="118">
        <f t="shared" si="410"/>
        <v>0</v>
      </c>
      <c r="BS107" s="118">
        <f t="shared" si="411"/>
        <v>0</v>
      </c>
      <c r="CH107" s="143">
        <f t="shared" si="433"/>
        <v>0</v>
      </c>
      <c r="CI107" s="147">
        <f t="shared" si="433"/>
        <v>0</v>
      </c>
      <c r="CJ107" s="143">
        <f t="shared" si="433"/>
        <v>0</v>
      </c>
      <c r="CK107" s="388">
        <f t="shared" si="433"/>
        <v>0</v>
      </c>
      <c r="CL107" s="213">
        <f t="shared" si="433"/>
        <v>0</v>
      </c>
      <c r="CM107" s="215">
        <f t="shared" si="433"/>
        <v>0</v>
      </c>
      <c r="CN107" s="148">
        <f t="shared" si="433"/>
        <v>0</v>
      </c>
      <c r="CO107" s="149"/>
      <c r="CP107" s="148"/>
      <c r="CQ107" s="213"/>
      <c r="CS107" s="118">
        <f t="shared" si="412"/>
        <v>0</v>
      </c>
      <c r="CT107" s="118">
        <f t="shared" si="413"/>
        <v>0</v>
      </c>
      <c r="DI107" s="143">
        <f t="shared" si="434"/>
        <v>0</v>
      </c>
      <c r="DJ107" s="147">
        <f t="shared" si="434"/>
        <v>0</v>
      </c>
      <c r="DK107" s="143">
        <f t="shared" si="434"/>
        <v>0</v>
      </c>
      <c r="DL107" s="388">
        <f t="shared" si="434"/>
        <v>0</v>
      </c>
      <c r="DM107" s="213">
        <f t="shared" si="434"/>
        <v>0</v>
      </c>
      <c r="DN107" s="215">
        <f t="shared" si="434"/>
        <v>0</v>
      </c>
      <c r="DO107" s="148">
        <f t="shared" si="434"/>
        <v>0</v>
      </c>
      <c r="DP107" s="149"/>
      <c r="DQ107" s="148"/>
      <c r="DR107" s="213"/>
      <c r="DT107" s="118">
        <f t="shared" si="414"/>
        <v>0</v>
      </c>
      <c r="DU107" s="118">
        <f t="shared" si="415"/>
        <v>0</v>
      </c>
      <c r="EJ107" s="143">
        <f t="shared" si="435"/>
        <v>0</v>
      </c>
      <c r="EK107" s="147">
        <f t="shared" si="435"/>
        <v>0</v>
      </c>
      <c r="EL107" s="143">
        <f t="shared" si="435"/>
        <v>0</v>
      </c>
      <c r="EM107" s="388">
        <f t="shared" si="435"/>
        <v>0</v>
      </c>
      <c r="EN107" s="213">
        <f t="shared" si="435"/>
        <v>0</v>
      </c>
      <c r="EO107" s="215">
        <f t="shared" si="435"/>
        <v>0</v>
      </c>
      <c r="EP107" s="148">
        <f t="shared" si="435"/>
        <v>0</v>
      </c>
      <c r="EQ107" s="149"/>
      <c r="ER107" s="148"/>
      <c r="ES107" s="213"/>
      <c r="EU107" s="118">
        <f t="shared" si="416"/>
        <v>0</v>
      </c>
      <c r="EV107" s="118">
        <f t="shared" si="417"/>
        <v>0</v>
      </c>
      <c r="FK107" s="143">
        <f t="shared" si="436"/>
        <v>0</v>
      </c>
      <c r="FL107" s="147">
        <f t="shared" si="436"/>
        <v>0</v>
      </c>
      <c r="FM107" s="143">
        <f t="shared" si="436"/>
        <v>0</v>
      </c>
      <c r="FN107" s="388">
        <f t="shared" si="436"/>
        <v>0</v>
      </c>
      <c r="FO107" s="213">
        <f t="shared" si="436"/>
        <v>0</v>
      </c>
      <c r="FP107" s="215">
        <f t="shared" si="436"/>
        <v>0</v>
      </c>
      <c r="FQ107" s="148">
        <f t="shared" si="436"/>
        <v>0</v>
      </c>
      <c r="FR107" s="149"/>
      <c r="FS107" s="148"/>
      <c r="FT107" s="213"/>
      <c r="FV107" s="118">
        <f t="shared" si="418"/>
        <v>0</v>
      </c>
      <c r="FW107" s="118">
        <f t="shared" si="419"/>
        <v>0</v>
      </c>
      <c r="GL107" s="143">
        <f t="shared" si="437"/>
        <v>0</v>
      </c>
      <c r="GM107" s="147">
        <f t="shared" si="437"/>
        <v>0</v>
      </c>
      <c r="GN107" s="143">
        <f t="shared" si="437"/>
        <v>0</v>
      </c>
      <c r="GO107" s="388">
        <f t="shared" si="437"/>
        <v>0</v>
      </c>
      <c r="GP107" s="213">
        <f t="shared" si="437"/>
        <v>0</v>
      </c>
      <c r="GQ107" s="215">
        <f t="shared" si="437"/>
        <v>0</v>
      </c>
      <c r="GR107" s="148">
        <f t="shared" si="437"/>
        <v>0</v>
      </c>
      <c r="GS107" s="149"/>
      <c r="GT107" s="148"/>
      <c r="GU107" s="213"/>
      <c r="GW107" s="118">
        <f t="shared" si="420"/>
        <v>0</v>
      </c>
      <c r="GX107" s="118">
        <f t="shared" si="421"/>
        <v>0</v>
      </c>
      <c r="HM107" s="143">
        <f t="shared" si="438"/>
        <v>0</v>
      </c>
      <c r="HN107" s="147">
        <f t="shared" si="438"/>
        <v>0</v>
      </c>
      <c r="HO107" s="143">
        <f t="shared" si="438"/>
        <v>0</v>
      </c>
      <c r="HP107" s="388">
        <f t="shared" si="438"/>
        <v>0</v>
      </c>
      <c r="HQ107" s="213">
        <f t="shared" si="438"/>
        <v>0</v>
      </c>
      <c r="HR107" s="215">
        <f t="shared" si="438"/>
        <v>0</v>
      </c>
      <c r="HS107" s="148">
        <f t="shared" si="438"/>
        <v>0</v>
      </c>
      <c r="HT107" s="149"/>
      <c r="HU107" s="148"/>
      <c r="HV107" s="213"/>
      <c r="HX107" s="118">
        <f t="shared" si="422"/>
        <v>0</v>
      </c>
      <c r="HY107" s="118">
        <f t="shared" si="423"/>
        <v>0</v>
      </c>
      <c r="IN107" s="143">
        <f t="shared" si="439"/>
        <v>0</v>
      </c>
      <c r="IO107" s="147">
        <f t="shared" si="439"/>
        <v>0</v>
      </c>
      <c r="IP107" s="143">
        <f t="shared" si="439"/>
        <v>0</v>
      </c>
      <c r="IQ107" s="388">
        <f t="shared" si="439"/>
        <v>0</v>
      </c>
      <c r="IR107" s="213">
        <f t="shared" si="439"/>
        <v>0</v>
      </c>
      <c r="IS107" s="215">
        <f t="shared" si="439"/>
        <v>0</v>
      </c>
      <c r="IT107" s="148">
        <f t="shared" si="439"/>
        <v>0</v>
      </c>
      <c r="IU107" s="149"/>
      <c r="IV107" s="148"/>
      <c r="IW107" s="213"/>
      <c r="IY107" s="118">
        <f t="shared" si="424"/>
        <v>0</v>
      </c>
      <c r="IZ107" s="118">
        <f t="shared" si="425"/>
        <v>0</v>
      </c>
      <c r="JO107" s="143">
        <f t="shared" si="440"/>
        <v>0</v>
      </c>
      <c r="JP107" s="147">
        <f t="shared" si="440"/>
        <v>0</v>
      </c>
      <c r="JQ107" s="143">
        <f t="shared" si="440"/>
        <v>0</v>
      </c>
      <c r="JR107" s="388">
        <f t="shared" si="440"/>
        <v>0</v>
      </c>
      <c r="JS107" s="213">
        <f t="shared" si="440"/>
        <v>0</v>
      </c>
      <c r="JT107" s="215">
        <f t="shared" si="440"/>
        <v>0</v>
      </c>
      <c r="JU107" s="148">
        <f t="shared" si="440"/>
        <v>0</v>
      </c>
      <c r="JV107" s="149"/>
      <c r="JW107" s="148"/>
      <c r="JX107" s="213"/>
      <c r="JZ107" s="118">
        <f t="shared" si="426"/>
        <v>0</v>
      </c>
      <c r="KA107" s="118">
        <f t="shared" si="427"/>
        <v>0</v>
      </c>
      <c r="KP107" s="143">
        <f t="shared" si="441"/>
        <v>0</v>
      </c>
      <c r="KQ107" s="147">
        <f t="shared" si="441"/>
        <v>0</v>
      </c>
      <c r="KR107" s="143">
        <f t="shared" si="441"/>
        <v>0</v>
      </c>
      <c r="KS107" s="388">
        <f t="shared" si="441"/>
        <v>0</v>
      </c>
      <c r="KT107" s="213">
        <f t="shared" si="441"/>
        <v>0</v>
      </c>
      <c r="KU107" s="215">
        <f t="shared" si="441"/>
        <v>0</v>
      </c>
      <c r="KV107" s="148">
        <f t="shared" si="441"/>
        <v>0</v>
      </c>
      <c r="KW107" s="149"/>
      <c r="KX107" s="148"/>
      <c r="KY107" s="213"/>
      <c r="LA107" s="118">
        <f t="shared" si="428"/>
        <v>0</v>
      </c>
      <c r="LB107" s="118">
        <f t="shared" si="429"/>
        <v>0</v>
      </c>
    </row>
    <row r="108" spans="1:314" ht="14.85" customHeight="1" x14ac:dyDescent="0.25">
      <c r="A108" s="215">
        <v>0</v>
      </c>
      <c r="B108" s="143" t="s">
        <v>335</v>
      </c>
      <c r="C108" s="143"/>
      <c r="D108" s="143">
        <f t="shared" si="430"/>
        <v>-63197132.303611219</v>
      </c>
      <c r="E108" s="147">
        <f t="shared" si="430"/>
        <v>-13343239.700903701</v>
      </c>
      <c r="F108" s="143">
        <f t="shared" si="430"/>
        <v>-30338150.390908401</v>
      </c>
      <c r="G108" s="388">
        <f t="shared" si="430"/>
        <v>-4276957.1173716197</v>
      </c>
      <c r="H108" s="213">
        <f t="shared" si="430"/>
        <v>-7040355.5279350104</v>
      </c>
      <c r="I108" s="215">
        <f t="shared" si="430"/>
        <v>-3343894.1684742998</v>
      </c>
      <c r="J108" s="148">
        <f t="shared" si="430"/>
        <v>-4854535.3980181804</v>
      </c>
      <c r="K108" s="149"/>
      <c r="L108" s="148"/>
      <c r="M108" s="213"/>
      <c r="O108" s="118">
        <f t="shared" si="406"/>
        <v>9066282.5835320801</v>
      </c>
      <c r="P108" s="118">
        <f t="shared" si="407"/>
        <v>26061193.273536783</v>
      </c>
      <c r="AF108" s="143">
        <f t="shared" si="431"/>
        <v>-126394264.60722226</v>
      </c>
      <c r="AG108" s="147">
        <f t="shared" si="431"/>
        <v>-20710880.329745401</v>
      </c>
      <c r="AH108" s="143">
        <f t="shared" si="431"/>
        <v>-50253895.857653797</v>
      </c>
      <c r="AI108" s="388">
        <f t="shared" si="431"/>
        <v>-4069369.4558759001</v>
      </c>
      <c r="AJ108" s="213">
        <f t="shared" si="431"/>
        <v>-11662058.792078899</v>
      </c>
      <c r="AK108" s="215">
        <f t="shared" si="431"/>
        <v>-9945902.9832110591</v>
      </c>
      <c r="AL108" s="148">
        <f t="shared" si="431"/>
        <v>-29752157.188657202</v>
      </c>
      <c r="AM108" s="149"/>
      <c r="AN108" s="148"/>
      <c r="AO108" s="213"/>
      <c r="AQ108" s="118">
        <f t="shared" si="408"/>
        <v>16641510.873869501</v>
      </c>
      <c r="AR108" s="118">
        <f t="shared" si="409"/>
        <v>46184526.401777893</v>
      </c>
      <c r="BG108" s="143">
        <f t="shared" si="432"/>
        <v>-189591396.91083333</v>
      </c>
      <c r="BH108" s="147">
        <f t="shared" si="432"/>
        <v>-27811646.0778924</v>
      </c>
      <c r="BI108" s="143">
        <f t="shared" si="432"/>
        <v>-67483542.146733701</v>
      </c>
      <c r="BJ108" s="388">
        <f t="shared" si="432"/>
        <v>-5464560.7171251299</v>
      </c>
      <c r="BK108" s="213">
        <f t="shared" si="432"/>
        <v>-15660418.4129752</v>
      </c>
      <c r="BL108" s="215">
        <f t="shared" si="432"/>
        <v>-13355875.2351461</v>
      </c>
      <c r="BM108" s="148">
        <f t="shared" si="432"/>
        <v>-59815354.320960797</v>
      </c>
      <c r="BN108" s="149"/>
      <c r="BO108" s="148"/>
      <c r="BP108" s="213"/>
      <c r="BR108" s="118">
        <f t="shared" si="410"/>
        <v>22347085.360767271</v>
      </c>
      <c r="BS108" s="118">
        <f t="shared" si="411"/>
        <v>62018981.429608569</v>
      </c>
      <c r="CH108" s="143">
        <f t="shared" si="433"/>
        <v>-252788529.21444482</v>
      </c>
      <c r="CI108" s="147">
        <f t="shared" si="433"/>
        <v>-41341559.808102198</v>
      </c>
      <c r="CJ108" s="143">
        <f t="shared" si="433"/>
        <v>-100313188.43581399</v>
      </c>
      <c r="CK108" s="388">
        <f t="shared" si="433"/>
        <v>-8122980.6779259201</v>
      </c>
      <c r="CL108" s="213">
        <f t="shared" si="433"/>
        <v>-23278957.406068899</v>
      </c>
      <c r="CM108" s="215">
        <f t="shared" si="433"/>
        <v>-19853291.4332694</v>
      </c>
      <c r="CN108" s="148">
        <f t="shared" si="433"/>
        <v>-59878551.4532644</v>
      </c>
      <c r="CO108" s="149"/>
      <c r="CP108" s="148"/>
      <c r="CQ108" s="213"/>
      <c r="CS108" s="118">
        <f t="shared" si="412"/>
        <v>33218579.130176276</v>
      </c>
      <c r="CT108" s="118">
        <f t="shared" si="413"/>
        <v>92190207.757888079</v>
      </c>
      <c r="DI108" s="143">
        <f t="shared" si="434"/>
        <v>-315985661.51805604</v>
      </c>
      <c r="DJ108" s="147">
        <f t="shared" si="434"/>
        <v>-54871473.538312003</v>
      </c>
      <c r="DK108" s="143">
        <f t="shared" si="434"/>
        <v>-133142834.724894</v>
      </c>
      <c r="DL108" s="388">
        <f t="shared" si="434"/>
        <v>-10781400.6387267</v>
      </c>
      <c r="DM108" s="213">
        <f t="shared" si="434"/>
        <v>-30897496.399162501</v>
      </c>
      <c r="DN108" s="215">
        <f t="shared" si="434"/>
        <v>-26350707.631392799</v>
      </c>
      <c r="DO108" s="148">
        <f t="shared" si="434"/>
        <v>-59941748.585568003</v>
      </c>
      <c r="DP108" s="149"/>
      <c r="DQ108" s="148"/>
      <c r="DR108" s="213"/>
      <c r="DT108" s="118">
        <f t="shared" si="414"/>
        <v>44090072.899585307</v>
      </c>
      <c r="DU108" s="118">
        <f t="shared" si="415"/>
        <v>122361434.08616731</v>
      </c>
      <c r="EJ108" s="143">
        <f t="shared" si="435"/>
        <v>-379182793.82166636</v>
      </c>
      <c r="EK108" s="147">
        <f t="shared" si="435"/>
        <v>-68401387.268521801</v>
      </c>
      <c r="EL108" s="143">
        <f t="shared" si="435"/>
        <v>-165972481.013973</v>
      </c>
      <c r="EM108" s="388">
        <f t="shared" si="435"/>
        <v>-13439820.599527501</v>
      </c>
      <c r="EN108" s="213">
        <f t="shared" si="435"/>
        <v>-38516035.3922562</v>
      </c>
      <c r="EO108" s="215">
        <f t="shared" si="435"/>
        <v>-32848123.829516102</v>
      </c>
      <c r="EP108" s="148">
        <f t="shared" si="435"/>
        <v>-60004945.717871703</v>
      </c>
      <c r="EQ108" s="149"/>
      <c r="ER108" s="148"/>
      <c r="ES108" s="213"/>
      <c r="EU108" s="118">
        <f t="shared" si="416"/>
        <v>54961566.6689943</v>
      </c>
      <c r="EV108" s="118">
        <f t="shared" si="417"/>
        <v>152532660.41444549</v>
      </c>
      <c r="FK108" s="143">
        <f t="shared" si="436"/>
        <v>-442379926.12527752</v>
      </c>
      <c r="FL108" s="147">
        <f t="shared" si="436"/>
        <v>-81931300.998731598</v>
      </c>
      <c r="FM108" s="143">
        <f t="shared" si="436"/>
        <v>-198802127.30305299</v>
      </c>
      <c r="FN108" s="388">
        <f t="shared" si="436"/>
        <v>-16098240.560328299</v>
      </c>
      <c r="FO108" s="213">
        <f t="shared" si="436"/>
        <v>-46134574.385349803</v>
      </c>
      <c r="FP108" s="215">
        <f t="shared" si="436"/>
        <v>-39345540.027639501</v>
      </c>
      <c r="FQ108" s="148">
        <f t="shared" si="436"/>
        <v>-60068142.850175299</v>
      </c>
      <c r="FR108" s="149"/>
      <c r="FS108" s="148"/>
      <c r="FT108" s="213"/>
      <c r="FV108" s="118">
        <f t="shared" si="418"/>
        <v>65833060.438403301</v>
      </c>
      <c r="FW108" s="118">
        <f t="shared" si="419"/>
        <v>182703886.74272469</v>
      </c>
      <c r="GL108" s="143">
        <f t="shared" si="437"/>
        <v>-505577058.42888868</v>
      </c>
      <c r="GM108" s="147">
        <f t="shared" si="437"/>
        <v>-95461214.728941396</v>
      </c>
      <c r="GN108" s="143">
        <f t="shared" si="437"/>
        <v>-231631773.59213299</v>
      </c>
      <c r="GO108" s="388">
        <f t="shared" si="437"/>
        <v>-18756660.521129102</v>
      </c>
      <c r="GP108" s="213">
        <f t="shared" si="437"/>
        <v>-53753113.378443502</v>
      </c>
      <c r="GQ108" s="215">
        <f t="shared" si="437"/>
        <v>-45842956.225762799</v>
      </c>
      <c r="GR108" s="148">
        <f t="shared" si="437"/>
        <v>-60131339.982478902</v>
      </c>
      <c r="GS108" s="149"/>
      <c r="GT108" s="148"/>
      <c r="GU108" s="213"/>
      <c r="GW108" s="118">
        <f t="shared" si="420"/>
        <v>76704554.207812294</v>
      </c>
      <c r="GX108" s="118">
        <f t="shared" si="421"/>
        <v>212875113.07100388</v>
      </c>
      <c r="HM108" s="143">
        <f t="shared" si="438"/>
        <v>-568774190.7324996</v>
      </c>
      <c r="HN108" s="147">
        <f t="shared" si="438"/>
        <v>-108991128.459151</v>
      </c>
      <c r="HO108" s="143">
        <f t="shared" si="438"/>
        <v>-264461419.88121301</v>
      </c>
      <c r="HP108" s="388">
        <f t="shared" si="438"/>
        <v>-21415080.481929898</v>
      </c>
      <c r="HQ108" s="213">
        <f t="shared" si="438"/>
        <v>-61371652.371537097</v>
      </c>
      <c r="HR108" s="215">
        <f t="shared" si="438"/>
        <v>-52340372.423886202</v>
      </c>
      <c r="HS108" s="148">
        <f t="shared" si="438"/>
        <v>-60194537.114782497</v>
      </c>
      <c r="HT108" s="149"/>
      <c r="HU108" s="148"/>
      <c r="HV108" s="213"/>
      <c r="HX108" s="118">
        <f t="shared" si="422"/>
        <v>87576047.977221102</v>
      </c>
      <c r="HY108" s="118">
        <f t="shared" si="423"/>
        <v>243046339.39928311</v>
      </c>
      <c r="IN108" s="143">
        <f t="shared" si="439"/>
        <v>-631971323.036111</v>
      </c>
      <c r="IO108" s="147">
        <f t="shared" si="439"/>
        <v>-122521042.18936101</v>
      </c>
      <c r="IP108" s="143">
        <f t="shared" si="439"/>
        <v>-297291066.17029297</v>
      </c>
      <c r="IQ108" s="388">
        <f t="shared" si="439"/>
        <v>-24073500.442730699</v>
      </c>
      <c r="IR108" s="213">
        <f t="shared" si="439"/>
        <v>-68990191.364630803</v>
      </c>
      <c r="IS108" s="215">
        <f t="shared" si="439"/>
        <v>-58837788.622009501</v>
      </c>
      <c r="IT108" s="148">
        <f t="shared" si="439"/>
        <v>-60257734.2470861</v>
      </c>
      <c r="IU108" s="149"/>
      <c r="IV108" s="148"/>
      <c r="IW108" s="213"/>
      <c r="IY108" s="118">
        <f t="shared" si="424"/>
        <v>98447541.746630311</v>
      </c>
      <c r="IZ108" s="118">
        <f t="shared" si="425"/>
        <v>273217565.72756225</v>
      </c>
      <c r="JO108" s="143">
        <f t="shared" si="440"/>
        <v>-695168455.33972239</v>
      </c>
      <c r="JP108" s="147">
        <f t="shared" si="440"/>
        <v>-136050955.91957101</v>
      </c>
      <c r="JQ108" s="143">
        <f t="shared" si="440"/>
        <v>-330120712.459373</v>
      </c>
      <c r="JR108" s="388">
        <f t="shared" si="440"/>
        <v>-26731920.403531499</v>
      </c>
      <c r="JS108" s="213">
        <f t="shared" si="440"/>
        <v>-76608730.357724398</v>
      </c>
      <c r="JT108" s="215">
        <f t="shared" si="440"/>
        <v>-65335204.820132896</v>
      </c>
      <c r="JU108" s="148">
        <f t="shared" si="440"/>
        <v>-60320931.379389703</v>
      </c>
      <c r="JV108" s="149"/>
      <c r="JW108" s="148"/>
      <c r="JX108" s="213"/>
      <c r="JZ108" s="118">
        <f t="shared" si="426"/>
        <v>109319035.51603952</v>
      </c>
      <c r="KA108" s="118">
        <f t="shared" si="427"/>
        <v>303388792.05584151</v>
      </c>
      <c r="KP108" s="143">
        <f t="shared" si="441"/>
        <v>-758365587.64333391</v>
      </c>
      <c r="KQ108" s="147">
        <f t="shared" si="441"/>
        <v>-149580869.64978099</v>
      </c>
      <c r="KR108" s="143">
        <f t="shared" si="441"/>
        <v>-362950358.74845302</v>
      </c>
      <c r="KS108" s="388">
        <f t="shared" si="441"/>
        <v>-29390340.3643323</v>
      </c>
      <c r="KT108" s="213">
        <f t="shared" si="441"/>
        <v>-84227269.350818098</v>
      </c>
      <c r="KU108" s="215">
        <f t="shared" si="441"/>
        <v>-71832621.018256202</v>
      </c>
      <c r="KV108" s="148">
        <f t="shared" si="441"/>
        <v>-60384128.511693299</v>
      </c>
      <c r="KW108" s="149"/>
      <c r="KX108" s="148"/>
      <c r="KY108" s="213"/>
      <c r="LA108" s="118">
        <f t="shared" si="428"/>
        <v>120190529.28544869</v>
      </c>
      <c r="LB108" s="118">
        <f t="shared" si="429"/>
        <v>333560018.3841207</v>
      </c>
    </row>
    <row r="109" spans="1:314" ht="14.85" customHeight="1" x14ac:dyDescent="0.25">
      <c r="A109" s="215">
        <v>0</v>
      </c>
      <c r="B109" s="143" t="s">
        <v>334</v>
      </c>
      <c r="C109" s="143"/>
      <c r="D109" s="143">
        <f t="shared" si="430"/>
        <v>0</v>
      </c>
      <c r="E109" s="147">
        <f t="shared" si="430"/>
        <v>0</v>
      </c>
      <c r="F109" s="143">
        <f t="shared" si="430"/>
        <v>0</v>
      </c>
      <c r="G109" s="388">
        <f t="shared" si="430"/>
        <v>0</v>
      </c>
      <c r="H109" s="213">
        <f t="shared" si="430"/>
        <v>0</v>
      </c>
      <c r="I109" s="215">
        <f t="shared" si="430"/>
        <v>0</v>
      </c>
      <c r="J109" s="148">
        <f t="shared" si="430"/>
        <v>0</v>
      </c>
      <c r="K109" s="149"/>
      <c r="L109" s="148"/>
      <c r="M109" s="213" t="e">
        <f>+(I109-#REF!)</f>
        <v>#REF!</v>
      </c>
      <c r="N109" s="117" t="e">
        <f t="shared" ref="N109:N124" si="442">+M109/H109</f>
        <v>#REF!</v>
      </c>
      <c r="O109" s="118">
        <f t="shared" si="406"/>
        <v>0</v>
      </c>
      <c r="P109" s="118">
        <f t="shared" si="407"/>
        <v>0</v>
      </c>
      <c r="AF109" s="143">
        <f t="shared" si="431"/>
        <v>0</v>
      </c>
      <c r="AG109" s="147">
        <f t="shared" si="431"/>
        <v>0</v>
      </c>
      <c r="AH109" s="143">
        <f t="shared" si="431"/>
        <v>0</v>
      </c>
      <c r="AI109" s="388">
        <f t="shared" si="431"/>
        <v>0</v>
      </c>
      <c r="AJ109" s="213">
        <f t="shared" si="431"/>
        <v>0</v>
      </c>
      <c r="AK109" s="215">
        <f t="shared" si="431"/>
        <v>0</v>
      </c>
      <c r="AL109" s="148">
        <f t="shared" si="431"/>
        <v>0</v>
      </c>
      <c r="AM109" s="149"/>
      <c r="AN109" s="148"/>
      <c r="AO109" s="213" t="e">
        <f>+(AK109-#REF!)</f>
        <v>#REF!</v>
      </c>
      <c r="AQ109" s="118">
        <f t="shared" si="408"/>
        <v>0</v>
      </c>
      <c r="AR109" s="118">
        <f t="shared" si="409"/>
        <v>0</v>
      </c>
      <c r="BG109" s="143">
        <f t="shared" si="432"/>
        <v>0</v>
      </c>
      <c r="BH109" s="147">
        <f t="shared" si="432"/>
        <v>0</v>
      </c>
      <c r="BI109" s="143">
        <f t="shared" si="432"/>
        <v>0</v>
      </c>
      <c r="BJ109" s="388">
        <f t="shared" si="432"/>
        <v>0</v>
      </c>
      <c r="BK109" s="213">
        <f t="shared" si="432"/>
        <v>0</v>
      </c>
      <c r="BL109" s="215">
        <f t="shared" si="432"/>
        <v>0</v>
      </c>
      <c r="BM109" s="148">
        <f t="shared" si="432"/>
        <v>0</v>
      </c>
      <c r="BN109" s="149"/>
      <c r="BO109" s="148"/>
      <c r="BP109" s="213" t="e">
        <f>+(BL109-#REF!)</f>
        <v>#REF!</v>
      </c>
      <c r="BQ109" s="117" t="e">
        <f t="shared" ref="BQ109:BQ124" si="443">+BP109/BK109</f>
        <v>#REF!</v>
      </c>
      <c r="BR109" s="118">
        <f t="shared" si="410"/>
        <v>0</v>
      </c>
      <c r="BS109" s="118">
        <f t="shared" si="411"/>
        <v>0</v>
      </c>
      <c r="CH109" s="143">
        <f t="shared" si="433"/>
        <v>0</v>
      </c>
      <c r="CI109" s="147">
        <f t="shared" si="433"/>
        <v>0</v>
      </c>
      <c r="CJ109" s="143">
        <f t="shared" si="433"/>
        <v>0</v>
      </c>
      <c r="CK109" s="388">
        <f t="shared" si="433"/>
        <v>0</v>
      </c>
      <c r="CL109" s="213">
        <f t="shared" si="433"/>
        <v>0</v>
      </c>
      <c r="CM109" s="215">
        <f t="shared" si="433"/>
        <v>0</v>
      </c>
      <c r="CN109" s="148">
        <f t="shared" si="433"/>
        <v>0</v>
      </c>
      <c r="CO109" s="149"/>
      <c r="CP109" s="148"/>
      <c r="CQ109" s="213" t="e">
        <f>+(CM109-#REF!)</f>
        <v>#REF!</v>
      </c>
      <c r="CR109" s="117" t="e">
        <f t="shared" ref="CR109:CR124" si="444">+CQ109/CL109</f>
        <v>#REF!</v>
      </c>
      <c r="CS109" s="118">
        <f t="shared" si="412"/>
        <v>0</v>
      </c>
      <c r="CT109" s="118">
        <f t="shared" si="413"/>
        <v>0</v>
      </c>
      <c r="DI109" s="143">
        <f t="shared" si="434"/>
        <v>0</v>
      </c>
      <c r="DJ109" s="147">
        <f t="shared" si="434"/>
        <v>0</v>
      </c>
      <c r="DK109" s="143">
        <f t="shared" si="434"/>
        <v>0</v>
      </c>
      <c r="DL109" s="388">
        <f t="shared" si="434"/>
        <v>0</v>
      </c>
      <c r="DM109" s="213">
        <f t="shared" si="434"/>
        <v>0</v>
      </c>
      <c r="DN109" s="215">
        <f t="shared" si="434"/>
        <v>0</v>
      </c>
      <c r="DO109" s="148">
        <f t="shared" si="434"/>
        <v>0</v>
      </c>
      <c r="DP109" s="149"/>
      <c r="DQ109" s="148"/>
      <c r="DR109" s="213" t="e">
        <f>+(DN109-#REF!)</f>
        <v>#REF!</v>
      </c>
      <c r="DS109" s="117" t="e">
        <f t="shared" ref="DS109:DS124" si="445">+DR109/DM109</f>
        <v>#REF!</v>
      </c>
      <c r="DT109" s="118">
        <f t="shared" si="414"/>
        <v>0</v>
      </c>
      <c r="DU109" s="118">
        <f t="shared" si="415"/>
        <v>0</v>
      </c>
      <c r="EJ109" s="143">
        <f t="shared" si="435"/>
        <v>0</v>
      </c>
      <c r="EK109" s="147">
        <f t="shared" si="435"/>
        <v>0</v>
      </c>
      <c r="EL109" s="143">
        <f t="shared" si="435"/>
        <v>0</v>
      </c>
      <c r="EM109" s="388">
        <f t="shared" si="435"/>
        <v>0</v>
      </c>
      <c r="EN109" s="213">
        <f t="shared" si="435"/>
        <v>0</v>
      </c>
      <c r="EO109" s="215">
        <f t="shared" si="435"/>
        <v>0</v>
      </c>
      <c r="EP109" s="148">
        <f t="shared" si="435"/>
        <v>0</v>
      </c>
      <c r="EQ109" s="149"/>
      <c r="ER109" s="148"/>
      <c r="ES109" s="213" t="e">
        <f>+(EO109-#REF!)</f>
        <v>#REF!</v>
      </c>
      <c r="ET109" s="117" t="e">
        <f t="shared" ref="ET109:ET124" si="446">+ES109/EN109</f>
        <v>#REF!</v>
      </c>
      <c r="EU109" s="118">
        <f t="shared" si="416"/>
        <v>0</v>
      </c>
      <c r="EV109" s="118">
        <f t="shared" si="417"/>
        <v>0</v>
      </c>
      <c r="FK109" s="143">
        <f t="shared" si="436"/>
        <v>0</v>
      </c>
      <c r="FL109" s="147">
        <f t="shared" si="436"/>
        <v>0</v>
      </c>
      <c r="FM109" s="143">
        <f t="shared" si="436"/>
        <v>0</v>
      </c>
      <c r="FN109" s="388">
        <f t="shared" si="436"/>
        <v>0</v>
      </c>
      <c r="FO109" s="213">
        <f t="shared" si="436"/>
        <v>0</v>
      </c>
      <c r="FP109" s="215">
        <f t="shared" si="436"/>
        <v>0</v>
      </c>
      <c r="FQ109" s="148">
        <f t="shared" si="436"/>
        <v>0</v>
      </c>
      <c r="FR109" s="149"/>
      <c r="FS109" s="148"/>
      <c r="FT109" s="213" t="e">
        <f>+(FP109-#REF!)</f>
        <v>#REF!</v>
      </c>
      <c r="FU109" s="117" t="e">
        <f t="shared" ref="FU109:FU124" si="447">+FT109/FO109</f>
        <v>#REF!</v>
      </c>
      <c r="FV109" s="118">
        <f t="shared" si="418"/>
        <v>0</v>
      </c>
      <c r="FW109" s="118">
        <f t="shared" si="419"/>
        <v>0</v>
      </c>
      <c r="GL109" s="143">
        <f t="shared" si="437"/>
        <v>0</v>
      </c>
      <c r="GM109" s="147">
        <f t="shared" si="437"/>
        <v>0</v>
      </c>
      <c r="GN109" s="143">
        <f t="shared" si="437"/>
        <v>0</v>
      </c>
      <c r="GO109" s="388">
        <f t="shared" si="437"/>
        <v>0</v>
      </c>
      <c r="GP109" s="213">
        <f t="shared" si="437"/>
        <v>0</v>
      </c>
      <c r="GQ109" s="215">
        <f t="shared" si="437"/>
        <v>0</v>
      </c>
      <c r="GR109" s="148">
        <f t="shared" si="437"/>
        <v>0</v>
      </c>
      <c r="GS109" s="149"/>
      <c r="GT109" s="148"/>
      <c r="GU109" s="213" t="e">
        <f>+(GQ109-#REF!)</f>
        <v>#REF!</v>
      </c>
      <c r="GV109" s="117" t="e">
        <f t="shared" ref="GV109:GV124" si="448">+GU109/GP109</f>
        <v>#REF!</v>
      </c>
      <c r="GW109" s="118">
        <f t="shared" si="420"/>
        <v>0</v>
      </c>
      <c r="GX109" s="118">
        <f t="shared" si="421"/>
        <v>0</v>
      </c>
      <c r="HM109" s="143">
        <f t="shared" si="438"/>
        <v>0</v>
      </c>
      <c r="HN109" s="147">
        <f t="shared" si="438"/>
        <v>0</v>
      </c>
      <c r="HO109" s="143">
        <f t="shared" si="438"/>
        <v>0</v>
      </c>
      <c r="HP109" s="388">
        <f t="shared" si="438"/>
        <v>0</v>
      </c>
      <c r="HQ109" s="213">
        <f t="shared" si="438"/>
        <v>0</v>
      </c>
      <c r="HR109" s="215">
        <f t="shared" si="438"/>
        <v>0</v>
      </c>
      <c r="HS109" s="148">
        <f t="shared" si="438"/>
        <v>0</v>
      </c>
      <c r="HT109" s="149"/>
      <c r="HU109" s="148"/>
      <c r="HV109" s="213" t="e">
        <f>+(HR109-#REF!)</f>
        <v>#REF!</v>
      </c>
      <c r="HW109" s="117" t="e">
        <f t="shared" ref="HW109:HW124" si="449">+HV109/HQ109</f>
        <v>#REF!</v>
      </c>
      <c r="HX109" s="118">
        <f t="shared" si="422"/>
        <v>0</v>
      </c>
      <c r="HY109" s="118">
        <f t="shared" si="423"/>
        <v>0</v>
      </c>
      <c r="IN109" s="143">
        <f t="shared" si="439"/>
        <v>0</v>
      </c>
      <c r="IO109" s="147">
        <f t="shared" si="439"/>
        <v>0</v>
      </c>
      <c r="IP109" s="143">
        <f t="shared" si="439"/>
        <v>0</v>
      </c>
      <c r="IQ109" s="388">
        <f t="shared" si="439"/>
        <v>0</v>
      </c>
      <c r="IR109" s="213">
        <f t="shared" si="439"/>
        <v>0</v>
      </c>
      <c r="IS109" s="215">
        <f t="shared" si="439"/>
        <v>0</v>
      </c>
      <c r="IT109" s="148">
        <f t="shared" si="439"/>
        <v>0</v>
      </c>
      <c r="IU109" s="149"/>
      <c r="IV109" s="148"/>
      <c r="IW109" s="213" t="e">
        <f>+(IS109-#REF!)</f>
        <v>#REF!</v>
      </c>
      <c r="IX109" s="117" t="e">
        <f t="shared" ref="IX109:IX124" si="450">+IW109/IR109</f>
        <v>#REF!</v>
      </c>
      <c r="IY109" s="118">
        <f t="shared" si="424"/>
        <v>0</v>
      </c>
      <c r="IZ109" s="118">
        <f t="shared" si="425"/>
        <v>0</v>
      </c>
      <c r="JO109" s="143">
        <f t="shared" si="440"/>
        <v>0</v>
      </c>
      <c r="JP109" s="147">
        <f t="shared" si="440"/>
        <v>0</v>
      </c>
      <c r="JQ109" s="143">
        <f t="shared" si="440"/>
        <v>0</v>
      </c>
      <c r="JR109" s="388">
        <f t="shared" si="440"/>
        <v>0</v>
      </c>
      <c r="JS109" s="213">
        <f t="shared" si="440"/>
        <v>0</v>
      </c>
      <c r="JT109" s="215">
        <f t="shared" si="440"/>
        <v>0</v>
      </c>
      <c r="JU109" s="148">
        <f t="shared" si="440"/>
        <v>0</v>
      </c>
      <c r="JV109" s="149"/>
      <c r="JW109" s="148"/>
      <c r="JX109" s="213" t="e">
        <f>+(JT109-#REF!)</f>
        <v>#REF!</v>
      </c>
      <c r="JY109" s="117" t="e">
        <f t="shared" ref="JY109:JY124" si="451">+JX109/JS109</f>
        <v>#REF!</v>
      </c>
      <c r="JZ109" s="118">
        <f t="shared" si="426"/>
        <v>0</v>
      </c>
      <c r="KA109" s="118">
        <f t="shared" si="427"/>
        <v>0</v>
      </c>
      <c r="KP109" s="143">
        <f t="shared" si="441"/>
        <v>0</v>
      </c>
      <c r="KQ109" s="147">
        <f t="shared" si="441"/>
        <v>0</v>
      </c>
      <c r="KR109" s="143">
        <f t="shared" si="441"/>
        <v>0</v>
      </c>
      <c r="KS109" s="388">
        <f t="shared" si="441"/>
        <v>0</v>
      </c>
      <c r="KT109" s="213">
        <f t="shared" si="441"/>
        <v>0</v>
      </c>
      <c r="KU109" s="215">
        <f t="shared" si="441"/>
        <v>0</v>
      </c>
      <c r="KV109" s="148">
        <f t="shared" si="441"/>
        <v>0</v>
      </c>
      <c r="KW109" s="149"/>
      <c r="KX109" s="148"/>
      <c r="KY109" s="213" t="e">
        <f>+(KU109-#REF!)</f>
        <v>#REF!</v>
      </c>
      <c r="KZ109" s="117" t="e">
        <f t="shared" ref="KZ109:KZ124" si="452">+KY109/KT109</f>
        <v>#REF!</v>
      </c>
      <c r="LA109" s="118">
        <f t="shared" si="428"/>
        <v>0</v>
      </c>
      <c r="LB109" s="118">
        <f t="shared" si="429"/>
        <v>0</v>
      </c>
    </row>
    <row r="110" spans="1:314" ht="14.85" customHeight="1" x14ac:dyDescent="0.25">
      <c r="A110" s="215">
        <v>-214337.033</v>
      </c>
      <c r="B110" s="143" t="s">
        <v>333</v>
      </c>
      <c r="C110" s="143"/>
      <c r="D110" s="143">
        <f t="shared" si="430"/>
        <v>-11341533.422222231</v>
      </c>
      <c r="E110" s="147">
        <f t="shared" si="430"/>
        <v>-2574731.0050581601</v>
      </c>
      <c r="F110" s="143">
        <f t="shared" si="430"/>
        <v>-5854093.7732159998</v>
      </c>
      <c r="G110" s="388">
        <f t="shared" si="430"/>
        <v>-825287.88691812556</v>
      </c>
      <c r="H110" s="213">
        <f t="shared" si="430"/>
        <v>-1358517.2769682901</v>
      </c>
      <c r="I110" s="215">
        <f t="shared" si="430"/>
        <v>-645242.69863943267</v>
      </c>
      <c r="J110" s="148">
        <f t="shared" si="430"/>
        <v>-83660.781422222193</v>
      </c>
      <c r="K110" s="149"/>
      <c r="L110" s="148"/>
      <c r="M110" s="213" t="e">
        <f>+(I110-#REF!)</f>
        <v>#REF!</v>
      </c>
      <c r="N110" s="117" t="e">
        <f t="shared" si="442"/>
        <v>#REF!</v>
      </c>
      <c r="O110" s="118">
        <f t="shared" si="406"/>
        <v>1749443.1181400344</v>
      </c>
      <c r="P110" s="118">
        <f t="shared" si="407"/>
        <v>5028805.8862978742</v>
      </c>
      <c r="AF110" s="143">
        <f t="shared" si="431"/>
        <v>-21683066.844444402</v>
      </c>
      <c r="AG110" s="147">
        <f t="shared" si="431"/>
        <v>-692279.54850539565</v>
      </c>
      <c r="AH110" s="143">
        <f t="shared" si="431"/>
        <v>-1679781.051364</v>
      </c>
      <c r="AI110" s="388">
        <f t="shared" si="431"/>
        <v>-136022.28416961009</v>
      </c>
      <c r="AJ110" s="213">
        <f t="shared" si="431"/>
        <v>-389814.66102281219</v>
      </c>
      <c r="AK110" s="215">
        <f t="shared" si="431"/>
        <v>-332450.63063818432</v>
      </c>
      <c r="AL110" s="148">
        <f t="shared" si="431"/>
        <v>-18452718.6687444</v>
      </c>
      <c r="AM110" s="149"/>
      <c r="AN110" s="148"/>
      <c r="AO110" s="213" t="e">
        <f>+(AK110-#REF!)</f>
        <v>#REF!</v>
      </c>
      <c r="AQ110" s="118">
        <f t="shared" si="408"/>
        <v>556257.26433578553</v>
      </c>
      <c r="AR110" s="118">
        <f t="shared" si="409"/>
        <v>1543758.7671943898</v>
      </c>
      <c r="BG110" s="143">
        <f t="shared" si="432"/>
        <v>-31724600.266666699</v>
      </c>
      <c r="BH110" s="147">
        <f t="shared" si="432"/>
        <v>-2842077.7429706501</v>
      </c>
      <c r="BI110" s="143">
        <f t="shared" si="432"/>
        <v>-6896156.83354</v>
      </c>
      <c r="BJ110" s="388">
        <f t="shared" si="432"/>
        <v>-558424.56594464125</v>
      </c>
      <c r="BK110" s="213">
        <f t="shared" si="432"/>
        <v>-1600341.3279627601</v>
      </c>
      <c r="BL110" s="215">
        <f t="shared" si="432"/>
        <v>-1364839.5940819499</v>
      </c>
      <c r="BM110" s="148">
        <f t="shared" si="432"/>
        <v>-18462760.202166699</v>
      </c>
      <c r="BN110" s="149"/>
      <c r="BO110" s="148"/>
      <c r="BP110" s="213" t="e">
        <f>+(BL110-#REF!)</f>
        <v>#REF!</v>
      </c>
      <c r="BQ110" s="117" t="e">
        <f t="shared" si="443"/>
        <v>#REF!</v>
      </c>
      <c r="BR110" s="118">
        <f t="shared" si="410"/>
        <v>2283653.1770260087</v>
      </c>
      <c r="BS110" s="118">
        <f t="shared" si="411"/>
        <v>6337732.2675953591</v>
      </c>
      <c r="CH110" s="143">
        <f t="shared" si="433"/>
        <v>-42566133.6888889</v>
      </c>
      <c r="CI110" s="147">
        <f t="shared" si="433"/>
        <v>-5163148.4396780599</v>
      </c>
      <c r="CJ110" s="143">
        <f t="shared" si="433"/>
        <v>-12528116.615715999</v>
      </c>
      <c r="CK110" s="388">
        <f t="shared" si="433"/>
        <v>-1014479.26027573</v>
      </c>
      <c r="CL110" s="213">
        <f t="shared" si="433"/>
        <v>-2907309.57337804</v>
      </c>
      <c r="CM110" s="215">
        <f t="shared" si="433"/>
        <v>-2479478.0642521698</v>
      </c>
      <c r="CN110" s="148">
        <f t="shared" si="433"/>
        <v>-18473601.735588901</v>
      </c>
      <c r="CO110" s="149"/>
      <c r="CP110" s="148"/>
      <c r="CQ110" s="213" t="e">
        <f>+(CM110-#REF!)</f>
        <v>#REF!</v>
      </c>
      <c r="CR110" s="117" t="e">
        <f t="shared" si="444"/>
        <v>#REF!</v>
      </c>
      <c r="CS110" s="118">
        <f t="shared" si="412"/>
        <v>4148669.17940233</v>
      </c>
      <c r="CT110" s="118">
        <f t="shared" si="413"/>
        <v>11513637.355440268</v>
      </c>
      <c r="DI110" s="143">
        <f t="shared" si="434"/>
        <v>-53207667.111111104</v>
      </c>
      <c r="DJ110" s="147">
        <f t="shared" si="434"/>
        <v>-7441401.0108249299</v>
      </c>
      <c r="DK110" s="143">
        <f t="shared" si="434"/>
        <v>-18056180.397891998</v>
      </c>
      <c r="DL110" s="388">
        <f t="shared" si="434"/>
        <v>-1462120.8514678001</v>
      </c>
      <c r="DM110" s="213">
        <f t="shared" si="434"/>
        <v>-4190167.4241744899</v>
      </c>
      <c r="DN110" s="215">
        <f t="shared" si="434"/>
        <v>-3573554.1577407899</v>
      </c>
      <c r="DO110" s="148">
        <f t="shared" si="434"/>
        <v>-18484243.269011099</v>
      </c>
      <c r="DP110" s="149"/>
      <c r="DQ110" s="148"/>
      <c r="DR110" s="213" t="e">
        <f>+(DN110-#REF!)</f>
        <v>#REF!</v>
      </c>
      <c r="DS110" s="117" t="e">
        <f t="shared" si="445"/>
        <v>#REF!</v>
      </c>
      <c r="DT110" s="118">
        <f t="shared" si="414"/>
        <v>5979280.1593571296</v>
      </c>
      <c r="DU110" s="118">
        <f t="shared" si="415"/>
        <v>16594059.546424199</v>
      </c>
      <c r="EJ110" s="143">
        <f t="shared" si="435"/>
        <v>-63649200.533333302</v>
      </c>
      <c r="EK110" s="147">
        <f t="shared" si="435"/>
        <v>-9676835.4564112592</v>
      </c>
      <c r="EL110" s="143">
        <f t="shared" si="435"/>
        <v>-23480348.180068001</v>
      </c>
      <c r="EM110" s="388">
        <f t="shared" si="435"/>
        <v>-1901349.33952086</v>
      </c>
      <c r="EN110" s="213">
        <f t="shared" si="435"/>
        <v>-5448914.8803521097</v>
      </c>
      <c r="EO110" s="215">
        <f t="shared" si="435"/>
        <v>-4647067.8745477796</v>
      </c>
      <c r="EP110" s="148">
        <f t="shared" si="435"/>
        <v>-18494684.802433301</v>
      </c>
      <c r="EQ110" s="149"/>
      <c r="ER110" s="148"/>
      <c r="ES110" s="213" t="e">
        <f>+(EO110-#REF!)</f>
        <v>#REF!</v>
      </c>
      <c r="ET110" s="117" t="e">
        <f t="shared" si="446"/>
        <v>#REF!</v>
      </c>
      <c r="EU110" s="118">
        <f t="shared" si="416"/>
        <v>7775486.1168903988</v>
      </c>
      <c r="EV110" s="118">
        <f t="shared" si="417"/>
        <v>21578998.840547141</v>
      </c>
      <c r="FK110" s="143">
        <f t="shared" si="436"/>
        <v>-74290733.955555573</v>
      </c>
      <c r="FL110" s="147">
        <f t="shared" si="436"/>
        <v>-11955088.027558099</v>
      </c>
      <c r="FM110" s="143">
        <f t="shared" si="436"/>
        <v>-29008411.962244</v>
      </c>
      <c r="FN110" s="388">
        <f t="shared" si="436"/>
        <v>-2348990.9307129299</v>
      </c>
      <c r="FO110" s="213">
        <f t="shared" si="436"/>
        <v>-6731772.7311485596</v>
      </c>
      <c r="FP110" s="215">
        <f t="shared" si="436"/>
        <v>-5741143.9680363899</v>
      </c>
      <c r="FQ110" s="148">
        <f t="shared" si="436"/>
        <v>-18505326.335855599</v>
      </c>
      <c r="FR110" s="149"/>
      <c r="FS110" s="148"/>
      <c r="FT110" s="213" t="e">
        <f>+(FP110-#REF!)</f>
        <v>#REF!</v>
      </c>
      <c r="FU110" s="117" t="e">
        <f t="shared" si="447"/>
        <v>#REF!</v>
      </c>
      <c r="FV110" s="118">
        <f t="shared" si="418"/>
        <v>9606097.0968451686</v>
      </c>
      <c r="FW110" s="118">
        <f t="shared" si="419"/>
        <v>26659421.031531069</v>
      </c>
      <c r="GL110" s="143">
        <f t="shared" si="437"/>
        <v>-85104217.238490194</v>
      </c>
      <c r="GM110" s="147">
        <f t="shared" si="437"/>
        <v>-14270153.452335499</v>
      </c>
      <c r="GN110" s="143">
        <f t="shared" si="437"/>
        <v>-34625800.258062899</v>
      </c>
      <c r="GO110" s="388">
        <f t="shared" si="437"/>
        <v>-2803865.6814695601</v>
      </c>
      <c r="GP110" s="213">
        <f t="shared" si="437"/>
        <v>-8035359.4769271398</v>
      </c>
      <c r="GQ110" s="215">
        <f t="shared" si="437"/>
        <v>-6852898.5505565898</v>
      </c>
      <c r="GR110" s="148">
        <f t="shared" si="437"/>
        <v>-18516139.819138501</v>
      </c>
      <c r="GS110" s="149"/>
      <c r="GT110" s="148"/>
      <c r="GU110" s="213" t="e">
        <f>+(GQ110-#REF!)</f>
        <v>#REF!</v>
      </c>
      <c r="GV110" s="117" t="e">
        <f t="shared" si="448"/>
        <v>#REF!</v>
      </c>
      <c r="GW110" s="118">
        <f t="shared" si="420"/>
        <v>11466287.77086594</v>
      </c>
      <c r="GX110" s="118">
        <f t="shared" si="421"/>
        <v>31821934.576593339</v>
      </c>
      <c r="HM110" s="143">
        <f t="shared" si="438"/>
        <v>-95945750.660712391</v>
      </c>
      <c r="HN110" s="147">
        <f t="shared" si="438"/>
        <v>-16591224.149042901</v>
      </c>
      <c r="HO110" s="143">
        <f t="shared" si="438"/>
        <v>-40257760.040238902</v>
      </c>
      <c r="HP110" s="388">
        <f t="shared" si="438"/>
        <v>-3259920.3758006501</v>
      </c>
      <c r="HQ110" s="213">
        <f t="shared" si="438"/>
        <v>-9342327.7223424297</v>
      </c>
      <c r="HR110" s="215">
        <f t="shared" si="438"/>
        <v>-7967537.0207268205</v>
      </c>
      <c r="HS110" s="148">
        <f t="shared" si="438"/>
        <v>-18526981.352560699</v>
      </c>
      <c r="HT110" s="149"/>
      <c r="HU110" s="148"/>
      <c r="HV110" s="213" t="e">
        <f>+(HR110-#REF!)</f>
        <v>#REF!</v>
      </c>
      <c r="HW110" s="117" t="e">
        <f t="shared" si="449"/>
        <v>#REF!</v>
      </c>
      <c r="HX110" s="118">
        <f t="shared" si="422"/>
        <v>13331303.77324225</v>
      </c>
      <c r="HY110" s="118">
        <f t="shared" si="423"/>
        <v>36997839.664438255</v>
      </c>
      <c r="IN110" s="143">
        <f t="shared" si="439"/>
        <v>-106784479.94364685</v>
      </c>
      <c r="IO110" s="147">
        <f t="shared" si="439"/>
        <v>-18911694.505809799</v>
      </c>
      <c r="IP110" s="143">
        <f t="shared" si="439"/>
        <v>-45888263.1281377</v>
      </c>
      <c r="IQ110" s="388">
        <f t="shared" si="439"/>
        <v>-3715857.1125665102</v>
      </c>
      <c r="IR110" s="213">
        <f t="shared" si="439"/>
        <v>-10648957.923233701</v>
      </c>
      <c r="IS110" s="215">
        <f t="shared" si="439"/>
        <v>-9081887.1920555402</v>
      </c>
      <c r="IT110" s="148">
        <f t="shared" si="439"/>
        <v>-18537820.0818436</v>
      </c>
      <c r="IU110" s="149"/>
      <c r="IV110" s="148"/>
      <c r="IW110" s="213" t="e">
        <f>+(IS110-#REF!)</f>
        <v>#REF!</v>
      </c>
      <c r="IX110" s="117" t="e">
        <f t="shared" si="450"/>
        <v>#REF!</v>
      </c>
      <c r="IY110" s="118">
        <f t="shared" si="424"/>
        <v>15195837.393243289</v>
      </c>
      <c r="IZ110" s="118">
        <f t="shared" si="425"/>
        <v>42172406.015571192</v>
      </c>
      <c r="JO110" s="143">
        <f t="shared" si="440"/>
        <v>-118420266.36586924</v>
      </c>
      <c r="JP110" s="147">
        <f t="shared" si="440"/>
        <v>-21402807.325921401</v>
      </c>
      <c r="JQ110" s="143">
        <f t="shared" si="440"/>
        <v>-51932821.458753698</v>
      </c>
      <c r="JR110" s="388">
        <f t="shared" si="440"/>
        <v>-4205322.4689349504</v>
      </c>
      <c r="JS110" s="213">
        <f t="shared" si="440"/>
        <v>-12051674.934935</v>
      </c>
      <c r="JT110" s="215">
        <f t="shared" si="440"/>
        <v>-10278184.309058299</v>
      </c>
      <c r="JU110" s="148">
        <f t="shared" si="440"/>
        <v>-18549455.868265901</v>
      </c>
      <c r="JV110" s="149"/>
      <c r="JW110" s="148"/>
      <c r="JX110" s="213" t="e">
        <f>+(JT110-#REF!)</f>
        <v>#REF!</v>
      </c>
      <c r="JY110" s="117" t="e">
        <f t="shared" si="451"/>
        <v>#REF!</v>
      </c>
      <c r="JZ110" s="118">
        <f t="shared" si="426"/>
        <v>17197484.856986452</v>
      </c>
      <c r="KA110" s="118">
        <f t="shared" si="427"/>
        <v>47727498.989818744</v>
      </c>
      <c r="KP110" s="143">
        <f t="shared" si="441"/>
        <v>-129761799.78809136</v>
      </c>
      <c r="KQ110" s="147">
        <f t="shared" si="441"/>
        <v>-23830923.336530101</v>
      </c>
      <c r="KR110" s="143">
        <f t="shared" si="441"/>
        <v>-57824521.2409297</v>
      </c>
      <c r="KS110" s="388">
        <f t="shared" si="441"/>
        <v>-4682409.9211135702</v>
      </c>
      <c r="KT110" s="213">
        <f t="shared" si="441"/>
        <v>-13418919.166897399</v>
      </c>
      <c r="KU110" s="215">
        <f t="shared" si="441"/>
        <v>-11444228.7209325</v>
      </c>
      <c r="KV110" s="148">
        <f t="shared" si="441"/>
        <v>-18560797.401688099</v>
      </c>
      <c r="KW110" s="149"/>
      <c r="KX110" s="148"/>
      <c r="KY110" s="213" t="e">
        <f>+(KU110-#REF!)</f>
        <v>#REF!</v>
      </c>
      <c r="KZ110" s="117" t="e">
        <f t="shared" si="452"/>
        <v>#REF!</v>
      </c>
      <c r="LA110" s="118">
        <f t="shared" si="428"/>
        <v>19148513.415416531</v>
      </c>
      <c r="LB110" s="118">
        <f t="shared" si="429"/>
        <v>53142111.319816127</v>
      </c>
    </row>
    <row r="111" spans="1:314" ht="14.85" customHeight="1" x14ac:dyDescent="0.25">
      <c r="A111" s="215">
        <v>-297506.783</v>
      </c>
      <c r="B111" s="143" t="s">
        <v>332</v>
      </c>
      <c r="C111" s="143"/>
      <c r="D111" s="143">
        <f t="shared" si="430"/>
        <v>-92527269.380712599</v>
      </c>
      <c r="E111" s="147">
        <f t="shared" si="430"/>
        <v>-21140281.476988599</v>
      </c>
      <c r="F111" s="143">
        <f t="shared" si="430"/>
        <v>-48066065.897892602</v>
      </c>
      <c r="G111" s="388">
        <f t="shared" si="430"/>
        <v>-6776171.2562296297</v>
      </c>
      <c r="H111" s="213">
        <f t="shared" si="430"/>
        <v>-11154344.888860701</v>
      </c>
      <c r="I111" s="215">
        <f t="shared" si="430"/>
        <v>-5297878.5913603501</v>
      </c>
      <c r="J111" s="148">
        <f t="shared" si="430"/>
        <v>-92527.269380712576</v>
      </c>
      <c r="K111" s="149"/>
      <c r="L111" s="148"/>
      <c r="M111" s="213" t="e">
        <f>+(I111-#REF!)</f>
        <v>#REF!</v>
      </c>
      <c r="N111" s="117" t="e">
        <f t="shared" si="442"/>
        <v>#REF!</v>
      </c>
      <c r="O111" s="118">
        <f t="shared" si="406"/>
        <v>14364110.220758969</v>
      </c>
      <c r="P111" s="118">
        <f t="shared" si="407"/>
        <v>41289894.64166297</v>
      </c>
      <c r="AF111" s="143">
        <f t="shared" si="431"/>
        <v>-125751870.60307731</v>
      </c>
      <c r="AG111" s="147">
        <f t="shared" si="431"/>
        <v>-26922296.9247755</v>
      </c>
      <c r="AH111" s="143">
        <f t="shared" si="431"/>
        <v>-65325581.740886599</v>
      </c>
      <c r="AI111" s="388">
        <f t="shared" si="431"/>
        <v>-5289817.2865378195</v>
      </c>
      <c r="AJ111" s="213">
        <f t="shared" si="431"/>
        <v>-15159636.121483799</v>
      </c>
      <c r="AK111" s="215">
        <f t="shared" si="431"/>
        <v>-12928786.658790501</v>
      </c>
      <c r="AL111" s="148">
        <f t="shared" si="431"/>
        <v>-125751.8706030774</v>
      </c>
      <c r="AM111" s="149"/>
      <c r="AN111" s="148"/>
      <c r="AO111" s="213" t="e">
        <f>+(AK111-#REF!)</f>
        <v>#REF!</v>
      </c>
      <c r="AQ111" s="118">
        <f t="shared" si="408"/>
        <v>21632479.638237681</v>
      </c>
      <c r="AR111" s="118">
        <f t="shared" si="409"/>
        <v>60035764.45434878</v>
      </c>
      <c r="BG111" s="143">
        <f t="shared" si="432"/>
        <v>-152883487.47140101</v>
      </c>
      <c r="BH111" s="147">
        <f t="shared" si="432"/>
        <v>-32785382.416617502</v>
      </c>
      <c r="BI111" s="143">
        <f t="shared" si="432"/>
        <v>-79552059.950428203</v>
      </c>
      <c r="BJ111" s="388">
        <f t="shared" si="432"/>
        <v>-6441823.4126812704</v>
      </c>
      <c r="BK111" s="213">
        <f t="shared" si="432"/>
        <v>-18461072.208227199</v>
      </c>
      <c r="BL111" s="215">
        <f t="shared" si="432"/>
        <v>-15744392.6859462</v>
      </c>
      <c r="BM111" s="148">
        <f t="shared" si="432"/>
        <v>101243.202499348</v>
      </c>
      <c r="BN111" s="149"/>
      <c r="BO111" s="148"/>
      <c r="BP111" s="213" t="e">
        <f>+(BL111-#REF!)</f>
        <v>#REF!</v>
      </c>
      <c r="BQ111" s="117" t="e">
        <f t="shared" si="443"/>
        <v>#REF!</v>
      </c>
      <c r="BR111" s="118">
        <f t="shared" si="410"/>
        <v>26343559.003936231</v>
      </c>
      <c r="BS111" s="118">
        <f t="shared" si="411"/>
        <v>73110236.537746936</v>
      </c>
      <c r="CH111" s="143">
        <f t="shared" si="433"/>
        <v>-218792501.39238527</v>
      </c>
      <c r="CI111" s="147">
        <f t="shared" si="433"/>
        <v>-46895884.584817298</v>
      </c>
      <c r="CJ111" s="143">
        <f t="shared" si="433"/>
        <v>-113790474.502101</v>
      </c>
      <c r="CK111" s="388">
        <f t="shared" si="433"/>
        <v>-9214320.0722208507</v>
      </c>
      <c r="CL111" s="213">
        <f t="shared" si="433"/>
        <v>-26406533.881092999</v>
      </c>
      <c r="CM111" s="215">
        <f t="shared" si="433"/>
        <v>-22520622.540731501</v>
      </c>
      <c r="CN111" s="148">
        <f t="shared" si="433"/>
        <v>35334.18857836353</v>
      </c>
      <c r="CO111" s="149"/>
      <c r="CP111" s="148"/>
      <c r="CQ111" s="213" t="e">
        <f>+(CM111-#REF!)</f>
        <v>#REF!</v>
      </c>
      <c r="CR111" s="117" t="e">
        <f t="shared" si="444"/>
        <v>#REF!</v>
      </c>
      <c r="CS111" s="118">
        <f t="shared" si="412"/>
        <v>37681564.512596443</v>
      </c>
      <c r="CT111" s="118">
        <f t="shared" si="413"/>
        <v>104576154.42988016</v>
      </c>
      <c r="DI111" s="143">
        <f t="shared" si="434"/>
        <v>-230215612.19845611</v>
      </c>
      <c r="DJ111" s="147">
        <f t="shared" si="434"/>
        <v>-49341465.548748598</v>
      </c>
      <c r="DK111" s="143">
        <f t="shared" si="434"/>
        <v>-119724552.10363901</v>
      </c>
      <c r="DL111" s="388">
        <f t="shared" si="434"/>
        <v>-9694839.1191200893</v>
      </c>
      <c r="DM111" s="213">
        <f t="shared" si="434"/>
        <v>-27783612.427638099</v>
      </c>
      <c r="DN111" s="215">
        <f t="shared" si="434"/>
        <v>-23695054.0770826</v>
      </c>
      <c r="DO111" s="148">
        <f t="shared" si="434"/>
        <v>23911.077772293331</v>
      </c>
      <c r="DP111" s="149"/>
      <c r="DQ111" s="148"/>
      <c r="DR111" s="213" t="e">
        <f>+(DN111-#REF!)</f>
        <v>#REF!</v>
      </c>
      <c r="DS111" s="117" t="e">
        <f t="shared" si="445"/>
        <v>#REF!</v>
      </c>
      <c r="DT111" s="118">
        <f t="shared" si="414"/>
        <v>39646626.429628506</v>
      </c>
      <c r="DU111" s="118">
        <f t="shared" si="415"/>
        <v>110029712.98451892</v>
      </c>
      <c r="EJ111" s="143">
        <f t="shared" si="435"/>
        <v>-262641324.1234684</v>
      </c>
      <c r="EK111" s="147">
        <f t="shared" si="435"/>
        <v>-56283506.571723796</v>
      </c>
      <c r="EL111" s="143">
        <f t="shared" si="435"/>
        <v>-136569060.93444401</v>
      </c>
      <c r="EM111" s="388">
        <f t="shared" si="435"/>
        <v>-11058843.4130255</v>
      </c>
      <c r="EN111" s="213">
        <f t="shared" si="435"/>
        <v>-31692595.979181599</v>
      </c>
      <c r="EO111" s="215">
        <f t="shared" si="435"/>
        <v>-27028802.5909408</v>
      </c>
      <c r="EP111" s="148">
        <f t="shared" si="435"/>
        <v>-8514.63415271964</v>
      </c>
      <c r="EQ111" s="149"/>
      <c r="ER111" s="148"/>
      <c r="ES111" s="213" t="e">
        <f>+(EO111-#REF!)</f>
        <v>#REF!</v>
      </c>
      <c r="ET111" s="117" t="e">
        <f t="shared" si="446"/>
        <v>#REF!</v>
      </c>
      <c r="EU111" s="118">
        <f t="shared" si="416"/>
        <v>45224663.158698298</v>
      </c>
      <c r="EV111" s="118">
        <f t="shared" si="417"/>
        <v>125510217.52141851</v>
      </c>
      <c r="FK111" s="143">
        <f t="shared" si="436"/>
        <v>-277664008.23062873</v>
      </c>
      <c r="FL111" s="147">
        <f t="shared" si="436"/>
        <v>-59499722.443507098</v>
      </c>
      <c r="FM111" s="143">
        <f t="shared" si="436"/>
        <v>-144373044.874432</v>
      </c>
      <c r="FN111" s="388">
        <f t="shared" si="436"/>
        <v>-11690780.3671172</v>
      </c>
      <c r="FO111" s="213">
        <f t="shared" si="436"/>
        <v>-33503610.189470101</v>
      </c>
      <c r="FP111" s="215">
        <f t="shared" si="436"/>
        <v>-28573313.0378424</v>
      </c>
      <c r="FQ111" s="148">
        <f t="shared" si="436"/>
        <v>-23537.318259879201</v>
      </c>
      <c r="FR111" s="149"/>
      <c r="FS111" s="148"/>
      <c r="FT111" s="213" t="e">
        <f>+(FP111-#REF!)</f>
        <v>#REF!</v>
      </c>
      <c r="FU111" s="117" t="e">
        <f t="shared" si="447"/>
        <v>#REF!</v>
      </c>
      <c r="FV111" s="118">
        <f t="shared" si="418"/>
        <v>47808942.076389894</v>
      </c>
      <c r="FW111" s="118">
        <f t="shared" si="419"/>
        <v>132682264.5073148</v>
      </c>
      <c r="GL111" s="143">
        <f t="shared" si="437"/>
        <v>-309687840.95931011</v>
      </c>
      <c r="GM111" s="147">
        <f t="shared" si="437"/>
        <v>-66355724.897039004</v>
      </c>
      <c r="GN111" s="143">
        <f t="shared" si="437"/>
        <v>-161008785.50032699</v>
      </c>
      <c r="GO111" s="388">
        <f t="shared" si="437"/>
        <v>-13037879.405381801</v>
      </c>
      <c r="GP111" s="213">
        <f t="shared" si="437"/>
        <v>-37364146.4109504</v>
      </c>
      <c r="GQ111" s="215">
        <f t="shared" si="437"/>
        <v>-31865743.594623301</v>
      </c>
      <c r="GR111" s="148">
        <f t="shared" si="437"/>
        <v>-55561.150988561603</v>
      </c>
      <c r="GS111" s="149"/>
      <c r="GT111" s="148"/>
      <c r="GU111" s="213" t="e">
        <f>+(GQ111-#REF!)</f>
        <v>#REF!</v>
      </c>
      <c r="GV111" s="117" t="e">
        <f t="shared" si="448"/>
        <v>#REF!</v>
      </c>
      <c r="GW111" s="118">
        <f t="shared" si="420"/>
        <v>53317845.491657205</v>
      </c>
      <c r="GX111" s="118">
        <f t="shared" si="421"/>
        <v>147970906.09494519</v>
      </c>
      <c r="HM111" s="143">
        <f t="shared" si="438"/>
        <v>-341711673.68799269</v>
      </c>
      <c r="HN111" s="147">
        <f t="shared" si="438"/>
        <v>-73211727.350571007</v>
      </c>
      <c r="HO111" s="143">
        <f t="shared" si="438"/>
        <v>-177644526.126223</v>
      </c>
      <c r="HP111" s="388">
        <f t="shared" si="438"/>
        <v>-14384978.443646399</v>
      </c>
      <c r="HQ111" s="213">
        <f t="shared" si="438"/>
        <v>-41224682.632430799</v>
      </c>
      <c r="HR111" s="215">
        <f t="shared" si="438"/>
        <v>-35158174.151404202</v>
      </c>
      <c r="HS111" s="148">
        <f t="shared" si="438"/>
        <v>-87584.983717244002</v>
      </c>
      <c r="HT111" s="149"/>
      <c r="HU111" s="148"/>
      <c r="HV111" s="213" t="e">
        <f>+(HR111-#REF!)</f>
        <v>#REF!</v>
      </c>
      <c r="HW111" s="117" t="e">
        <f t="shared" si="449"/>
        <v>#REF!</v>
      </c>
      <c r="HX111" s="118">
        <f t="shared" si="422"/>
        <v>58826748.906924605</v>
      </c>
      <c r="HY111" s="118">
        <f t="shared" si="423"/>
        <v>163259547.6825766</v>
      </c>
      <c r="IN111" s="143">
        <f t="shared" si="439"/>
        <v>-373735506.41667509</v>
      </c>
      <c r="IO111" s="147">
        <f t="shared" si="439"/>
        <v>-80067729.804103002</v>
      </c>
      <c r="IP111" s="143">
        <f t="shared" si="439"/>
        <v>-194280266.752119</v>
      </c>
      <c r="IQ111" s="388">
        <f t="shared" si="439"/>
        <v>-15732077.481911</v>
      </c>
      <c r="IR111" s="213">
        <f t="shared" si="439"/>
        <v>-45085218.853911102</v>
      </c>
      <c r="IS111" s="215">
        <f t="shared" si="439"/>
        <v>-38450604.708185002</v>
      </c>
      <c r="IT111" s="148">
        <f t="shared" si="439"/>
        <v>-119608.81644592639</v>
      </c>
      <c r="IU111" s="149"/>
      <c r="IV111" s="148"/>
      <c r="IW111" s="213" t="e">
        <f>+(IS111-#REF!)</f>
        <v>#REF!</v>
      </c>
      <c r="IX111" s="117" t="e">
        <f t="shared" si="450"/>
        <v>#REF!</v>
      </c>
      <c r="IY111" s="118">
        <f t="shared" si="424"/>
        <v>64335652.322191998</v>
      </c>
      <c r="IZ111" s="118">
        <f t="shared" si="425"/>
        <v>178548189.270208</v>
      </c>
      <c r="JO111" s="143">
        <f t="shared" si="440"/>
        <v>-405759339.14535743</v>
      </c>
      <c r="JP111" s="147">
        <f t="shared" si="440"/>
        <v>-86923732.257634893</v>
      </c>
      <c r="JQ111" s="143">
        <f t="shared" si="440"/>
        <v>-210916007.37801501</v>
      </c>
      <c r="JR111" s="388">
        <f t="shared" si="440"/>
        <v>-17079176.520175599</v>
      </c>
      <c r="JS111" s="213">
        <f t="shared" si="440"/>
        <v>-48945755.075391397</v>
      </c>
      <c r="JT111" s="215">
        <f t="shared" si="440"/>
        <v>-41743035.264965899</v>
      </c>
      <c r="JU111" s="148">
        <f t="shared" si="440"/>
        <v>-151632.64917460881</v>
      </c>
      <c r="JV111" s="149"/>
      <c r="JW111" s="148"/>
      <c r="JX111" s="213" t="e">
        <f>+(JT111-#REF!)</f>
        <v>#REF!</v>
      </c>
      <c r="JY111" s="117" t="e">
        <f t="shared" si="451"/>
        <v>#REF!</v>
      </c>
      <c r="JZ111" s="118">
        <f t="shared" si="426"/>
        <v>69844555.737459302</v>
      </c>
      <c r="KA111" s="118">
        <f t="shared" si="427"/>
        <v>193836830.85783941</v>
      </c>
      <c r="KP111" s="143">
        <f t="shared" si="441"/>
        <v>-438329107.60267007</v>
      </c>
      <c r="KQ111" s="147">
        <f t="shared" si="441"/>
        <v>-93896614.4340491</v>
      </c>
      <c r="KR111" s="143">
        <f t="shared" si="441"/>
        <v>-227835350.69622001</v>
      </c>
      <c r="KS111" s="388">
        <f t="shared" si="441"/>
        <v>-18449240.626401398</v>
      </c>
      <c r="KT111" s="213">
        <f t="shared" si="441"/>
        <v>-52872104.926140599</v>
      </c>
      <c r="KU111" s="215">
        <f t="shared" si="441"/>
        <v>-45091594.502227001</v>
      </c>
      <c r="KV111" s="148">
        <f t="shared" si="441"/>
        <v>-184202.4176319206</v>
      </c>
      <c r="KW111" s="149"/>
      <c r="KX111" s="148"/>
      <c r="KY111" s="213" t="e">
        <f>+(KU111-#REF!)</f>
        <v>#REF!</v>
      </c>
      <c r="KZ111" s="117" t="e">
        <f t="shared" si="452"/>
        <v>#REF!</v>
      </c>
      <c r="LA111" s="118">
        <f t="shared" si="428"/>
        <v>75447373.807647705</v>
      </c>
      <c r="LB111" s="118">
        <f t="shared" si="429"/>
        <v>209386110.06981862</v>
      </c>
    </row>
    <row r="112" spans="1:314" x14ac:dyDescent="0.25">
      <c r="A112" s="221">
        <v>-1923578.348</v>
      </c>
      <c r="B112" s="216" t="s">
        <v>331</v>
      </c>
      <c r="C112" s="216"/>
      <c r="D112" s="216">
        <f>SUM(E112:J112)</f>
        <v>-539045615.88878584</v>
      </c>
      <c r="E112" s="246">
        <f t="shared" ref="E112:J112" si="453">E41</f>
        <v>-96785686.102257177</v>
      </c>
      <c r="F112" s="246">
        <f t="shared" si="453"/>
        <v>-220058903.72026038</v>
      </c>
      <c r="G112" s="246">
        <f t="shared" si="453"/>
        <v>-31023067.734195616</v>
      </c>
      <c r="H112" s="246">
        <f t="shared" si="453"/>
        <v>-51067481.020284601</v>
      </c>
      <c r="I112" s="246">
        <f t="shared" si="453"/>
        <v>-24255060.885041401</v>
      </c>
      <c r="J112" s="412">
        <f t="shared" si="453"/>
        <v>-115855416.42674664</v>
      </c>
      <c r="K112" s="220">
        <f>+(F112-E112)/E112</f>
        <v>1.2736719920315605</v>
      </c>
      <c r="L112" s="219">
        <f>+F112-E112</f>
        <v>-123273217.6180032</v>
      </c>
      <c r="M112" s="218">
        <f>+F112-I112</f>
        <v>-195803842.83521897</v>
      </c>
      <c r="N112" s="117">
        <f t="shared" si="442"/>
        <v>3.8342177629134162</v>
      </c>
      <c r="O112" s="118">
        <f t="shared" si="406"/>
        <v>65762618.368061557</v>
      </c>
      <c r="P112" s="118">
        <f t="shared" si="407"/>
        <v>189035835.98606476</v>
      </c>
      <c r="AF112" s="216">
        <f>SUM(AG112:AL112)</f>
        <v>-1016788563.6192231</v>
      </c>
      <c r="AG112" s="246">
        <f t="shared" ref="AG112:AL112" si="454">AG41</f>
        <v>-181430173.25286928</v>
      </c>
      <c r="AH112" s="246">
        <f t="shared" si="454"/>
        <v>-440231071.153018</v>
      </c>
      <c r="AI112" s="246">
        <f t="shared" si="454"/>
        <v>-35648238.686847553</v>
      </c>
      <c r="AJ112" s="246">
        <f t="shared" si="454"/>
        <v>-102161246.33259514</v>
      </c>
      <c r="AK112" s="246">
        <f t="shared" si="454"/>
        <v>-87127484.330474034</v>
      </c>
      <c r="AL112" s="412">
        <f t="shared" si="454"/>
        <v>-170190349.8634192</v>
      </c>
      <c r="AM112" s="220">
        <f>+(AH112-AG112)/AG112</f>
        <v>1.4264490479179754</v>
      </c>
      <c r="AN112" s="219">
        <f>+AH112-AG112</f>
        <v>-258800897.90014872</v>
      </c>
      <c r="AO112" s="218">
        <f>+AH112-AK112</f>
        <v>-353103586.82254398</v>
      </c>
      <c r="AQ112" s="118">
        <f t="shared" si="408"/>
        <v>145781934.56602174</v>
      </c>
      <c r="AR112" s="118">
        <f t="shared" si="409"/>
        <v>404582832.46617043</v>
      </c>
      <c r="BG112" s="216">
        <f>SUM(BH112:BM112)</f>
        <v>-1490638526.9956205</v>
      </c>
      <c r="BH112" s="246">
        <f t="shared" ref="BH112:BM112" si="455">BH41</f>
        <v>-270244403.67673421</v>
      </c>
      <c r="BI112" s="246">
        <f t="shared" si="455"/>
        <v>-655734276.00657439</v>
      </c>
      <c r="BJ112" s="246">
        <f t="shared" si="455"/>
        <v>-53098869.021229014</v>
      </c>
      <c r="BK112" s="246">
        <f t="shared" si="455"/>
        <v>-152171519.20780352</v>
      </c>
      <c r="BL112" s="246">
        <f t="shared" si="455"/>
        <v>-129778385.94645441</v>
      </c>
      <c r="BM112" s="412">
        <f t="shared" si="455"/>
        <v>-229611073.13682485</v>
      </c>
      <c r="BN112" s="220">
        <f>+(BI112-BH112)/BH112</f>
        <v>1.4264490479179814</v>
      </c>
      <c r="BO112" s="219">
        <f>+BI112-BH112</f>
        <v>-385489872.32984018</v>
      </c>
      <c r="BP112" s="218">
        <f>+BI112-BL112</f>
        <v>-525955890.06011999</v>
      </c>
      <c r="BQ112" s="117">
        <f t="shared" si="443"/>
        <v>3.4563359345968099</v>
      </c>
      <c r="BR112" s="118">
        <f t="shared" si="410"/>
        <v>217145534.65550518</v>
      </c>
      <c r="BS112" s="118">
        <f t="shared" si="411"/>
        <v>602635406.98534536</v>
      </c>
      <c r="CD112" s="118">
        <f>SUM(BH112:BM112)</f>
        <v>-1490638526.9956205</v>
      </c>
      <c r="CH112" s="216">
        <f>SUM(CI112:CN112)</f>
        <v>-2002465887.4246778</v>
      </c>
      <c r="CI112" s="246">
        <f t="shared" ref="CI112:CN112" si="456">CI41</f>
        <v>-372149942.31059027</v>
      </c>
      <c r="CJ112" s="246">
        <f t="shared" si="456"/>
        <v>-903002873.20226026</v>
      </c>
      <c r="CK112" s="246">
        <f t="shared" si="456"/>
        <v>-73121740.077347487</v>
      </c>
      <c r="CL112" s="246">
        <f t="shared" si="456"/>
        <v>-209553357.34626445</v>
      </c>
      <c r="CM112" s="246">
        <f t="shared" si="456"/>
        <v>-178716073.99096125</v>
      </c>
      <c r="CN112" s="412">
        <f t="shared" si="456"/>
        <v>-265921900.49725404</v>
      </c>
      <c r="CO112" s="220">
        <f>+(CJ112-CI112)/CI112</f>
        <v>1.4264490479179728</v>
      </c>
      <c r="CP112" s="219">
        <f>+CJ112-CI112</f>
        <v>-530852930.89166999</v>
      </c>
      <c r="CQ112" s="218">
        <f>+CJ112-CM112</f>
        <v>-724286799.21129894</v>
      </c>
      <c r="CR112" s="117">
        <f t="shared" si="444"/>
        <v>3.4563359345968037</v>
      </c>
      <c r="CS112" s="118">
        <f t="shared" si="412"/>
        <v>299028202.23324275</v>
      </c>
      <c r="CT112" s="118">
        <f t="shared" si="413"/>
        <v>829881133.12491274</v>
      </c>
      <c r="DI112" s="216">
        <f>SUM(DJ112:DO112)</f>
        <v>-2476172707.7383213</v>
      </c>
      <c r="DJ112" s="246">
        <f t="shared" ref="DJ112:DO112" si="457">DJ41</f>
        <v>-464993935.55653763</v>
      </c>
      <c r="DK112" s="246">
        <f t="shared" si="457"/>
        <v>-1128284092.218792</v>
      </c>
      <c r="DL112" s="246">
        <f t="shared" si="457"/>
        <v>-91364156.829376131</v>
      </c>
      <c r="DM112" s="246">
        <f t="shared" si="457"/>
        <v>-261832743.37364325</v>
      </c>
      <c r="DN112" s="246">
        <f t="shared" si="457"/>
        <v>-223302172.44240493</v>
      </c>
      <c r="DO112" s="412">
        <f t="shared" si="457"/>
        <v>-306395607.31756747</v>
      </c>
      <c r="DP112" s="220">
        <f>+(DK112-DJ112)/DJ112</f>
        <v>1.4264490479179728</v>
      </c>
      <c r="DQ112" s="219">
        <f>+DK112-DJ112</f>
        <v>-663290156.66225433</v>
      </c>
      <c r="DR112" s="218">
        <f>+DK112-DN112</f>
        <v>-904981919.77638698</v>
      </c>
      <c r="DS112" s="117">
        <f t="shared" si="445"/>
        <v>3.4563359345968063</v>
      </c>
      <c r="DT112" s="118">
        <f t="shared" si="414"/>
        <v>373629778.72716153</v>
      </c>
      <c r="DU112" s="118">
        <f t="shared" si="415"/>
        <v>1036919935.3894159</v>
      </c>
      <c r="EJ112" s="216">
        <f>SUM(EK112:EP112)</f>
        <v>-2966216766.1714048</v>
      </c>
      <c r="EK112" s="246">
        <f t="shared" ref="EK112:EP112" si="458">EK41</f>
        <v>-561335578.36803758</v>
      </c>
      <c r="EL112" s="246">
        <f t="shared" si="458"/>
        <v>-1362052179.6936097</v>
      </c>
      <c r="EM112" s="246">
        <f t="shared" si="458"/>
        <v>-110293807.92793213</v>
      </c>
      <c r="EN112" s="246">
        <f t="shared" si="458"/>
        <v>-316081615.6912303</v>
      </c>
      <c r="EO112" s="246">
        <f t="shared" si="458"/>
        <v>-269567933.11459422</v>
      </c>
      <c r="EP112" s="412">
        <f t="shared" si="458"/>
        <v>-346885651.37600029</v>
      </c>
      <c r="EQ112" s="220">
        <f>+(EL112-EK112)/EK112</f>
        <v>1.4264490479179734</v>
      </c>
      <c r="ER112" s="219">
        <f>+EL112-EK112</f>
        <v>-800716601.32557213</v>
      </c>
      <c r="ES112" s="218">
        <f>+EL112-EO112</f>
        <v>-1092484246.5790155</v>
      </c>
      <c r="ET112" s="117">
        <f t="shared" si="446"/>
        <v>3.4563359345968014</v>
      </c>
      <c r="EU112" s="118">
        <f t="shared" si="416"/>
        <v>451041770.44010544</v>
      </c>
      <c r="EV112" s="118">
        <f t="shared" si="417"/>
        <v>1251758371.7656777</v>
      </c>
      <c r="FK112" s="216">
        <f>SUM(FL112:FQ112)</f>
        <v>-3439557796.7866383</v>
      </c>
      <c r="FL112" s="246">
        <f t="shared" ref="FL112:FQ112" si="459">FL41</f>
        <v>-656244308.7951622</v>
      </c>
      <c r="FM112" s="246">
        <f t="shared" si="459"/>
        <v>-1592343378.2776117</v>
      </c>
      <c r="FN112" s="246">
        <f t="shared" si="459"/>
        <v>-128941913.78084484</v>
      </c>
      <c r="FO112" s="246">
        <f t="shared" si="459"/>
        <v>-369523631.50612795</v>
      </c>
      <c r="FP112" s="246">
        <f t="shared" si="459"/>
        <v>-315145572.02027571</v>
      </c>
      <c r="FQ112" s="412">
        <f t="shared" si="459"/>
        <v>-377358992.40661633</v>
      </c>
      <c r="FR112" s="220">
        <f>+(FM112-FL112)/FL112</f>
        <v>1.4264490479179763</v>
      </c>
      <c r="FS112" s="219">
        <f>+FM112-FL112</f>
        <v>-936099069.48244953</v>
      </c>
      <c r="FT112" s="218">
        <f>+FM112-FP112</f>
        <v>-1277197806.2573361</v>
      </c>
      <c r="FU112" s="117">
        <f t="shared" si="447"/>
        <v>3.4563359345967997</v>
      </c>
      <c r="FV112" s="118">
        <f t="shared" si="418"/>
        <v>527302395.01431739</v>
      </c>
      <c r="FW112" s="118">
        <f t="shared" si="419"/>
        <v>1463401464.4967668</v>
      </c>
      <c r="GL112" s="216">
        <f>SUM(GM112:GR112)</f>
        <v>-3930071925.8841071</v>
      </c>
      <c r="GM112" s="246">
        <f t="shared" ref="GM112:GR112" si="460">GM41</f>
        <v>-750543540.00295913</v>
      </c>
      <c r="GN112" s="246">
        <f t="shared" si="460"/>
        <v>-1821155658.0611644</v>
      </c>
      <c r="GO112" s="246">
        <f t="shared" si="460"/>
        <v>-147470262.4111273</v>
      </c>
      <c r="GP112" s="246">
        <f t="shared" si="460"/>
        <v>-422622445.31240058</v>
      </c>
      <c r="GQ112" s="246">
        <f t="shared" si="460"/>
        <v>-360430513.56074232</v>
      </c>
      <c r="GR112" s="412">
        <f t="shared" si="460"/>
        <v>-427849506.53571361</v>
      </c>
      <c r="GS112" s="220">
        <f>+(GN112-GM112)/GM112</f>
        <v>1.4264490479179719</v>
      </c>
      <c r="GT112" s="219">
        <f>+GN112-GM112</f>
        <v>-1070612118.0582052</v>
      </c>
      <c r="GU112" s="218">
        <f>+GN112-GQ112</f>
        <v>-1460725144.500422</v>
      </c>
      <c r="GV112" s="117">
        <f t="shared" si="448"/>
        <v>3.4563359345968023</v>
      </c>
      <c r="GW112" s="118">
        <f t="shared" si="420"/>
        <v>603073277.5918318</v>
      </c>
      <c r="GX112" s="118">
        <f t="shared" si="421"/>
        <v>1673685395.6500371</v>
      </c>
      <c r="HM112" s="216">
        <f>SUM(HN112:HS112)</f>
        <v>-4420614105.1208601</v>
      </c>
      <c r="HN112" s="246">
        <f t="shared" ref="HN112:HS112" si="461">HN41</f>
        <v>-849134875.13739181</v>
      </c>
      <c r="HO112" s="246">
        <f t="shared" si="461"/>
        <v>-2060382509.3310733</v>
      </c>
      <c r="HP112" s="246">
        <f t="shared" si="461"/>
        <v>-166841943.451352</v>
      </c>
      <c r="HQ112" s="246">
        <f t="shared" si="461"/>
        <v>-478138093.533108</v>
      </c>
      <c r="HR112" s="246">
        <f t="shared" si="461"/>
        <v>-407776634.95298517</v>
      </c>
      <c r="HS112" s="412">
        <f t="shared" si="461"/>
        <v>-458340048.71495044</v>
      </c>
      <c r="HT112" s="220">
        <f>+(HO112-HN112)/HN112</f>
        <v>1.4264490479179754</v>
      </c>
      <c r="HU112" s="219">
        <f>+HO112-HN112</f>
        <v>-1211247634.1936815</v>
      </c>
      <c r="HV112" s="218">
        <f>+HO112-HR112</f>
        <v>-1652605874.378088</v>
      </c>
      <c r="HW112" s="117">
        <f t="shared" si="449"/>
        <v>3.4563359345968019</v>
      </c>
      <c r="HX112" s="118">
        <f t="shared" si="422"/>
        <v>682292931.68603981</v>
      </c>
      <c r="HY112" s="118">
        <f t="shared" si="423"/>
        <v>1893540565.8797212</v>
      </c>
      <c r="IN112" s="216">
        <f>SUM(IO112:IT112)</f>
        <v>-4910653480.2183294</v>
      </c>
      <c r="IO112" s="246">
        <f t="shared" ref="IO112:IT112" si="462">IO41</f>
        <v>-949761613.94533849</v>
      </c>
      <c r="IP112" s="246">
        <f t="shared" si="462"/>
        <v>-2304548163.9067068</v>
      </c>
      <c r="IQ112" s="246">
        <f t="shared" si="462"/>
        <v>-186613550.0093478</v>
      </c>
      <c r="IR112" s="246">
        <f t="shared" si="462"/>
        <v>-534799854.18014336</v>
      </c>
      <c r="IS112" s="246">
        <f t="shared" si="462"/>
        <v>-456100210.0867452</v>
      </c>
      <c r="IT112" s="412">
        <f t="shared" si="462"/>
        <v>-478830088.0900479</v>
      </c>
      <c r="IU112" s="220">
        <f>+(IP112-IO112)/IO112</f>
        <v>1.4264490479179759</v>
      </c>
      <c r="IV112" s="219">
        <f>+IP112-IO112</f>
        <v>-1354786549.9613683</v>
      </c>
      <c r="IW112" s="218">
        <f>+IP112-IS112</f>
        <v>-1848447953.8199615</v>
      </c>
      <c r="IX112" s="117">
        <f t="shared" si="450"/>
        <v>3.4563359345968063</v>
      </c>
      <c r="IY112" s="118">
        <f t="shared" si="424"/>
        <v>763148063.93599069</v>
      </c>
      <c r="IZ112" s="118">
        <f t="shared" si="425"/>
        <v>2117934613.8973589</v>
      </c>
      <c r="JO112" s="216">
        <f>SUM(JP112:JU112)</f>
        <v>-5401489912.4550858</v>
      </c>
      <c r="JP112" s="246">
        <f t="shared" ref="JP112:JU112" si="463">JP41</f>
        <v>-1041986797.9072137</v>
      </c>
      <c r="JQ112" s="246">
        <f t="shared" si="463"/>
        <v>-2528327873.7250557</v>
      </c>
      <c r="JR112" s="246">
        <f t="shared" si="463"/>
        <v>-204734380.25421068</v>
      </c>
      <c r="JS112" s="246">
        <f t="shared" si="463"/>
        <v>-586730795.8083936</v>
      </c>
      <c r="JT112" s="246">
        <f t="shared" si="463"/>
        <v>-500389140.23792744</v>
      </c>
      <c r="JU112" s="412">
        <f t="shared" si="463"/>
        <v>-539320924.52228475</v>
      </c>
      <c r="JV112" s="220">
        <f>+(JQ112-JP112)/JP112</f>
        <v>1.4264490479179728</v>
      </c>
      <c r="JW112" s="219">
        <f>+JQ112-JP112</f>
        <v>-1486341075.817842</v>
      </c>
      <c r="JX112" s="218">
        <f>+JQ112-JT112</f>
        <v>-2027938733.4871283</v>
      </c>
      <c r="JY112" s="117">
        <f t="shared" si="451"/>
        <v>3.4563359345968001</v>
      </c>
      <c r="JZ112" s="118">
        <f t="shared" si="426"/>
        <v>837252417.65300298</v>
      </c>
      <c r="KA112" s="118">
        <f t="shared" si="427"/>
        <v>2323593493.4708452</v>
      </c>
      <c r="KP112" s="216">
        <f>SUM(KQ112:KV112)</f>
        <v>-5892078027.4204731</v>
      </c>
      <c r="KQ112" s="246">
        <f t="shared" ref="KQ112:KV112" si="464">KQ41</f>
        <v>-1136301868.7959204</v>
      </c>
      <c r="KR112" s="246">
        <f t="shared" si="464"/>
        <v>-2757178587.6872764</v>
      </c>
      <c r="KS112" s="246">
        <f t="shared" si="464"/>
        <v>-223265841.13818133</v>
      </c>
      <c r="KT112" s="246">
        <f t="shared" si="464"/>
        <v>-639838528.757025</v>
      </c>
      <c r="KU112" s="246">
        <f t="shared" si="464"/>
        <v>-545681688.40482032</v>
      </c>
      <c r="KV112" s="412">
        <f t="shared" si="464"/>
        <v>-589811512.63725007</v>
      </c>
      <c r="KW112" s="220">
        <f>+(KR112-KQ112)/KQ112</f>
        <v>1.4264490479179748</v>
      </c>
      <c r="KX112" s="219">
        <f>+KR112-KQ112</f>
        <v>-1620876718.891356</v>
      </c>
      <c r="KY112" s="218">
        <f>+KR112-KU112</f>
        <v>-2211496899.2824559</v>
      </c>
      <c r="KZ112" s="117">
        <f t="shared" si="452"/>
        <v>3.4563359345968037</v>
      </c>
      <c r="LA112" s="118">
        <f t="shared" si="428"/>
        <v>913036027.65773904</v>
      </c>
      <c r="LB112" s="118">
        <f t="shared" si="429"/>
        <v>2533912746.5490952</v>
      </c>
    </row>
    <row r="113" spans="1:327" x14ac:dyDescent="0.25">
      <c r="A113" s="215">
        <v>0</v>
      </c>
      <c r="B113" s="214"/>
      <c r="C113" s="214"/>
      <c r="D113" s="143"/>
      <c r="E113" s="147"/>
      <c r="F113" s="143"/>
      <c r="G113" s="388"/>
      <c r="H113" s="213"/>
      <c r="I113" s="215"/>
      <c r="J113" s="148"/>
      <c r="K113" s="149"/>
      <c r="L113" s="148">
        <f>+F113-E113</f>
        <v>0</v>
      </c>
      <c r="M113" s="213" t="e">
        <f>+(I113-#REF!)</f>
        <v>#REF!</v>
      </c>
      <c r="N113" s="117" t="e">
        <f t="shared" si="442"/>
        <v>#REF!</v>
      </c>
      <c r="V113" s="116">
        <v>5222745.455000001</v>
      </c>
      <c r="AF113" s="143"/>
      <c r="AG113" s="147"/>
      <c r="AH113" s="143"/>
      <c r="AI113" s="388"/>
      <c r="AJ113" s="213"/>
      <c r="AK113" s="215"/>
      <c r="AL113" s="148"/>
      <c r="AM113" s="149"/>
      <c r="AN113" s="148">
        <f>+AH113-AG113</f>
        <v>0</v>
      </c>
      <c r="AO113" s="213" t="e">
        <f>+(AK113-#REF!)</f>
        <v>#REF!</v>
      </c>
      <c r="AX113" s="116">
        <v>5222745.455000001</v>
      </c>
      <c r="BG113" s="143"/>
      <c r="BH113" s="147"/>
      <c r="BI113" s="143"/>
      <c r="BJ113" s="388"/>
      <c r="BK113" s="213"/>
      <c r="BL113" s="215"/>
      <c r="BM113" s="148"/>
      <c r="BN113" s="149"/>
      <c r="BO113" s="148">
        <f>+BI113-BH113</f>
        <v>0</v>
      </c>
      <c r="BP113" s="213" t="e">
        <f>+(BL113-#REF!)</f>
        <v>#REF!</v>
      </c>
      <c r="BQ113" s="117" t="e">
        <f t="shared" si="443"/>
        <v>#REF!</v>
      </c>
      <c r="BY113" s="116">
        <v>5222745.455000001</v>
      </c>
      <c r="CH113" s="143"/>
      <c r="CI113" s="147"/>
      <c r="CJ113" s="143"/>
      <c r="CK113" s="388"/>
      <c r="CL113" s="213"/>
      <c r="CM113" s="215"/>
      <c r="CN113" s="148"/>
      <c r="CO113" s="149"/>
      <c r="CP113" s="148">
        <f>+CJ113-CI113</f>
        <v>0</v>
      </c>
      <c r="CQ113" s="213" t="e">
        <f>+(CM113-#REF!)</f>
        <v>#REF!</v>
      </c>
      <c r="CR113" s="117" t="e">
        <f t="shared" si="444"/>
        <v>#REF!</v>
      </c>
      <c r="CZ113" s="116">
        <v>5222745.455000001</v>
      </c>
      <c r="DI113" s="143"/>
      <c r="DJ113" s="147"/>
      <c r="DK113" s="143"/>
      <c r="DL113" s="388"/>
      <c r="DM113" s="213"/>
      <c r="DN113" s="215"/>
      <c r="DO113" s="148"/>
      <c r="DP113" s="149"/>
      <c r="DQ113" s="148">
        <f>+DK113-DJ113</f>
        <v>0</v>
      </c>
      <c r="DR113" s="213" t="e">
        <f>+(DN113-#REF!)</f>
        <v>#REF!</v>
      </c>
      <c r="DS113" s="117" t="e">
        <f t="shared" si="445"/>
        <v>#REF!</v>
      </c>
      <c r="EA113" s="116">
        <v>5222745.455000001</v>
      </c>
      <c r="EJ113" s="143"/>
      <c r="EK113" s="147"/>
      <c r="EL113" s="143"/>
      <c r="EM113" s="388"/>
      <c r="EN113" s="213"/>
      <c r="EO113" s="215"/>
      <c r="EP113" s="148"/>
      <c r="EQ113" s="149"/>
      <c r="ER113" s="148">
        <f>+EL113-EK113</f>
        <v>0</v>
      </c>
      <c r="ES113" s="213" t="e">
        <f>+(EO113-#REF!)</f>
        <v>#REF!</v>
      </c>
      <c r="ET113" s="117" t="e">
        <f t="shared" si="446"/>
        <v>#REF!</v>
      </c>
      <c r="FB113" s="116">
        <v>5222745.455000001</v>
      </c>
      <c r="FK113" s="143"/>
      <c r="FL113" s="147"/>
      <c r="FM113" s="143"/>
      <c r="FN113" s="388"/>
      <c r="FO113" s="213"/>
      <c r="FP113" s="215"/>
      <c r="FQ113" s="148"/>
      <c r="FR113" s="149"/>
      <c r="FS113" s="148">
        <f>+FM113-FL113</f>
        <v>0</v>
      </c>
      <c r="FT113" s="213" t="e">
        <f>+(FP113-#REF!)</f>
        <v>#REF!</v>
      </c>
      <c r="FU113" s="117" t="e">
        <f t="shared" si="447"/>
        <v>#REF!</v>
      </c>
      <c r="GC113" s="116">
        <v>5222745.455000001</v>
      </c>
      <c r="GL113" s="143"/>
      <c r="GM113" s="147"/>
      <c r="GN113" s="143"/>
      <c r="GO113" s="388"/>
      <c r="GP113" s="213"/>
      <c r="GQ113" s="215"/>
      <c r="GR113" s="148"/>
      <c r="GS113" s="149"/>
      <c r="GT113" s="148">
        <f>+GN113-GM113</f>
        <v>0</v>
      </c>
      <c r="GU113" s="213" t="e">
        <f>+(GQ113-#REF!)</f>
        <v>#REF!</v>
      </c>
      <c r="GV113" s="117" t="e">
        <f t="shared" si="448"/>
        <v>#REF!</v>
      </c>
      <c r="HD113" s="116">
        <v>5222745.455000001</v>
      </c>
      <c r="HM113" s="143"/>
      <c r="HN113" s="147"/>
      <c r="HO113" s="143"/>
      <c r="HP113" s="388"/>
      <c r="HQ113" s="213"/>
      <c r="HR113" s="215"/>
      <c r="HS113" s="148"/>
      <c r="HT113" s="149"/>
      <c r="HU113" s="148">
        <f>+HO113-HN113</f>
        <v>0</v>
      </c>
      <c r="HV113" s="213" t="e">
        <f>+(HR113-#REF!)</f>
        <v>#REF!</v>
      </c>
      <c r="HW113" s="117" t="e">
        <f t="shared" si="449"/>
        <v>#REF!</v>
      </c>
      <c r="IE113" s="116">
        <v>5222745.455000001</v>
      </c>
      <c r="IN113" s="143"/>
      <c r="IO113" s="147"/>
      <c r="IP113" s="143"/>
      <c r="IQ113" s="388"/>
      <c r="IR113" s="213"/>
      <c r="IS113" s="215"/>
      <c r="IT113" s="148"/>
      <c r="IU113" s="149"/>
      <c r="IV113" s="148">
        <f>+IP113-IO113</f>
        <v>0</v>
      </c>
      <c r="IW113" s="213" t="e">
        <f>+(IS113-#REF!)</f>
        <v>#REF!</v>
      </c>
      <c r="IX113" s="117" t="e">
        <f t="shared" si="450"/>
        <v>#REF!</v>
      </c>
      <c r="JF113" s="116">
        <v>5222745.455000001</v>
      </c>
      <c r="JO113" s="143"/>
      <c r="JP113" s="147"/>
      <c r="JQ113" s="143"/>
      <c r="JR113" s="388"/>
      <c r="JS113" s="213"/>
      <c r="JT113" s="215"/>
      <c r="JU113" s="148"/>
      <c r="JV113" s="149"/>
      <c r="JW113" s="148">
        <f>+JQ113-JP113</f>
        <v>0</v>
      </c>
      <c r="JX113" s="213" t="e">
        <f>+(JT113-#REF!)</f>
        <v>#REF!</v>
      </c>
      <c r="JY113" s="117" t="e">
        <f t="shared" si="451"/>
        <v>#REF!</v>
      </c>
      <c r="KG113" s="116">
        <v>5222745.455000001</v>
      </c>
      <c r="KP113" s="143"/>
      <c r="KQ113" s="147"/>
      <c r="KR113" s="143"/>
      <c r="KS113" s="388"/>
      <c r="KT113" s="213"/>
      <c r="KU113" s="215"/>
      <c r="KV113" s="148"/>
      <c r="KW113" s="149"/>
      <c r="KX113" s="148">
        <f>+KR113-KQ113</f>
        <v>0</v>
      </c>
      <c r="KY113" s="213" t="e">
        <f>+(KU113-#REF!)</f>
        <v>#REF!</v>
      </c>
      <c r="KZ113" s="117" t="e">
        <f t="shared" si="452"/>
        <v>#REF!</v>
      </c>
      <c r="LH113" s="116">
        <v>5222745.455000001</v>
      </c>
    </row>
    <row r="114" spans="1:327" x14ac:dyDescent="0.25">
      <c r="A114" s="142">
        <v>31201.797425274039</v>
      </c>
      <c r="B114" s="141" t="s">
        <v>330</v>
      </c>
      <c r="C114" s="141"/>
      <c r="D114" s="141">
        <f t="shared" ref="D114:J114" si="465">+D78+D86+D90+D112</f>
        <v>-1135492215.4559965</v>
      </c>
      <c r="E114" s="157">
        <f t="shared" si="465"/>
        <v>-513300381.94682574</v>
      </c>
      <c r="F114" s="141">
        <f t="shared" si="465"/>
        <v>-36554391.961225986</v>
      </c>
      <c r="G114" s="411">
        <f t="shared" si="465"/>
        <v>-707807258.38241971</v>
      </c>
      <c r="H114" s="138">
        <f t="shared" si="465"/>
        <v>-86533252.315546185</v>
      </c>
      <c r="I114" s="142">
        <f t="shared" si="465"/>
        <v>-54915248.502271473</v>
      </c>
      <c r="J114" s="139">
        <f t="shared" si="465"/>
        <v>263618317.65229294</v>
      </c>
      <c r="K114" s="140">
        <f>+(F114-E114)/E114</f>
        <v>-0.92878557420397023</v>
      </c>
      <c r="L114" s="139">
        <f>+F114-E114</f>
        <v>476745989.98559976</v>
      </c>
      <c r="M114" s="138">
        <f>+F114-I114</f>
        <v>18360856.541045487</v>
      </c>
      <c r="N114" s="117">
        <f t="shared" si="442"/>
        <v>-0.21218267024209439</v>
      </c>
      <c r="V114" s="118">
        <f>+V113+F112</f>
        <v>-214836158.26526037</v>
      </c>
      <c r="AF114" s="141">
        <f t="shared" ref="AF114:AL114" si="466">+AF78+AF86+AF90+AF112</f>
        <v>-1448554218.5769782</v>
      </c>
      <c r="AG114" s="157">
        <f t="shared" si="466"/>
        <v>-26755317.403774142</v>
      </c>
      <c r="AH114" s="141">
        <f t="shared" si="466"/>
        <v>-1359464209.8200474</v>
      </c>
      <c r="AI114" s="411">
        <f t="shared" si="466"/>
        <v>54493096.676034734</v>
      </c>
      <c r="AJ114" s="138">
        <f t="shared" si="466"/>
        <v>-176579936.51061726</v>
      </c>
      <c r="AK114" s="142">
        <f t="shared" si="466"/>
        <v>-176283948.50598919</v>
      </c>
      <c r="AL114" s="139">
        <f t="shared" si="466"/>
        <v>236036096.98741445</v>
      </c>
      <c r="AM114" s="140">
        <f>+(AH114-AG114)/AG114</f>
        <v>49.810991673314227</v>
      </c>
      <c r="AN114" s="139">
        <f>+AH114-AG114</f>
        <v>-1332708892.4162731</v>
      </c>
      <c r="AO114" s="138">
        <f>+AH114-AK114</f>
        <v>-1183180261.3140583</v>
      </c>
      <c r="AX114" s="118">
        <f>+AX113+AH112</f>
        <v>-435008325.69801801</v>
      </c>
      <c r="BG114" s="141">
        <f t="shared" ref="BG114:BM114" si="467">+BG78+BG86+BG90+BG112</f>
        <v>-637798086.12808812</v>
      </c>
      <c r="BH114" s="157">
        <f t="shared" si="467"/>
        <v>778578869.63510215</v>
      </c>
      <c r="BI114" s="141">
        <f t="shared" si="467"/>
        <v>-1678849130.3338542</v>
      </c>
      <c r="BJ114" s="411">
        <f t="shared" si="467"/>
        <v>142475010.04141378</v>
      </c>
      <c r="BK114" s="138">
        <f t="shared" si="467"/>
        <v>-308402872.86299241</v>
      </c>
      <c r="BL114" s="142">
        <f t="shared" si="467"/>
        <v>73154927.544117868</v>
      </c>
      <c r="BM114" s="139">
        <f t="shared" si="467"/>
        <v>355245109.84812665</v>
      </c>
      <c r="BN114" s="140">
        <f>+(BI114-BH114)/BH114</f>
        <v>-3.1562993754514341</v>
      </c>
      <c r="BO114" s="139">
        <f>+BI114-BH114</f>
        <v>-2457427999.9689565</v>
      </c>
      <c r="BP114" s="138">
        <f>+BI114-BL114</f>
        <v>-1752004057.8779721</v>
      </c>
      <c r="BQ114" s="117">
        <f t="shared" si="443"/>
        <v>5.68089409029694</v>
      </c>
      <c r="BY114" s="118">
        <f>+BY113+BI112</f>
        <v>-650511530.55157435</v>
      </c>
      <c r="CH114" s="141">
        <f t="shared" ref="CH114:CN114" si="468">+CH78+CH86+CH90+CH112</f>
        <v>-2518022115.369535</v>
      </c>
      <c r="CI114" s="157">
        <f t="shared" si="468"/>
        <v>-283088743.2518723</v>
      </c>
      <c r="CJ114" s="141">
        <f t="shared" si="468"/>
        <v>-2430172513.8714533</v>
      </c>
      <c r="CK114" s="411">
        <f t="shared" si="468"/>
        <v>237222538.43353412</v>
      </c>
      <c r="CL114" s="138">
        <f t="shared" si="468"/>
        <v>-539638018.48355675</v>
      </c>
      <c r="CM114" s="142">
        <f t="shared" si="468"/>
        <v>-10446683.550874829</v>
      </c>
      <c r="CN114" s="139">
        <f t="shared" si="468"/>
        <v>508101305.35469043</v>
      </c>
      <c r="CO114" s="140">
        <f>+(CJ114-CI114)/CI114</f>
        <v>7.5844901000152376</v>
      </c>
      <c r="CP114" s="139">
        <f>+CJ114-CI114</f>
        <v>-2147083770.619581</v>
      </c>
      <c r="CQ114" s="138">
        <f>+CJ114-CM114</f>
        <v>-2419725830.3205786</v>
      </c>
      <c r="CR114" s="117">
        <f t="shared" si="444"/>
        <v>4.4839795333921781</v>
      </c>
      <c r="CZ114" s="118">
        <f>+CZ113+CJ112</f>
        <v>-897780127.74726021</v>
      </c>
      <c r="DI114" s="141">
        <f t="shared" ref="DI114:DO114" si="469">+DI78+DI86+DI90+DI112</f>
        <v>-2656549696.333621</v>
      </c>
      <c r="DJ114" s="157">
        <f t="shared" si="469"/>
        <v>-281497147.61591887</v>
      </c>
      <c r="DK114" s="141">
        <f t="shared" si="469"/>
        <v>-3099104093.7454462</v>
      </c>
      <c r="DL114" s="411">
        <f t="shared" si="469"/>
        <v>372368310.47575426</v>
      </c>
      <c r="DM114" s="138">
        <f t="shared" si="469"/>
        <v>-653679411.9574641</v>
      </c>
      <c r="DN114" s="142">
        <f t="shared" si="469"/>
        <v>-202732722.56378379</v>
      </c>
      <c r="DO114" s="139">
        <f t="shared" si="469"/>
        <v>1208095369.0732388</v>
      </c>
      <c r="DP114" s="140">
        <f>+(DK114-DJ114)/DJ114</f>
        <v>10.009362332771962</v>
      </c>
      <c r="DQ114" s="139">
        <f>+DK114-DJ114</f>
        <v>-2817606946.1295271</v>
      </c>
      <c r="DR114" s="138">
        <f>+DK114-DN114</f>
        <v>-2896371371.1816626</v>
      </c>
      <c r="DS114" s="117">
        <f t="shared" si="445"/>
        <v>4.4308743983666012</v>
      </c>
      <c r="EA114" s="118">
        <f>+EA113+DK112</f>
        <v>-1123061346.763792</v>
      </c>
      <c r="EJ114" s="141">
        <f t="shared" ref="EJ114:EP114" si="470">+EJ78+EJ86+EJ90+EJ112</f>
        <v>-3381935375.626781</v>
      </c>
      <c r="EK114" s="157">
        <f t="shared" si="470"/>
        <v>219547368.26949024</v>
      </c>
      <c r="EL114" s="141">
        <f t="shared" si="470"/>
        <v>-3668264497.4364538</v>
      </c>
      <c r="EM114" s="411">
        <f t="shared" si="470"/>
        <v>254193756.65030545</v>
      </c>
      <c r="EN114" s="138">
        <f t="shared" si="470"/>
        <v>-769068000.97766757</v>
      </c>
      <c r="EO114" s="142">
        <f t="shared" si="470"/>
        <v>-678640178.83937764</v>
      </c>
      <c r="EP114" s="139">
        <f t="shared" si="470"/>
        <v>1260296176.7069206</v>
      </c>
      <c r="EQ114" s="140">
        <f>+(EL114-EK114)/EK114</f>
        <v>-17.708305484826987</v>
      </c>
      <c r="ER114" s="139">
        <f>+EL114-EK114</f>
        <v>-3887811865.7059441</v>
      </c>
      <c r="ES114" s="138">
        <f>+EL114-EO114</f>
        <v>-2989624318.5970764</v>
      </c>
      <c r="ET114" s="117">
        <f t="shared" si="446"/>
        <v>3.8873341691457139</v>
      </c>
      <c r="FB114" s="118">
        <f>+FB113+EL112</f>
        <v>-1356829434.2386098</v>
      </c>
      <c r="FK114" s="141">
        <f t="shared" ref="FK114:FQ114" si="471">+FK78+FK86+FK90+FK112</f>
        <v>-5095718766.6655807</v>
      </c>
      <c r="FL114" s="157">
        <f t="shared" si="471"/>
        <v>-54818827.706759691</v>
      </c>
      <c r="FM114" s="141">
        <f t="shared" si="471"/>
        <v>-4228969359.6347818</v>
      </c>
      <c r="FN114" s="411">
        <f t="shared" si="471"/>
        <v>246025152.71598586</v>
      </c>
      <c r="FO114" s="138">
        <f t="shared" si="471"/>
        <v>-924260982.55392992</v>
      </c>
      <c r="FP114" s="142">
        <f t="shared" si="471"/>
        <v>-1649817309.3529487</v>
      </c>
      <c r="FQ114" s="139">
        <f t="shared" si="471"/>
        <v>1516122559.8668485</v>
      </c>
      <c r="FR114" s="140">
        <f>+(FM114-FL114)/FL114</f>
        <v>76.14446909110589</v>
      </c>
      <c r="FS114" s="139">
        <f>+FM114-FL114</f>
        <v>-4174150531.9280224</v>
      </c>
      <c r="FT114" s="138">
        <f>+FM114-FP114</f>
        <v>-2579152050.2818332</v>
      </c>
      <c r="FU114" s="117">
        <f t="shared" si="447"/>
        <v>2.7905019242022817</v>
      </c>
      <c r="GC114" s="118">
        <f>+GC113+FM112</f>
        <v>-1587120632.8226118</v>
      </c>
      <c r="GL114" s="141">
        <f t="shared" ref="GL114:GR114" si="472">+GL78+GL86+GL90+GL112</f>
        <v>-4678234758.2475214</v>
      </c>
      <c r="GM114" s="157">
        <f t="shared" si="472"/>
        <v>-327785650.07342887</v>
      </c>
      <c r="GN114" s="141">
        <f t="shared" si="472"/>
        <v>-4959130038.6228256</v>
      </c>
      <c r="GO114" s="411">
        <f t="shared" si="472"/>
        <v>228433139.33367226</v>
      </c>
      <c r="GP114" s="138">
        <f t="shared" si="472"/>
        <v>-373147589.68808973</v>
      </c>
      <c r="GQ114" s="142">
        <f t="shared" si="472"/>
        <v>-782867229.47493029</v>
      </c>
      <c r="GR114" s="139">
        <f t="shared" si="472"/>
        <v>1536262610.2780786</v>
      </c>
      <c r="GS114" s="140">
        <f>+(GN114-GM114)/GM114</f>
        <v>14.129185910096755</v>
      </c>
      <c r="GT114" s="139">
        <f>+GN114-GM114</f>
        <v>-4631344388.5493965</v>
      </c>
      <c r="GU114" s="138">
        <f>+GN114-GQ114</f>
        <v>-4176262809.1478953</v>
      </c>
      <c r="GV114" s="117">
        <f t="shared" si="448"/>
        <v>11.191986561239188</v>
      </c>
      <c r="HD114" s="118">
        <f>+HD113+GN112</f>
        <v>-1815932912.6061645</v>
      </c>
      <c r="HM114" s="141">
        <f t="shared" ref="HM114:HS114" si="473">+HM78+HM86+HM90+HM112</f>
        <v>-5501234908.262476</v>
      </c>
      <c r="HN114" s="157">
        <f t="shared" si="473"/>
        <v>-477386728.61632204</v>
      </c>
      <c r="HO114" s="141">
        <f t="shared" si="473"/>
        <v>-5560349330.4094992</v>
      </c>
      <c r="HP114" s="411">
        <f t="shared" si="473"/>
        <v>148331231.75961924</v>
      </c>
      <c r="HQ114" s="138">
        <f t="shared" si="473"/>
        <v>-345062615.86583924</v>
      </c>
      <c r="HR114" s="142">
        <f t="shared" si="473"/>
        <v>-767735140.60112584</v>
      </c>
      <c r="HS114" s="139">
        <f t="shared" si="473"/>
        <v>1500967675.4706826</v>
      </c>
      <c r="HT114" s="140">
        <f>+(HO114-HN114)/HN114</f>
        <v>10.647473624844686</v>
      </c>
      <c r="HU114" s="139">
        <f>+HO114-HN114</f>
        <v>-5082962601.7931767</v>
      </c>
      <c r="HV114" s="138">
        <f>+HO114-HR114</f>
        <v>-4792614189.8083735</v>
      </c>
      <c r="HW114" s="117">
        <f t="shared" si="449"/>
        <v>13.889114524280275</v>
      </c>
      <c r="IE114" s="118">
        <f>+IE113+HO112</f>
        <v>-2055159763.8760734</v>
      </c>
      <c r="IN114" s="141">
        <f t="shared" ref="IN114:IT114" si="474">+IN78+IN86+IN90+IN112</f>
        <v>-6292175802.3499689</v>
      </c>
      <c r="IO114" s="157">
        <f t="shared" si="474"/>
        <v>-702608354.71691263</v>
      </c>
      <c r="IP114" s="141">
        <f t="shared" si="474"/>
        <v>-6090177222.2581902</v>
      </c>
      <c r="IQ114" s="411">
        <f t="shared" si="474"/>
        <v>143724709.51650137</v>
      </c>
      <c r="IR114" s="138">
        <f t="shared" si="474"/>
        <v>-499651837.63456619</v>
      </c>
      <c r="IS114" s="142">
        <f t="shared" si="474"/>
        <v>-739575028.331568</v>
      </c>
      <c r="IT114" s="139">
        <f t="shared" si="474"/>
        <v>1596111931.0747666</v>
      </c>
      <c r="IU114" s="140">
        <f>+(IP114-IO114)/IO114</f>
        <v>7.667954460507346</v>
      </c>
      <c r="IV114" s="139">
        <f>+IP114-IO114</f>
        <v>-5387568867.5412779</v>
      </c>
      <c r="IW114" s="138">
        <f>+IP114-IS114</f>
        <v>-5350602193.9266224</v>
      </c>
      <c r="IX114" s="117">
        <f t="shared" si="450"/>
        <v>10.708661093407065</v>
      </c>
      <c r="JF114" s="118">
        <f>+JF113+IP112</f>
        <v>-2299325418.4517069</v>
      </c>
      <c r="JO114" s="141">
        <f t="shared" ref="JO114:JU114" si="475">+JO78+JO86+JO90+JO112</f>
        <v>-6921696979.8696175</v>
      </c>
      <c r="JP114" s="157">
        <f t="shared" si="475"/>
        <v>-1075176621.6901889</v>
      </c>
      <c r="JQ114" s="141">
        <f t="shared" si="475"/>
        <v>-6554463812.936264</v>
      </c>
      <c r="JR114" s="411">
        <f t="shared" si="475"/>
        <v>348078964.24361038</v>
      </c>
      <c r="JS114" s="138">
        <f t="shared" si="475"/>
        <v>-614778390.74631631</v>
      </c>
      <c r="JT114" s="142">
        <f t="shared" si="475"/>
        <v>-639357407.0365324</v>
      </c>
      <c r="JU114" s="139">
        <f t="shared" si="475"/>
        <v>1614000288.2960727</v>
      </c>
      <c r="JV114" s="140">
        <f>+(JQ114-JP114)/JP114</f>
        <v>5.096174043137748</v>
      </c>
      <c r="JW114" s="139">
        <f>+JQ114-JP114</f>
        <v>-5479287191.2460747</v>
      </c>
      <c r="JX114" s="138">
        <f>+JQ114-JT114</f>
        <v>-5915106405.8997316</v>
      </c>
      <c r="JY114" s="117">
        <f t="shared" si="451"/>
        <v>9.621526219747297</v>
      </c>
      <c r="KG114" s="118">
        <f>+KG113+JQ112</f>
        <v>-2523105128.2700558</v>
      </c>
      <c r="KP114" s="141">
        <f t="shared" ref="KP114:KV114" si="476">+KP78+KP86+KP90+KP112</f>
        <v>-8739860113.0380878</v>
      </c>
      <c r="KQ114" s="157">
        <f t="shared" si="476"/>
        <v>-1454105381.5438428</v>
      </c>
      <c r="KR114" s="141">
        <f t="shared" si="476"/>
        <v>-7372356174.1037426</v>
      </c>
      <c r="KS114" s="411">
        <f t="shared" si="476"/>
        <v>259910705.37104183</v>
      </c>
      <c r="KT114" s="138">
        <f t="shared" si="476"/>
        <v>-801101816.69458485</v>
      </c>
      <c r="KU114" s="142">
        <f t="shared" si="476"/>
        <v>-595328071.92210007</v>
      </c>
      <c r="KV114" s="139">
        <f t="shared" si="476"/>
        <v>1223120625.8551426</v>
      </c>
      <c r="KW114" s="140">
        <f>+(KR114-KQ114)/KQ114</f>
        <v>4.0700288078683924</v>
      </c>
      <c r="KX114" s="139">
        <f>+KR114-KQ114</f>
        <v>-5918250792.5599003</v>
      </c>
      <c r="KY114" s="138">
        <f>+KR114-KU114</f>
        <v>-6777028102.1816425</v>
      </c>
      <c r="KZ114" s="117">
        <f t="shared" si="452"/>
        <v>8.4596339203726245</v>
      </c>
      <c r="LH114" s="118">
        <f>+LH113+KR112</f>
        <v>-2751955842.2322764</v>
      </c>
    </row>
    <row r="115" spans="1:327" x14ac:dyDescent="0.25">
      <c r="A115" s="147">
        <v>0</v>
      </c>
      <c r="B115" s="143" t="s">
        <v>222</v>
      </c>
      <c r="C115" s="143"/>
      <c r="D115" s="143"/>
      <c r="E115" s="147"/>
      <c r="F115" s="211"/>
      <c r="G115" s="388"/>
      <c r="H115" s="213"/>
      <c r="I115" s="215"/>
      <c r="J115" s="148"/>
      <c r="K115" s="149"/>
      <c r="L115" s="148"/>
      <c r="M115" s="147" t="e">
        <f>+(I115-#REF!)</f>
        <v>#REF!</v>
      </c>
      <c r="N115" s="117" t="e">
        <f t="shared" si="442"/>
        <v>#REF!</v>
      </c>
      <c r="V115" s="212">
        <f>+V114*1000</f>
        <v>-214836158265.26038</v>
      </c>
      <c r="AF115" s="143"/>
      <c r="AG115" s="147"/>
      <c r="AH115" s="211"/>
      <c r="AI115" s="388"/>
      <c r="AJ115" s="213"/>
      <c r="AK115" s="215"/>
      <c r="AL115" s="148"/>
      <c r="AM115" s="149"/>
      <c r="AN115" s="148"/>
      <c r="AO115" s="147" t="e">
        <f>+(AK115-#REF!)</f>
        <v>#REF!</v>
      </c>
      <c r="AX115" s="212">
        <f>+AX114*1000</f>
        <v>-435008325698.01801</v>
      </c>
      <c r="BG115" s="143"/>
      <c r="BH115" s="147"/>
      <c r="BI115" s="211"/>
      <c r="BJ115" s="388"/>
      <c r="BK115" s="213"/>
      <c r="BL115" s="215"/>
      <c r="BM115" s="148"/>
      <c r="BN115" s="149"/>
      <c r="BO115" s="148"/>
      <c r="BP115" s="147" t="e">
        <f>+(BL115-#REF!)</f>
        <v>#REF!</v>
      </c>
      <c r="BQ115" s="117" t="e">
        <f t="shared" si="443"/>
        <v>#REF!</v>
      </c>
      <c r="BY115" s="212">
        <f>+BY114*1000</f>
        <v>-650511530551.57434</v>
      </c>
      <c r="CH115" s="143"/>
      <c r="CI115" s="147"/>
      <c r="CJ115" s="211"/>
      <c r="CK115" s="388"/>
      <c r="CL115" s="213"/>
      <c r="CM115" s="215"/>
      <c r="CN115" s="148"/>
      <c r="CO115" s="149"/>
      <c r="CP115" s="148"/>
      <c r="CQ115" s="147" t="e">
        <f>+(CM115-#REF!)</f>
        <v>#REF!</v>
      </c>
      <c r="CR115" s="117" t="e">
        <f t="shared" si="444"/>
        <v>#REF!</v>
      </c>
      <c r="CZ115" s="212">
        <f>+CZ114*1000</f>
        <v>-897780127747.26025</v>
      </c>
      <c r="DI115" s="143"/>
      <c r="DJ115" s="147"/>
      <c r="DK115" s="211"/>
      <c r="DL115" s="388"/>
      <c r="DM115" s="213"/>
      <c r="DN115" s="215"/>
      <c r="DO115" s="148"/>
      <c r="DP115" s="149"/>
      <c r="DQ115" s="148"/>
      <c r="DR115" s="147" t="e">
        <f>+(DN115-#REF!)</f>
        <v>#REF!</v>
      </c>
      <c r="DS115" s="117" t="e">
        <f t="shared" si="445"/>
        <v>#REF!</v>
      </c>
      <c r="EA115" s="212">
        <f>+EA114*1000</f>
        <v>-1123061346763.792</v>
      </c>
      <c r="EJ115" s="143"/>
      <c r="EK115" s="147"/>
      <c r="EL115" s="211"/>
      <c r="EM115" s="388"/>
      <c r="EN115" s="213"/>
      <c r="EO115" s="215"/>
      <c r="EP115" s="148"/>
      <c r="EQ115" s="149"/>
      <c r="ER115" s="148"/>
      <c r="ES115" s="147" t="e">
        <f>+(EO115-#REF!)</f>
        <v>#REF!</v>
      </c>
      <c r="ET115" s="117" t="e">
        <f t="shared" si="446"/>
        <v>#REF!</v>
      </c>
      <c r="FB115" s="212">
        <f>+FB114*1000</f>
        <v>-1356829434238.6099</v>
      </c>
      <c r="FK115" s="143"/>
      <c r="FL115" s="147"/>
      <c r="FM115" s="211"/>
      <c r="FN115" s="388"/>
      <c r="FO115" s="213"/>
      <c r="FP115" s="215"/>
      <c r="FQ115" s="148"/>
      <c r="FR115" s="149"/>
      <c r="FS115" s="148"/>
      <c r="FT115" s="147" t="e">
        <f>+(FP115-#REF!)</f>
        <v>#REF!</v>
      </c>
      <c r="FU115" s="117" t="e">
        <f t="shared" si="447"/>
        <v>#REF!</v>
      </c>
      <c r="GC115" s="212">
        <f>+GC114*1000</f>
        <v>-1587120632822.6118</v>
      </c>
      <c r="GL115" s="143"/>
      <c r="GM115" s="147"/>
      <c r="GN115" s="211"/>
      <c r="GO115" s="388"/>
      <c r="GP115" s="213"/>
      <c r="GQ115" s="215"/>
      <c r="GR115" s="148"/>
      <c r="GS115" s="149"/>
      <c r="GT115" s="148"/>
      <c r="GU115" s="147" t="e">
        <f>+(GQ115-#REF!)</f>
        <v>#REF!</v>
      </c>
      <c r="GV115" s="117" t="e">
        <f t="shared" si="448"/>
        <v>#REF!</v>
      </c>
      <c r="HD115" s="212">
        <f>+HD114*1000</f>
        <v>-1815932912606.1646</v>
      </c>
      <c r="HM115" s="143"/>
      <c r="HN115" s="147"/>
      <c r="HO115" s="211"/>
      <c r="HP115" s="388"/>
      <c r="HQ115" s="213"/>
      <c r="HR115" s="215"/>
      <c r="HS115" s="148"/>
      <c r="HT115" s="149"/>
      <c r="HU115" s="148"/>
      <c r="HV115" s="147" t="e">
        <f>+(HR115-#REF!)</f>
        <v>#REF!</v>
      </c>
      <c r="HW115" s="117" t="e">
        <f t="shared" si="449"/>
        <v>#REF!</v>
      </c>
      <c r="IE115" s="212">
        <f>+IE114*1000</f>
        <v>-2055159763876.0732</v>
      </c>
      <c r="IN115" s="143"/>
      <c r="IO115" s="147"/>
      <c r="IP115" s="211"/>
      <c r="IQ115" s="388"/>
      <c r="IR115" s="213"/>
      <c r="IS115" s="215"/>
      <c r="IT115" s="148"/>
      <c r="IU115" s="149"/>
      <c r="IV115" s="148"/>
      <c r="IW115" s="147" t="e">
        <f>+(IS115-#REF!)</f>
        <v>#REF!</v>
      </c>
      <c r="IX115" s="117" t="e">
        <f t="shared" si="450"/>
        <v>#REF!</v>
      </c>
      <c r="JF115" s="212">
        <f>+JF114*1000</f>
        <v>-2299325418451.707</v>
      </c>
      <c r="JO115" s="143"/>
      <c r="JP115" s="147"/>
      <c r="JQ115" s="211"/>
      <c r="JR115" s="388"/>
      <c r="JS115" s="213"/>
      <c r="JT115" s="215"/>
      <c r="JU115" s="148"/>
      <c r="JV115" s="149"/>
      <c r="JW115" s="148"/>
      <c r="JX115" s="147" t="e">
        <f>+(JT115-#REF!)</f>
        <v>#REF!</v>
      </c>
      <c r="JY115" s="117" t="e">
        <f t="shared" si="451"/>
        <v>#REF!</v>
      </c>
      <c r="KG115" s="212">
        <f>+KG114*1000</f>
        <v>-2523105128270.0557</v>
      </c>
      <c r="KP115" s="143"/>
      <c r="KQ115" s="147"/>
      <c r="KR115" s="211"/>
      <c r="KS115" s="388"/>
      <c r="KT115" s="213"/>
      <c r="KU115" s="215"/>
      <c r="KV115" s="148"/>
      <c r="KW115" s="149"/>
      <c r="KX115" s="148"/>
      <c r="KY115" s="147" t="e">
        <f>+(KU115-#REF!)</f>
        <v>#REF!</v>
      </c>
      <c r="KZ115" s="117" t="e">
        <f t="shared" si="452"/>
        <v>#REF!</v>
      </c>
      <c r="LH115" s="212">
        <f>+LH114*1000</f>
        <v>-2751955842232.2764</v>
      </c>
    </row>
    <row r="116" spans="1:327" x14ac:dyDescent="0.25">
      <c r="A116" s="181">
        <v>0</v>
      </c>
      <c r="B116" s="143" t="s">
        <v>329</v>
      </c>
      <c r="C116" s="147"/>
      <c r="D116" s="207">
        <f t="shared" ref="D116:J116" si="477">-ABS(D85/D78)</f>
        <v>-1.5710707286251508</v>
      </c>
      <c r="E116" s="207">
        <f t="shared" si="477"/>
        <v>-0.62954857913805806</v>
      </c>
      <c r="F116" s="207">
        <f t="shared" si="477"/>
        <v>-0.30954774225595161</v>
      </c>
      <c r="G116" s="207">
        <f t="shared" si="477"/>
        <v>-4.2124741421364208E-2</v>
      </c>
      <c r="H116" s="207">
        <f t="shared" si="477"/>
        <v>-0.5352464213210425</v>
      </c>
      <c r="I116" s="207">
        <f t="shared" si="477"/>
        <v>-1.397881027183425</v>
      </c>
      <c r="J116" s="207">
        <f t="shared" si="477"/>
        <v>-1.0116595344576509</v>
      </c>
      <c r="K116" s="149"/>
      <c r="L116" s="210"/>
      <c r="M116" s="145" t="e">
        <f>+(I116-#REF!)</f>
        <v>#REF!</v>
      </c>
      <c r="N116" s="117" t="e">
        <f t="shared" si="442"/>
        <v>#REF!</v>
      </c>
      <c r="AF116" s="207">
        <f t="shared" ref="AF116:AL116" si="478">-ABS(AF85/AF78)</f>
        <v>-0.1232838687019454</v>
      </c>
      <c r="AG116" s="207">
        <f t="shared" si="478"/>
        <v>-0.31466167851504179</v>
      </c>
      <c r="AH116" s="207">
        <f t="shared" si="478"/>
        <v>-0.14174355843007927</v>
      </c>
      <c r="AI116" s="207">
        <f t="shared" si="478"/>
        <v>-8.6961770645385739E-2</v>
      </c>
      <c r="AJ116" s="207">
        <f t="shared" si="478"/>
        <v>-0.22505110106463627</v>
      </c>
      <c r="AK116" s="207">
        <f t="shared" si="478"/>
        <v>-7.6363447277861596E-2</v>
      </c>
      <c r="AL116" s="207">
        <f t="shared" si="478"/>
        <v>-9.3937617438255832E-3</v>
      </c>
      <c r="AM116" s="149"/>
      <c r="AN116" s="210"/>
      <c r="AO116" s="145" t="e">
        <f>+(AK116-#REF!)</f>
        <v>#REF!</v>
      </c>
      <c r="BG116" s="207">
        <f t="shared" ref="BG116:BM116" si="479">-ABS(BG85/BG78)</f>
        <v>-6.7864973774547893E-2</v>
      </c>
      <c r="BH116" s="207">
        <f t="shared" si="479"/>
        <v>-7.2686131404439788E-2</v>
      </c>
      <c r="BI116" s="207">
        <f t="shared" si="479"/>
        <v>-8.7135935637086936E-2</v>
      </c>
      <c r="BJ116" s="207">
        <f t="shared" si="479"/>
        <v>-4.4257724453871675E-2</v>
      </c>
      <c r="BK116" s="207">
        <f t="shared" si="479"/>
        <v>-0.32424702081031426</v>
      </c>
      <c r="BL116" s="207">
        <f t="shared" si="479"/>
        <v>-9.5163993516067427E-2</v>
      </c>
      <c r="BM116" s="207">
        <f t="shared" si="479"/>
        <v>-2.0328518706319063E-2</v>
      </c>
      <c r="BN116" s="149"/>
      <c r="BO116" s="210"/>
      <c r="BP116" s="145" t="e">
        <f>+(BL116-#REF!)</f>
        <v>#REF!</v>
      </c>
      <c r="BQ116" s="117" t="e">
        <f t="shared" si="443"/>
        <v>#REF!</v>
      </c>
      <c r="CH116" s="207">
        <f t="shared" ref="CH116:CN116" si="480">-ABS(CH85/CH78)</f>
        <v>-0.10135494073791676</v>
      </c>
      <c r="CI116" s="207">
        <f t="shared" si="480"/>
        <v>-5.5611236299510279E-2</v>
      </c>
      <c r="CJ116" s="207">
        <f t="shared" si="480"/>
        <v>-8.7609419164448324E-2</v>
      </c>
      <c r="CK116" s="207">
        <f t="shared" si="480"/>
        <v>-0.21998085419284816</v>
      </c>
      <c r="CL116" s="207">
        <f t="shared" si="480"/>
        <v>-7.4687713843632236E-2</v>
      </c>
      <c r="CM116" s="207">
        <f t="shared" si="480"/>
        <v>-0.2064489775144854</v>
      </c>
      <c r="CN116" s="207">
        <f t="shared" si="480"/>
        <v>-2.9989463121086673E-2</v>
      </c>
      <c r="CO116" s="149"/>
      <c r="CP116" s="210"/>
      <c r="CQ116" s="145" t="e">
        <f>+(CM116-#REF!)</f>
        <v>#REF!</v>
      </c>
      <c r="CR116" s="117" t="e">
        <f t="shared" si="444"/>
        <v>#REF!</v>
      </c>
      <c r="DI116" s="207">
        <f t="shared" ref="DI116:DO116" si="481">-ABS(DI85/DI78)</f>
        <v>-7.6031361040905993E-2</v>
      </c>
      <c r="DJ116" s="207">
        <f t="shared" si="481"/>
        <v>-2.4560198828562274E-4</v>
      </c>
      <c r="DK116" s="207">
        <f t="shared" si="481"/>
        <v>-2.2682744518556303E-2</v>
      </c>
      <c r="DL116" s="207">
        <f t="shared" si="481"/>
        <v>-0.18437077539912575</v>
      </c>
      <c r="DM116" s="207">
        <f t="shared" si="481"/>
        <v>-0.95022846035388686</v>
      </c>
      <c r="DN116" s="207">
        <f t="shared" si="481"/>
        <v>-3.3029191838114029E-2</v>
      </c>
      <c r="DO116" s="207">
        <f t="shared" si="481"/>
        <v>-0.24368432513858909</v>
      </c>
      <c r="DP116" s="149"/>
      <c r="DQ116" s="210"/>
      <c r="DR116" s="145" t="e">
        <f>+(DN116-#REF!)</f>
        <v>#REF!</v>
      </c>
      <c r="DS116" s="117" t="e">
        <f t="shared" si="445"/>
        <v>#REF!</v>
      </c>
      <c r="EJ116" s="207">
        <f t="shared" ref="EJ116:EP116" si="482">-ABS(EJ85/EJ78)</f>
        <v>-6.4793519770118255E-2</v>
      </c>
      <c r="EK116" s="207">
        <f t="shared" si="482"/>
        <v>-1.4175617053764178E-4</v>
      </c>
      <c r="EL116" s="207">
        <f t="shared" si="482"/>
        <v>-1.8415614455391676E-2</v>
      </c>
      <c r="EM116" s="207">
        <f t="shared" si="482"/>
        <v>-0.19206412627808669</v>
      </c>
      <c r="EN116" s="207">
        <f t="shared" si="482"/>
        <v>-151.07201893511461</v>
      </c>
      <c r="EO116" s="207">
        <f t="shared" si="482"/>
        <v>-5.5672277838354614E-2</v>
      </c>
      <c r="EP116" s="207">
        <f t="shared" si="482"/>
        <v>-0.2113449033983385</v>
      </c>
      <c r="EQ116" s="149"/>
      <c r="ER116" s="210"/>
      <c r="ES116" s="145" t="e">
        <f>+(EO116-#REF!)</f>
        <v>#REF!</v>
      </c>
      <c r="ET116" s="117" t="e">
        <f t="shared" si="446"/>
        <v>#REF!</v>
      </c>
      <c r="FK116" s="207">
        <f t="shared" ref="FK116:FQ116" si="483">-ABS(FK85/FK78)</f>
        <v>-6.5062163522915231E-2</v>
      </c>
      <c r="FL116" s="207">
        <f t="shared" si="483"/>
        <v>-1.7648912302022934E-4</v>
      </c>
      <c r="FM116" s="207">
        <f t="shared" si="483"/>
        <v>-1.5496234267541277E-2</v>
      </c>
      <c r="FN116" s="207">
        <f t="shared" si="483"/>
        <v>-0.16970801931735499</v>
      </c>
      <c r="FO116" s="207">
        <f t="shared" si="483"/>
        <v>-0.4658055376628753</v>
      </c>
      <c r="FP116" s="207">
        <f t="shared" si="483"/>
        <v>-0.35535013185904174</v>
      </c>
      <c r="FQ116" s="207">
        <f t="shared" si="483"/>
        <v>-0.17946850170307377</v>
      </c>
      <c r="FR116" s="149"/>
      <c r="FS116" s="210"/>
      <c r="FT116" s="145" t="e">
        <f>+(FP116-#REF!)</f>
        <v>#REF!</v>
      </c>
      <c r="FU116" s="117" t="e">
        <f t="shared" si="447"/>
        <v>#REF!</v>
      </c>
      <c r="GL116" s="207">
        <f t="shared" ref="GL116:GR116" si="484">-ABS(GL85/GL78)</f>
        <v>-5.0546223153660703E-2</v>
      </c>
      <c r="GM116" s="207">
        <f t="shared" si="484"/>
        <v>-1.8417221818919628E-4</v>
      </c>
      <c r="GN116" s="207">
        <f t="shared" si="484"/>
        <v>-1.313645001681737E-2</v>
      </c>
      <c r="GO116" s="207">
        <f t="shared" si="484"/>
        <v>-0.15966390299891028</v>
      </c>
      <c r="GP116" s="207">
        <f t="shared" si="484"/>
        <v>-3.5350976024549084E-2</v>
      </c>
      <c r="GQ116" s="207">
        <f t="shared" si="484"/>
        <v>-3.5466002270240889E-2</v>
      </c>
      <c r="GR116" s="207">
        <f t="shared" si="484"/>
        <v>-0.16768021049261739</v>
      </c>
      <c r="GS116" s="149"/>
      <c r="GT116" s="210"/>
      <c r="GU116" s="145" t="e">
        <f>+(GQ116-#REF!)</f>
        <v>#REF!</v>
      </c>
      <c r="GV116" s="117" t="e">
        <f t="shared" si="448"/>
        <v>#REF!</v>
      </c>
      <c r="HM116" s="207">
        <f t="shared" ref="HM116:HS116" si="485">-ABS(HM85/HM78)</f>
        <v>-4.5177167388880203E-2</v>
      </c>
      <c r="HN116" s="207">
        <f t="shared" si="485"/>
        <v>-1.5997849589243876E-4</v>
      </c>
      <c r="HO116" s="207">
        <f t="shared" si="485"/>
        <v>-1.1623268889131859E-2</v>
      </c>
      <c r="HP116" s="207">
        <f t="shared" si="485"/>
        <v>-0.16026600727578075</v>
      </c>
      <c r="HQ116" s="207">
        <f t="shared" si="485"/>
        <v>-2.7719322046821319E-2</v>
      </c>
      <c r="HR116" s="207">
        <f t="shared" si="485"/>
        <v>-2.9202031649318463E-2</v>
      </c>
      <c r="HS116" s="207">
        <f t="shared" si="485"/>
        <v>-0.15713573945819609</v>
      </c>
      <c r="HT116" s="149"/>
      <c r="HU116" s="210"/>
      <c r="HV116" s="145" t="e">
        <f>+(HR116-#REF!)</f>
        <v>#REF!</v>
      </c>
      <c r="HW116" s="117" t="e">
        <f t="shared" si="449"/>
        <v>#REF!</v>
      </c>
      <c r="IN116" s="207">
        <f t="shared" ref="IN116:IT116" si="486">-ABS(IN85/IN78)</f>
        <v>-4.08981736623149E-2</v>
      </c>
      <c r="IO116" s="207">
        <f t="shared" si="486"/>
        <v>-1.4731157317164772E-4</v>
      </c>
      <c r="IP116" s="207">
        <f t="shared" si="486"/>
        <v>-1.0247798438699596E-2</v>
      </c>
      <c r="IQ116" s="207">
        <f t="shared" si="486"/>
        <v>-0.14840266996788543</v>
      </c>
      <c r="IR116" s="207">
        <f t="shared" si="486"/>
        <v>-2.9223037673771865E-2</v>
      </c>
      <c r="IS116" s="207">
        <f t="shared" si="486"/>
        <v>-2.4374989641881433E-2</v>
      </c>
      <c r="IT116" s="207">
        <f t="shared" si="486"/>
        <v>-0.14465121949836701</v>
      </c>
      <c r="IU116" s="149"/>
      <c r="IV116" s="210"/>
      <c r="IW116" s="145" t="e">
        <f>+(IS116-#REF!)</f>
        <v>#REF!</v>
      </c>
      <c r="IX116" s="117" t="e">
        <f t="shared" si="450"/>
        <v>#REF!</v>
      </c>
      <c r="JO116" s="207">
        <f t="shared" ref="JO116:JU116" si="487">-ABS(JO85/JO78)</f>
        <v>-3.6911219619043402E-2</v>
      </c>
      <c r="JP116" s="207">
        <f t="shared" si="487"/>
        <v>-1.4865209796164529E-4</v>
      </c>
      <c r="JQ116" s="207">
        <f t="shared" si="487"/>
        <v>-9.0840460041758924E-3</v>
      </c>
      <c r="JR116" s="207">
        <f t="shared" si="487"/>
        <v>-0.11547455963355412</v>
      </c>
      <c r="JS116" s="207">
        <f t="shared" si="487"/>
        <v>-2.935653151009587E-2</v>
      </c>
      <c r="JT116" s="207">
        <f t="shared" si="487"/>
        <v>-1.9955867211979447E-2</v>
      </c>
      <c r="JU116" s="207">
        <f t="shared" si="487"/>
        <v>-0.13535545329607737</v>
      </c>
      <c r="JV116" s="149"/>
      <c r="JW116" s="210"/>
      <c r="JX116" s="145" t="e">
        <f>+(JT116-#REF!)</f>
        <v>#REF!</v>
      </c>
      <c r="JY116" s="117" t="e">
        <f t="shared" si="451"/>
        <v>#REF!</v>
      </c>
      <c r="KP116" s="207">
        <f t="shared" ref="KP116:KV116" si="488">-ABS(KP85/KP78)</f>
        <v>-3.5064261750334683E-2</v>
      </c>
      <c r="KQ116" s="207">
        <f t="shared" si="488"/>
        <v>-1.566185922230799E-4</v>
      </c>
      <c r="KR116" s="207">
        <f t="shared" si="488"/>
        <v>-8.114764996637774E-3</v>
      </c>
      <c r="KS116" s="207">
        <f t="shared" si="488"/>
        <v>-0.11444239898282067</v>
      </c>
      <c r="KT116" s="207">
        <f t="shared" si="488"/>
        <v>-3.1534102570962487E-2</v>
      </c>
      <c r="KU116" s="207">
        <f t="shared" si="488"/>
        <v>-1.7684450916240602E-2</v>
      </c>
      <c r="KV116" s="207">
        <f t="shared" si="488"/>
        <v>-0.13424239965667303</v>
      </c>
      <c r="KW116" s="149"/>
      <c r="KX116" s="210"/>
      <c r="KY116" s="145" t="e">
        <f>+(KU116-#REF!)</f>
        <v>#REF!</v>
      </c>
      <c r="KZ116" s="117" t="e">
        <f t="shared" si="452"/>
        <v>#REF!</v>
      </c>
    </row>
    <row r="117" spans="1:327" x14ac:dyDescent="0.25">
      <c r="A117" s="200">
        <v>0.54096597997589635</v>
      </c>
      <c r="B117" s="199" t="s">
        <v>328</v>
      </c>
      <c r="C117" s="199"/>
      <c r="D117" s="191">
        <f t="shared" ref="D117:J117" si="489">-D82/D78</f>
        <v>3.4722762269414051</v>
      </c>
      <c r="E117" s="407">
        <f t="shared" si="489"/>
        <v>-1.2677348611174728</v>
      </c>
      <c r="F117" s="191">
        <f t="shared" si="489"/>
        <v>1.0331260970722644</v>
      </c>
      <c r="G117" s="406">
        <f t="shared" si="489"/>
        <v>-0.15080734899893836</v>
      </c>
      <c r="H117" s="405">
        <f t="shared" si="489"/>
        <v>2.2027467519221604</v>
      </c>
      <c r="I117" s="404">
        <f t="shared" si="489"/>
        <v>3.3417828826027676</v>
      </c>
      <c r="J117" s="403">
        <f t="shared" si="489"/>
        <v>1.2939503651188085</v>
      </c>
      <c r="K117" s="197"/>
      <c r="L117" s="196"/>
      <c r="M117" s="195" t="e">
        <f>+(I117-#REF!)</f>
        <v>#REF!</v>
      </c>
      <c r="N117" s="117" t="e">
        <f t="shared" si="442"/>
        <v>#REF!</v>
      </c>
      <c r="AB117" s="403"/>
      <c r="AF117" s="191">
        <f t="shared" ref="AF117:AL117" si="490">-AF82/AF78</f>
        <v>1.0984530231438572</v>
      </c>
      <c r="AG117" s="407">
        <f t="shared" si="490"/>
        <v>0.67995001726023785</v>
      </c>
      <c r="AH117" s="191">
        <f t="shared" si="490"/>
        <v>2.2733880879374455</v>
      </c>
      <c r="AI117" s="406">
        <f t="shared" si="490"/>
        <v>0.65187754148087373</v>
      </c>
      <c r="AJ117" s="405">
        <f t="shared" si="490"/>
        <v>1.7445340172183017</v>
      </c>
      <c r="AK117" s="404">
        <f t="shared" si="490"/>
        <v>0.92112945515965128</v>
      </c>
      <c r="AL117" s="403">
        <f t="shared" si="490"/>
        <v>0.55630719840945919</v>
      </c>
      <c r="AM117" s="197"/>
      <c r="AN117" s="196"/>
      <c r="AO117" s="195" t="e">
        <f>+(AK117-#REF!)</f>
        <v>#REF!</v>
      </c>
      <c r="BD117" s="403">
        <f>-BD82/BD78</f>
        <v>0.80930050400097231</v>
      </c>
      <c r="BG117" s="191">
        <f t="shared" ref="BG117:BM117" si="491">-BG82/BG78</f>
        <v>0.78952988106916988</v>
      </c>
      <c r="BH117" s="407">
        <f t="shared" si="491"/>
        <v>0.28289586051888754</v>
      </c>
      <c r="BI117" s="191">
        <f t="shared" si="491"/>
        <v>1.5304272821738669</v>
      </c>
      <c r="BJ117" s="406">
        <f t="shared" si="491"/>
        <v>0.58854576247606438</v>
      </c>
      <c r="BK117" s="405">
        <f t="shared" si="491"/>
        <v>3.1108018320425708</v>
      </c>
      <c r="BL117" s="404">
        <f t="shared" si="491"/>
        <v>0.59568617745531149</v>
      </c>
      <c r="BM117" s="410">
        <f t="shared" si="491"/>
        <v>0.53640490895179715</v>
      </c>
      <c r="BN117" s="197"/>
      <c r="BO117" s="196"/>
      <c r="BP117" s="195" t="e">
        <f>+(BL117-#REF!)</f>
        <v>#REF!</v>
      </c>
      <c r="BQ117" s="117" t="e">
        <f t="shared" si="443"/>
        <v>#REF!</v>
      </c>
      <c r="CE117" s="403">
        <f>-CE82/CE78</f>
        <v>0.49734864808543722</v>
      </c>
      <c r="CH117" s="191">
        <f t="shared" ref="CH117:CN117" si="492">-CH82/CH78</f>
        <v>1.0555614536612301</v>
      </c>
      <c r="CI117" s="407">
        <f t="shared" si="492"/>
        <v>0.84808166182626332</v>
      </c>
      <c r="CJ117" s="191">
        <f t="shared" si="492"/>
        <v>1.7695781890749493</v>
      </c>
      <c r="CK117" s="406">
        <f t="shared" si="492"/>
        <v>0.62843367013538021</v>
      </c>
      <c r="CL117" s="405">
        <f t="shared" si="492"/>
        <v>-3.4910806994731103</v>
      </c>
      <c r="CM117" s="404">
        <f t="shared" si="492"/>
        <v>0.75718855756917636</v>
      </c>
      <c r="CN117" s="410">
        <f t="shared" si="492"/>
        <v>0.50540988798994435</v>
      </c>
      <c r="CO117" s="197"/>
      <c r="CP117" s="196"/>
      <c r="CQ117" s="195" t="e">
        <f>+(CM117-#REF!)</f>
        <v>#REF!</v>
      </c>
      <c r="CR117" s="117" t="e">
        <f t="shared" si="444"/>
        <v>#REF!</v>
      </c>
      <c r="DF117" s="403">
        <f>-DF82/DF78</f>
        <v>0.90878164490888647</v>
      </c>
      <c r="DI117" s="191">
        <f t="shared" ref="DI117:DO117" si="493">-DI82/DI78</f>
        <v>0.97233532523083654</v>
      </c>
      <c r="DJ117" s="407">
        <f t="shared" si="493"/>
        <v>0.7039276937858856</v>
      </c>
      <c r="DK117" s="191">
        <f t="shared" si="493"/>
        <v>1.6433045037664906</v>
      </c>
      <c r="DL117" s="406">
        <f t="shared" si="493"/>
        <v>0.6122873471934982</v>
      </c>
      <c r="DM117" s="405">
        <f t="shared" si="493"/>
        <v>-15.858438362356257</v>
      </c>
      <c r="DN117" s="404">
        <f t="shared" si="493"/>
        <v>0.69610116150922263</v>
      </c>
      <c r="DO117" s="410">
        <f t="shared" si="493"/>
        <v>0.46616401372168004</v>
      </c>
      <c r="DP117" s="197"/>
      <c r="DQ117" s="196"/>
      <c r="DR117" s="195" t="e">
        <f>+(DN117-#REF!)</f>
        <v>#REF!</v>
      </c>
      <c r="DS117" s="117" t="e">
        <f t="shared" si="445"/>
        <v>#REF!</v>
      </c>
      <c r="EG117" s="403">
        <f>-EG82/EG78</f>
        <v>0.80257892330878222</v>
      </c>
      <c r="EJ117" s="191">
        <f t="shared" ref="EJ117:EP117" si="494">-EJ82/EJ78</f>
        <v>0.98244555890687713</v>
      </c>
      <c r="EK117" s="407">
        <f t="shared" si="494"/>
        <v>0.48752190796217226</v>
      </c>
      <c r="EL117" s="191">
        <f t="shared" si="494"/>
        <v>1.6014398773263427</v>
      </c>
      <c r="EM117" s="406">
        <f t="shared" si="494"/>
        <v>0.72699113281921135</v>
      </c>
      <c r="EN117" s="405">
        <f t="shared" si="494"/>
        <v>3055.717933328111</v>
      </c>
      <c r="EO117" s="404">
        <f t="shared" si="494"/>
        <v>1.3888624926408504</v>
      </c>
      <c r="EP117" s="410">
        <f t="shared" si="494"/>
        <v>0.45790201244451073</v>
      </c>
      <c r="EQ117" s="197"/>
      <c r="ER117" s="196"/>
      <c r="ES117" s="195" t="e">
        <f>+(EO117-#REF!)</f>
        <v>#REF!</v>
      </c>
      <c r="ET117" s="117" t="e">
        <f t="shared" si="446"/>
        <v>#REF!</v>
      </c>
      <c r="FH117" s="403">
        <f>-FH82/FH78</f>
        <v>0.83187075060460058</v>
      </c>
      <c r="FK117" s="191">
        <f t="shared" ref="FK117:FQ117" si="495">-FK82/FK78</f>
        <v>1.0984797493396108</v>
      </c>
      <c r="FL117" s="407">
        <f t="shared" si="495"/>
        <v>0.50307360973226367</v>
      </c>
      <c r="FM117" s="191">
        <f t="shared" si="495"/>
        <v>1.5724744789961069</v>
      </c>
      <c r="FN117" s="406">
        <f t="shared" si="495"/>
        <v>0.7211469507050462</v>
      </c>
      <c r="FO117" s="405">
        <f t="shared" si="495"/>
        <v>-10.771302707017675</v>
      </c>
      <c r="FP117" s="404">
        <f t="shared" si="495"/>
        <v>-9.9374741672013496</v>
      </c>
      <c r="FQ117" s="410">
        <f t="shared" si="495"/>
        <v>0.43435633010108443</v>
      </c>
      <c r="FR117" s="197"/>
      <c r="FS117" s="196"/>
      <c r="FT117" s="195" t="e">
        <f>+(FP117-#REF!)</f>
        <v>#REF!</v>
      </c>
      <c r="FU117" s="117" t="e">
        <f t="shared" si="447"/>
        <v>#REF!</v>
      </c>
      <c r="GI117" s="403">
        <f>-GI82/GI78</f>
        <v>1.2124366920411662</v>
      </c>
      <c r="GL117" s="191">
        <f t="shared" ref="GL117:GR117" si="496">-GL82/GL78</f>
        <v>0.9767451442101821</v>
      </c>
      <c r="GM117" s="407">
        <f t="shared" si="496"/>
        <v>0.66107501506949307</v>
      </c>
      <c r="GN117" s="191">
        <f t="shared" si="496"/>
        <v>1.5236739741539527</v>
      </c>
      <c r="GO117" s="406">
        <f t="shared" si="496"/>
        <v>0.75258069135821648</v>
      </c>
      <c r="GP117" s="405">
        <f t="shared" si="496"/>
        <v>0.94252238782653286</v>
      </c>
      <c r="GQ117" s="404">
        <f t="shared" si="496"/>
        <v>1.119042939538311</v>
      </c>
      <c r="GR117" s="410">
        <f t="shared" si="496"/>
        <v>0.44835409452780545</v>
      </c>
      <c r="GS117" s="197"/>
      <c r="GT117" s="196"/>
      <c r="GU117" s="195" t="e">
        <f>+(GQ117-#REF!)</f>
        <v>#REF!</v>
      </c>
      <c r="GV117" s="117" t="e">
        <f t="shared" si="448"/>
        <v>#REF!</v>
      </c>
      <c r="HJ117" s="403">
        <f>-HJ82/HJ78</f>
        <v>0.83042361203887494</v>
      </c>
      <c r="HM117" s="191">
        <f t="shared" ref="HM117:HS117" si="497">-HM82/HM78</f>
        <v>0.98809516887218884</v>
      </c>
      <c r="HN117" s="407">
        <f t="shared" si="497"/>
        <v>0.71900569723597296</v>
      </c>
      <c r="HO117" s="191">
        <f t="shared" si="497"/>
        <v>1.5168586673989877</v>
      </c>
      <c r="HP117" s="406">
        <f t="shared" si="497"/>
        <v>0.82981281841377097</v>
      </c>
      <c r="HQ117" s="405">
        <f t="shared" si="497"/>
        <v>0.85487340475197804</v>
      </c>
      <c r="HR117" s="404">
        <f t="shared" si="497"/>
        <v>1.026153672753886</v>
      </c>
      <c r="HS117" s="410">
        <f t="shared" si="497"/>
        <v>0.46001347415175031</v>
      </c>
      <c r="HT117" s="197"/>
      <c r="HU117" s="196"/>
      <c r="HV117" s="195" t="e">
        <f>+(HR117-#REF!)</f>
        <v>#REF!</v>
      </c>
      <c r="HW117" s="117" t="e">
        <f t="shared" si="449"/>
        <v>#REF!</v>
      </c>
      <c r="IK117" s="403">
        <f>-IK82/IK78</f>
        <v>0.83957894891662221</v>
      </c>
      <c r="IN117" s="191">
        <f t="shared" ref="IN117:IT117" si="498">-IN82/IN78</f>
        <v>0.99836743546697237</v>
      </c>
      <c r="IO117" s="407">
        <f t="shared" si="498"/>
        <v>0.79538525776334135</v>
      </c>
      <c r="IP117" s="191">
        <f t="shared" si="498"/>
        <v>1.4860900169137432</v>
      </c>
      <c r="IQ117" s="406">
        <f t="shared" si="498"/>
        <v>0.8372749886997003</v>
      </c>
      <c r="IR117" s="405">
        <f t="shared" si="498"/>
        <v>1.004634238339627</v>
      </c>
      <c r="IS117" s="404">
        <f t="shared" si="498"/>
        <v>0.95090695043164619</v>
      </c>
      <c r="IT117" s="410">
        <f t="shared" si="498"/>
        <v>0.46015260456481566</v>
      </c>
      <c r="IU117" s="197"/>
      <c r="IV117" s="196"/>
      <c r="IW117" s="195" t="e">
        <f>+(IS117-#REF!)</f>
        <v>#REF!</v>
      </c>
      <c r="IX117" s="117" t="e">
        <f t="shared" si="450"/>
        <v>#REF!</v>
      </c>
      <c r="JL117" s="403">
        <f>-JL82/JL78</f>
        <v>0.87630315221707011</v>
      </c>
      <c r="JO117" s="191">
        <f t="shared" ref="JO117:JU117" si="499">-JO82/JO78</f>
        <v>0.99477739901080409</v>
      </c>
      <c r="JP117" s="407">
        <f t="shared" si="499"/>
        <v>0.93714596202457134</v>
      </c>
      <c r="JQ117" s="191">
        <f t="shared" si="499"/>
        <v>1.4491704022062479</v>
      </c>
      <c r="JR117" s="406">
        <f t="shared" si="499"/>
        <v>0.70509973573831952</v>
      </c>
      <c r="JS117" s="405">
        <f t="shared" si="499"/>
        <v>1.1130815149020388</v>
      </c>
      <c r="JT117" s="404">
        <f t="shared" si="499"/>
        <v>0.85577470574437398</v>
      </c>
      <c r="JU117" s="410">
        <f t="shared" si="499"/>
        <v>0.46491146902000219</v>
      </c>
      <c r="JV117" s="197"/>
      <c r="JW117" s="196"/>
      <c r="JX117" s="195" t="e">
        <f>+(JT117-#REF!)</f>
        <v>#REF!</v>
      </c>
      <c r="JY117" s="117" t="e">
        <f t="shared" si="451"/>
        <v>#REF!</v>
      </c>
      <c r="KM117" s="403">
        <f>-KM82/KM78</f>
        <v>0.88007821372385397</v>
      </c>
      <c r="KP117" s="191">
        <f t="shared" ref="KP117:KV117" si="500">-KP82/KP78</f>
        <v>1.0270872745471253</v>
      </c>
      <c r="KQ117" s="407">
        <f t="shared" si="500"/>
        <v>1.0771156385991518</v>
      </c>
      <c r="KR117" s="191">
        <f t="shared" si="500"/>
        <v>1.4123165754257097</v>
      </c>
      <c r="KS117" s="406">
        <f t="shared" si="500"/>
        <v>0.75192042359454048</v>
      </c>
      <c r="KT117" s="405">
        <f t="shared" si="500"/>
        <v>1.3072080945745304</v>
      </c>
      <c r="KU117" s="404">
        <f t="shared" si="500"/>
        <v>0.81677554883924541</v>
      </c>
      <c r="KV117" s="410">
        <f t="shared" si="500"/>
        <v>0.49513590721191758</v>
      </c>
      <c r="KW117" s="197"/>
      <c r="KX117" s="196"/>
      <c r="KY117" s="195" t="e">
        <f>+(KU117-#REF!)</f>
        <v>#REF!</v>
      </c>
      <c r="KZ117" s="117" t="e">
        <f t="shared" si="452"/>
        <v>#REF!</v>
      </c>
      <c r="LN117" s="403">
        <f>-LN82/LN78</f>
        <v>0.94178020849402455</v>
      </c>
    </row>
    <row r="118" spans="1:327" x14ac:dyDescent="0.25">
      <c r="A118" s="205">
        <v>0.5039552312520823</v>
      </c>
      <c r="B118" s="204" t="s">
        <v>219</v>
      </c>
      <c r="C118" s="204"/>
      <c r="D118" s="191">
        <f t="shared" ref="D118:J118" si="501">-D86/D78</f>
        <v>1.9012054983162545</v>
      </c>
      <c r="E118" s="407">
        <f t="shared" si="501"/>
        <v>-0.63818628197941474</v>
      </c>
      <c r="F118" s="191">
        <f t="shared" si="501"/>
        <v>0.72357835481631294</v>
      </c>
      <c r="G118" s="406">
        <f t="shared" si="501"/>
        <v>-0.10868260757757416</v>
      </c>
      <c r="H118" s="405">
        <f t="shared" si="501"/>
        <v>1.667500330601118</v>
      </c>
      <c r="I118" s="404">
        <f t="shared" si="501"/>
        <v>1.9439018554193428</v>
      </c>
      <c r="J118" s="403">
        <f t="shared" si="501"/>
        <v>0.28229083066115751</v>
      </c>
      <c r="K118" s="203"/>
      <c r="L118" s="202"/>
      <c r="M118" s="201" t="e">
        <f>+(I118-#REF!)</f>
        <v>#REF!</v>
      </c>
      <c r="N118" s="117" t="e">
        <f t="shared" si="442"/>
        <v>#REF!</v>
      </c>
      <c r="AA118" s="116">
        <v>72</v>
      </c>
      <c r="AF118" s="191">
        <f t="shared" ref="AF118:AL118" si="502">-AF86/AF78</f>
        <v>0.97516915444191177</v>
      </c>
      <c r="AG118" s="407">
        <f t="shared" si="502"/>
        <v>0.36528833874519606</v>
      </c>
      <c r="AH118" s="191">
        <f t="shared" si="502"/>
        <v>2.1316445295073665</v>
      </c>
      <c r="AI118" s="406">
        <f t="shared" si="502"/>
        <v>0.56491577083548805</v>
      </c>
      <c r="AJ118" s="405">
        <f t="shared" si="502"/>
        <v>1.5194829161536654</v>
      </c>
      <c r="AK118" s="404">
        <f t="shared" si="502"/>
        <v>0.84476600788178968</v>
      </c>
      <c r="AL118" s="410">
        <f t="shared" si="502"/>
        <v>0.54691343666563363</v>
      </c>
      <c r="AM118" s="203"/>
      <c r="AN118" s="202"/>
      <c r="AO118" s="201" t="e">
        <f>+(AK118-#REF!)</f>
        <v>#REF!</v>
      </c>
      <c r="BC118" s="116">
        <v>71</v>
      </c>
      <c r="BG118" s="191">
        <f t="shared" ref="BG118:BM118" si="503">-BG86/BG78</f>
        <v>0.72166490729462207</v>
      </c>
      <c r="BH118" s="407">
        <f t="shared" si="503"/>
        <v>0.21020972911444774</v>
      </c>
      <c r="BI118" s="191">
        <f t="shared" si="503"/>
        <v>1.44329134653678</v>
      </c>
      <c r="BJ118" s="406">
        <f t="shared" si="503"/>
        <v>0.54428803802219283</v>
      </c>
      <c r="BK118" s="405">
        <f t="shared" si="503"/>
        <v>2.7865548112322567</v>
      </c>
      <c r="BL118" s="404">
        <f t="shared" si="503"/>
        <v>0.50052218393924397</v>
      </c>
      <c r="BM118" s="410">
        <f t="shared" si="503"/>
        <v>0.51607639024547802</v>
      </c>
      <c r="BN118" s="203"/>
      <c r="BO118" s="202"/>
      <c r="BP118" s="201" t="e">
        <f>+(BL118-#REF!)</f>
        <v>#REF!</v>
      </c>
      <c r="BQ118" s="117" t="e">
        <f t="shared" si="443"/>
        <v>#REF!</v>
      </c>
      <c r="CD118" s="116">
        <v>71</v>
      </c>
      <c r="CH118" s="191">
        <f t="shared" ref="CH118:CN118" si="504">-CH86/CH78</f>
        <v>0.95420651292331338</v>
      </c>
      <c r="CI118" s="407">
        <f t="shared" si="504"/>
        <v>0.79247042552675306</v>
      </c>
      <c r="CJ118" s="191">
        <f t="shared" si="504"/>
        <v>1.6819687699105008</v>
      </c>
      <c r="CK118" s="406">
        <f t="shared" si="504"/>
        <v>0.40845281594253202</v>
      </c>
      <c r="CL118" s="405">
        <f t="shared" si="504"/>
        <v>-3.4163929856294777</v>
      </c>
      <c r="CM118" s="404">
        <f t="shared" si="504"/>
        <v>0.55073958005469092</v>
      </c>
      <c r="CN118" s="410">
        <f t="shared" si="504"/>
        <v>0.47542042486885766</v>
      </c>
      <c r="CO118" s="203"/>
      <c r="CP118" s="202"/>
      <c r="CQ118" s="201" t="e">
        <f>+(CM118-#REF!)</f>
        <v>#REF!</v>
      </c>
      <c r="CR118" s="117" t="e">
        <f t="shared" si="444"/>
        <v>#REF!</v>
      </c>
      <c r="DI118" s="191">
        <f t="shared" ref="DI118:DO118" si="505">-DI86/DI78</f>
        <v>0.89630396418993052</v>
      </c>
      <c r="DJ118" s="407">
        <f t="shared" si="505"/>
        <v>0.7036820917976</v>
      </c>
      <c r="DK118" s="191">
        <f t="shared" si="505"/>
        <v>1.6659872482850469</v>
      </c>
      <c r="DL118" s="406">
        <f t="shared" si="505"/>
        <v>0.42791657179437248</v>
      </c>
      <c r="DM118" s="405">
        <f t="shared" si="505"/>
        <v>-16.808666822710144</v>
      </c>
      <c r="DN118" s="404">
        <f t="shared" si="505"/>
        <v>0.72913035334733656</v>
      </c>
      <c r="DO118" s="410">
        <f t="shared" si="505"/>
        <v>0.22247968858309095</v>
      </c>
      <c r="DP118" s="203"/>
      <c r="DQ118" s="202"/>
      <c r="DR118" s="201" t="e">
        <f>+(DN118-#REF!)</f>
        <v>#REF!</v>
      </c>
      <c r="DS118" s="117" t="e">
        <f t="shared" si="445"/>
        <v>#REF!</v>
      </c>
      <c r="EJ118" s="191">
        <f t="shared" ref="EJ118:EP118" si="506">-EJ86/EJ78</f>
        <v>0.91765203913675886</v>
      </c>
      <c r="EK118" s="407">
        <f t="shared" si="506"/>
        <v>0.48738015179163463</v>
      </c>
      <c r="EL118" s="191">
        <f t="shared" si="506"/>
        <v>1.6198554917817345</v>
      </c>
      <c r="EM118" s="406">
        <f t="shared" si="506"/>
        <v>0.53492700654112457</v>
      </c>
      <c r="EN118" s="405">
        <f t="shared" si="506"/>
        <v>3206.7899522632256</v>
      </c>
      <c r="EO118" s="404">
        <f t="shared" si="506"/>
        <v>1.4445347704792049</v>
      </c>
      <c r="EP118" s="410">
        <f t="shared" si="506"/>
        <v>0.24655710904617231</v>
      </c>
      <c r="EQ118" s="203"/>
      <c r="ER118" s="202"/>
      <c r="ES118" s="201" t="e">
        <f>+(EO118-#REF!)</f>
        <v>#REF!</v>
      </c>
      <c r="ET118" s="117" t="e">
        <f t="shared" si="446"/>
        <v>#REF!</v>
      </c>
      <c r="FK118" s="191">
        <f t="shared" ref="FK118:FQ118" si="507">-FK86/FK78</f>
        <v>1.0334175858166954</v>
      </c>
      <c r="FL118" s="407">
        <f t="shared" si="507"/>
        <v>0.50289712060924341</v>
      </c>
      <c r="FM118" s="191">
        <f t="shared" si="507"/>
        <v>1.587970713263648</v>
      </c>
      <c r="FN118" s="406">
        <f t="shared" si="507"/>
        <v>0.55143893138769129</v>
      </c>
      <c r="FO118" s="405">
        <f t="shared" si="507"/>
        <v>-11.237108244680551</v>
      </c>
      <c r="FP118" s="404">
        <f t="shared" si="507"/>
        <v>-10.29282429906039</v>
      </c>
      <c r="FQ118" s="410">
        <f t="shared" si="507"/>
        <v>0.25488782839801072</v>
      </c>
      <c r="FR118" s="203"/>
      <c r="FS118" s="202"/>
      <c r="FT118" s="201" t="e">
        <f>+(FP118-#REF!)</f>
        <v>#REF!</v>
      </c>
      <c r="FU118" s="117" t="e">
        <f t="shared" si="447"/>
        <v>#REF!</v>
      </c>
      <c r="GL118" s="191">
        <f t="shared" ref="GL118:GR118" si="508">-GL86/GL78</f>
        <v>0.92619892105652135</v>
      </c>
      <c r="GM118" s="407">
        <f t="shared" si="508"/>
        <v>0.66089084285130384</v>
      </c>
      <c r="GN118" s="191">
        <f t="shared" si="508"/>
        <v>1.5368104241707701</v>
      </c>
      <c r="GO118" s="406">
        <f t="shared" si="508"/>
        <v>0.59291678835930628</v>
      </c>
      <c r="GP118" s="405">
        <f t="shared" si="508"/>
        <v>0.97787336385108192</v>
      </c>
      <c r="GQ118" s="404">
        <f t="shared" si="508"/>
        <v>1.1545089418085519</v>
      </c>
      <c r="GR118" s="410">
        <f t="shared" si="508"/>
        <v>0.280673884035188</v>
      </c>
      <c r="GS118" s="203"/>
      <c r="GT118" s="202"/>
      <c r="GU118" s="201" t="e">
        <f>+(GQ118-#REF!)</f>
        <v>#REF!</v>
      </c>
      <c r="GV118" s="117" t="e">
        <f t="shared" si="448"/>
        <v>#REF!</v>
      </c>
      <c r="HM118" s="191">
        <f t="shared" ref="HM118:HS118" si="509">-HM86/HM78</f>
        <v>0.94291800148330851</v>
      </c>
      <c r="HN118" s="407">
        <f t="shared" si="509"/>
        <v>0.71884571874008052</v>
      </c>
      <c r="HO118" s="191">
        <f t="shared" si="509"/>
        <v>1.5284819362881195</v>
      </c>
      <c r="HP118" s="406">
        <f t="shared" si="509"/>
        <v>0.66954681113799019</v>
      </c>
      <c r="HQ118" s="405">
        <f t="shared" si="509"/>
        <v>0.8825927267987993</v>
      </c>
      <c r="HR118" s="404">
        <f t="shared" si="509"/>
        <v>1.0553557044032045</v>
      </c>
      <c r="HS118" s="410">
        <f t="shared" si="509"/>
        <v>0.30287773469355428</v>
      </c>
      <c r="HT118" s="203"/>
      <c r="HU118" s="202"/>
      <c r="HV118" s="201" t="e">
        <f>+(HR118-#REF!)</f>
        <v>#REF!</v>
      </c>
      <c r="HW118" s="117" t="e">
        <f t="shared" si="449"/>
        <v>#REF!</v>
      </c>
      <c r="IN118" s="191">
        <f t="shared" ref="IN118:IT118" si="510">-IN86/IN78</f>
        <v>0.95746926180465741</v>
      </c>
      <c r="IO118" s="407">
        <f t="shared" si="510"/>
        <v>0.79523794619016974</v>
      </c>
      <c r="IP118" s="191">
        <f t="shared" si="510"/>
        <v>1.4963378153524427</v>
      </c>
      <c r="IQ118" s="406">
        <f t="shared" si="510"/>
        <v>0.68887231873181487</v>
      </c>
      <c r="IR118" s="405">
        <f t="shared" si="510"/>
        <v>1.0338572760133986</v>
      </c>
      <c r="IS118" s="404">
        <f t="shared" si="510"/>
        <v>0.97528194007352753</v>
      </c>
      <c r="IT118" s="410">
        <f t="shared" si="510"/>
        <v>0.31550138506644865</v>
      </c>
      <c r="IU118" s="203"/>
      <c r="IV118" s="202"/>
      <c r="IW118" s="201" t="e">
        <f>+(IS118-#REF!)</f>
        <v>#REF!</v>
      </c>
      <c r="IX118" s="117" t="e">
        <f t="shared" si="450"/>
        <v>#REF!</v>
      </c>
      <c r="JO118" s="191">
        <f t="shared" ref="JO118:JU118" si="511">-JO86/JO78</f>
        <v>0.95786617939176066</v>
      </c>
      <c r="JP118" s="407">
        <f t="shared" si="511"/>
        <v>0.93699730992660968</v>
      </c>
      <c r="JQ118" s="191">
        <f t="shared" si="511"/>
        <v>1.4582544482104238</v>
      </c>
      <c r="JR118" s="406">
        <f t="shared" si="511"/>
        <v>0.5896251761047655</v>
      </c>
      <c r="JS118" s="405">
        <f t="shared" si="511"/>
        <v>1.1424380464121346</v>
      </c>
      <c r="JT118" s="404">
        <f t="shared" si="511"/>
        <v>0.87573057295635337</v>
      </c>
      <c r="JU118" s="410">
        <f t="shared" si="511"/>
        <v>0.32955601572392484</v>
      </c>
      <c r="JV118" s="203"/>
      <c r="JW118" s="202"/>
      <c r="JX118" s="201" t="e">
        <f>+(JT118-#REF!)</f>
        <v>#REF!</v>
      </c>
      <c r="JY118" s="117" t="e">
        <f t="shared" si="451"/>
        <v>#REF!</v>
      </c>
      <c r="KP118" s="191">
        <f t="shared" ref="KP118:KV118" si="512">-KP86/KP78</f>
        <v>0.99202301279679073</v>
      </c>
      <c r="KQ118" s="407">
        <f t="shared" si="512"/>
        <v>1.0769590200069288</v>
      </c>
      <c r="KR118" s="191">
        <f t="shared" si="512"/>
        <v>1.4204313404223476</v>
      </c>
      <c r="KS118" s="406">
        <f t="shared" si="512"/>
        <v>0.63747802461171987</v>
      </c>
      <c r="KT118" s="405">
        <f t="shared" si="512"/>
        <v>1.3387421971454929</v>
      </c>
      <c r="KU118" s="404">
        <f t="shared" si="512"/>
        <v>0.83445999975548601</v>
      </c>
      <c r="KV118" s="410">
        <f t="shared" si="512"/>
        <v>0.36089350755524457</v>
      </c>
      <c r="KW118" s="203"/>
      <c r="KX118" s="202"/>
      <c r="KY118" s="201" t="e">
        <f>+(KU118-#REF!)</f>
        <v>#REF!</v>
      </c>
      <c r="KZ118" s="117" t="e">
        <f t="shared" si="452"/>
        <v>#REF!</v>
      </c>
    </row>
    <row r="119" spans="1:327" x14ac:dyDescent="0.25">
      <c r="A119" s="200">
        <v>5.6097808045142493E-2</v>
      </c>
      <c r="B119" s="199" t="s">
        <v>327</v>
      </c>
      <c r="C119" s="199"/>
      <c r="D119" s="191">
        <f t="shared" ref="D119:J119" si="513">-D90/D78</f>
        <v>-6.4631620358768599E-2</v>
      </c>
      <c r="E119" s="407">
        <f t="shared" si="513"/>
        <v>9.8466531402754701E-2</v>
      </c>
      <c r="F119" s="191">
        <f t="shared" si="513"/>
        <v>0.11556302235663973</v>
      </c>
      <c r="G119" s="191">
        <f t="shared" si="513"/>
        <v>0.18048046398884726</v>
      </c>
      <c r="H119" s="191">
        <f t="shared" si="513"/>
        <v>4.6484174682801006E-2</v>
      </c>
      <c r="I119" s="191">
        <f t="shared" si="513"/>
        <v>0.11893457689670167</v>
      </c>
      <c r="J119" s="408">
        <f t="shared" si="513"/>
        <v>-5.1531673444688786E-2</v>
      </c>
      <c r="K119" s="197"/>
      <c r="L119" s="196"/>
      <c r="M119" s="195" t="e">
        <f>+(I119-#REF!)</f>
        <v>#REF!</v>
      </c>
      <c r="N119" s="117" t="e">
        <f t="shared" si="442"/>
        <v>#REF!</v>
      </c>
      <c r="AA119" s="409">
        <v>0.13</v>
      </c>
      <c r="AF119" s="191">
        <f t="shared" ref="AF119:AL119" si="514">-AF90/AF78</f>
        <v>0.17686542519081769</v>
      </c>
      <c r="AG119" s="407">
        <f t="shared" si="514"/>
        <v>0.34892254967972663</v>
      </c>
      <c r="AH119" s="191">
        <f t="shared" si="514"/>
        <v>0.131810084995371</v>
      </c>
      <c r="AI119" s="191">
        <f t="shared" si="514"/>
        <v>0.17986847745671952</v>
      </c>
      <c r="AJ119" s="191">
        <f t="shared" si="514"/>
        <v>0.11044197475832436</v>
      </c>
      <c r="AK119" s="191">
        <f t="shared" si="514"/>
        <v>0.81460805744458187</v>
      </c>
      <c r="AL119" s="408">
        <f t="shared" si="514"/>
        <v>3.1948670495913517E-2</v>
      </c>
      <c r="AM119" s="197"/>
      <c r="AN119" s="196"/>
      <c r="AO119" s="195" t="e">
        <f>+(AK119-#REF!)</f>
        <v>#REF!</v>
      </c>
      <c r="BG119" s="191">
        <f t="shared" ref="BG119:BM119" si="515">-BG90/BG78</f>
        <v>0.14517350959752662</v>
      </c>
      <c r="BH119" s="407">
        <f t="shared" si="515"/>
        <v>0.15609036233137169</v>
      </c>
      <c r="BI119" s="191">
        <f t="shared" si="515"/>
        <v>0.13890832085836552</v>
      </c>
      <c r="BJ119" s="191">
        <f t="shared" si="515"/>
        <v>0.17390284176359327</v>
      </c>
      <c r="BK119" s="191">
        <f t="shared" si="515"/>
        <v>0.11877339028944282</v>
      </c>
      <c r="BL119" s="191">
        <f t="shared" si="515"/>
        <v>0.24148373413475485</v>
      </c>
      <c r="BM119" s="408">
        <f t="shared" si="515"/>
        <v>7.4811821604930898E-2</v>
      </c>
      <c r="BN119" s="197"/>
      <c r="BO119" s="196"/>
      <c r="BP119" s="195" t="e">
        <f>+(BL119-#REF!)</f>
        <v>#REF!</v>
      </c>
      <c r="BQ119" s="117" t="e">
        <f t="shared" si="443"/>
        <v>#REF!</v>
      </c>
      <c r="CH119" s="191">
        <f t="shared" ref="CH119:CN119" si="516">-CH90/CH78</f>
        <v>0.13221475128451785</v>
      </c>
      <c r="CI119" s="407">
        <f t="shared" si="516"/>
        <v>9.819924089725808E-2</v>
      </c>
      <c r="CJ119" s="191">
        <f t="shared" si="516"/>
        <v>0.13822061982313544</v>
      </c>
      <c r="CK119" s="191">
        <f t="shared" si="516"/>
        <v>0.19164114879450653</v>
      </c>
      <c r="CL119" s="191">
        <f t="shared" si="516"/>
        <v>0.67385318919462323</v>
      </c>
      <c r="CM119" s="191">
        <f t="shared" si="516"/>
        <v>0.23853457613917228</v>
      </c>
      <c r="CN119" s="408">
        <f t="shared" si="516"/>
        <v>9.5203960067373097E-2</v>
      </c>
      <c r="CO119" s="197"/>
      <c r="CP119" s="196"/>
      <c r="CQ119" s="195" t="e">
        <f>+(CM119-#REF!)</f>
        <v>#REF!</v>
      </c>
      <c r="CR119" s="117" t="e">
        <f t="shared" si="444"/>
        <v>#REF!</v>
      </c>
      <c r="DI119" s="191">
        <f t="shared" ref="DI119:DO119" si="517">-DI90/DI78</f>
        <v>0.12637762866854252</v>
      </c>
      <c r="DJ119" s="407">
        <f t="shared" si="517"/>
        <v>0.14672918764733531</v>
      </c>
      <c r="DK119" s="191">
        <f t="shared" si="517"/>
        <v>0.12002793906335633</v>
      </c>
      <c r="DL119" s="191">
        <f t="shared" si="517"/>
        <v>7.1255064481503233E-2</v>
      </c>
      <c r="DM119" s="191">
        <f t="shared" si="517"/>
        <v>1.905160994843587</v>
      </c>
      <c r="DN119" s="191">
        <f t="shared" si="517"/>
        <v>0.2515389556482876</v>
      </c>
      <c r="DO119" s="408">
        <f t="shared" si="517"/>
        <v>0.10535891341474614</v>
      </c>
      <c r="DP119" s="197"/>
      <c r="DQ119" s="196"/>
      <c r="DR119" s="195" t="e">
        <f>+(DN119-#REF!)</f>
        <v>#REF!</v>
      </c>
      <c r="DS119" s="117" t="e">
        <f t="shared" si="445"/>
        <v>#REF!</v>
      </c>
      <c r="EJ119" s="191">
        <f t="shared" ref="EJ119:EP119" si="518">-EJ90/EJ78</f>
        <v>0.12689621536990495</v>
      </c>
      <c r="EK119" s="407">
        <f t="shared" si="518"/>
        <v>0.14519678472316386</v>
      </c>
      <c r="EL119" s="191">
        <f t="shared" si="518"/>
        <v>0.12689217894332083</v>
      </c>
      <c r="EM119" s="191">
        <f t="shared" si="518"/>
        <v>5.5002706672221159E-2</v>
      </c>
      <c r="EN119" s="191">
        <f t="shared" si="518"/>
        <v>-282.86367136821616</v>
      </c>
      <c r="EO119" s="191">
        <f t="shared" si="518"/>
        <v>0.20345143470985538</v>
      </c>
      <c r="EP119" s="408">
        <f t="shared" si="518"/>
        <v>0.13480562811222657</v>
      </c>
      <c r="EQ119" s="197"/>
      <c r="ER119" s="196"/>
      <c r="ES119" s="195" t="e">
        <f>+(EO119-#REF!)</f>
        <v>#REF!</v>
      </c>
      <c r="ET119" s="117" t="e">
        <f t="shared" si="446"/>
        <v>#REF!</v>
      </c>
      <c r="FK119" s="191">
        <f t="shared" ref="FK119:FQ119" si="519">-FK90/FK78</f>
        <v>0.14479185189928373</v>
      </c>
      <c r="FL119" s="407">
        <f t="shared" si="519"/>
        <v>0.14478208849848762</v>
      </c>
      <c r="FM119" s="191">
        <f t="shared" si="519"/>
        <v>0.13042391404689724</v>
      </c>
      <c r="FN119" s="191">
        <f t="shared" si="519"/>
        <v>7.5804915511057586E-2</v>
      </c>
      <c r="FO119" s="191">
        <f t="shared" si="519"/>
        <v>1.2003701855595486</v>
      </c>
      <c r="FP119" s="191">
        <f t="shared" si="519"/>
        <v>-2.2017037238390307</v>
      </c>
      <c r="FQ119" s="408">
        <f t="shared" si="519"/>
        <v>0.12620060600078975</v>
      </c>
      <c r="FR119" s="197"/>
      <c r="FS119" s="196"/>
      <c r="FT119" s="195" t="e">
        <f>+(FP119-#REF!)</f>
        <v>#REF!</v>
      </c>
      <c r="FU119" s="117" t="e">
        <f t="shared" si="447"/>
        <v>#REF!</v>
      </c>
      <c r="GL119" s="191">
        <f t="shared" ref="GL119:GR119" si="520">-GL90/GL78</f>
        <v>0.13634491189851866</v>
      </c>
      <c r="GM119" s="407">
        <f t="shared" si="520"/>
        <v>8.067236408850248E-2</v>
      </c>
      <c r="GN119" s="191">
        <f t="shared" si="520"/>
        <v>0.18798557323157239</v>
      </c>
      <c r="GO119" s="191">
        <f t="shared" si="520"/>
        <v>5.5512791087976382E-2</v>
      </c>
      <c r="GP119" s="191">
        <f t="shared" si="520"/>
        <v>-5.2575775782898487E-2</v>
      </c>
      <c r="GQ119" s="191">
        <f t="shared" si="520"/>
        <v>0.27177664582468575</v>
      </c>
      <c r="GR119" s="408">
        <f t="shared" si="520"/>
        <v>0.11949724082990673</v>
      </c>
      <c r="GS119" s="197"/>
      <c r="GT119" s="196"/>
      <c r="GU119" s="195" t="e">
        <f>+(GQ119-#REF!)</f>
        <v>#REF!</v>
      </c>
      <c r="GV119" s="117" t="e">
        <f t="shared" si="448"/>
        <v>#REF!</v>
      </c>
      <c r="HM119" s="191">
        <f t="shared" ref="HM119:HS119" si="521">-HM90/HM78</f>
        <v>0.13782259891795157</v>
      </c>
      <c r="HN119" s="407">
        <f t="shared" si="521"/>
        <v>8.375347417280786E-2</v>
      </c>
      <c r="HO119" s="191">
        <f t="shared" si="521"/>
        <v>0.18680548398747265</v>
      </c>
      <c r="HP119" s="191">
        <f t="shared" si="521"/>
        <v>3.4570200980416466E-2</v>
      </c>
      <c r="HQ119" s="191">
        <f t="shared" si="521"/>
        <v>-4.0146684725533482E-2</v>
      </c>
      <c r="HR119" s="191">
        <f t="shared" si="521"/>
        <v>0.24372766319417977</v>
      </c>
      <c r="HS119" s="408">
        <f t="shared" si="521"/>
        <v>0.13638824333056179</v>
      </c>
      <c r="HT119" s="197"/>
      <c r="HU119" s="196"/>
      <c r="HV119" s="195" t="e">
        <f>+(HR119-#REF!)</f>
        <v>#REF!</v>
      </c>
      <c r="HW119" s="117" t="e">
        <f t="shared" si="449"/>
        <v>#REF!</v>
      </c>
      <c r="IN119" s="191">
        <f t="shared" ref="IN119:IT119" si="522">-IN90/IN78</f>
        <v>0.1359769014535209</v>
      </c>
      <c r="IO119" s="407">
        <f t="shared" si="522"/>
        <v>8.3913429147041002E-2</v>
      </c>
      <c r="IP119" s="191">
        <f t="shared" si="522"/>
        <v>0.18577625250397839</v>
      </c>
      <c r="IQ119" s="191">
        <f t="shared" si="522"/>
        <v>2.3963728967069553E-2</v>
      </c>
      <c r="IR119" s="191">
        <f t="shared" si="522"/>
        <v>-7.7728005888666393E-2</v>
      </c>
      <c r="IS119" s="191">
        <f t="shared" si="522"/>
        <v>0.22131904061515009</v>
      </c>
      <c r="IT119" s="408">
        <f t="shared" si="522"/>
        <v>0.13785113792162665</v>
      </c>
      <c r="IU119" s="197"/>
      <c r="IV119" s="196"/>
      <c r="IW119" s="195" t="e">
        <f>+(IS119-#REF!)</f>
        <v>#REF!</v>
      </c>
      <c r="IX119" s="117" t="e">
        <f t="shared" si="450"/>
        <v>#REF!</v>
      </c>
      <c r="JO119" s="191">
        <f t="shared" ref="JO119:JU119" si="523">-JO90/JO78</f>
        <v>0.13493655999934467</v>
      </c>
      <c r="JP119" s="407">
        <f t="shared" si="523"/>
        <v>7.9378941305045303E-2</v>
      </c>
      <c r="JQ119" s="191">
        <f t="shared" si="523"/>
        <v>0.18481241968840451</v>
      </c>
      <c r="JR119" s="191">
        <f t="shared" si="523"/>
        <v>3.6441505225495385E-2</v>
      </c>
      <c r="JS119" s="191">
        <f t="shared" si="523"/>
        <v>-0.10726993483951353</v>
      </c>
      <c r="JT119" s="191">
        <f t="shared" si="523"/>
        <v>0.20317596718250502</v>
      </c>
      <c r="JU119" s="408">
        <f t="shared" si="523"/>
        <v>0.13960371667251989</v>
      </c>
      <c r="JV119" s="197"/>
      <c r="JW119" s="196"/>
      <c r="JX119" s="195" t="e">
        <f>+(JT119-#REF!)</f>
        <v>#REF!</v>
      </c>
      <c r="JY119" s="117" t="e">
        <f t="shared" si="451"/>
        <v>#REF!</v>
      </c>
      <c r="KP119" s="191">
        <f t="shared" ref="KP119:KV119" si="524">-KP90/KP78</f>
        <v>0.17312414613415697</v>
      </c>
      <c r="KQ119" s="407">
        <f t="shared" si="524"/>
        <v>8.8252570438586392E-2</v>
      </c>
      <c r="KR119" s="191">
        <f t="shared" si="524"/>
        <v>0.23806404986149451</v>
      </c>
      <c r="KS119" s="191">
        <f t="shared" si="524"/>
        <v>3.8613635961569921E-2</v>
      </c>
      <c r="KT119" s="191">
        <f t="shared" si="524"/>
        <v>-0.12153977408942646</v>
      </c>
      <c r="KU119" s="191">
        <f t="shared" si="524"/>
        <v>0.1905207778118567</v>
      </c>
      <c r="KV119" s="408">
        <f t="shared" si="524"/>
        <v>0.19585466192669468</v>
      </c>
      <c r="KW119" s="197"/>
      <c r="KX119" s="196"/>
      <c r="KY119" s="195" t="e">
        <f>+(KU119-#REF!)</f>
        <v>#REF!</v>
      </c>
      <c r="KZ119" s="117" t="e">
        <f t="shared" si="452"/>
        <v>#REF!</v>
      </c>
    </row>
    <row r="120" spans="1:327" x14ac:dyDescent="0.25">
      <c r="A120" s="200">
        <v>0.43292461807368815</v>
      </c>
      <c r="B120" s="199" t="s">
        <v>326</v>
      </c>
      <c r="C120" s="199"/>
      <c r="D120" s="191">
        <f t="shared" ref="D120:J120" si="525">-D112/D78</f>
        <v>0.75606346252502565</v>
      </c>
      <c r="E120" s="407">
        <f t="shared" si="525"/>
        <v>-0.35778529293566491</v>
      </c>
      <c r="F120" s="191">
        <f t="shared" si="525"/>
        <v>0.19290191752752991</v>
      </c>
      <c r="G120" s="406">
        <f t="shared" si="525"/>
        <v>-4.2547799386386559E-2</v>
      </c>
      <c r="H120" s="405">
        <f t="shared" si="525"/>
        <v>1.0280726695272873</v>
      </c>
      <c r="I120" s="404">
        <f t="shared" si="525"/>
        <v>0.84080249927038131</v>
      </c>
      <c r="J120" s="403">
        <f t="shared" si="525"/>
        <v>0.23485345669427765</v>
      </c>
      <c r="K120" s="197"/>
      <c r="L120" s="196"/>
      <c r="M120" s="195" t="e">
        <f>+(I120-#REF!)</f>
        <v>#REF!</v>
      </c>
      <c r="N120" s="117" t="e">
        <f t="shared" si="442"/>
        <v>#REF!</v>
      </c>
      <c r="AF120" s="191">
        <f t="shared" ref="AF120:AL120" si="526">-AF112/AF78</f>
        <v>0.35803454969187043</v>
      </c>
      <c r="AG120" s="407">
        <f t="shared" si="526"/>
        <v>0.33522428543548694</v>
      </c>
      <c r="AH120" s="191">
        <f t="shared" si="526"/>
        <v>0.60508260081041121</v>
      </c>
      <c r="AI120" s="406">
        <f t="shared" si="526"/>
        <v>0.10093030014362211</v>
      </c>
      <c r="AJ120" s="405">
        <f t="shared" si="526"/>
        <v>0.86475469801399973</v>
      </c>
      <c r="AK120" s="404">
        <f t="shared" si="526"/>
        <v>0.64436834811604882</v>
      </c>
      <c r="AL120" s="403">
        <f t="shared" si="526"/>
        <v>0.17643756549715234</v>
      </c>
      <c r="AM120" s="197"/>
      <c r="AN120" s="196"/>
      <c r="AO120" s="195" t="e">
        <f>+(AK120-#REF!)</f>
        <v>#REF!</v>
      </c>
      <c r="BG120" s="191">
        <f t="shared" ref="BG120:BM120" si="527">-BG112/BG78</f>
        <v>0.23274668576266991</v>
      </c>
      <c r="BH120" s="407">
        <f t="shared" si="527"/>
        <v>0.16328189720319858</v>
      </c>
      <c r="BI120" s="191">
        <f t="shared" si="527"/>
        <v>0.37314312833591406</v>
      </c>
      <c r="BJ120" s="406">
        <f t="shared" si="527"/>
        <v>7.6511984294433316E-2</v>
      </c>
      <c r="BK120" s="405">
        <f t="shared" si="527"/>
        <v>1.8558162637119251</v>
      </c>
      <c r="BL120" s="404">
        <f t="shared" si="527"/>
        <v>0.16499043434605545</v>
      </c>
      <c r="BM120" s="403">
        <f t="shared" si="527"/>
        <v>0.1606148647185798</v>
      </c>
      <c r="BN120" s="197"/>
      <c r="BO120" s="196"/>
      <c r="BP120" s="195" t="e">
        <f>+(BL120-#REF!)</f>
        <v>#REF!</v>
      </c>
      <c r="BQ120" s="117" t="e">
        <f t="shared" si="443"/>
        <v>#REF!</v>
      </c>
      <c r="CH120" s="191">
        <f t="shared" ref="CH120:CN120" si="528">-CH112/CH78</f>
        <v>0.33566781690164549</v>
      </c>
      <c r="CI120" s="407">
        <f t="shared" si="528"/>
        <v>0.4568462783246019</v>
      </c>
      <c r="CJ120" s="191">
        <f t="shared" si="528"/>
        <v>0.48497125386472628</v>
      </c>
      <c r="CK120" s="406">
        <f t="shared" si="528"/>
        <v>9.4223825572590736E-2</v>
      </c>
      <c r="CL120" s="405">
        <f t="shared" si="528"/>
        <v>-2.3759413013703483</v>
      </c>
      <c r="CM120" s="404">
        <f t="shared" si="528"/>
        <v>0.22380835513203126</v>
      </c>
      <c r="CN120" s="403">
        <f t="shared" si="528"/>
        <v>0.14751544749780457</v>
      </c>
      <c r="CO120" s="197"/>
      <c r="CP120" s="196"/>
      <c r="CQ120" s="195" t="e">
        <f>+(CM120-#REF!)</f>
        <v>#REF!</v>
      </c>
      <c r="CR120" s="117" t="e">
        <f t="shared" si="444"/>
        <v>#REF!</v>
      </c>
      <c r="DI120" s="191">
        <f t="shared" ref="DI120:DO120" si="529">-DI112/DI78</f>
        <v>0.31136755104717823</v>
      </c>
      <c r="DJ120" s="407">
        <f t="shared" si="529"/>
        <v>0.37906847670966448</v>
      </c>
      <c r="DK120" s="191">
        <f t="shared" si="529"/>
        <v>0.44998956345105007</v>
      </c>
      <c r="DL120" s="406">
        <f t="shared" si="529"/>
        <v>9.8672757233930458E-2</v>
      </c>
      <c r="DM120" s="405">
        <f t="shared" si="529"/>
        <v>-10.626755039715951</v>
      </c>
      <c r="DN120" s="404">
        <f t="shared" si="529"/>
        <v>0.20985419257986176</v>
      </c>
      <c r="DO120" s="403">
        <f t="shared" si="529"/>
        <v>0.13598450104146037</v>
      </c>
      <c r="DP120" s="197"/>
      <c r="DQ120" s="196"/>
      <c r="DR120" s="195" t="e">
        <f>+(DN120-#REF!)</f>
        <v>#REF!</v>
      </c>
      <c r="DS120" s="117" t="e">
        <f t="shared" si="445"/>
        <v>#REF!</v>
      </c>
      <c r="EJ120" s="191">
        <f t="shared" ref="EJ120:EP120" si="530">-EJ112/EJ78</f>
        <v>0.31785870638423064</v>
      </c>
      <c r="EK120" s="407">
        <f t="shared" si="530"/>
        <v>0.26412106799786256</v>
      </c>
      <c r="EL120" s="191">
        <f t="shared" si="530"/>
        <v>0.44103020557433387</v>
      </c>
      <c r="EM120" s="406">
        <f t="shared" si="530"/>
        <v>0.12408712352130469</v>
      </c>
      <c r="EN120" s="405">
        <f t="shared" si="530"/>
        <v>2039.5386956882901</v>
      </c>
      <c r="EO120" s="404">
        <f t="shared" si="530"/>
        <v>0.4270059967282735</v>
      </c>
      <c r="EP120" s="403">
        <f t="shared" si="530"/>
        <v>0.13352340484228201</v>
      </c>
      <c r="EQ120" s="197"/>
      <c r="ER120" s="196"/>
      <c r="ES120" s="195" t="e">
        <f>+(EO120-#REF!)</f>
        <v>#REF!</v>
      </c>
      <c r="ET120" s="117" t="e">
        <f t="shared" si="446"/>
        <v>#REF!</v>
      </c>
      <c r="FK120" s="191">
        <f t="shared" ref="FK120:FQ120" si="531">-FK112/FK78</f>
        <v>0.37010995434928273</v>
      </c>
      <c r="FL120" s="407">
        <f t="shared" si="531"/>
        <v>0.38443418372437899</v>
      </c>
      <c r="FM120" s="191">
        <f t="shared" si="531"/>
        <v>0.43386166103063872</v>
      </c>
      <c r="FN120" s="406">
        <f t="shared" si="531"/>
        <v>0.12818163526600587</v>
      </c>
      <c r="FO120" s="405">
        <f t="shared" si="531"/>
        <v>-7.3518314926604882</v>
      </c>
      <c r="FP120" s="404">
        <f t="shared" si="531"/>
        <v>-3.1863570898858886</v>
      </c>
      <c r="FQ120" s="403">
        <f t="shared" si="531"/>
        <v>0.12334519156188721</v>
      </c>
      <c r="FR120" s="197"/>
      <c r="FS120" s="196"/>
      <c r="FT120" s="195" t="e">
        <f>+(FP120-#REF!)</f>
        <v>#REF!</v>
      </c>
      <c r="FU120" s="117" t="e">
        <f t="shared" si="447"/>
        <v>#REF!</v>
      </c>
      <c r="GL120" s="191">
        <f t="shared" ref="GL120:GR120" si="532">-GL112/GL78</f>
        <v>0.32854046124867081</v>
      </c>
      <c r="GM120" s="407">
        <f t="shared" si="532"/>
        <v>0.45881595625037913</v>
      </c>
      <c r="GN120" s="191">
        <f t="shared" si="532"/>
        <v>0.42064280058688752</v>
      </c>
      <c r="GO120" s="406">
        <f t="shared" si="532"/>
        <v>0.1379242165254411</v>
      </c>
      <c r="GP120" s="405">
        <f t="shared" si="532"/>
        <v>0.63812042709317807</v>
      </c>
      <c r="GQ120" s="404">
        <f t="shared" si="532"/>
        <v>0.3637144393135604</v>
      </c>
      <c r="GR120" s="403">
        <f t="shared" si="532"/>
        <v>0.1306628506771092</v>
      </c>
      <c r="GS120" s="197"/>
      <c r="GT120" s="196"/>
      <c r="GU120" s="195" t="e">
        <f>+(GQ120-#REF!)</f>
        <v>#REF!</v>
      </c>
      <c r="GV120" s="117" t="e">
        <f t="shared" si="448"/>
        <v>#REF!</v>
      </c>
      <c r="HM120" s="191">
        <f t="shared" ref="HM120:HS120" si="533">-HM112/HM78</f>
        <v>0.33029443441406942</v>
      </c>
      <c r="HN120" s="407">
        <f t="shared" si="533"/>
        <v>0.45089642341615438</v>
      </c>
      <c r="HO120" s="191">
        <f t="shared" si="533"/>
        <v>0.42107990310213028</v>
      </c>
      <c r="HP120" s="406">
        <f t="shared" si="533"/>
        <v>0.15663037534623103</v>
      </c>
      <c r="HQ120" s="405">
        <f t="shared" si="533"/>
        <v>0.56608888724066553</v>
      </c>
      <c r="HR120" s="404">
        <f t="shared" si="533"/>
        <v>0.33881463361914038</v>
      </c>
      <c r="HS120" s="403">
        <f t="shared" si="533"/>
        <v>0.1311722787472698</v>
      </c>
      <c r="HT120" s="197"/>
      <c r="HU120" s="196"/>
      <c r="HV120" s="195" t="e">
        <f>+(HR120-#REF!)</f>
        <v>#REF!</v>
      </c>
      <c r="HW120" s="117" t="e">
        <f t="shared" si="449"/>
        <v>#REF!</v>
      </c>
      <c r="IN120" s="191">
        <f t="shared" ref="IN120:IT120" si="534">-IN112/IN78</f>
        <v>0.33215657790370379</v>
      </c>
      <c r="IO120" s="407">
        <f t="shared" si="534"/>
        <v>0.46439761774181082</v>
      </c>
      <c r="IP120" s="191">
        <f t="shared" si="534"/>
        <v>0.41524531284583627</v>
      </c>
      <c r="IQ120" s="406">
        <f t="shared" si="534"/>
        <v>0.16222366930958795</v>
      </c>
      <c r="IR120" s="405">
        <f t="shared" si="534"/>
        <v>0.66752159142880407</v>
      </c>
      <c r="IS120" s="404">
        <f t="shared" si="534"/>
        <v>0.31632350679531196</v>
      </c>
      <c r="IT120" s="403">
        <f t="shared" si="534"/>
        <v>0.12614871025513277</v>
      </c>
      <c r="IU120" s="197"/>
      <c r="IV120" s="196"/>
      <c r="IW120" s="195" t="e">
        <f>+(IS120-#REF!)</f>
        <v>#REF!</v>
      </c>
      <c r="IX120" s="117" t="e">
        <f t="shared" si="450"/>
        <v>#REF!</v>
      </c>
      <c r="JO120" s="191">
        <f t="shared" ref="JO120:JU120" si="535">-JO112/JO78</f>
        <v>0.32973998833052787</v>
      </c>
      <c r="JP120" s="407">
        <f t="shared" si="535"/>
        <v>0.51412859839735237</v>
      </c>
      <c r="JQ120" s="191">
        <f t="shared" si="535"/>
        <v>0.40383233733936347</v>
      </c>
      <c r="JR120" s="406">
        <f t="shared" si="535"/>
        <v>0.1384861762405431</v>
      </c>
      <c r="JS120" s="405">
        <f t="shared" si="535"/>
        <v>0.73568568484220431</v>
      </c>
      <c r="JT120" s="404">
        <f t="shared" si="535"/>
        <v>0.28412224379579881</v>
      </c>
      <c r="JU120" s="403">
        <f t="shared" si="535"/>
        <v>0.13295427648850108</v>
      </c>
      <c r="JV120" s="197"/>
      <c r="JW120" s="196"/>
      <c r="JX120" s="195" t="e">
        <f>+(JT120-#REF!)</f>
        <v>#REF!</v>
      </c>
      <c r="JY120" s="117" t="e">
        <f t="shared" si="451"/>
        <v>#REF!</v>
      </c>
      <c r="KP120" s="191">
        <f t="shared" ref="KP120:KV120" si="536">-KP112/KP78</f>
        <v>0.34169045143667331</v>
      </c>
      <c r="KQ120" s="407">
        <f t="shared" si="536"/>
        <v>0.59071165496805011</v>
      </c>
      <c r="KR120" s="191">
        <f t="shared" si="536"/>
        <v>0.39339534745641958</v>
      </c>
      <c r="KS120" s="406">
        <f t="shared" si="536"/>
        <v>0.1496713124348546</v>
      </c>
      <c r="KT120" s="405">
        <f t="shared" si="536"/>
        <v>0.86178621673932709</v>
      </c>
      <c r="KU120" s="404">
        <f t="shared" si="536"/>
        <v>0.27457292787234444</v>
      </c>
      <c r="KV120" s="403">
        <f t="shared" si="536"/>
        <v>0.14420563632044875</v>
      </c>
      <c r="KW120" s="197"/>
      <c r="KX120" s="196"/>
      <c r="KY120" s="195" t="e">
        <f>+(KU120-#REF!)</f>
        <v>#REF!</v>
      </c>
      <c r="KZ120" s="117" t="e">
        <f t="shared" si="452"/>
        <v>#REF!</v>
      </c>
    </row>
    <row r="121" spans="1:327" x14ac:dyDescent="0.25">
      <c r="A121" s="190">
        <v>0.99297765737091304</v>
      </c>
      <c r="B121" s="189" t="s">
        <v>325</v>
      </c>
      <c r="C121" s="189"/>
      <c r="D121" s="182">
        <f t="shared" ref="D121:J121" si="537">SUM(D118:D120)</f>
        <v>2.5926373404825114</v>
      </c>
      <c r="E121" s="402">
        <f t="shared" si="537"/>
        <v>-0.89750504351232485</v>
      </c>
      <c r="F121" s="182">
        <f t="shared" si="537"/>
        <v>1.0320432947004825</v>
      </c>
      <c r="G121" s="401">
        <f t="shared" si="537"/>
        <v>2.9250057024886547E-2</v>
      </c>
      <c r="H121" s="400">
        <f t="shared" si="537"/>
        <v>2.7420571748112064</v>
      </c>
      <c r="I121" s="399">
        <f t="shared" si="537"/>
        <v>2.9036389315864257</v>
      </c>
      <c r="J121" s="398">
        <f t="shared" si="537"/>
        <v>0.46561261391074638</v>
      </c>
      <c r="K121" s="188"/>
      <c r="L121" s="187"/>
      <c r="M121" s="186" t="e">
        <f>+(I121-#REF!)</f>
        <v>#REF!</v>
      </c>
      <c r="N121" s="117" t="e">
        <f t="shared" si="442"/>
        <v>#REF!</v>
      </c>
      <c r="AF121" s="182">
        <f t="shared" ref="AF121:AL121" si="538">SUM(AF118:AF120)</f>
        <v>1.5100691293245998</v>
      </c>
      <c r="AG121" s="402">
        <f t="shared" si="538"/>
        <v>1.0494351738604097</v>
      </c>
      <c r="AH121" s="182">
        <f t="shared" si="538"/>
        <v>2.8685372153131485</v>
      </c>
      <c r="AI121" s="401">
        <f t="shared" si="538"/>
        <v>0.84571454843582972</v>
      </c>
      <c r="AJ121" s="400">
        <f t="shared" si="538"/>
        <v>2.4946795889259894</v>
      </c>
      <c r="AK121" s="399">
        <f t="shared" si="538"/>
        <v>2.3037424134424205</v>
      </c>
      <c r="AL121" s="398">
        <f t="shared" si="538"/>
        <v>0.75529967265869957</v>
      </c>
      <c r="AM121" s="188"/>
      <c r="AN121" s="187"/>
      <c r="AO121" s="186" t="e">
        <f>+(AK121-#REF!)</f>
        <v>#REF!</v>
      </c>
      <c r="BG121" s="182">
        <f t="shared" ref="BG121:BM121" si="539">SUM(BG118:BG120)</f>
        <v>1.0995851026548187</v>
      </c>
      <c r="BH121" s="402">
        <f t="shared" si="539"/>
        <v>0.52958198864901807</v>
      </c>
      <c r="BI121" s="182">
        <f t="shared" si="539"/>
        <v>1.9553427957310596</v>
      </c>
      <c r="BJ121" s="401">
        <f t="shared" si="539"/>
        <v>0.7947028640802194</v>
      </c>
      <c r="BK121" s="400">
        <f t="shared" si="539"/>
        <v>4.7611444652336248</v>
      </c>
      <c r="BL121" s="399">
        <f t="shared" si="539"/>
        <v>0.90699635242005427</v>
      </c>
      <c r="BM121" s="398">
        <f t="shared" si="539"/>
        <v>0.75150307656898874</v>
      </c>
      <c r="BN121" s="188"/>
      <c r="BO121" s="187"/>
      <c r="BP121" s="186" t="e">
        <f>+(BL121-#REF!)</f>
        <v>#REF!</v>
      </c>
      <c r="BQ121" s="117" t="e">
        <f t="shared" si="443"/>
        <v>#REF!</v>
      </c>
      <c r="CH121" s="182">
        <f t="shared" ref="CH121:CN121" si="540">SUM(CH118:CH120)</f>
        <v>1.4220890811094766</v>
      </c>
      <c r="CI121" s="402">
        <f t="shared" si="540"/>
        <v>1.3475159447486131</v>
      </c>
      <c r="CJ121" s="182">
        <f t="shared" si="540"/>
        <v>2.3051606435983625</v>
      </c>
      <c r="CK121" s="401">
        <f t="shared" si="540"/>
        <v>0.69431779030962937</v>
      </c>
      <c r="CL121" s="400">
        <f t="shared" si="540"/>
        <v>-5.1184810978052031</v>
      </c>
      <c r="CM121" s="399">
        <f t="shared" si="540"/>
        <v>1.0130825113258946</v>
      </c>
      <c r="CN121" s="398">
        <f t="shared" si="540"/>
        <v>0.71813983243403534</v>
      </c>
      <c r="CO121" s="188"/>
      <c r="CP121" s="187"/>
      <c r="CQ121" s="186" t="e">
        <f>+(CM121-#REF!)</f>
        <v>#REF!</v>
      </c>
      <c r="CR121" s="117" t="e">
        <f t="shared" si="444"/>
        <v>#REF!</v>
      </c>
      <c r="DI121" s="182">
        <f t="shared" ref="DI121:DO121" si="541">SUM(DI118:DI120)</f>
        <v>1.3340491439056512</v>
      </c>
      <c r="DJ121" s="402">
        <f t="shared" si="541"/>
        <v>1.2294797561545998</v>
      </c>
      <c r="DK121" s="182">
        <f t="shared" si="541"/>
        <v>2.2360047507994532</v>
      </c>
      <c r="DL121" s="401">
        <f t="shared" si="541"/>
        <v>0.59784439350980612</v>
      </c>
      <c r="DM121" s="400">
        <f t="shared" si="541"/>
        <v>-25.530260867582506</v>
      </c>
      <c r="DN121" s="399">
        <f t="shared" si="541"/>
        <v>1.190523501575486</v>
      </c>
      <c r="DO121" s="398">
        <f t="shared" si="541"/>
        <v>0.46382310303929747</v>
      </c>
      <c r="DP121" s="188"/>
      <c r="DQ121" s="187"/>
      <c r="DR121" s="186" t="e">
        <f>+(DN121-#REF!)</f>
        <v>#REF!</v>
      </c>
      <c r="DS121" s="117" t="e">
        <f t="shared" si="445"/>
        <v>#REF!</v>
      </c>
      <c r="EJ121" s="182">
        <f t="shared" ref="EJ121:EP121" si="542">SUM(EJ118:EJ120)</f>
        <v>1.3624069608908944</v>
      </c>
      <c r="EK121" s="402">
        <f t="shared" si="542"/>
        <v>0.89669800451266113</v>
      </c>
      <c r="EL121" s="182">
        <f t="shared" si="542"/>
        <v>2.1877778762993891</v>
      </c>
      <c r="EM121" s="401">
        <f t="shared" si="542"/>
        <v>0.71401683673465044</v>
      </c>
      <c r="EN121" s="400">
        <f t="shared" si="542"/>
        <v>4963.4649765832992</v>
      </c>
      <c r="EO121" s="399">
        <f t="shared" si="542"/>
        <v>2.0749922019173339</v>
      </c>
      <c r="EP121" s="398">
        <f t="shared" si="542"/>
        <v>0.51488614200068084</v>
      </c>
      <c r="EQ121" s="188"/>
      <c r="ER121" s="187"/>
      <c r="ES121" s="186" t="e">
        <f>+(EO121-#REF!)</f>
        <v>#REF!</v>
      </c>
      <c r="ET121" s="117" t="e">
        <f t="shared" si="446"/>
        <v>#REF!</v>
      </c>
      <c r="FK121" s="182">
        <f t="shared" ref="FK121:FQ121" si="543">SUM(FK118:FK120)</f>
        <v>1.5483193920652618</v>
      </c>
      <c r="FL121" s="402">
        <f t="shared" si="543"/>
        <v>1.03211339283211</v>
      </c>
      <c r="FM121" s="182">
        <f t="shared" si="543"/>
        <v>2.1522562883411842</v>
      </c>
      <c r="FN121" s="401">
        <f t="shared" si="543"/>
        <v>0.7554254821647548</v>
      </c>
      <c r="FO121" s="400">
        <f t="shared" si="543"/>
        <v>-17.38856955178149</v>
      </c>
      <c r="FP121" s="399">
        <f t="shared" si="543"/>
        <v>-15.680885112785308</v>
      </c>
      <c r="FQ121" s="398">
        <f t="shared" si="543"/>
        <v>0.50443362596068764</v>
      </c>
      <c r="FR121" s="188"/>
      <c r="FS121" s="187"/>
      <c r="FT121" s="186" t="e">
        <f>+(FP121-#REF!)</f>
        <v>#REF!</v>
      </c>
      <c r="FU121" s="117" t="e">
        <f t="shared" si="447"/>
        <v>#REF!</v>
      </c>
      <c r="GL121" s="182">
        <f t="shared" ref="GL121:GR121" si="544">SUM(GL118:GL120)</f>
        <v>1.3910842942037109</v>
      </c>
      <c r="GM121" s="402">
        <f t="shared" si="544"/>
        <v>1.2003791631901854</v>
      </c>
      <c r="GN121" s="182">
        <f t="shared" si="544"/>
        <v>2.1454387979892298</v>
      </c>
      <c r="GO121" s="401">
        <f t="shared" si="544"/>
        <v>0.7863537959727237</v>
      </c>
      <c r="GP121" s="400">
        <f t="shared" si="544"/>
        <v>1.5634180151613615</v>
      </c>
      <c r="GQ121" s="399">
        <f t="shared" si="544"/>
        <v>1.7900000269467982</v>
      </c>
      <c r="GR121" s="398">
        <f t="shared" si="544"/>
        <v>0.53083397554220402</v>
      </c>
      <c r="GS121" s="188"/>
      <c r="GT121" s="187"/>
      <c r="GU121" s="186" t="e">
        <f>+(GQ121-#REF!)</f>
        <v>#REF!</v>
      </c>
      <c r="GV121" s="117" t="e">
        <f t="shared" si="448"/>
        <v>#REF!</v>
      </c>
      <c r="HM121" s="182">
        <f t="shared" ref="HM121:HS121" si="545">SUM(HM118:HM120)</f>
        <v>1.4110350348153295</v>
      </c>
      <c r="HN121" s="402">
        <f t="shared" si="545"/>
        <v>1.2534956163290427</v>
      </c>
      <c r="HO121" s="182">
        <f t="shared" si="545"/>
        <v>2.1363673233777223</v>
      </c>
      <c r="HP121" s="401">
        <f t="shared" si="545"/>
        <v>0.86074738746463764</v>
      </c>
      <c r="HQ121" s="400">
        <f t="shared" si="545"/>
        <v>1.4085349293139313</v>
      </c>
      <c r="HR121" s="399">
        <f t="shared" si="545"/>
        <v>1.6378980012165247</v>
      </c>
      <c r="HS121" s="398">
        <f t="shared" si="545"/>
        <v>0.57043825677138582</v>
      </c>
      <c r="HT121" s="188"/>
      <c r="HU121" s="187"/>
      <c r="HV121" s="186" t="e">
        <f>+(HR121-#REF!)</f>
        <v>#REF!</v>
      </c>
      <c r="HW121" s="117" t="e">
        <f t="shared" si="449"/>
        <v>#REF!</v>
      </c>
      <c r="IN121" s="182">
        <f t="shared" ref="IN121:IT121" si="546">SUM(IN118:IN120)</f>
        <v>1.4256027411618821</v>
      </c>
      <c r="IO121" s="402">
        <f t="shared" si="546"/>
        <v>1.3435489930790216</v>
      </c>
      <c r="IP121" s="182">
        <f t="shared" si="546"/>
        <v>2.0973593807022572</v>
      </c>
      <c r="IQ121" s="401">
        <f t="shared" si="546"/>
        <v>0.8750597170084724</v>
      </c>
      <c r="IR121" s="400">
        <f t="shared" si="546"/>
        <v>1.6236508615535363</v>
      </c>
      <c r="IS121" s="399">
        <f t="shared" si="546"/>
        <v>1.5129244874839896</v>
      </c>
      <c r="IT121" s="398">
        <f t="shared" si="546"/>
        <v>0.57950123324320801</v>
      </c>
      <c r="IU121" s="188"/>
      <c r="IV121" s="187"/>
      <c r="IW121" s="186" t="e">
        <f>+(IS121-#REF!)</f>
        <v>#REF!</v>
      </c>
      <c r="IX121" s="117" t="e">
        <f t="shared" si="450"/>
        <v>#REF!</v>
      </c>
      <c r="JO121" s="182">
        <f t="shared" ref="JO121:JU121" si="547">SUM(JO118:JO120)</f>
        <v>1.4225427277216331</v>
      </c>
      <c r="JP121" s="402">
        <f t="shared" si="547"/>
        <v>1.5305048496290072</v>
      </c>
      <c r="JQ121" s="182">
        <f t="shared" si="547"/>
        <v>2.0468992052381916</v>
      </c>
      <c r="JR121" s="401">
        <f t="shared" si="547"/>
        <v>0.76455285757080405</v>
      </c>
      <c r="JS121" s="400">
        <f t="shared" si="547"/>
        <v>1.7708537964148254</v>
      </c>
      <c r="JT121" s="399">
        <f t="shared" si="547"/>
        <v>1.3630287839346573</v>
      </c>
      <c r="JU121" s="398">
        <f t="shared" si="547"/>
        <v>0.60211400888494582</v>
      </c>
      <c r="JV121" s="188"/>
      <c r="JW121" s="187"/>
      <c r="JX121" s="186" t="e">
        <f>+(JT121-#REF!)</f>
        <v>#REF!</v>
      </c>
      <c r="JY121" s="117" t="e">
        <f t="shared" si="451"/>
        <v>#REF!</v>
      </c>
      <c r="KP121" s="182">
        <f t="shared" ref="KP121:KV121" si="548">SUM(KP118:KP120)</f>
        <v>1.5068376103676209</v>
      </c>
      <c r="KQ121" s="402">
        <f t="shared" si="548"/>
        <v>1.7559232454135651</v>
      </c>
      <c r="KR121" s="182">
        <f t="shared" si="548"/>
        <v>2.051890737740262</v>
      </c>
      <c r="KS121" s="401">
        <f t="shared" si="548"/>
        <v>0.82576297300814439</v>
      </c>
      <c r="KT121" s="400">
        <f t="shared" si="548"/>
        <v>2.0789886397953934</v>
      </c>
      <c r="KU121" s="399">
        <f t="shared" si="548"/>
        <v>1.2995537054396871</v>
      </c>
      <c r="KV121" s="398">
        <f t="shared" si="548"/>
        <v>0.70095380580238809</v>
      </c>
      <c r="KW121" s="188"/>
      <c r="KX121" s="187"/>
      <c r="KY121" s="186" t="e">
        <f>+(KU121-#REF!)</f>
        <v>#REF!</v>
      </c>
      <c r="KZ121" s="117" t="e">
        <f t="shared" si="452"/>
        <v>#REF!</v>
      </c>
    </row>
    <row r="122" spans="1:327" x14ac:dyDescent="0.25">
      <c r="A122" s="147">
        <v>0</v>
      </c>
      <c r="B122" s="143" t="s">
        <v>222</v>
      </c>
      <c r="C122" s="143"/>
      <c r="D122" s="143"/>
      <c r="E122" s="147"/>
      <c r="F122" s="143"/>
      <c r="G122" s="388"/>
      <c r="H122" s="148"/>
      <c r="I122" s="215"/>
      <c r="J122" s="148"/>
      <c r="K122" s="149"/>
      <c r="L122" s="148"/>
      <c r="M122" s="147" t="e">
        <f>+(I122-#REF!)</f>
        <v>#REF!</v>
      </c>
      <c r="N122" s="117" t="e">
        <f t="shared" si="442"/>
        <v>#REF!</v>
      </c>
      <c r="AF122" s="143"/>
      <c r="AG122" s="147"/>
      <c r="AH122" s="143"/>
      <c r="AI122" s="388"/>
      <c r="AJ122" s="148"/>
      <c r="AK122" s="215"/>
      <c r="AL122" s="148"/>
      <c r="AM122" s="149"/>
      <c r="AN122" s="148"/>
      <c r="AO122" s="147" t="e">
        <f>+(AK122-#REF!)</f>
        <v>#REF!</v>
      </c>
      <c r="BG122" s="143"/>
      <c r="BH122" s="147"/>
      <c r="BI122" s="143"/>
      <c r="BJ122" s="388"/>
      <c r="BK122" s="148"/>
      <c r="BL122" s="215"/>
      <c r="BM122" s="148"/>
      <c r="BN122" s="149"/>
      <c r="BO122" s="148"/>
      <c r="BP122" s="147" t="e">
        <f>+(BL122-#REF!)</f>
        <v>#REF!</v>
      </c>
      <c r="BQ122" s="117" t="e">
        <f t="shared" si="443"/>
        <v>#REF!</v>
      </c>
      <c r="CH122" s="143"/>
      <c r="CI122" s="147"/>
      <c r="CJ122" s="143"/>
      <c r="CK122" s="388"/>
      <c r="CL122" s="148"/>
      <c r="CM122" s="215"/>
      <c r="CN122" s="148"/>
      <c r="CO122" s="149"/>
      <c r="CP122" s="148"/>
      <c r="CQ122" s="147" t="e">
        <f>+(CM122-#REF!)</f>
        <v>#REF!</v>
      </c>
      <c r="CR122" s="117" t="e">
        <f t="shared" si="444"/>
        <v>#REF!</v>
      </c>
      <c r="DI122" s="143"/>
      <c r="DJ122" s="147"/>
      <c r="DK122" s="143"/>
      <c r="DL122" s="388"/>
      <c r="DM122" s="148"/>
      <c r="DN122" s="215"/>
      <c r="DO122" s="148"/>
      <c r="DP122" s="149"/>
      <c r="DQ122" s="148"/>
      <c r="DR122" s="147" t="e">
        <f>+(DN122-#REF!)</f>
        <v>#REF!</v>
      </c>
      <c r="DS122" s="117" t="e">
        <f t="shared" si="445"/>
        <v>#REF!</v>
      </c>
      <c r="EJ122" s="143"/>
      <c r="EK122" s="147"/>
      <c r="EL122" s="143"/>
      <c r="EM122" s="388"/>
      <c r="EN122" s="148"/>
      <c r="EO122" s="215"/>
      <c r="EP122" s="148"/>
      <c r="EQ122" s="149"/>
      <c r="ER122" s="148"/>
      <c r="ES122" s="147" t="e">
        <f>+(EO122-#REF!)</f>
        <v>#REF!</v>
      </c>
      <c r="ET122" s="117" t="e">
        <f t="shared" si="446"/>
        <v>#REF!</v>
      </c>
      <c r="FK122" s="143"/>
      <c r="FL122" s="147"/>
      <c r="FM122" s="143"/>
      <c r="FN122" s="388"/>
      <c r="FO122" s="148"/>
      <c r="FP122" s="215"/>
      <c r="FQ122" s="148"/>
      <c r="FR122" s="149"/>
      <c r="FS122" s="148"/>
      <c r="FT122" s="147" t="e">
        <f>+(FP122-#REF!)</f>
        <v>#REF!</v>
      </c>
      <c r="FU122" s="117" t="e">
        <f t="shared" si="447"/>
        <v>#REF!</v>
      </c>
      <c r="GL122" s="143"/>
      <c r="GM122" s="147"/>
      <c r="GN122" s="143"/>
      <c r="GO122" s="388"/>
      <c r="GP122" s="148"/>
      <c r="GQ122" s="215"/>
      <c r="GR122" s="148"/>
      <c r="GS122" s="149"/>
      <c r="GT122" s="148"/>
      <c r="GU122" s="147" t="e">
        <f>+(GQ122-#REF!)</f>
        <v>#REF!</v>
      </c>
      <c r="GV122" s="117" t="e">
        <f t="shared" si="448"/>
        <v>#REF!</v>
      </c>
      <c r="HM122" s="143"/>
      <c r="HN122" s="147"/>
      <c r="HO122" s="143"/>
      <c r="HP122" s="388"/>
      <c r="HQ122" s="148"/>
      <c r="HR122" s="215"/>
      <c r="HS122" s="148"/>
      <c r="HT122" s="149"/>
      <c r="HU122" s="148"/>
      <c r="HV122" s="147" t="e">
        <f>+(HR122-#REF!)</f>
        <v>#REF!</v>
      </c>
      <c r="HW122" s="117" t="e">
        <f t="shared" si="449"/>
        <v>#REF!</v>
      </c>
      <c r="IN122" s="143"/>
      <c r="IO122" s="147"/>
      <c r="IP122" s="143"/>
      <c r="IQ122" s="388"/>
      <c r="IR122" s="148"/>
      <c r="IS122" s="215"/>
      <c r="IT122" s="148"/>
      <c r="IU122" s="149"/>
      <c r="IV122" s="148"/>
      <c r="IW122" s="147" t="e">
        <f>+(IS122-#REF!)</f>
        <v>#REF!</v>
      </c>
      <c r="IX122" s="117" t="e">
        <f t="shared" si="450"/>
        <v>#REF!</v>
      </c>
      <c r="JO122" s="143"/>
      <c r="JP122" s="147"/>
      <c r="JQ122" s="143"/>
      <c r="JR122" s="388"/>
      <c r="JS122" s="148"/>
      <c r="JT122" s="215"/>
      <c r="JU122" s="148"/>
      <c r="JV122" s="149"/>
      <c r="JW122" s="148"/>
      <c r="JX122" s="147" t="e">
        <f>+(JT122-#REF!)</f>
        <v>#REF!</v>
      </c>
      <c r="JY122" s="117" t="e">
        <f t="shared" si="451"/>
        <v>#REF!</v>
      </c>
      <c r="KP122" s="143"/>
      <c r="KQ122" s="147"/>
      <c r="KR122" s="143"/>
      <c r="KS122" s="388"/>
      <c r="KT122" s="148"/>
      <c r="KU122" s="215"/>
      <c r="KV122" s="148"/>
      <c r="KW122" s="149"/>
      <c r="KX122" s="148"/>
      <c r="KY122" s="147" t="e">
        <f>+(KU122-#REF!)</f>
        <v>#REF!</v>
      </c>
      <c r="KZ122" s="117" t="e">
        <f t="shared" si="452"/>
        <v>#REF!</v>
      </c>
    </row>
    <row r="123" spans="1:327" x14ac:dyDescent="0.25">
      <c r="A123" s="181">
        <v>0</v>
      </c>
      <c r="B123" s="143" t="s">
        <v>222</v>
      </c>
      <c r="C123" s="394"/>
      <c r="D123" s="394"/>
      <c r="E123" s="393">
        <f>Direct!E12/Direct!K12</f>
        <v>0.15542976975228348</v>
      </c>
      <c r="F123" s="177">
        <f>Direct!B12/Direct!K12</f>
        <v>0.36091664045094163</v>
      </c>
      <c r="G123" s="397">
        <f>(Direct!F12+Direct!H12+Direct!D12)/Direct!K12</f>
        <v>0.14733235096787162</v>
      </c>
      <c r="H123" s="395">
        <f>Direct!G12/Direct!K12</f>
        <v>4.8889594504003741E-3</v>
      </c>
      <c r="I123" s="396">
        <f>Direct!I12/Direct!K12</f>
        <v>3.5014596426258932E-3</v>
      </c>
      <c r="J123" s="395">
        <f>(Direct!C12)/Direct!K12</f>
        <v>0.32793081973587695</v>
      </c>
      <c r="K123" s="149"/>
      <c r="L123" s="148"/>
      <c r="M123" s="145" t="e">
        <f>+(I123-#REF!)</f>
        <v>#REF!</v>
      </c>
      <c r="N123" s="117" t="e">
        <f t="shared" si="442"/>
        <v>#REF!</v>
      </c>
      <c r="AC123" s="116">
        <v>0.31356761423433716</v>
      </c>
      <c r="AF123" s="394"/>
      <c r="AG123" s="393">
        <f>Direct!S12/Direct!Y12</f>
        <v>0.27061804915730814</v>
      </c>
      <c r="AH123" s="177">
        <f>Direct!P12/Direct!Y12</f>
        <v>0.24922410889028965</v>
      </c>
      <c r="AI123" s="397">
        <f>(Direct!T12+Direct!V12+Direct!R12)/Direct!Y12</f>
        <v>0.13043522834776428</v>
      </c>
      <c r="AJ123" s="395">
        <f>Direct!U12/Direct!Y12</f>
        <v>1.4511526643126476E-2</v>
      </c>
      <c r="AK123" s="396">
        <f>Direct!W12/Direct!Y12</f>
        <v>0.12053797961494574</v>
      </c>
      <c r="AL123" s="395">
        <f>(Direct!Q12)/Direct!Y12</f>
        <v>0.21467310734656575</v>
      </c>
      <c r="AM123" s="149"/>
      <c r="AN123" s="148"/>
      <c r="AO123" s="145" t="e">
        <f>+(AK123-#REF!)</f>
        <v>#REF!</v>
      </c>
      <c r="BG123" s="394"/>
      <c r="BH123" s="393">
        <f>Direct!AF12/Direct!AL12</f>
        <v>0.34657614573906215</v>
      </c>
      <c r="BI123" s="177">
        <f>Direct!AC12/Direct!AL12</f>
        <v>0.22641509284804107</v>
      </c>
      <c r="BJ123" s="397">
        <f>(Direct!AG12+Direct!AE12+Direct!AI12)/Direct!AL12</f>
        <v>0.12358360096501858</v>
      </c>
      <c r="BK123" s="395">
        <f>Direct!AH12/Direct!AL12</f>
        <v>1.2607316656618418E-2</v>
      </c>
      <c r="BL123" s="396">
        <f>Direct!AJ12/Direct!AL12</f>
        <v>0.10083672425177391</v>
      </c>
      <c r="BM123" s="395">
        <f>(Direct!AD12)/Direct!AL12</f>
        <v>0.18998111953948582</v>
      </c>
      <c r="BN123" s="149"/>
      <c r="BO123" s="148"/>
      <c r="BP123" s="145" t="e">
        <f>+(BL123-#REF!)</f>
        <v>#REF!</v>
      </c>
      <c r="BQ123" s="117" t="e">
        <f t="shared" si="443"/>
        <v>#REF!</v>
      </c>
      <c r="CH123" s="394"/>
      <c r="CI123" s="393">
        <f t="shared" ref="CI123:CN123" si="549">CI5/$CH$5</f>
        <v>0.3844304609418589</v>
      </c>
      <c r="CJ123" s="393">
        <f t="shared" si="549"/>
        <v>0.20424593024381166</v>
      </c>
      <c r="CK123" s="393">
        <f t="shared" si="549"/>
        <v>0.1220487996590494</v>
      </c>
      <c r="CL123" s="393">
        <f t="shared" si="549"/>
        <v>3.1003000856224271E-2</v>
      </c>
      <c r="CM123" s="393">
        <f t="shared" si="549"/>
        <v>8.5677286786144696E-2</v>
      </c>
      <c r="CN123" s="393">
        <f t="shared" si="549"/>
        <v>0.1725945215129111</v>
      </c>
      <c r="CO123" s="149"/>
      <c r="CP123" s="148"/>
      <c r="CQ123" s="145" t="e">
        <f>+(CM123-#REF!)</f>
        <v>#REF!</v>
      </c>
      <c r="CR123" s="117" t="e">
        <f t="shared" si="444"/>
        <v>#REF!</v>
      </c>
      <c r="DI123" s="394"/>
      <c r="DJ123" s="393">
        <f t="shared" ref="DJ123:DO123" si="550">DJ5/$DI$5</f>
        <v>0.34652166483168928</v>
      </c>
      <c r="DK123" s="393">
        <f t="shared" si="550"/>
        <v>0.23257905578751265</v>
      </c>
      <c r="DL123" s="393">
        <f t="shared" si="550"/>
        <v>0.12253476108723185</v>
      </c>
      <c r="DM123" s="393">
        <f t="shared" si="550"/>
        <v>3.1078029514746305E-2</v>
      </c>
      <c r="DN123" s="393">
        <f t="shared" si="550"/>
        <v>9.8281293067368866E-2</v>
      </c>
      <c r="DO123" s="393">
        <f t="shared" si="550"/>
        <v>0.16900519571145117</v>
      </c>
      <c r="DP123" s="149"/>
      <c r="DQ123" s="148"/>
      <c r="DR123" s="145" t="e">
        <f>+(DN123-#REF!)</f>
        <v>#REF!</v>
      </c>
      <c r="DS123" s="117" t="e">
        <f t="shared" si="445"/>
        <v>#REF!</v>
      </c>
      <c r="EJ123" s="394"/>
      <c r="EK123" s="393">
        <f t="shared" ref="EK123:EP123" si="551">EK5/$EJ$5</f>
        <v>0.36550425874298598</v>
      </c>
      <c r="EL123" s="393">
        <f t="shared" si="551"/>
        <v>0.22992965741202842</v>
      </c>
      <c r="EM123" s="393">
        <f t="shared" si="551"/>
        <v>0.11741508224495843</v>
      </c>
      <c r="EN123" s="393">
        <f t="shared" si="551"/>
        <v>3.0191611747698837E-2</v>
      </c>
      <c r="EO123" s="393">
        <f t="shared" si="551"/>
        <v>9.5762993971802518E-2</v>
      </c>
      <c r="EP123" s="393">
        <f t="shared" si="551"/>
        <v>0.16119639588052576</v>
      </c>
      <c r="EQ123" s="149"/>
      <c r="ER123" s="148"/>
      <c r="ES123" s="145" t="e">
        <f>+(EO123-#REF!)</f>
        <v>#REF!</v>
      </c>
      <c r="ET123" s="117" t="e">
        <f t="shared" si="446"/>
        <v>#REF!</v>
      </c>
      <c r="FK123" s="394"/>
      <c r="FL123" s="393">
        <f t="shared" ref="FL123:FQ123" si="552">FL5/$FK$5</f>
        <v>0.35550284758237116</v>
      </c>
      <c r="FM123" s="393">
        <f t="shared" si="552"/>
        <v>0.2350878460796833</v>
      </c>
      <c r="FN123" s="393">
        <f t="shared" si="552"/>
        <v>0.11797915501416165</v>
      </c>
      <c r="FO123" s="393">
        <f t="shared" si="552"/>
        <v>3.0369893689578153E-2</v>
      </c>
      <c r="FP123" s="393">
        <f t="shared" si="552"/>
        <v>9.7549318614775518E-2</v>
      </c>
      <c r="FQ123" s="393">
        <f t="shared" si="552"/>
        <v>0.16351093901943017</v>
      </c>
      <c r="FR123" s="149"/>
      <c r="FS123" s="148"/>
      <c r="FT123" s="145" t="e">
        <f>+(FP123-#REF!)</f>
        <v>#REF!</v>
      </c>
      <c r="FU123" s="117" t="e">
        <f t="shared" si="447"/>
        <v>#REF!</v>
      </c>
      <c r="GL123" s="394"/>
      <c r="GM123" s="393">
        <f t="shared" ref="GM123:GR123" si="553">GM5/$GL$5</f>
        <v>0.32440833884426357</v>
      </c>
      <c r="GN123" s="393">
        <f t="shared" si="553"/>
        <v>0.24409823262723923</v>
      </c>
      <c r="GO123" s="393">
        <f t="shared" si="553"/>
        <v>0.11296356435167335</v>
      </c>
      <c r="GP123" s="393">
        <f t="shared" si="553"/>
        <v>7.2286928558692481E-2</v>
      </c>
      <c r="GQ123" s="393">
        <f t="shared" si="553"/>
        <v>9.1901051992912597E-2</v>
      </c>
      <c r="GR123" s="393">
        <f t="shared" si="553"/>
        <v>0.15434188362521878</v>
      </c>
      <c r="GS123" s="149"/>
      <c r="GT123" s="148"/>
      <c r="GU123" s="145" t="e">
        <f>+(GQ123-#REF!)</f>
        <v>#REF!</v>
      </c>
      <c r="GV123" s="117" t="e">
        <f t="shared" si="448"/>
        <v>#REF!</v>
      </c>
      <c r="HM123" s="394"/>
      <c r="HN123" s="393">
        <f t="shared" ref="HN123:HS123" si="554">HN5/$HM$5</f>
        <v>0.32313646494603365</v>
      </c>
      <c r="HO123" s="393">
        <f t="shared" si="554"/>
        <v>0.24317472466236015</v>
      </c>
      <c r="HP123" s="393">
        <f t="shared" si="554"/>
        <v>0.10843811584261551</v>
      </c>
      <c r="HQ123" s="393">
        <f t="shared" si="554"/>
        <v>8.0870965499598754E-2</v>
      </c>
      <c r="HR123" s="393">
        <f t="shared" si="554"/>
        <v>9.2703056090153044E-2</v>
      </c>
      <c r="HS123" s="393">
        <f t="shared" si="554"/>
        <v>0.15167667295923876</v>
      </c>
      <c r="HT123" s="149"/>
      <c r="HU123" s="148"/>
      <c r="HV123" s="145" t="e">
        <f>+(HR123-#REF!)</f>
        <v>#REF!</v>
      </c>
      <c r="HW123" s="117" t="e">
        <f t="shared" si="449"/>
        <v>#REF!</v>
      </c>
      <c r="IN123" s="394"/>
      <c r="IO123" s="393">
        <f t="shared" ref="IO123:IT123" si="555">IO5/$IN$5</f>
        <v>0.31920474753535949</v>
      </c>
      <c r="IP123" s="393">
        <f t="shared" si="555"/>
        <v>0.24653434233931931</v>
      </c>
      <c r="IQ123" s="393">
        <f t="shared" si="555"/>
        <v>0.10844317577038032</v>
      </c>
      <c r="IR123" s="393">
        <f t="shared" si="555"/>
        <v>7.7987572361022037E-2</v>
      </c>
      <c r="IS123" s="393">
        <f t="shared" si="555"/>
        <v>9.4031589549924258E-2</v>
      </c>
      <c r="IT123" s="393">
        <f t="shared" si="555"/>
        <v>0.15379857244399459</v>
      </c>
      <c r="IU123" s="149"/>
      <c r="IV123" s="148"/>
      <c r="IW123" s="145" t="e">
        <f>+(IS123-#REF!)</f>
        <v>#REF!</v>
      </c>
      <c r="IX123" s="117" t="e">
        <f t="shared" si="450"/>
        <v>#REF!</v>
      </c>
      <c r="JO123" s="394"/>
      <c r="JP123" s="393">
        <f t="shared" ref="JP123:JU123" si="556">JP5/$JO$5</f>
        <v>0.30772347432296804</v>
      </c>
      <c r="JQ123" s="393">
        <f t="shared" si="556"/>
        <v>0.24868595391983597</v>
      </c>
      <c r="JR123" s="393">
        <f t="shared" si="556"/>
        <v>0.11680965393701716</v>
      </c>
      <c r="JS123" s="393">
        <f t="shared" si="556"/>
        <v>7.6744816374874056E-2</v>
      </c>
      <c r="JT123" s="393">
        <f t="shared" si="556"/>
        <v>9.7338779141248388E-2</v>
      </c>
      <c r="JU123" s="393">
        <f t="shared" si="556"/>
        <v>0.15269732230405639</v>
      </c>
      <c r="JV123" s="149"/>
      <c r="JW123" s="148"/>
      <c r="JX123" s="145" t="e">
        <f>+(JT123-#REF!)</f>
        <v>#REF!</v>
      </c>
      <c r="JY123" s="117" t="e">
        <f t="shared" si="451"/>
        <v>#REF!</v>
      </c>
      <c r="KP123" s="394"/>
      <c r="KQ123" s="393">
        <f t="shared" ref="KQ123:KV123" si="557">KQ5/$KP$5</f>
        <v>0.30564333853547321</v>
      </c>
      <c r="KR123" s="393">
        <f t="shared" si="557"/>
        <v>0.25221467474865578</v>
      </c>
      <c r="KS123" s="393">
        <f t="shared" si="557"/>
        <v>0.11813403015677443</v>
      </c>
      <c r="KT123" s="393">
        <f t="shared" si="557"/>
        <v>7.5989420335702065E-2</v>
      </c>
      <c r="KU123" s="393">
        <f t="shared" si="557"/>
        <v>9.7747637065612417E-2</v>
      </c>
      <c r="KV123" s="393">
        <f t="shared" si="557"/>
        <v>0.15027089915778216</v>
      </c>
      <c r="KW123" s="149"/>
      <c r="KX123" s="148"/>
      <c r="KY123" s="145" t="e">
        <f>+(KU123-#REF!)</f>
        <v>#REF!</v>
      </c>
      <c r="KZ123" s="117" t="e">
        <f t="shared" si="452"/>
        <v>#REF!</v>
      </c>
    </row>
    <row r="124" spans="1:327" x14ac:dyDescent="0.25">
      <c r="A124" s="171">
        <v>336972.53299999994</v>
      </c>
      <c r="B124" s="170" t="s">
        <v>324</v>
      </c>
      <c r="C124" s="170"/>
      <c r="D124" s="166">
        <f t="shared" ref="D124:J124" si="558">SUM(D125:D129)</f>
        <v>216234648.09144813</v>
      </c>
      <c r="E124" s="166">
        <f t="shared" si="558"/>
        <v>33609301.565319821</v>
      </c>
      <c r="F124" s="166">
        <f t="shared" si="558"/>
        <v>78042682.738257065</v>
      </c>
      <c r="G124" s="166">
        <f t="shared" si="558"/>
        <v>31858359.064023443</v>
      </c>
      <c r="H124" s="166">
        <f t="shared" si="558"/>
        <v>1057162.4262906844</v>
      </c>
      <c r="I124" s="166">
        <f t="shared" si="558"/>
        <v>757136.89362961764</v>
      </c>
      <c r="J124" s="166">
        <f t="shared" si="558"/>
        <v>70910005.403927445</v>
      </c>
      <c r="K124" s="169"/>
      <c r="L124" s="168"/>
      <c r="M124" s="147"/>
      <c r="N124" s="117">
        <f t="shared" si="442"/>
        <v>0</v>
      </c>
      <c r="AA124" s="116">
        <f>165*2</f>
        <v>330</v>
      </c>
      <c r="AF124" s="166">
        <f t="shared" ref="AF124:AO124" si="559">SUM(AF125:AF129)</f>
        <v>432469296.18289596</v>
      </c>
      <c r="AG124" s="166">
        <f t="shared" si="559"/>
        <v>117033997.2534494</v>
      </c>
      <c r="AH124" s="166">
        <f t="shared" si="559"/>
        <v>107781774.96359301</v>
      </c>
      <c r="AI124" s="166">
        <f t="shared" si="559"/>
        <v>56409231.401012935</v>
      </c>
      <c r="AJ124" s="166">
        <f t="shared" si="559"/>
        <v>6275789.7138922494</v>
      </c>
      <c r="AK124" s="166">
        <f t="shared" si="559"/>
        <v>52128975.207383849</v>
      </c>
      <c r="AL124" s="166">
        <f t="shared" si="559"/>
        <v>92839527.643564582</v>
      </c>
      <c r="AM124" s="166">
        <f t="shared" si="559"/>
        <v>0</v>
      </c>
      <c r="AN124" s="166">
        <f t="shared" si="559"/>
        <v>0</v>
      </c>
      <c r="AO124" s="166">
        <f t="shared" si="559"/>
        <v>0</v>
      </c>
      <c r="AP124" s="166"/>
      <c r="AQ124" s="166">
        <f t="shared" ref="AQ124:BM124" si="560">SUM(AQ125:AQ129)</f>
        <v>0</v>
      </c>
      <c r="AR124" s="166">
        <f t="shared" si="560"/>
        <v>0</v>
      </c>
      <c r="AS124" s="166">
        <f t="shared" si="560"/>
        <v>0</v>
      </c>
      <c r="AT124" s="166">
        <f t="shared" si="560"/>
        <v>0</v>
      </c>
      <c r="AU124" s="166">
        <f t="shared" si="560"/>
        <v>0</v>
      </c>
      <c r="AV124" s="166">
        <f t="shared" si="560"/>
        <v>0</v>
      </c>
      <c r="AW124" s="166">
        <f t="shared" si="560"/>
        <v>0</v>
      </c>
      <c r="AX124" s="166">
        <f t="shared" si="560"/>
        <v>0</v>
      </c>
      <c r="AY124" s="166">
        <f t="shared" si="560"/>
        <v>0</v>
      </c>
      <c r="AZ124" s="166">
        <f t="shared" si="560"/>
        <v>0</v>
      </c>
      <c r="BA124" s="166">
        <f t="shared" si="560"/>
        <v>0</v>
      </c>
      <c r="BB124" s="166">
        <f t="shared" si="560"/>
        <v>0</v>
      </c>
      <c r="BC124" s="166">
        <f t="shared" si="560"/>
        <v>0</v>
      </c>
      <c r="BD124" s="166">
        <f t="shared" si="560"/>
        <v>2034700511.1941328</v>
      </c>
      <c r="BE124" s="166">
        <f t="shared" si="560"/>
        <v>314438138.47988534</v>
      </c>
      <c r="BF124" s="166">
        <f t="shared" si="560"/>
        <v>0</v>
      </c>
      <c r="BG124" s="166">
        <f t="shared" si="560"/>
        <v>648703944.27434444</v>
      </c>
      <c r="BH124" s="166">
        <f t="shared" si="560"/>
        <v>224825312.73232964</v>
      </c>
      <c r="BI124" s="166">
        <f t="shared" si="560"/>
        <v>146876363.77376616</v>
      </c>
      <c r="BJ124" s="166">
        <f t="shared" si="560"/>
        <v>80169169.39363423</v>
      </c>
      <c r="BK124" s="166">
        <f t="shared" si="560"/>
        <v>8178416.0418640086</v>
      </c>
      <c r="BL124" s="166">
        <f t="shared" si="560"/>
        <v>65413180.749830186</v>
      </c>
      <c r="BM124" s="166">
        <f t="shared" si="560"/>
        <v>123241501.58292019</v>
      </c>
      <c r="BN124" s="169"/>
      <c r="BO124" s="168"/>
      <c r="BP124" s="147"/>
      <c r="BQ124" s="117">
        <f t="shared" si="443"/>
        <v>0</v>
      </c>
      <c r="CD124" s="116">
        <f>165*2</f>
        <v>330</v>
      </c>
      <c r="CH124" s="166">
        <f t="shared" ref="CH124:CN124" si="561">SUM(CH125:CH129)</f>
        <v>864938592.36579299</v>
      </c>
      <c r="CI124" s="166">
        <f t="shared" si="561"/>
        <v>332508741.74958438</v>
      </c>
      <c r="CJ124" s="166">
        <f t="shared" si="561"/>
        <v>176660187.40152439</v>
      </c>
      <c r="CK124" s="166">
        <f t="shared" si="561"/>
        <v>105564716.97703286</v>
      </c>
      <c r="CL124" s="166">
        <f t="shared" si="561"/>
        <v>26815691.919698097</v>
      </c>
      <c r="CM124" s="166">
        <f t="shared" si="561"/>
        <v>74105591.830528364</v>
      </c>
      <c r="CN124" s="166">
        <f t="shared" si="561"/>
        <v>149283662.48742491</v>
      </c>
      <c r="CO124" s="169"/>
      <c r="CP124" s="168"/>
      <c r="CQ124" s="147"/>
      <c r="CR124" s="117">
        <f t="shared" si="444"/>
        <v>0</v>
      </c>
      <c r="DE124" s="116">
        <f>165*2</f>
        <v>330</v>
      </c>
      <c r="DI124" s="166">
        <f t="shared" ref="DI124:DO124" si="562">SUM(DI125:DI129)</f>
        <v>1081173240.4572415</v>
      </c>
      <c r="DJ124" s="166">
        <f t="shared" si="562"/>
        <v>374649951.25471562</v>
      </c>
      <c r="DK124" s="166">
        <f t="shared" si="562"/>
        <v>251458251.40827057</v>
      </c>
      <c r="DL124" s="166">
        <f t="shared" si="562"/>
        <v>132481304.71333636</v>
      </c>
      <c r="DM124" s="166">
        <f t="shared" si="562"/>
        <v>33600733.877484053</v>
      </c>
      <c r="DN124" s="166">
        <f t="shared" si="562"/>
        <v>106259104.10197502</v>
      </c>
      <c r="DO124" s="166">
        <f t="shared" si="562"/>
        <v>182723895.10145995</v>
      </c>
      <c r="DP124" s="169"/>
      <c r="DQ124" s="168"/>
      <c r="DR124" s="147"/>
      <c r="DS124" s="117">
        <f t="shared" si="445"/>
        <v>0</v>
      </c>
      <c r="EF124" s="116">
        <f>165*2</f>
        <v>330</v>
      </c>
      <c r="EJ124" s="166">
        <f t="shared" ref="EJ124:EP124" si="563">SUM(EJ125:EJ129)</f>
        <v>3917502288.5486889</v>
      </c>
      <c r="EK124" s="166">
        <f t="shared" si="563"/>
        <v>1431863770.0999398</v>
      </c>
      <c r="EL124" s="166">
        <f t="shared" si="563"/>
        <v>900749959.1168375</v>
      </c>
      <c r="EM124" s="166">
        <f t="shared" si="563"/>
        <v>459973853.4047572</v>
      </c>
      <c r="EN124" s="166">
        <f t="shared" si="563"/>
        <v>118275708.11658368</v>
      </c>
      <c r="EO124" s="166">
        <f t="shared" si="563"/>
        <v>375151748.04281068</v>
      </c>
      <c r="EP124" s="166">
        <f t="shared" si="563"/>
        <v>631487249.76776016</v>
      </c>
      <c r="EQ124" s="169"/>
      <c r="ER124" s="168"/>
      <c r="ES124" s="147"/>
      <c r="ET124" s="117">
        <f t="shared" si="446"/>
        <v>0</v>
      </c>
      <c r="FG124" s="116">
        <f>165*2</f>
        <v>330</v>
      </c>
      <c r="FK124" s="166">
        <f t="shared" ref="FK124:FQ124" si="564">SUM(FK125:FK129)</f>
        <v>4133736936.6401367</v>
      </c>
      <c r="FL124" s="166">
        <f t="shared" si="564"/>
        <v>1469555252.1319966</v>
      </c>
      <c r="FM124" s="166">
        <f t="shared" si="564"/>
        <v>971791312.69475818</v>
      </c>
      <c r="FN124" s="166">
        <f t="shared" si="564"/>
        <v>487694790.83563238</v>
      </c>
      <c r="FO124" s="166">
        <f t="shared" si="564"/>
        <v>125541151.30644342</v>
      </c>
      <c r="FP124" s="166">
        <f t="shared" si="564"/>
        <v>403243221.50197482</v>
      </c>
      <c r="FQ124" s="166">
        <f t="shared" si="564"/>
        <v>675911208.16933155</v>
      </c>
      <c r="FR124" s="169"/>
      <c r="FS124" s="168"/>
      <c r="FT124" s="147"/>
      <c r="FU124" s="117">
        <f t="shared" si="447"/>
        <v>0</v>
      </c>
      <c r="GH124" s="116">
        <f>165*2</f>
        <v>330</v>
      </c>
      <c r="GL124" s="166">
        <f t="shared" ref="GL124:GR124" si="565">SUM(GL125:GL129)</f>
        <v>4349971584.7315855</v>
      </c>
      <c r="GM124" s="166">
        <f t="shared" si="565"/>
        <v>1411167055.8225224</v>
      </c>
      <c r="GN124" s="166">
        <f t="shared" si="565"/>
        <v>1061820375.8116913</v>
      </c>
      <c r="GO124" s="166">
        <f t="shared" si="565"/>
        <v>491388295.03977698</v>
      </c>
      <c r="GP124" s="166">
        <f t="shared" si="565"/>
        <v>314446085.17783451</v>
      </c>
      <c r="GQ124" s="166">
        <f t="shared" si="565"/>
        <v>399766964.77610987</v>
      </c>
      <c r="GR124" s="166">
        <f t="shared" si="565"/>
        <v>671382808.10365105</v>
      </c>
      <c r="GS124" s="169"/>
      <c r="GT124" s="168"/>
      <c r="GU124" s="147"/>
      <c r="GV124" s="117">
        <f t="shared" si="448"/>
        <v>0</v>
      </c>
      <c r="HI124" s="116">
        <f>165*2</f>
        <v>330</v>
      </c>
      <c r="HM124" s="166">
        <f t="shared" ref="HM124:HS124" si="566">SUM(HM125:HM129)</f>
        <v>4566206232.8230333</v>
      </c>
      <c r="HN124" s="166">
        <f t="shared" si="566"/>
        <v>1475507740.2889805</v>
      </c>
      <c r="HO124" s="166">
        <f t="shared" si="566"/>
        <v>1110385943.418294</v>
      </c>
      <c r="HP124" s="166">
        <f t="shared" si="566"/>
        <v>495150800.43613708</v>
      </c>
      <c r="HQ124" s="166">
        <f t="shared" si="566"/>
        <v>369273506.71868438</v>
      </c>
      <c r="HR124" s="166">
        <f t="shared" si="566"/>
        <v>423301272.52060008</v>
      </c>
      <c r="HS124" s="166">
        <f t="shared" si="566"/>
        <v>692586969.44033694</v>
      </c>
      <c r="HT124" s="169"/>
      <c r="HU124" s="168"/>
      <c r="HV124" s="147"/>
      <c r="HW124" s="117">
        <f t="shared" si="449"/>
        <v>0</v>
      </c>
      <c r="IJ124" s="116">
        <f>165*2</f>
        <v>330</v>
      </c>
      <c r="IN124" s="166">
        <f t="shared" ref="IN124:IT124" si="567">SUM(IN125:IN129)</f>
        <v>4782440880.9144821</v>
      </c>
      <c r="IO124" s="166">
        <f t="shared" si="567"/>
        <v>1526577833.9950895</v>
      </c>
      <c r="IP124" s="166">
        <f t="shared" si="567"/>
        <v>1179035917.3529267</v>
      </c>
      <c r="IQ124" s="166">
        <f t="shared" si="567"/>
        <v>518623077.06046164</v>
      </c>
      <c r="IR124" s="166">
        <f t="shared" si="567"/>
        <v>372970954.26262814</v>
      </c>
      <c r="IS124" s="166">
        <f t="shared" si="567"/>
        <v>449700517.9609288</v>
      </c>
      <c r="IT124" s="166">
        <f t="shared" si="567"/>
        <v>735532580.28244722</v>
      </c>
      <c r="IU124" s="169"/>
      <c r="IV124" s="168"/>
      <c r="IW124" s="147"/>
      <c r="IX124" s="117">
        <f t="shared" si="450"/>
        <v>0</v>
      </c>
      <c r="JK124" s="116">
        <f>165*2</f>
        <v>330</v>
      </c>
      <c r="JO124" s="166">
        <f t="shared" ref="JO124:JU124" si="568">SUM(JO125:JO129)</f>
        <v>4998675529.0059309</v>
      </c>
      <c r="JP124" s="166">
        <f t="shared" si="568"/>
        <v>1538209800.7989051</v>
      </c>
      <c r="JQ124" s="166">
        <f t="shared" si="568"/>
        <v>1243100392.2665808</v>
      </c>
      <c r="JR124" s="166">
        <f t="shared" si="568"/>
        <v>583893558.68661904</v>
      </c>
      <c r="JS124" s="166">
        <f t="shared" si="568"/>
        <v>383622435.59113663</v>
      </c>
      <c r="JT124" s="166">
        <f t="shared" si="568"/>
        <v>486564973.31667125</v>
      </c>
      <c r="JU124" s="166">
        <f t="shared" si="568"/>
        <v>763284368.34601831</v>
      </c>
      <c r="JV124" s="169"/>
      <c r="JW124" s="168"/>
      <c r="JX124" s="147"/>
      <c r="JY124" s="117">
        <f t="shared" si="451"/>
        <v>0</v>
      </c>
      <c r="KL124" s="116">
        <f>165*2</f>
        <v>330</v>
      </c>
      <c r="KP124" s="166">
        <f t="shared" ref="KP124:KV124" si="569">SUM(KP125:KP129)</f>
        <v>5214910177.0973778</v>
      </c>
      <c r="KQ124" s="166">
        <f t="shared" si="569"/>
        <v>1593902556.6906586</v>
      </c>
      <c r="KR124" s="166">
        <f t="shared" si="569"/>
        <v>1315276874.1600699</v>
      </c>
      <c r="KS124" s="166">
        <f t="shared" si="569"/>
        <v>616058356.12609136</v>
      </c>
      <c r="KT124" s="166">
        <f t="shared" si="569"/>
        <v>396278001.46038318</v>
      </c>
      <c r="KU124" s="166">
        <f t="shared" si="569"/>
        <v>509745147.32068306</v>
      </c>
      <c r="KV124" s="166">
        <f t="shared" si="569"/>
        <v>783649241.33949196</v>
      </c>
      <c r="KW124" s="169"/>
      <c r="KX124" s="168"/>
      <c r="KY124" s="147"/>
      <c r="KZ124" s="117">
        <f t="shared" si="452"/>
        <v>0</v>
      </c>
      <c r="LM124" s="116">
        <f>165*2</f>
        <v>330</v>
      </c>
    </row>
    <row r="125" spans="1:327" x14ac:dyDescent="0.25">
      <c r="A125" s="147">
        <v>0</v>
      </c>
      <c r="B125" s="143" t="s">
        <v>323</v>
      </c>
      <c r="C125" s="143"/>
      <c r="D125" s="172">
        <f t="shared" ref="D125:D133" si="570">SUM(E125:J125)</f>
        <v>59788697.670000002</v>
      </c>
      <c r="E125" s="172">
        <v>9292943.5126369875</v>
      </c>
      <c r="F125" s="172">
        <v>21578735.899993442</v>
      </c>
      <c r="G125" s="172">
        <v>8808809.3890284076</v>
      </c>
      <c r="H125" s="172">
        <v>292304.51850087731</v>
      </c>
      <c r="I125" s="172">
        <v>209347.71197666577</v>
      </c>
      <c r="J125" s="172">
        <v>19606556.637863617</v>
      </c>
      <c r="K125" s="169"/>
      <c r="L125" s="168"/>
      <c r="M125" s="147"/>
      <c r="AC125" s="116">
        <v>0.31112721957201661</v>
      </c>
      <c r="AF125" s="172">
        <f t="shared" ref="AF125:AF133" si="571">SUM(AG125:AL125)</f>
        <v>119577395.34</v>
      </c>
      <c r="AG125" s="172">
        <v>32359801.450222991</v>
      </c>
      <c r="AH125" s="172">
        <v>29801569.797033373</v>
      </c>
      <c r="AI125" s="172">
        <v>15597104.866403785</v>
      </c>
      <c r="AJ125" s="172">
        <v>1735250.5583920777</v>
      </c>
      <c r="AK125" s="172">
        <v>14413617.641901229</v>
      </c>
      <c r="AL125" s="172">
        <v>25670051.026046552</v>
      </c>
      <c r="AM125" s="169"/>
      <c r="AN125" s="168"/>
      <c r="AO125" s="147"/>
      <c r="BG125" s="172">
        <f t="shared" ref="BG125:BG133" si="572">SUM(BH125:BM125)</f>
        <v>179366093.00999996</v>
      </c>
      <c r="BH125" s="172">
        <v>62164009.191679932</v>
      </c>
      <c r="BI125" s="172">
        <v>40611190.602649517</v>
      </c>
      <c r="BJ125" s="172">
        <v>22166707.665202249</v>
      </c>
      <c r="BK125" s="172">
        <v>2261325.1320375414</v>
      </c>
      <c r="BL125" s="172">
        <v>18086689.2609674</v>
      </c>
      <c r="BM125" s="172">
        <v>34076171.157463342</v>
      </c>
      <c r="BN125" s="169"/>
      <c r="BO125" s="168"/>
      <c r="BP125" s="147"/>
      <c r="CH125" s="172">
        <f t="shared" ref="CH125:CH133" si="573">SUM(CI125:CN125)</f>
        <v>239154790.68000001</v>
      </c>
      <c r="CI125" s="172">
        <v>91938386.41756618</v>
      </c>
      <c r="CJ125" s="172">
        <v>48846392.694700658</v>
      </c>
      <c r="CK125" s="172">
        <v>29188555.135205217</v>
      </c>
      <c r="CL125" s="172">
        <v>7414516.1802221769</v>
      </c>
      <c r="CM125" s="172">
        <v>20490133.587370764</v>
      </c>
      <c r="CN125" s="172">
        <v>41276806.664935015</v>
      </c>
      <c r="CO125" s="169"/>
      <c r="CP125" s="168"/>
      <c r="CQ125" s="147"/>
      <c r="DI125" s="172">
        <f t="shared" ref="DI125:DI133" si="574">SUM(DJ125:DO125)</f>
        <v>298943488.35000008</v>
      </c>
      <c r="DJ125" s="172">
        <v>103590395.27363472</v>
      </c>
      <c r="DK125" s="172">
        <v>69527994.254268289</v>
      </c>
      <c r="DL125" s="172">
        <v>36630968.923550934</v>
      </c>
      <c r="DM125" s="172">
        <v>9290574.5541825183</v>
      </c>
      <c r="DN125" s="172">
        <v>29380552.589107923</v>
      </c>
      <c r="DO125" s="172">
        <v>50523002.755255677</v>
      </c>
      <c r="DP125" s="169"/>
      <c r="DQ125" s="168"/>
      <c r="DR125" s="147"/>
      <c r="EJ125" s="172">
        <f t="shared" ref="EJ125:EJ133" si="575">SUM(EK125:EP125)</f>
        <v>358732186.01999998</v>
      </c>
      <c r="EK125" s="172">
        <v>131118141.73849104</v>
      </c>
      <c r="EL125" s="172">
        <v>82483168.634246647</v>
      </c>
      <c r="EM125" s="172">
        <v>42120569.125452027</v>
      </c>
      <c r="EN125" s="172">
        <v>10830702.881719116</v>
      </c>
      <c r="EO125" s="172">
        <v>34353268.167324796</v>
      </c>
      <c r="EP125" s="172">
        <v>57826335.472766325</v>
      </c>
      <c r="EQ125" s="169"/>
      <c r="ER125" s="168"/>
      <c r="ES125" s="147"/>
      <c r="FK125" s="172">
        <f t="shared" ref="FK125:FK133" si="576">SUM(FL125:FQ125)</f>
        <v>418520883.68999994</v>
      </c>
      <c r="FL125" s="172">
        <v>148785365.92448536</v>
      </c>
      <c r="FM125" s="172">
        <v>98389173.086047754</v>
      </c>
      <c r="FN125" s="172">
        <v>49376740.213526428</v>
      </c>
      <c r="FO125" s="172">
        <v>12710434.744533604</v>
      </c>
      <c r="FP125" s="172">
        <v>40826427.030013219</v>
      </c>
      <c r="FQ125" s="172">
        <v>68432742.691393614</v>
      </c>
      <c r="FR125" s="169"/>
      <c r="FS125" s="168"/>
      <c r="FT125" s="147"/>
      <c r="GL125" s="172">
        <f t="shared" ref="GL125:GL133" si="577">SUM(GM125:GR125)</f>
        <v>478309581.36000001</v>
      </c>
      <c r="GM125" s="172">
        <v>155167616.74229273</v>
      </c>
      <c r="GN125" s="172">
        <v>116754523.45865069</v>
      </c>
      <c r="GO125" s="172">
        <v>54031555.1739823</v>
      </c>
      <c r="GP125" s="172">
        <v>34575530.536708429</v>
      </c>
      <c r="GQ125" s="172">
        <v>43957153.705273621</v>
      </c>
      <c r="GR125" s="172">
        <v>73823201.743092239</v>
      </c>
      <c r="GS125" s="169"/>
      <c r="GT125" s="168"/>
      <c r="GU125" s="147"/>
      <c r="HM125" s="172">
        <f t="shared" ref="HM125:HM133" si="578">SUM(HN125:HS125)</f>
        <v>538098279.02999985</v>
      </c>
      <c r="HN125" s="172">
        <v>173879175.67929861</v>
      </c>
      <c r="HO125" s="172">
        <v>130851900.84441009</v>
      </c>
      <c r="HP125" s="172">
        <v>58350363.516167179</v>
      </c>
      <c r="HQ125" s="172">
        <v>43516527.358828589</v>
      </c>
      <c r="HR125" s="172">
        <v>49883354.942932911</v>
      </c>
      <c r="HS125" s="172">
        <v>81616956.688362509</v>
      </c>
      <c r="HT125" s="169"/>
      <c r="HU125" s="168"/>
      <c r="HV125" s="147"/>
      <c r="IN125" s="172">
        <f t="shared" ref="IN125:IN133" si="579">SUM(IO125:IT125)</f>
        <v>597886976.70000005</v>
      </c>
      <c r="IO125" s="172">
        <v>190848361.45220289</v>
      </c>
      <c r="IP125" s="172">
        <v>147399672.59397843</v>
      </c>
      <c r="IQ125" s="172">
        <v>64836762.505099386</v>
      </c>
      <c r="IR125" s="172">
        <v>46627753.859103948</v>
      </c>
      <c r="IS125" s="172">
        <v>56220262.790299535</v>
      </c>
      <c r="IT125" s="172">
        <v>91954163.499315858</v>
      </c>
      <c r="IU125" s="169"/>
      <c r="IV125" s="168"/>
      <c r="IW125" s="147"/>
      <c r="JO125" s="172">
        <f t="shared" ref="JO125:JO133" si="580">SUM(JP125:JU125)</f>
        <v>657675674.37000012</v>
      </c>
      <c r="JP125" s="172">
        <v>202382243.49483737</v>
      </c>
      <c r="JQ125" s="172">
        <v>163554702.45057487</v>
      </c>
      <c r="JR125" s="172">
        <v>76822867.925954089</v>
      </c>
      <c r="JS125" s="172">
        <v>50473198.863747112</v>
      </c>
      <c r="JT125" s="172">
        <v>64017347.214073025</v>
      </c>
      <c r="JU125" s="172">
        <v>100425314.42081353</v>
      </c>
      <c r="JV125" s="169"/>
      <c r="JW125" s="168"/>
      <c r="JX125" s="147"/>
      <c r="KP125" s="172">
        <f t="shared" ref="KP125:KP133" si="581">SUM(KQ125:KV125)</f>
        <v>717464372.03999984</v>
      </c>
      <c r="KQ125" s="172">
        <v>219288205.95056242</v>
      </c>
      <c r="KR125" s="172">
        <v>180955043.23781714</v>
      </c>
      <c r="KS125" s="172">
        <v>84756957.762984589</v>
      </c>
      <c r="KT125" s="172">
        <v>54519701.742838085</v>
      </c>
      <c r="KU125" s="172">
        <v>70130447.04567343</v>
      </c>
      <c r="KV125" s="172">
        <v>107814016.30012433</v>
      </c>
      <c r="KW125" s="169"/>
      <c r="KX125" s="168"/>
      <c r="KY125" s="147"/>
    </row>
    <row r="126" spans="1:327" x14ac:dyDescent="0.25">
      <c r="A126" s="147">
        <v>0</v>
      </c>
      <c r="B126" s="143" t="s">
        <v>322</v>
      </c>
      <c r="C126" s="143"/>
      <c r="D126" s="172">
        <f t="shared" si="570"/>
        <v>0</v>
      </c>
      <c r="E126" s="172"/>
      <c r="F126" s="172"/>
      <c r="G126" s="172"/>
      <c r="H126" s="172"/>
      <c r="I126" s="172"/>
      <c r="J126" s="172"/>
      <c r="K126" s="169"/>
      <c r="L126" s="168"/>
      <c r="M126" s="147"/>
      <c r="AF126" s="172">
        <f t="shared" si="571"/>
        <v>0</v>
      </c>
      <c r="AG126" s="172"/>
      <c r="AH126" s="172"/>
      <c r="AI126" s="172"/>
      <c r="AJ126" s="172"/>
      <c r="AK126" s="172"/>
      <c r="AL126" s="172"/>
      <c r="AM126" s="169"/>
      <c r="AN126" s="168"/>
      <c r="AO126" s="147"/>
      <c r="BG126" s="172">
        <f t="shared" si="572"/>
        <v>0</v>
      </c>
      <c r="BH126" s="172"/>
      <c r="BI126" s="172"/>
      <c r="BJ126" s="172"/>
      <c r="BK126" s="172"/>
      <c r="BL126" s="172"/>
      <c r="BM126" s="172"/>
      <c r="BN126" s="169"/>
      <c r="BO126" s="168"/>
      <c r="BP126" s="147"/>
      <c r="CH126" s="172">
        <f t="shared" si="573"/>
        <v>0</v>
      </c>
      <c r="CI126" s="172"/>
      <c r="CJ126" s="172"/>
      <c r="CK126" s="172"/>
      <c r="CL126" s="172"/>
      <c r="CM126" s="172"/>
      <c r="CN126" s="172"/>
      <c r="CO126" s="169"/>
      <c r="CP126" s="168"/>
      <c r="CQ126" s="147"/>
      <c r="DI126" s="172">
        <f t="shared" si="574"/>
        <v>0</v>
      </c>
      <c r="DJ126" s="172"/>
      <c r="DK126" s="172"/>
      <c r="DL126" s="172"/>
      <c r="DM126" s="172"/>
      <c r="DN126" s="172"/>
      <c r="DO126" s="172"/>
      <c r="DP126" s="169"/>
      <c r="DQ126" s="168"/>
      <c r="DR126" s="147"/>
      <c r="EJ126" s="172">
        <f t="shared" si="575"/>
        <v>0</v>
      </c>
      <c r="EK126" s="172"/>
      <c r="EL126" s="172"/>
      <c r="EM126" s="172"/>
      <c r="EN126" s="172"/>
      <c r="EO126" s="172"/>
      <c r="EP126" s="172"/>
      <c r="EQ126" s="169"/>
      <c r="ER126" s="168"/>
      <c r="ES126" s="147"/>
      <c r="FK126" s="172">
        <f t="shared" si="576"/>
        <v>0</v>
      </c>
      <c r="FL126" s="172"/>
      <c r="FM126" s="172"/>
      <c r="FN126" s="172"/>
      <c r="FO126" s="172"/>
      <c r="FP126" s="172"/>
      <c r="FQ126" s="172"/>
      <c r="FR126" s="169"/>
      <c r="FS126" s="168"/>
      <c r="FT126" s="147"/>
      <c r="GL126" s="172">
        <f t="shared" si="577"/>
        <v>0</v>
      </c>
      <c r="GM126" s="172"/>
      <c r="GN126" s="172"/>
      <c r="GO126" s="172"/>
      <c r="GP126" s="172"/>
      <c r="GQ126" s="172"/>
      <c r="GR126" s="172"/>
      <c r="GS126" s="169"/>
      <c r="GT126" s="168"/>
      <c r="GU126" s="147"/>
      <c r="HM126" s="172">
        <f t="shared" si="578"/>
        <v>0</v>
      </c>
      <c r="HN126" s="172"/>
      <c r="HO126" s="172"/>
      <c r="HP126" s="172"/>
      <c r="HQ126" s="172"/>
      <c r="HR126" s="172"/>
      <c r="HS126" s="172"/>
      <c r="HT126" s="169"/>
      <c r="HU126" s="168"/>
      <c r="HV126" s="147"/>
      <c r="IN126" s="172">
        <f t="shared" si="579"/>
        <v>0</v>
      </c>
      <c r="IO126" s="172"/>
      <c r="IP126" s="172"/>
      <c r="IQ126" s="172"/>
      <c r="IR126" s="172"/>
      <c r="IS126" s="172"/>
      <c r="IT126" s="172"/>
      <c r="IU126" s="169"/>
      <c r="IV126" s="168"/>
      <c r="IW126" s="147"/>
      <c r="JO126" s="172">
        <f t="shared" si="580"/>
        <v>0</v>
      </c>
      <c r="JP126" s="172"/>
      <c r="JQ126" s="172"/>
      <c r="JR126" s="172"/>
      <c r="JS126" s="172"/>
      <c r="JT126" s="172"/>
      <c r="JU126" s="172"/>
      <c r="JV126" s="169"/>
      <c r="JW126" s="168"/>
      <c r="JX126" s="147"/>
      <c r="KP126" s="172">
        <f t="shared" si="581"/>
        <v>0</v>
      </c>
      <c r="KQ126" s="172"/>
      <c r="KR126" s="172"/>
      <c r="KS126" s="172"/>
      <c r="KT126" s="172"/>
      <c r="KU126" s="172"/>
      <c r="KV126" s="172"/>
      <c r="KW126" s="169"/>
      <c r="KX126" s="168"/>
      <c r="KY126" s="147"/>
    </row>
    <row r="127" spans="1:327" x14ac:dyDescent="0.25">
      <c r="A127" s="147">
        <v>0</v>
      </c>
      <c r="B127" s="143" t="s">
        <v>321</v>
      </c>
      <c r="C127" s="143"/>
      <c r="D127" s="172">
        <f t="shared" si="570"/>
        <v>69093986</v>
      </c>
      <c r="E127" s="172">
        <v>10739262.335247498</v>
      </c>
      <c r="F127" s="172">
        <v>24937169.302484393</v>
      </c>
      <c r="G127" s="172">
        <v>10179779.395121207</v>
      </c>
      <c r="H127" s="172">
        <v>337797.69582053117</v>
      </c>
      <c r="I127" s="172">
        <v>241929.80352715848</v>
      </c>
      <c r="J127" s="172">
        <v>22658047.467799205</v>
      </c>
      <c r="K127" s="169"/>
      <c r="L127" s="168"/>
      <c r="M127" s="147"/>
      <c r="AF127" s="172">
        <f t="shared" si="571"/>
        <v>138187972</v>
      </c>
      <c r="AG127" s="172">
        <v>37396159.399644718</v>
      </c>
      <c r="AH127" s="172">
        <v>34439774.181056298</v>
      </c>
      <c r="AI127" s="172">
        <v>18024579.682734456</v>
      </c>
      <c r="AJ127" s="172">
        <v>2005318.4374376154</v>
      </c>
      <c r="AK127" s="172">
        <v>16656898.951966692</v>
      </c>
      <c r="AL127" s="172">
        <v>29665241.347160224</v>
      </c>
      <c r="AM127" s="169"/>
      <c r="AN127" s="168"/>
      <c r="AO127" s="147"/>
      <c r="BG127" s="172">
        <f t="shared" si="572"/>
        <v>207281958</v>
      </c>
      <c r="BH127" s="172">
        <v>71838982.084886163</v>
      </c>
      <c r="BI127" s="172">
        <v>46931763.766293749</v>
      </c>
      <c r="BJ127" s="172">
        <v>25616650.784719739</v>
      </c>
      <c r="BK127" s="172">
        <v>2613269.2817098792</v>
      </c>
      <c r="BL127" s="172">
        <v>20901633.641213782</v>
      </c>
      <c r="BM127" s="172">
        <v>39379658.441176683</v>
      </c>
      <c r="BN127" s="169"/>
      <c r="BO127" s="168"/>
      <c r="BP127" s="147"/>
      <c r="CH127" s="172">
        <f t="shared" si="573"/>
        <v>276375944</v>
      </c>
      <c r="CI127" s="172">
        <v>106247331.54516138</v>
      </c>
      <c r="CJ127" s="172">
        <v>56448661.7792916</v>
      </c>
      <c r="CK127" s="172">
        <v>33731352.219836652</v>
      </c>
      <c r="CL127" s="172">
        <v>8568483.6284717917</v>
      </c>
      <c r="CM127" s="172">
        <v>23679141.014879465</v>
      </c>
      <c r="CN127" s="172">
        <v>47700973.812359117</v>
      </c>
      <c r="CO127" s="169"/>
      <c r="CP127" s="168"/>
      <c r="CQ127" s="147" t="s">
        <v>431</v>
      </c>
      <c r="DI127" s="172">
        <f t="shared" si="574"/>
        <v>345469930</v>
      </c>
      <c r="DJ127" s="172">
        <v>119712815.29288715</v>
      </c>
      <c r="DK127" s="172">
        <v>80349070.122378081</v>
      </c>
      <c r="DL127" s="172">
        <v>42332075.335372709</v>
      </c>
      <c r="DM127" s="172">
        <v>10736524.68099734</v>
      </c>
      <c r="DN127" s="172">
        <v>33953231.436293408</v>
      </c>
      <c r="DO127" s="172">
        <v>58386213.132071339</v>
      </c>
      <c r="DP127" s="169"/>
      <c r="DQ127" s="168"/>
      <c r="DR127" s="147"/>
      <c r="EJ127" s="172">
        <f t="shared" si="575"/>
        <v>3034658316</v>
      </c>
      <c r="EK127" s="172">
        <v>1109180538.3278182</v>
      </c>
      <c r="EL127" s="172">
        <v>697757946.96044314</v>
      </c>
      <c r="EM127" s="172">
        <v>356314655.75848705</v>
      </c>
      <c r="EN127" s="172">
        <v>91621225.663597569</v>
      </c>
      <c r="EO127" s="172">
        <v>290607966.02158839</v>
      </c>
      <c r="EP127" s="172">
        <v>489175983.26806563</v>
      </c>
      <c r="EQ127" s="169"/>
      <c r="ER127" s="168"/>
      <c r="ES127" s="147"/>
      <c r="FK127" s="172">
        <f t="shared" si="576"/>
        <v>3103752301.9999995</v>
      </c>
      <c r="FL127" s="172">
        <v>1103392781.5513396</v>
      </c>
      <c r="FM127" s="172">
        <v>729654443.44203877</v>
      </c>
      <c r="FN127" s="172">
        <v>366178073.96321905</v>
      </c>
      <c r="FO127" s="172">
        <v>94260627.450523466</v>
      </c>
      <c r="FP127" s="172">
        <v>302768922.20914096</v>
      </c>
      <c r="FQ127" s="172">
        <v>507497453.38373804</v>
      </c>
      <c r="FR127" s="169"/>
      <c r="FS127" s="168"/>
      <c r="FT127" s="147"/>
      <c r="GL127" s="172">
        <f t="shared" si="577"/>
        <v>3172846287.9999995</v>
      </c>
      <c r="GM127" s="172">
        <v>1029297793.6982678</v>
      </c>
      <c r="GN127" s="172">
        <v>774486171.29869652</v>
      </c>
      <c r="GO127" s="172">
        <v>358416025.83245587</v>
      </c>
      <c r="GP127" s="172">
        <v>229355312.94836864</v>
      </c>
      <c r="GQ127" s="172">
        <v>291587911.67900771</v>
      </c>
      <c r="GR127" s="172">
        <v>489703072.54320341</v>
      </c>
      <c r="GS127" s="169"/>
      <c r="GT127" s="168"/>
      <c r="GU127" s="147"/>
      <c r="HM127" s="172">
        <f t="shared" si="578"/>
        <v>3241940273.9999995</v>
      </c>
      <c r="HN127" s="172">
        <v>1047589119.7065357</v>
      </c>
      <c r="HO127" s="172">
        <v>788357933.50176644</v>
      </c>
      <c r="HP127" s="172">
        <v>351549894.98685265</v>
      </c>
      <c r="HQ127" s="172">
        <v>262178840.05041373</v>
      </c>
      <c r="HR127" s="172">
        <v>300537771.06154811</v>
      </c>
      <c r="HS127" s="172">
        <v>491726714.6928829</v>
      </c>
      <c r="HT127" s="169"/>
      <c r="HU127" s="168"/>
      <c r="HV127" s="147"/>
      <c r="IN127" s="172">
        <f t="shared" si="579"/>
        <v>3311034260</v>
      </c>
      <c r="IO127" s="172">
        <v>1056897855.0442258</v>
      </c>
      <c r="IP127" s="172">
        <v>816283653.75205481</v>
      </c>
      <c r="IQ127" s="172">
        <v>359059070.23893112</v>
      </c>
      <c r="IR127" s="172">
        <v>258219523.94157305</v>
      </c>
      <c r="IS127" s="172">
        <v>311341814.52205718</v>
      </c>
      <c r="IT127" s="172">
        <v>509232342.501158</v>
      </c>
      <c r="IU127" s="169"/>
      <c r="IV127" s="168"/>
      <c r="IW127" s="147"/>
      <c r="JO127" s="172">
        <f t="shared" si="580"/>
        <v>3380128246</v>
      </c>
      <c r="JP127" s="172">
        <v>1040144807.51632</v>
      </c>
      <c r="JQ127" s="172">
        <v>840590417.22789204</v>
      </c>
      <c r="JR127" s="172">
        <v>394831610.67799681</v>
      </c>
      <c r="JS127" s="172">
        <v>259407321.56279513</v>
      </c>
      <c r="JT127" s="172">
        <v>329017556.80648929</v>
      </c>
      <c r="JU127" s="172">
        <v>516136532.20850682</v>
      </c>
      <c r="JV127" s="169"/>
      <c r="JW127" s="168"/>
      <c r="JX127" s="147"/>
      <c r="KP127" s="172">
        <f t="shared" si="581"/>
        <v>3449222232</v>
      </c>
      <c r="KQ127" s="172">
        <v>1054231798.3392565</v>
      </c>
      <c r="KR127" s="172">
        <v>869944463.37971246</v>
      </c>
      <c r="KS127" s="172">
        <v>407470523.17250478</v>
      </c>
      <c r="KT127" s="172">
        <v>262104398.01869646</v>
      </c>
      <c r="KU127" s="172">
        <v>337153322.89217758</v>
      </c>
      <c r="KV127" s="172">
        <v>518317726.19765228</v>
      </c>
      <c r="KW127" s="169"/>
      <c r="KX127" s="168"/>
      <c r="KY127" s="147"/>
    </row>
    <row r="128" spans="1:327" x14ac:dyDescent="0.25">
      <c r="A128" s="147">
        <v>0</v>
      </c>
      <c r="B128" s="143" t="s">
        <v>320</v>
      </c>
      <c r="C128" s="143"/>
      <c r="D128" s="172">
        <f t="shared" si="570"/>
        <v>67735170.088114798</v>
      </c>
      <c r="E128" s="172">
        <v>10528061.890927441</v>
      </c>
      <c r="F128" s="172">
        <v>24446750.028575506</v>
      </c>
      <c r="G128" s="172">
        <v>9979581.852290608</v>
      </c>
      <c r="H128" s="172">
        <v>331154.49992676557</v>
      </c>
      <c r="I128" s="172">
        <v>237171.96444993454</v>
      </c>
      <c r="J128" s="172">
        <v>22212449.85194454</v>
      </c>
      <c r="K128" s="169"/>
      <c r="L128" s="168"/>
      <c r="M128" s="147"/>
      <c r="AB128" s="118"/>
      <c r="AC128" s="129"/>
      <c r="AD128" s="380"/>
      <c r="AE128" s="380"/>
      <c r="AF128" s="172">
        <f t="shared" si="571"/>
        <v>135470340.1762293</v>
      </c>
      <c r="AG128" s="172">
        <v>36660719.177168079</v>
      </c>
      <c r="AH128" s="172">
        <v>33762474.811485149</v>
      </c>
      <c r="AI128" s="172">
        <v>17670104.755235773</v>
      </c>
      <c r="AJ128" s="172">
        <v>1965881.4508207585</v>
      </c>
      <c r="AK128" s="172">
        <v>16329321.102592092</v>
      </c>
      <c r="AL128" s="172">
        <v>29081838.878927451</v>
      </c>
      <c r="AM128" s="169"/>
      <c r="AN128" s="168"/>
      <c r="AO128" s="147"/>
      <c r="BD128" s="118">
        <v>2034700511.1941328</v>
      </c>
      <c r="BE128" s="129">
        <v>314438138.47988534</v>
      </c>
      <c r="BG128" s="172">
        <f t="shared" si="572"/>
        <v>203205510.26434445</v>
      </c>
      <c r="BH128" s="172">
        <v>70426182.540355936</v>
      </c>
      <c r="BI128" s="172">
        <v>46008794.473735116</v>
      </c>
      <c r="BJ128" s="172">
        <v>25112868.694401737</v>
      </c>
      <c r="BK128" s="172">
        <v>2561876.2142723151</v>
      </c>
      <c r="BL128" s="172">
        <v>20490578.004966717</v>
      </c>
      <c r="BM128" s="172">
        <v>38605210.336612642</v>
      </c>
      <c r="BN128" s="169"/>
      <c r="BO128" s="168"/>
      <c r="BP128" s="147"/>
      <c r="CE128" s="118">
        <v>2034700511.1941328</v>
      </c>
      <c r="CF128" s="129">
        <v>314438138.47988534</v>
      </c>
      <c r="CH128" s="172">
        <f t="shared" si="573"/>
        <v>270940680.35245967</v>
      </c>
      <c r="CI128" s="172">
        <v>104157850.63579692</v>
      </c>
      <c r="CJ128" s="172">
        <v>55338531.29947935</v>
      </c>
      <c r="CK128" s="172">
        <v>33067984.81582389</v>
      </c>
      <c r="CL128" s="172">
        <v>8399974.1449532937</v>
      </c>
      <c r="CM128" s="172">
        <v>23213462.372590847</v>
      </c>
      <c r="CN128" s="172">
        <v>46762877.083815373</v>
      </c>
      <c r="CO128" s="169"/>
      <c r="CP128" s="168"/>
      <c r="CQ128" s="147"/>
      <c r="DF128" s="118">
        <v>2034700511.1941328</v>
      </c>
      <c r="DG128" s="129">
        <v>314438138.47988534</v>
      </c>
      <c r="DH128" s="129"/>
      <c r="DI128" s="172">
        <f t="shared" si="574"/>
        <v>338675850.44057488</v>
      </c>
      <c r="DJ128" s="172">
        <v>117358519.5329562</v>
      </c>
      <c r="DK128" s="172">
        <v>78768909.513501748</v>
      </c>
      <c r="DL128" s="172">
        <v>41499564.419750899</v>
      </c>
      <c r="DM128" s="172">
        <v>10525378.07592399</v>
      </c>
      <c r="DN128" s="172">
        <v>33285500.511990521</v>
      </c>
      <c r="DO128" s="172">
        <v>57237978.386451513</v>
      </c>
      <c r="DP128" s="169"/>
      <c r="DQ128" s="168"/>
      <c r="DR128" s="147"/>
      <c r="EG128" s="118">
        <v>2034700511.1941328</v>
      </c>
      <c r="EH128" s="129">
        <v>314438138.47988534</v>
      </c>
      <c r="EI128" s="129"/>
      <c r="EJ128" s="172">
        <f t="shared" si="575"/>
        <v>406411020.52868891</v>
      </c>
      <c r="EK128" s="172">
        <v>148544958.80331892</v>
      </c>
      <c r="EL128" s="172">
        <v>93445946.718634307</v>
      </c>
      <c r="EM128" s="172">
        <v>47718783.400633506</v>
      </c>
      <c r="EN128" s="172">
        <v>12270203.741788238</v>
      </c>
      <c r="EO128" s="172">
        <v>38919136.108962953</v>
      </c>
      <c r="EP128" s="172">
        <v>65511991.755351029</v>
      </c>
      <c r="EQ128" s="169"/>
      <c r="ER128" s="168"/>
      <c r="ES128" s="147"/>
      <c r="FH128" s="118">
        <v>2034700511.1941328</v>
      </c>
      <c r="FI128" s="129">
        <v>314438138.47988534</v>
      </c>
      <c r="FJ128" s="129"/>
      <c r="FK128" s="172">
        <f t="shared" si="576"/>
        <v>474146190.616804</v>
      </c>
      <c r="FL128" s="172">
        <v>168560320.93460757</v>
      </c>
      <c r="FM128" s="172">
        <v>111466006.67899141</v>
      </c>
      <c r="FN128" s="172">
        <v>55939366.922154158</v>
      </c>
      <c r="FO128" s="172">
        <v>14399769.402350796</v>
      </c>
      <c r="FP128" s="172">
        <v>46252637.818460703</v>
      </c>
      <c r="FQ128" s="172">
        <v>77528088.860239357</v>
      </c>
      <c r="FR128" s="169"/>
      <c r="FS128" s="168"/>
      <c r="FT128" s="147"/>
      <c r="GI128" s="118">
        <v>2034700511.1941328</v>
      </c>
      <c r="GJ128" s="129">
        <v>314438138.47988534</v>
      </c>
      <c r="GK128" s="129"/>
      <c r="GL128" s="172">
        <f t="shared" si="577"/>
        <v>541881360.70491898</v>
      </c>
      <c r="GM128" s="172">
        <v>175790832.07695195</v>
      </c>
      <c r="GN128" s="172">
        <v>132272282.44171424</v>
      </c>
      <c r="GO128" s="172">
        <v>61212849.96096243</v>
      </c>
      <c r="GP128" s="172">
        <v>39170939.208563551</v>
      </c>
      <c r="GQ128" s="172">
        <v>49799467.104132988</v>
      </c>
      <c r="GR128" s="172">
        <v>83634989.912593812</v>
      </c>
      <c r="GS128" s="169"/>
      <c r="GT128" s="168"/>
      <c r="GU128" s="147"/>
      <c r="HJ128" s="118">
        <v>2034700511.1941328</v>
      </c>
      <c r="HK128" s="129">
        <v>314438138.47988534</v>
      </c>
      <c r="HL128" s="129"/>
      <c r="HM128" s="172">
        <f t="shared" si="578"/>
        <v>609616530.79303396</v>
      </c>
      <c r="HN128" s="172">
        <v>196989330.73312587</v>
      </c>
      <c r="HO128" s="172">
        <v>148243332.02521923</v>
      </c>
      <c r="HP128" s="172">
        <v>66105667.985708401</v>
      </c>
      <c r="HQ128" s="172">
        <v>49300277.429748528</v>
      </c>
      <c r="HR128" s="172">
        <v>56513315.447591133</v>
      </c>
      <c r="HS128" s="172">
        <v>92464607.171640709</v>
      </c>
      <c r="HT128" s="169"/>
      <c r="HU128" s="168"/>
      <c r="HV128" s="147"/>
      <c r="IK128" s="118">
        <v>2034700511.1941328</v>
      </c>
      <c r="IL128" s="129">
        <v>314438138.47988534</v>
      </c>
      <c r="IM128" s="129"/>
      <c r="IN128" s="172">
        <f t="shared" si="579"/>
        <v>677351700.88114905</v>
      </c>
      <c r="IO128" s="172">
        <v>216213878.67241353</v>
      </c>
      <c r="IP128" s="172">
        <v>166990456.10915342</v>
      </c>
      <c r="IQ128" s="172">
        <v>73454169.557020515</v>
      </c>
      <c r="IR128" s="172">
        <v>52825014.786329962</v>
      </c>
      <c r="IS128" s="172">
        <v>63692457.118199274</v>
      </c>
      <c r="IT128" s="172">
        <v>104175724.63803235</v>
      </c>
      <c r="IU128" s="169"/>
      <c r="IV128" s="168"/>
      <c r="IW128" s="147"/>
      <c r="JL128" s="118">
        <v>2034700511.1941328</v>
      </c>
      <c r="JM128" s="129">
        <v>314438138.47988534</v>
      </c>
      <c r="JN128" s="129"/>
      <c r="JO128" s="172">
        <f t="shared" si="580"/>
        <v>745086870.96926403</v>
      </c>
      <c r="JP128" s="172">
        <v>229280720.60709092</v>
      </c>
      <c r="JQ128" s="172">
        <v>185292639.26013717</v>
      </c>
      <c r="JR128" s="172">
        <v>87033339.550934687</v>
      </c>
      <c r="JS128" s="172">
        <v>57181555.095865645</v>
      </c>
      <c r="JT128" s="172">
        <v>72525846.374321029</v>
      </c>
      <c r="JU128" s="172">
        <v>113772770.08091459</v>
      </c>
      <c r="JV128" s="169"/>
      <c r="JW128" s="168"/>
      <c r="JX128" s="147"/>
      <c r="KM128" s="118">
        <v>2034700511.1941328</v>
      </c>
      <c r="KN128" s="129">
        <v>314438138.47988534</v>
      </c>
      <c r="KO128" s="129"/>
      <c r="KP128" s="172">
        <f t="shared" si="581"/>
        <v>812822041.05737793</v>
      </c>
      <c r="KQ128" s="172">
        <v>248433642.26399446</v>
      </c>
      <c r="KR128" s="172">
        <v>205005646.71382511</v>
      </c>
      <c r="KS128" s="172">
        <v>96021943.510363221</v>
      </c>
      <c r="KT128" s="172">
        <v>61765875.736032374</v>
      </c>
      <c r="KU128" s="172">
        <v>79451433.868206888</v>
      </c>
      <c r="KV128" s="172">
        <v>122143498.96495591</v>
      </c>
      <c r="KW128" s="169"/>
      <c r="KX128" s="168"/>
      <c r="KY128" s="147"/>
      <c r="LN128" s="118">
        <v>2034700511.1941328</v>
      </c>
      <c r="LO128" s="129">
        <v>314438138.47988534</v>
      </c>
    </row>
    <row r="129" spans="1:327" x14ac:dyDescent="0.25">
      <c r="A129" s="147">
        <v>0</v>
      </c>
      <c r="B129" s="143" t="s">
        <v>319</v>
      </c>
      <c r="C129" s="143"/>
      <c r="D129" s="172">
        <f t="shared" si="570"/>
        <v>19616794.333333299</v>
      </c>
      <c r="E129" s="172">
        <v>3049033.8265078939</v>
      </c>
      <c r="F129" s="172">
        <v>7080027.5072037233</v>
      </c>
      <c r="G129" s="172">
        <v>2890188.4275832167</v>
      </c>
      <c r="H129" s="172">
        <v>95905.712042510335</v>
      </c>
      <c r="I129" s="172">
        <v>68687.413675858857</v>
      </c>
      <c r="J129" s="172">
        <v>6432951.4463200942</v>
      </c>
      <c r="K129" s="169"/>
      <c r="L129" s="168"/>
      <c r="M129" s="147"/>
      <c r="AF129" s="172">
        <f t="shared" si="571"/>
        <v>39233588.666666701</v>
      </c>
      <c r="AG129" s="172">
        <v>10617317.226413617</v>
      </c>
      <c r="AH129" s="172">
        <v>9777956.1740181763</v>
      </c>
      <c r="AI129" s="172">
        <v>5117442.0966389282</v>
      </c>
      <c r="AJ129" s="172">
        <v>569339.26724179881</v>
      </c>
      <c r="AK129" s="172">
        <v>4729137.5109238373</v>
      </c>
      <c r="AL129" s="172">
        <v>8422396.3914303463</v>
      </c>
      <c r="AM129" s="169"/>
      <c r="AN129" s="168"/>
      <c r="AO129" s="147"/>
      <c r="BG129" s="172">
        <f t="shared" si="572"/>
        <v>58850383</v>
      </c>
      <c r="BH129" s="172">
        <v>20396138.915407624</v>
      </c>
      <c r="BI129" s="172">
        <v>13324614.931087777</v>
      </c>
      <c r="BJ129" s="172">
        <v>7272942.249310513</v>
      </c>
      <c r="BK129" s="172">
        <v>741945.41384427343</v>
      </c>
      <c r="BL129" s="172">
        <v>5934279.8426822834</v>
      </c>
      <c r="BM129" s="172">
        <v>11180461.647667523</v>
      </c>
      <c r="BN129" s="169"/>
      <c r="BO129" s="168"/>
      <c r="BP129" s="147"/>
      <c r="CH129" s="172">
        <f t="shared" si="573"/>
        <v>78467177.333333299</v>
      </c>
      <c r="CI129" s="172">
        <v>30165173.151059903</v>
      </c>
      <c r="CJ129" s="172">
        <v>16026601.628052792</v>
      </c>
      <c r="CK129" s="172">
        <v>9576824.8061670978</v>
      </c>
      <c r="CL129" s="172">
        <v>2432717.9660508339</v>
      </c>
      <c r="CM129" s="172">
        <v>6722854.8556872699</v>
      </c>
      <c r="CN129" s="172">
        <v>13543004.926315404</v>
      </c>
      <c r="CO129" s="169"/>
      <c r="CP129" s="168"/>
      <c r="CQ129" s="147"/>
      <c r="DI129" s="172">
        <f t="shared" si="574"/>
        <v>98083971.666666612</v>
      </c>
      <c r="DJ129" s="172">
        <v>33988221.155237548</v>
      </c>
      <c r="DK129" s="172">
        <v>22812277.518122461</v>
      </c>
      <c r="DL129" s="172">
        <v>12018696.034661809</v>
      </c>
      <c r="DM129" s="172">
        <v>3048256.5663802046</v>
      </c>
      <c r="DN129" s="172">
        <v>9639819.5645831637</v>
      </c>
      <c r="DO129" s="172">
        <v>16576700.82768142</v>
      </c>
      <c r="DP129" s="169"/>
      <c r="DQ129" s="168"/>
      <c r="DR129" s="147"/>
      <c r="EJ129" s="172">
        <f t="shared" si="575"/>
        <v>117700766</v>
      </c>
      <c r="EK129" s="172">
        <v>43020131.230311647</v>
      </c>
      <c r="EL129" s="172">
        <v>27062896.803513322</v>
      </c>
      <c r="EM129" s="172">
        <v>13819845.120184608</v>
      </c>
      <c r="EN129" s="172">
        <v>3553575.8294787519</v>
      </c>
      <c r="EO129" s="172">
        <v>11271377.744934538</v>
      </c>
      <c r="EP129" s="172">
        <v>18972939.271577127</v>
      </c>
      <c r="EQ129" s="169"/>
      <c r="ER129" s="168"/>
      <c r="ES129" s="147"/>
      <c r="FK129" s="172">
        <f t="shared" si="576"/>
        <v>137317560.33333299</v>
      </c>
      <c r="FL129" s="172">
        <v>48816783.721563935</v>
      </c>
      <c r="FM129" s="172">
        <v>32281689.487680212</v>
      </c>
      <c r="FN129" s="172">
        <v>16200609.736732787</v>
      </c>
      <c r="FO129" s="172">
        <v>4170319.7090355568</v>
      </c>
      <c r="FP129" s="172">
        <v>13395234.44435996</v>
      </c>
      <c r="FQ129" s="172">
        <v>22452923.233960535</v>
      </c>
      <c r="FR129" s="169"/>
      <c r="FS129" s="168"/>
      <c r="FT129" s="147"/>
      <c r="GL129" s="172">
        <f t="shared" si="577"/>
        <v>156934354.66666701</v>
      </c>
      <c r="GM129" s="172">
        <v>50910813.305009946</v>
      </c>
      <c r="GN129" s="172">
        <v>38307398.612629749</v>
      </c>
      <c r="GO129" s="172">
        <v>17727864.072376367</v>
      </c>
      <c r="GP129" s="172">
        <v>11344302.484193867</v>
      </c>
      <c r="GQ129" s="172">
        <v>14422432.287695551</v>
      </c>
      <c r="GR129" s="172">
        <v>24221543.90476153</v>
      </c>
      <c r="GS129" s="169"/>
      <c r="GT129" s="168"/>
      <c r="GU129" s="147"/>
      <c r="HM129" s="172">
        <f t="shared" si="578"/>
        <v>176551148.99999997</v>
      </c>
      <c r="HN129" s="172">
        <v>57050114.170020461</v>
      </c>
      <c r="HO129" s="172">
        <v>42932777.04689832</v>
      </c>
      <c r="HP129" s="172">
        <v>19144873.94740887</v>
      </c>
      <c r="HQ129" s="172">
        <v>14277861.879693519</v>
      </c>
      <c r="HR129" s="172">
        <v>16366831.068527967</v>
      </c>
      <c r="HS129" s="172">
        <v>26778690.887450833</v>
      </c>
      <c r="HT129" s="169"/>
      <c r="HU129" s="168"/>
      <c r="HV129" s="147"/>
      <c r="IN129" s="172">
        <f t="shared" si="579"/>
        <v>196167943.33333299</v>
      </c>
      <c r="IO129" s="172">
        <v>62617738.82624726</v>
      </c>
      <c r="IP129" s="172">
        <v>48362134.897740103</v>
      </c>
      <c r="IQ129" s="172">
        <v>21273074.759410635</v>
      </c>
      <c r="IR129" s="172">
        <v>15298661.675621176</v>
      </c>
      <c r="IS129" s="172">
        <v>18445983.530372769</v>
      </c>
      <c r="IT129" s="172">
        <v>30170349.643941037</v>
      </c>
      <c r="IU129" s="169"/>
      <c r="IV129" s="168"/>
      <c r="IW129" s="147"/>
      <c r="JO129" s="172">
        <f t="shared" si="580"/>
        <v>215784737.66666698</v>
      </c>
      <c r="JP129" s="172">
        <v>66402029.180656999</v>
      </c>
      <c r="JQ129" s="172">
        <v>53662633.327976644</v>
      </c>
      <c r="JR129" s="172">
        <v>25205740.531733405</v>
      </c>
      <c r="JS129" s="172">
        <v>16560360.068728728</v>
      </c>
      <c r="JT129" s="172">
        <v>21004222.921787921</v>
      </c>
      <c r="JU129" s="172">
        <v>32949751.635783311</v>
      </c>
      <c r="JV129" s="169"/>
      <c r="JW129" s="168"/>
      <c r="JX129" s="147"/>
      <c r="KP129" s="172">
        <f t="shared" si="581"/>
        <v>235401532.00000003</v>
      </c>
      <c r="KQ129" s="172">
        <v>71948910.136845022</v>
      </c>
      <c r="KR129" s="172">
        <v>59371720.828715287</v>
      </c>
      <c r="KS129" s="172">
        <v>27808931.680238899</v>
      </c>
      <c r="KT129" s="172">
        <v>17888025.96281622</v>
      </c>
      <c r="KU129" s="172">
        <v>23009943.514625147</v>
      </c>
      <c r="KV129" s="172">
        <v>35373999.876759432</v>
      </c>
      <c r="KW129" s="169"/>
      <c r="KX129" s="168"/>
      <c r="KY129" s="147"/>
    </row>
    <row r="130" spans="1:327" x14ac:dyDescent="0.25">
      <c r="A130" s="147">
        <v>0</v>
      </c>
      <c r="B130" s="143" t="s">
        <v>318</v>
      </c>
      <c r="C130" s="143"/>
      <c r="D130" s="172">
        <f t="shared" si="570"/>
        <v>42084955.023547128</v>
      </c>
      <c r="E130" s="172">
        <v>6541254.869345136</v>
      </c>
      <c r="F130" s="172">
        <v>15189160.580627609</v>
      </c>
      <c r="G130" s="172">
        <v>6200475.3639963372</v>
      </c>
      <c r="H130" s="172">
        <v>205751.63858204542</v>
      </c>
      <c r="I130" s="172">
        <v>147358.77157667611</v>
      </c>
      <c r="J130" s="172">
        <v>13800953.799419323</v>
      </c>
      <c r="K130" s="169"/>
      <c r="L130" s="168"/>
      <c r="M130" s="147"/>
      <c r="AF130" s="172">
        <f t="shared" si="571"/>
        <v>84169910.047094375</v>
      </c>
      <c r="AG130" s="172">
        <v>22777896.854690786</v>
      </c>
      <c r="AH130" s="172">
        <v>20977170.826862931</v>
      </c>
      <c r="AI130" s="172">
        <v>10978721.437003531</v>
      </c>
      <c r="AJ130" s="172">
        <v>1221433.8921979687</v>
      </c>
      <c r="AK130" s="172">
        <v>10145670.901448477</v>
      </c>
      <c r="AL130" s="172">
        <v>18069016.134890672</v>
      </c>
      <c r="AM130" s="169"/>
      <c r="AN130" s="168"/>
      <c r="AO130" s="147"/>
      <c r="BG130" s="172">
        <f t="shared" si="572"/>
        <v>126254865.07064138</v>
      </c>
      <c r="BH130" s="172">
        <v>43756924.51698824</v>
      </c>
      <c r="BI130" s="172">
        <v>28586006.99748617</v>
      </c>
      <c r="BJ130" s="172">
        <v>15603030.86478241</v>
      </c>
      <c r="BK130" s="172">
        <v>1591735.0633842081</v>
      </c>
      <c r="BL130" s="172">
        <v>12731127.014573188</v>
      </c>
      <c r="BM130" s="172">
        <v>23986040.613427177</v>
      </c>
      <c r="BN130" s="169"/>
      <c r="BO130" s="168"/>
      <c r="BP130" s="147"/>
      <c r="CH130" s="172">
        <f t="shared" si="573"/>
        <v>168339820.09418851</v>
      </c>
      <c r="CI130" s="172">
        <v>64714954.633678481</v>
      </c>
      <c r="CJ130" s="172">
        <v>34382723.152213424</v>
      </c>
      <c r="CK130" s="172">
        <v>20545672.977316029</v>
      </c>
      <c r="CL130" s="172">
        <v>5219039.5865167649</v>
      </c>
      <c r="CM130" s="172">
        <v>14422899.04373779</v>
      </c>
      <c r="CN130" s="172">
        <v>29054530.700725999</v>
      </c>
      <c r="CO130" s="169"/>
      <c r="CP130" s="168"/>
      <c r="CQ130" s="147"/>
      <c r="DI130" s="172">
        <f t="shared" si="574"/>
        <v>210424775.11773571</v>
      </c>
      <c r="DJ130" s="172">
        <v>72916743.395631596</v>
      </c>
      <c r="DK130" s="172">
        <v>48940395.511182651</v>
      </c>
      <c r="DL130" s="172">
        <v>25784349.545886233</v>
      </c>
      <c r="DM130" s="172">
        <v>6539587.3717428437</v>
      </c>
      <c r="DN130" s="172">
        <v>20680818.991981369</v>
      </c>
      <c r="DO130" s="172">
        <v>35562880.301311024</v>
      </c>
      <c r="DP130" s="169"/>
      <c r="DQ130" s="168"/>
      <c r="DR130" s="147"/>
      <c r="EJ130" s="172">
        <f t="shared" si="575"/>
        <v>252509730.14128298</v>
      </c>
      <c r="EK130" s="172">
        <v>92293381.740681067</v>
      </c>
      <c r="EL130" s="172">
        <v>58059475.744588949</v>
      </c>
      <c r="EM130" s="172">
        <v>29648450.732191004</v>
      </c>
      <c r="EN130" s="172">
        <v>7623675.7349418234</v>
      </c>
      <c r="EO130" s="172">
        <v>24181087.765341166</v>
      </c>
      <c r="EP130" s="172">
        <v>40703658.423538983</v>
      </c>
      <c r="EQ130" s="169"/>
      <c r="ER130" s="168"/>
      <c r="ES130" s="147"/>
      <c r="FK130" s="172">
        <f t="shared" si="576"/>
        <v>294594685.16483027</v>
      </c>
      <c r="FL130" s="172">
        <v>104729249.45872927</v>
      </c>
      <c r="FM130" s="172">
        <v>69255630.001922384</v>
      </c>
      <c r="FN130" s="172">
        <v>34756032.027409658</v>
      </c>
      <c r="FO130" s="172">
        <v>8946809.2699706424</v>
      </c>
      <c r="FP130" s="172">
        <v>28737510.80536351</v>
      </c>
      <c r="FQ130" s="172">
        <v>48169453.60143479</v>
      </c>
      <c r="FR130" s="169"/>
      <c r="FS130" s="168"/>
      <c r="FT130" s="147"/>
      <c r="GL130" s="172">
        <f t="shared" si="577"/>
        <v>336679640.18837678</v>
      </c>
      <c r="GM130" s="172">
        <v>109221682.79619566</v>
      </c>
      <c r="GN130" s="172">
        <v>82182905.131557584</v>
      </c>
      <c r="GO130" s="172">
        <v>38032532.200317919</v>
      </c>
      <c r="GP130" s="172">
        <v>24337537.097463477</v>
      </c>
      <c r="GQ130" s="172">
        <v>30941213.117907114</v>
      </c>
      <c r="GR130" s="172">
        <v>51963769.84493497</v>
      </c>
      <c r="GS130" s="169"/>
      <c r="GT130" s="168"/>
      <c r="GU130" s="147"/>
      <c r="HM130" s="172">
        <f t="shared" si="578"/>
        <v>378764595.21192384</v>
      </c>
      <c r="HN130" s="172">
        <v>122392652.34349649</v>
      </c>
      <c r="HO130" s="172">
        <v>92105976.152509898</v>
      </c>
      <c r="HP130" s="172">
        <v>41072519.052671984</v>
      </c>
      <c r="HQ130" s="172">
        <v>30631058.511852991</v>
      </c>
      <c r="HR130" s="172">
        <v>35112635.514895096</v>
      </c>
      <c r="HS130" s="172">
        <v>57449753.636497438</v>
      </c>
      <c r="HT130" s="169"/>
      <c r="HU130" s="168"/>
      <c r="HV130" s="147"/>
      <c r="IN130" s="172">
        <f t="shared" si="579"/>
        <v>420849550.23547137</v>
      </c>
      <c r="IO130" s="172">
        <v>134337174.43328324</v>
      </c>
      <c r="IP130" s="172">
        <v>103753867.09110026</v>
      </c>
      <c r="IQ130" s="172">
        <v>45638261.749070726</v>
      </c>
      <c r="IR130" s="172">
        <v>32821034.752092402</v>
      </c>
      <c r="IS130" s="172">
        <v>39573152.170012072</v>
      </c>
      <c r="IT130" s="172">
        <v>64726060.039912678</v>
      </c>
      <c r="IU130" s="169"/>
      <c r="IV130" s="168"/>
      <c r="IW130" s="147"/>
      <c r="JO130" s="172">
        <f t="shared" si="580"/>
        <v>462934505.25901872</v>
      </c>
      <c r="JP130" s="172">
        <v>142455814.34228954</v>
      </c>
      <c r="JQ130" s="172">
        <v>115125309.04274638</v>
      </c>
      <c r="JR130" s="172">
        <v>54075219.354810216</v>
      </c>
      <c r="JS130" s="172">
        <v>35527823.599696554</v>
      </c>
      <c r="JT130" s="172">
        <v>45061479.564270705</v>
      </c>
      <c r="JU130" s="172">
        <v>70688859.355205253</v>
      </c>
      <c r="JV130" s="169"/>
      <c r="JW130" s="168"/>
      <c r="JX130" s="147"/>
      <c r="KP130" s="172">
        <f t="shared" si="581"/>
        <v>505019460.28256607</v>
      </c>
      <c r="KQ130" s="172">
        <v>154355833.8661463</v>
      </c>
      <c r="KR130" s="172">
        <v>127373318.91690907</v>
      </c>
      <c r="KS130" s="172">
        <v>59659984.150778599</v>
      </c>
      <c r="KT130" s="172">
        <v>38376136.045121305</v>
      </c>
      <c r="KU130" s="172">
        <v>49364458.914771728</v>
      </c>
      <c r="KV130" s="172">
        <v>75889728.388839051</v>
      </c>
      <c r="KW130" s="169"/>
      <c r="KX130" s="168"/>
      <c r="KY130" s="147"/>
    </row>
    <row r="131" spans="1:327" x14ac:dyDescent="0.25">
      <c r="A131" s="147">
        <v>0</v>
      </c>
      <c r="B131" s="143" t="s">
        <v>317</v>
      </c>
      <c r="C131" s="143"/>
      <c r="D131" s="172">
        <f t="shared" si="570"/>
        <v>0</v>
      </c>
      <c r="E131" s="172">
        <v>0</v>
      </c>
      <c r="F131" s="172">
        <v>0</v>
      </c>
      <c r="G131" s="172">
        <v>0</v>
      </c>
      <c r="H131" s="172">
        <v>0</v>
      </c>
      <c r="I131" s="172">
        <v>0</v>
      </c>
      <c r="J131" s="172">
        <v>0</v>
      </c>
      <c r="K131" s="169"/>
      <c r="L131" s="168"/>
      <c r="M131" s="147"/>
      <c r="AF131" s="172">
        <f t="shared" si="571"/>
        <v>0</v>
      </c>
      <c r="AG131" s="172">
        <v>0</v>
      </c>
      <c r="AH131" s="172">
        <v>0</v>
      </c>
      <c r="AI131" s="172">
        <v>0</v>
      </c>
      <c r="AJ131" s="172">
        <v>0</v>
      </c>
      <c r="AK131" s="172">
        <v>0</v>
      </c>
      <c r="AL131" s="172">
        <v>0</v>
      </c>
      <c r="AM131" s="169"/>
      <c r="AN131" s="168"/>
      <c r="AO131" s="147"/>
      <c r="BG131" s="172">
        <f t="shared" si="572"/>
        <v>0</v>
      </c>
      <c r="BH131" s="172">
        <v>0</v>
      </c>
      <c r="BI131" s="172">
        <v>0</v>
      </c>
      <c r="BJ131" s="172">
        <v>0</v>
      </c>
      <c r="BK131" s="172">
        <v>0</v>
      </c>
      <c r="BL131" s="172">
        <v>0</v>
      </c>
      <c r="BM131" s="172">
        <v>0</v>
      </c>
      <c r="BN131" s="169"/>
      <c r="BO131" s="168"/>
      <c r="BP131" s="147"/>
      <c r="CH131" s="172">
        <f t="shared" si="573"/>
        <v>0</v>
      </c>
      <c r="CI131" s="172">
        <v>0</v>
      </c>
      <c r="CJ131" s="172">
        <v>0</v>
      </c>
      <c r="CK131" s="172">
        <v>0</v>
      </c>
      <c r="CL131" s="172">
        <v>0</v>
      </c>
      <c r="CM131" s="172">
        <v>0</v>
      </c>
      <c r="CN131" s="172">
        <v>0</v>
      </c>
      <c r="CO131" s="169"/>
      <c r="CP131" s="168"/>
      <c r="CQ131" s="147"/>
      <c r="DI131" s="172">
        <f t="shared" si="574"/>
        <v>0</v>
      </c>
      <c r="DJ131" s="172">
        <v>0</v>
      </c>
      <c r="DK131" s="172">
        <v>0</v>
      </c>
      <c r="DL131" s="172">
        <v>0</v>
      </c>
      <c r="DM131" s="172">
        <v>0</v>
      </c>
      <c r="DN131" s="172">
        <v>0</v>
      </c>
      <c r="DO131" s="172">
        <v>0</v>
      </c>
      <c r="DP131" s="169"/>
      <c r="DQ131" s="168"/>
      <c r="DR131" s="147"/>
      <c r="EJ131" s="172">
        <f t="shared" si="575"/>
        <v>0</v>
      </c>
      <c r="EK131" s="172">
        <v>0</v>
      </c>
      <c r="EL131" s="172">
        <v>0</v>
      </c>
      <c r="EM131" s="172">
        <v>0</v>
      </c>
      <c r="EN131" s="172">
        <v>0</v>
      </c>
      <c r="EO131" s="172">
        <v>0</v>
      </c>
      <c r="EP131" s="172">
        <v>0</v>
      </c>
      <c r="EQ131" s="169"/>
      <c r="ER131" s="168"/>
      <c r="ES131" s="147"/>
      <c r="FK131" s="172">
        <f t="shared" si="576"/>
        <v>0</v>
      </c>
      <c r="FL131" s="172">
        <v>0</v>
      </c>
      <c r="FM131" s="172">
        <v>0</v>
      </c>
      <c r="FN131" s="172">
        <v>0</v>
      </c>
      <c r="FO131" s="172">
        <v>0</v>
      </c>
      <c r="FP131" s="172">
        <v>0</v>
      </c>
      <c r="FQ131" s="172">
        <v>0</v>
      </c>
      <c r="FR131" s="169"/>
      <c r="FS131" s="168"/>
      <c r="FT131" s="147"/>
      <c r="GL131" s="172">
        <f t="shared" si="577"/>
        <v>0</v>
      </c>
      <c r="GM131" s="172">
        <v>0</v>
      </c>
      <c r="GN131" s="172">
        <v>0</v>
      </c>
      <c r="GO131" s="172">
        <v>0</v>
      </c>
      <c r="GP131" s="172">
        <v>0</v>
      </c>
      <c r="GQ131" s="172">
        <v>0</v>
      </c>
      <c r="GR131" s="172">
        <v>0</v>
      </c>
      <c r="GS131" s="169"/>
      <c r="GT131" s="168"/>
      <c r="GU131" s="147"/>
      <c r="HM131" s="172">
        <f t="shared" si="578"/>
        <v>0</v>
      </c>
      <c r="HN131" s="172">
        <v>0</v>
      </c>
      <c r="HO131" s="172">
        <v>0</v>
      </c>
      <c r="HP131" s="172">
        <v>0</v>
      </c>
      <c r="HQ131" s="172">
        <v>0</v>
      </c>
      <c r="HR131" s="172">
        <v>0</v>
      </c>
      <c r="HS131" s="172">
        <v>0</v>
      </c>
      <c r="HT131" s="169"/>
      <c r="HU131" s="168"/>
      <c r="HV131" s="147"/>
      <c r="IN131" s="172">
        <f t="shared" si="579"/>
        <v>0</v>
      </c>
      <c r="IO131" s="172">
        <v>0</v>
      </c>
      <c r="IP131" s="172">
        <v>0</v>
      </c>
      <c r="IQ131" s="172">
        <v>0</v>
      </c>
      <c r="IR131" s="172">
        <v>0</v>
      </c>
      <c r="IS131" s="172">
        <v>0</v>
      </c>
      <c r="IT131" s="172">
        <v>0</v>
      </c>
      <c r="IU131" s="169"/>
      <c r="IV131" s="168"/>
      <c r="IW131" s="147"/>
      <c r="JO131" s="172">
        <f t="shared" si="580"/>
        <v>0</v>
      </c>
      <c r="JP131" s="172">
        <v>0</v>
      </c>
      <c r="JQ131" s="172">
        <v>0</v>
      </c>
      <c r="JR131" s="172">
        <v>0</v>
      </c>
      <c r="JS131" s="172">
        <v>0</v>
      </c>
      <c r="JT131" s="172">
        <v>0</v>
      </c>
      <c r="JU131" s="172">
        <v>0</v>
      </c>
      <c r="JV131" s="169"/>
      <c r="JW131" s="168"/>
      <c r="JX131" s="147"/>
      <c r="KP131" s="172">
        <f t="shared" si="581"/>
        <v>0</v>
      </c>
      <c r="KQ131" s="172">
        <v>0</v>
      </c>
      <c r="KR131" s="172">
        <v>0</v>
      </c>
      <c r="KS131" s="172">
        <v>0</v>
      </c>
      <c r="KT131" s="172">
        <v>0</v>
      </c>
      <c r="KU131" s="172">
        <v>0</v>
      </c>
      <c r="KV131" s="172">
        <v>0</v>
      </c>
      <c r="KW131" s="169"/>
      <c r="KX131" s="168"/>
      <c r="KY131" s="147"/>
    </row>
    <row r="132" spans="1:327" x14ac:dyDescent="0.25">
      <c r="A132" s="147">
        <v>0</v>
      </c>
      <c r="B132" s="143" t="s">
        <v>316</v>
      </c>
      <c r="C132" s="143"/>
      <c r="D132" s="172">
        <f t="shared" si="570"/>
        <v>0</v>
      </c>
      <c r="E132" s="172"/>
      <c r="F132" s="172"/>
      <c r="G132" s="172"/>
      <c r="H132" s="172"/>
      <c r="I132" s="172"/>
      <c r="J132" s="172"/>
      <c r="K132" s="169"/>
      <c r="L132" s="168"/>
      <c r="M132" s="147"/>
      <c r="AF132" s="172">
        <f t="shared" si="571"/>
        <v>0</v>
      </c>
      <c r="AG132" s="172"/>
      <c r="AH132" s="172"/>
      <c r="AI132" s="172"/>
      <c r="AJ132" s="172"/>
      <c r="AK132" s="172"/>
      <c r="AL132" s="172"/>
      <c r="AM132" s="169"/>
      <c r="AN132" s="168"/>
      <c r="AO132" s="147"/>
      <c r="BG132" s="172">
        <f t="shared" si="572"/>
        <v>0</v>
      </c>
      <c r="BH132" s="172"/>
      <c r="BI132" s="172"/>
      <c r="BJ132" s="172"/>
      <c r="BK132" s="172"/>
      <c r="BL132" s="172"/>
      <c r="BM132" s="172"/>
      <c r="BN132" s="169"/>
      <c r="BO132" s="168"/>
      <c r="BP132" s="147"/>
      <c r="CH132" s="172">
        <f t="shared" si="573"/>
        <v>0</v>
      </c>
      <c r="CI132" s="172"/>
      <c r="CJ132" s="172"/>
      <c r="CK132" s="172"/>
      <c r="CL132" s="172"/>
      <c r="CM132" s="172"/>
      <c r="CN132" s="172"/>
      <c r="CO132" s="169"/>
      <c r="CP132" s="168"/>
      <c r="CQ132" s="147"/>
      <c r="DI132" s="172">
        <f t="shared" si="574"/>
        <v>0</v>
      </c>
      <c r="DJ132" s="172"/>
      <c r="DK132" s="172"/>
      <c r="DL132" s="172"/>
      <c r="DM132" s="172"/>
      <c r="DN132" s="172"/>
      <c r="DO132" s="172"/>
      <c r="DP132" s="169"/>
      <c r="DQ132" s="168"/>
      <c r="DR132" s="147"/>
      <c r="EJ132" s="172">
        <f t="shared" si="575"/>
        <v>0</v>
      </c>
      <c r="EK132" s="172"/>
      <c r="EL132" s="172"/>
      <c r="EM132" s="172"/>
      <c r="EN132" s="172"/>
      <c r="EO132" s="172"/>
      <c r="EP132" s="172"/>
      <c r="EQ132" s="169"/>
      <c r="ER132" s="168"/>
      <c r="ES132" s="147"/>
      <c r="FK132" s="172">
        <f t="shared" si="576"/>
        <v>0</v>
      </c>
      <c r="FL132" s="172"/>
      <c r="FM132" s="172"/>
      <c r="FN132" s="172"/>
      <c r="FO132" s="172"/>
      <c r="FP132" s="172"/>
      <c r="FQ132" s="172"/>
      <c r="FR132" s="169"/>
      <c r="FS132" s="168"/>
      <c r="FT132" s="147"/>
      <c r="GL132" s="172">
        <f t="shared" si="577"/>
        <v>0</v>
      </c>
      <c r="GM132" s="172"/>
      <c r="GN132" s="172"/>
      <c r="GO132" s="172"/>
      <c r="GP132" s="172"/>
      <c r="GQ132" s="172"/>
      <c r="GR132" s="172"/>
      <c r="GS132" s="169"/>
      <c r="GT132" s="168"/>
      <c r="GU132" s="147"/>
      <c r="HM132" s="172">
        <f t="shared" si="578"/>
        <v>0</v>
      </c>
      <c r="HN132" s="172"/>
      <c r="HO132" s="172"/>
      <c r="HP132" s="172"/>
      <c r="HQ132" s="172"/>
      <c r="HR132" s="172"/>
      <c r="HS132" s="172"/>
      <c r="HT132" s="169"/>
      <c r="HU132" s="168"/>
      <c r="HV132" s="147"/>
      <c r="IN132" s="172">
        <f t="shared" si="579"/>
        <v>0</v>
      </c>
      <c r="IO132" s="172"/>
      <c r="IP132" s="172"/>
      <c r="IQ132" s="172"/>
      <c r="IR132" s="172"/>
      <c r="IS132" s="172"/>
      <c r="IT132" s="172"/>
      <c r="IU132" s="169"/>
      <c r="IV132" s="168"/>
      <c r="IW132" s="147"/>
      <c r="JO132" s="172">
        <f t="shared" si="580"/>
        <v>0</v>
      </c>
      <c r="JP132" s="172"/>
      <c r="JQ132" s="172"/>
      <c r="JR132" s="172"/>
      <c r="JS132" s="172"/>
      <c r="JT132" s="172"/>
      <c r="JU132" s="172"/>
      <c r="JV132" s="169"/>
      <c r="JW132" s="168"/>
      <c r="JX132" s="147"/>
      <c r="KP132" s="172">
        <f t="shared" si="581"/>
        <v>0</v>
      </c>
      <c r="KQ132" s="172"/>
      <c r="KR132" s="172"/>
      <c r="KS132" s="172"/>
      <c r="KT132" s="172"/>
      <c r="KU132" s="172"/>
      <c r="KV132" s="172"/>
      <c r="KW132" s="169"/>
      <c r="KX132" s="168"/>
      <c r="KY132" s="147"/>
    </row>
    <row r="133" spans="1:327" x14ac:dyDescent="0.25">
      <c r="A133" s="147">
        <v>0</v>
      </c>
      <c r="B133" s="143" t="s">
        <v>315</v>
      </c>
      <c r="C133" s="143"/>
      <c r="D133" s="172">
        <f t="shared" si="570"/>
        <v>32700779.274999991</v>
      </c>
      <c r="E133" s="172">
        <v>5082674.5934334937</v>
      </c>
      <c r="F133" s="172">
        <v>11802255.396060778</v>
      </c>
      <c r="G133" s="172">
        <v>4817882.6890672017</v>
      </c>
      <c r="H133" s="172">
        <v>159872.78387196793</v>
      </c>
      <c r="I133" s="172">
        <v>114500.45891382972</v>
      </c>
      <c r="J133" s="172">
        <v>10723593.353652725</v>
      </c>
      <c r="K133" s="169"/>
      <c r="L133" s="168"/>
      <c r="M133" s="147"/>
      <c r="AD133" s="118"/>
      <c r="AE133" s="118"/>
      <c r="AF133" s="172">
        <f t="shared" si="571"/>
        <v>65401558.549999997</v>
      </c>
      <c r="AG133" s="172">
        <v>17698842.186648466</v>
      </c>
      <c r="AH133" s="172">
        <v>16299645.149659853</v>
      </c>
      <c r="AI133" s="172">
        <v>8530667.2237689253</v>
      </c>
      <c r="AJ133" s="172">
        <v>949076.45940032112</v>
      </c>
      <c r="AK133" s="172">
        <v>7883371.7312855795</v>
      </c>
      <c r="AL133" s="172">
        <v>14039955.799236855</v>
      </c>
      <c r="AM133" s="169"/>
      <c r="AN133" s="168"/>
      <c r="AO133" s="147"/>
      <c r="BG133" s="172">
        <f t="shared" si="572"/>
        <v>98102337.825000003</v>
      </c>
      <c r="BH133" s="172">
        <v>33999930.13137991</v>
      </c>
      <c r="BI133" s="172">
        <v>22211849.927257266</v>
      </c>
      <c r="BJ133" s="172">
        <v>12123840.171500249</v>
      </c>
      <c r="BK133" s="172">
        <v>1236807.2377143295</v>
      </c>
      <c r="BL133" s="172">
        <v>9892318.3877138942</v>
      </c>
      <c r="BM133" s="172">
        <v>18637591.969434347</v>
      </c>
      <c r="BN133" s="169"/>
      <c r="BO133" s="168"/>
      <c r="BP133" s="147"/>
      <c r="CH133" s="172">
        <f t="shared" si="573"/>
        <v>130803117.09999998</v>
      </c>
      <c r="CI133" s="172">
        <v>50284702.599384941</v>
      </c>
      <c r="CJ133" s="172">
        <v>26716004.330879726</v>
      </c>
      <c r="CK133" s="172">
        <v>15964363.433717078</v>
      </c>
      <c r="CL133" s="172">
        <v>4055289.1514481036</v>
      </c>
      <c r="CM133" s="172">
        <v>11206856.176298367</v>
      </c>
      <c r="CN133" s="172">
        <v>22575901.408271778</v>
      </c>
      <c r="CO133" s="169"/>
      <c r="CP133" s="168"/>
      <c r="CQ133" s="147"/>
      <c r="DI133" s="172">
        <f t="shared" si="574"/>
        <v>163503896.375</v>
      </c>
      <c r="DJ133" s="172">
        <v>56657642.378333002</v>
      </c>
      <c r="DK133" s="172">
        <v>38027581.83647681</v>
      </c>
      <c r="DL133" s="172">
        <v>20034910.879142139</v>
      </c>
      <c r="DM133" s="172">
        <v>5081378.9173182715</v>
      </c>
      <c r="DN133" s="172">
        <v>16069374.357288085</v>
      </c>
      <c r="DO133" s="172">
        <v>27633008.006441709</v>
      </c>
      <c r="DP133" s="169"/>
      <c r="DQ133" s="168"/>
      <c r="DR133" s="147"/>
      <c r="EJ133" s="172">
        <f t="shared" si="575"/>
        <v>196204675.65000001</v>
      </c>
      <c r="EK133" s="172">
        <v>71713644.535361245</v>
      </c>
      <c r="EL133" s="172">
        <v>45113273.854842655</v>
      </c>
      <c r="EM133" s="172">
        <v>23037388.128290143</v>
      </c>
      <c r="EN133" s="172">
        <v>5923735.3903079806</v>
      </c>
      <c r="EO133" s="172">
        <v>18789147.171510417</v>
      </c>
      <c r="EP133" s="172">
        <v>31627486.569687553</v>
      </c>
      <c r="EQ133" s="169"/>
      <c r="ER133" s="168"/>
      <c r="ES133" s="147"/>
      <c r="FK133" s="172">
        <f t="shared" si="576"/>
        <v>228905454.92500001</v>
      </c>
      <c r="FL133" s="172">
        <v>81376541.05297561</v>
      </c>
      <c r="FM133" s="172">
        <v>53812890.354208291</v>
      </c>
      <c r="FN133" s="172">
        <v>27006072.150183767</v>
      </c>
      <c r="FO133" s="172">
        <v>6951834.3310367744</v>
      </c>
      <c r="FP133" s="172">
        <v>22329571.155138962</v>
      </c>
      <c r="FQ133" s="172">
        <v>37428545.881456599</v>
      </c>
      <c r="FR133" s="169"/>
      <c r="FS133" s="168"/>
      <c r="FT133" s="147"/>
      <c r="GL133" s="172">
        <f t="shared" si="577"/>
        <v>261606234.19999999</v>
      </c>
      <c r="GM133" s="172">
        <v>84867243.868125364</v>
      </c>
      <c r="GN133" s="172">
        <v>63857619.412487626</v>
      </c>
      <c r="GO133" s="172">
        <v>29551972.671850625</v>
      </c>
      <c r="GP133" s="172">
        <v>18910711.162123974</v>
      </c>
      <c r="GQ133" s="172">
        <v>24041888.130884267</v>
      </c>
      <c r="GR133" s="172">
        <v>40376798.954528131</v>
      </c>
      <c r="GS133" s="169"/>
      <c r="GT133" s="168"/>
      <c r="GU133" s="147"/>
      <c r="HM133" s="172">
        <f t="shared" si="578"/>
        <v>294307013.47499996</v>
      </c>
      <c r="HN133" s="172">
        <v>95101327.9431362</v>
      </c>
      <c r="HO133" s="172">
        <v>71568026.967984647</v>
      </c>
      <c r="HP133" s="172">
        <v>31914098.020496257</v>
      </c>
      <c r="HQ133" s="172">
        <v>23800892.333026674</v>
      </c>
      <c r="HR133" s="172">
        <v>27283159.577898353</v>
      </c>
      <c r="HS133" s="172">
        <v>44639508.632457852</v>
      </c>
      <c r="HT133" s="169"/>
      <c r="HU133" s="168"/>
      <c r="HV133" s="147"/>
      <c r="IN133" s="172">
        <f t="shared" si="579"/>
        <v>327007792.75</v>
      </c>
      <c r="IO133" s="172">
        <v>104382439.9268589</v>
      </c>
      <c r="IP133" s="172">
        <v>80618651.125453681</v>
      </c>
      <c r="IQ133" s="172">
        <v>35461763.54747235</v>
      </c>
      <c r="IR133" s="172">
        <v>25502543.899708722</v>
      </c>
      <c r="IS133" s="172">
        <v>30749062.547494698</v>
      </c>
      <c r="IT133" s="172">
        <v>50293331.703011639</v>
      </c>
      <c r="IU133" s="169"/>
      <c r="IV133" s="168"/>
      <c r="IW133" s="147"/>
      <c r="JO133" s="172">
        <f t="shared" si="580"/>
        <v>359708572.02499998</v>
      </c>
      <c r="JP133" s="172">
        <v>110690771.52728657</v>
      </c>
      <c r="JQ133" s="172">
        <v>89454469.36717914</v>
      </c>
      <c r="JR133" s="172">
        <v>42017433.816418856</v>
      </c>
      <c r="JS133" s="172">
        <v>27605768.30852678</v>
      </c>
      <c r="JT133" s="172">
        <v>35013593.247555308</v>
      </c>
      <c r="JU133" s="172">
        <v>54926535.758033305</v>
      </c>
      <c r="JV133" s="169"/>
      <c r="JW133" s="168"/>
      <c r="JX133" s="147"/>
      <c r="KP133" s="172">
        <f t="shared" si="581"/>
        <v>392409351.30000001</v>
      </c>
      <c r="KQ133" s="172">
        <v>119937304.20387134</v>
      </c>
      <c r="KR133" s="172">
        <v>98971396.906460509</v>
      </c>
      <c r="KS133" s="172">
        <v>46356898.140274495</v>
      </c>
      <c r="KT133" s="172">
        <v>29818959.139595877</v>
      </c>
      <c r="KU133" s="172">
        <v>38357086.852024809</v>
      </c>
      <c r="KV133" s="172">
        <v>58967706.057773016</v>
      </c>
      <c r="KW133" s="169"/>
      <c r="KX133" s="168"/>
      <c r="KY133" s="147"/>
    </row>
    <row r="134" spans="1:327" x14ac:dyDescent="0.25">
      <c r="A134" s="171">
        <v>-198412.71100000001</v>
      </c>
      <c r="B134" s="170" t="s">
        <v>314</v>
      </c>
      <c r="C134" s="171"/>
      <c r="D134" s="167">
        <f t="shared" ref="D134:J134" si="582">SUM(D130:D133)</f>
        <v>74785734.298547119</v>
      </c>
      <c r="E134" s="167">
        <f t="shared" si="582"/>
        <v>11623929.46277863</v>
      </c>
      <c r="F134" s="167">
        <f t="shared" si="582"/>
        <v>26991415.976688385</v>
      </c>
      <c r="G134" s="167">
        <f t="shared" si="582"/>
        <v>11018358.053063538</v>
      </c>
      <c r="H134" s="167">
        <f t="shared" si="582"/>
        <v>365624.42245401337</v>
      </c>
      <c r="I134" s="167">
        <f t="shared" si="582"/>
        <v>261859.23049050581</v>
      </c>
      <c r="J134" s="167">
        <f t="shared" si="582"/>
        <v>24524547.153072048</v>
      </c>
      <c r="K134" s="169"/>
      <c r="L134" s="168"/>
      <c r="M134" s="147"/>
      <c r="N134" s="117">
        <f>+M134/H134</f>
        <v>0</v>
      </c>
      <c r="AF134" s="167">
        <f t="shared" ref="AF134:AO134" si="583">SUM(AF130:AF133)</f>
        <v>149571468.59709436</v>
      </c>
      <c r="AG134" s="167">
        <f t="shared" si="583"/>
        <v>40476739.041339248</v>
      </c>
      <c r="AH134" s="167">
        <f t="shared" si="583"/>
        <v>37276815.976522788</v>
      </c>
      <c r="AI134" s="167">
        <f t="shared" si="583"/>
        <v>19509388.660772458</v>
      </c>
      <c r="AJ134" s="167">
        <f t="shared" si="583"/>
        <v>2170510.3515982898</v>
      </c>
      <c r="AK134" s="167">
        <f t="shared" si="583"/>
        <v>18029042.632734057</v>
      </c>
      <c r="AL134" s="167">
        <f t="shared" si="583"/>
        <v>32108971.934127524</v>
      </c>
      <c r="AM134" s="167">
        <f t="shared" si="583"/>
        <v>0</v>
      </c>
      <c r="AN134" s="167">
        <f t="shared" si="583"/>
        <v>0</v>
      </c>
      <c r="AO134" s="167">
        <f t="shared" si="583"/>
        <v>0</v>
      </c>
      <c r="AP134" s="167"/>
      <c r="AQ134" s="167">
        <f t="shared" ref="AQ134:BM134" si="584">SUM(AQ130:AQ133)</f>
        <v>0</v>
      </c>
      <c r="AR134" s="167">
        <f t="shared" si="584"/>
        <v>0</v>
      </c>
      <c r="AS134" s="167">
        <f t="shared" si="584"/>
        <v>0</v>
      </c>
      <c r="AT134" s="167">
        <f t="shared" si="584"/>
        <v>0</v>
      </c>
      <c r="AU134" s="167">
        <f t="shared" si="584"/>
        <v>0</v>
      </c>
      <c r="AV134" s="167">
        <f t="shared" si="584"/>
        <v>0</v>
      </c>
      <c r="AW134" s="167">
        <f t="shared" si="584"/>
        <v>0</v>
      </c>
      <c r="AX134" s="167">
        <f t="shared" si="584"/>
        <v>0</v>
      </c>
      <c r="AY134" s="167">
        <f t="shared" si="584"/>
        <v>0</v>
      </c>
      <c r="AZ134" s="167">
        <f t="shared" si="584"/>
        <v>0</v>
      </c>
      <c r="BA134" s="167">
        <f t="shared" si="584"/>
        <v>0</v>
      </c>
      <c r="BB134" s="167">
        <f t="shared" si="584"/>
        <v>0</v>
      </c>
      <c r="BC134" s="167">
        <f t="shared" si="584"/>
        <v>0</v>
      </c>
      <c r="BD134" s="167">
        <f t="shared" si="584"/>
        <v>0</v>
      </c>
      <c r="BE134" s="167">
        <f t="shared" si="584"/>
        <v>0</v>
      </c>
      <c r="BF134" s="167">
        <f t="shared" si="584"/>
        <v>0</v>
      </c>
      <c r="BG134" s="167">
        <f t="shared" si="584"/>
        <v>224357202.89564139</v>
      </c>
      <c r="BH134" s="167">
        <f t="shared" si="584"/>
        <v>77756854.64836815</v>
      </c>
      <c r="BI134" s="167">
        <f t="shared" si="584"/>
        <v>50797856.924743436</v>
      </c>
      <c r="BJ134" s="167">
        <f t="shared" si="584"/>
        <v>27726871.036282659</v>
      </c>
      <c r="BK134" s="167">
        <f t="shared" si="584"/>
        <v>2828542.3010985376</v>
      </c>
      <c r="BL134" s="167">
        <f t="shared" si="584"/>
        <v>22623445.402287081</v>
      </c>
      <c r="BM134" s="167">
        <f t="shared" si="584"/>
        <v>42623632.582861528</v>
      </c>
      <c r="BN134" s="169"/>
      <c r="BO134" s="168"/>
      <c r="BP134" s="147"/>
      <c r="BQ134" s="117">
        <f>+BP134/BK134</f>
        <v>0</v>
      </c>
      <c r="CH134" s="167">
        <f t="shared" ref="CH134:CN134" si="585">SUM(CH130:CH133)</f>
        <v>299142937.19418848</v>
      </c>
      <c r="CI134" s="166">
        <f t="shared" si="585"/>
        <v>114999657.23306343</v>
      </c>
      <c r="CJ134" s="166">
        <f t="shared" si="585"/>
        <v>61098727.48309315</v>
      </c>
      <c r="CK134" s="166">
        <f t="shared" si="585"/>
        <v>36510036.411033109</v>
      </c>
      <c r="CL134" s="166">
        <f t="shared" si="585"/>
        <v>9274328.7379648685</v>
      </c>
      <c r="CM134" s="166">
        <f t="shared" si="585"/>
        <v>25629755.220036156</v>
      </c>
      <c r="CN134" s="166">
        <f t="shared" si="585"/>
        <v>51630432.108997777</v>
      </c>
      <c r="CO134" s="169"/>
      <c r="CP134" s="168"/>
      <c r="CQ134" s="147"/>
      <c r="CR134" s="117">
        <f>+CQ134/CL134</f>
        <v>0</v>
      </c>
      <c r="DI134" s="167">
        <f t="shared" ref="DI134:DO134" si="586">SUM(DI130:DI133)</f>
        <v>373928671.49273574</v>
      </c>
      <c r="DJ134" s="166">
        <f t="shared" si="586"/>
        <v>129574385.7739646</v>
      </c>
      <c r="DK134" s="166">
        <f t="shared" si="586"/>
        <v>86967977.347659469</v>
      </c>
      <c r="DL134" s="166">
        <f t="shared" si="586"/>
        <v>45819260.425028369</v>
      </c>
      <c r="DM134" s="166">
        <f t="shared" si="586"/>
        <v>11620966.289061114</v>
      </c>
      <c r="DN134" s="166">
        <f t="shared" si="586"/>
        <v>36750193.34926945</v>
      </c>
      <c r="DO134" s="166">
        <f t="shared" si="586"/>
        <v>63195888.307752728</v>
      </c>
      <c r="DP134" s="169"/>
      <c r="DQ134" s="168"/>
      <c r="DR134" s="147"/>
      <c r="DS134" s="117">
        <f>+DR134/DM134</f>
        <v>0</v>
      </c>
      <c r="EJ134" s="167">
        <f t="shared" ref="EJ134:EP134" si="587">SUM(EJ130:EJ133)</f>
        <v>448714405.79128301</v>
      </c>
      <c r="EK134" s="166">
        <f t="shared" si="587"/>
        <v>164007026.27604231</v>
      </c>
      <c r="EL134" s="166">
        <f t="shared" si="587"/>
        <v>103172749.5994316</v>
      </c>
      <c r="EM134" s="166">
        <f t="shared" si="587"/>
        <v>52685838.860481143</v>
      </c>
      <c r="EN134" s="166">
        <f t="shared" si="587"/>
        <v>13547411.125249803</v>
      </c>
      <c r="EO134" s="166">
        <f t="shared" si="587"/>
        <v>42970234.936851583</v>
      </c>
      <c r="EP134" s="166">
        <f t="shared" si="587"/>
        <v>72331144.993226528</v>
      </c>
      <c r="EQ134" s="169"/>
      <c r="ER134" s="168"/>
      <c r="ES134" s="147"/>
      <c r="ET134" s="117">
        <f>+ES134/EN134</f>
        <v>0</v>
      </c>
      <c r="FK134" s="167">
        <f t="shared" ref="FK134:FQ134" si="588">SUM(FK130:FK133)</f>
        <v>523500140.08983028</v>
      </c>
      <c r="FL134" s="166">
        <f t="shared" si="588"/>
        <v>186105790.51170486</v>
      </c>
      <c r="FM134" s="166">
        <f t="shared" si="588"/>
        <v>123068520.35613067</v>
      </c>
      <c r="FN134" s="166">
        <f t="shared" si="588"/>
        <v>61762104.177593425</v>
      </c>
      <c r="FO134" s="166">
        <f t="shared" si="588"/>
        <v>15898643.601007417</v>
      </c>
      <c r="FP134" s="166">
        <f t="shared" si="588"/>
        <v>51067081.960502476</v>
      </c>
      <c r="FQ134" s="166">
        <f t="shared" si="588"/>
        <v>85597999.482891381</v>
      </c>
      <c r="FR134" s="169"/>
      <c r="FS134" s="168"/>
      <c r="FT134" s="147"/>
      <c r="FU134" s="117">
        <f>+FT134/FO134</f>
        <v>0</v>
      </c>
      <c r="GL134" s="167">
        <f t="shared" ref="GL134:GR134" si="589">SUM(GL130:GL133)</f>
        <v>598285874.38837671</v>
      </c>
      <c r="GM134" s="166">
        <f t="shared" si="589"/>
        <v>194088926.66432101</v>
      </c>
      <c r="GN134" s="166">
        <f t="shared" si="589"/>
        <v>146040524.54404521</v>
      </c>
      <c r="GO134" s="166">
        <f t="shared" si="589"/>
        <v>67584504.872168541</v>
      </c>
      <c r="GP134" s="166">
        <f t="shared" si="589"/>
        <v>43248248.259587452</v>
      </c>
      <c r="GQ134" s="166">
        <f t="shared" si="589"/>
        <v>54983101.248791382</v>
      </c>
      <c r="GR134" s="166">
        <f t="shared" si="589"/>
        <v>92340568.799463093</v>
      </c>
      <c r="GS134" s="169"/>
      <c r="GT134" s="168"/>
      <c r="GU134" s="147"/>
      <c r="GV134" s="117">
        <f>+GU134/GP134</f>
        <v>0</v>
      </c>
      <c r="HM134" s="167">
        <f t="shared" ref="HM134:HS134" si="590">SUM(HM130:HM133)</f>
        <v>673071608.68692374</v>
      </c>
      <c r="HN134" s="166">
        <f t="shared" si="590"/>
        <v>217493980.28663269</v>
      </c>
      <c r="HO134" s="166">
        <f t="shared" si="590"/>
        <v>163674003.12049454</v>
      </c>
      <c r="HP134" s="166">
        <f t="shared" si="590"/>
        <v>72986617.073168248</v>
      </c>
      <c r="HQ134" s="166">
        <f t="shared" si="590"/>
        <v>54431950.844879664</v>
      </c>
      <c r="HR134" s="166">
        <f t="shared" si="590"/>
        <v>62395795.09279345</v>
      </c>
      <c r="HS134" s="166">
        <f t="shared" si="590"/>
        <v>102089262.26895529</v>
      </c>
      <c r="HT134" s="169"/>
      <c r="HU134" s="168"/>
      <c r="HV134" s="147"/>
      <c r="HW134" s="117">
        <f>+HV134/HQ134</f>
        <v>0</v>
      </c>
      <c r="IN134" s="167">
        <f t="shared" ref="IN134:IT134" si="591">SUM(IN130:IN133)</f>
        <v>747857342.98547137</v>
      </c>
      <c r="IO134" s="166">
        <f t="shared" si="591"/>
        <v>238719614.36014214</v>
      </c>
      <c r="IP134" s="166">
        <f t="shared" si="591"/>
        <v>184372518.21655393</v>
      </c>
      <c r="IQ134" s="166">
        <f t="shared" si="591"/>
        <v>81100025.296543077</v>
      </c>
      <c r="IR134" s="166">
        <f t="shared" si="591"/>
        <v>58323578.651801124</v>
      </c>
      <c r="IS134" s="166">
        <f t="shared" si="591"/>
        <v>70322214.717506766</v>
      </c>
      <c r="IT134" s="166">
        <f t="shared" si="591"/>
        <v>115019391.74292432</v>
      </c>
      <c r="IU134" s="169"/>
      <c r="IV134" s="168"/>
      <c r="IW134" s="147"/>
      <c r="IX134" s="117">
        <f>+IW134/IR134</f>
        <v>0</v>
      </c>
      <c r="JO134" s="167">
        <f t="shared" ref="JO134:JU134" si="592">SUM(JO130:JO133)</f>
        <v>822643077.28401875</v>
      </c>
      <c r="JP134" s="166">
        <f t="shared" si="592"/>
        <v>253146585.8695761</v>
      </c>
      <c r="JQ134" s="166">
        <f t="shared" si="592"/>
        <v>204579778.40992552</v>
      </c>
      <c r="JR134" s="166">
        <f t="shared" si="592"/>
        <v>96092653.171229064</v>
      </c>
      <c r="JS134" s="166">
        <f t="shared" si="592"/>
        <v>63133591.908223331</v>
      </c>
      <c r="JT134" s="166">
        <f t="shared" si="592"/>
        <v>80075072.81182602</v>
      </c>
      <c r="JU134" s="166">
        <f t="shared" si="592"/>
        <v>125615395.11323856</v>
      </c>
      <c r="JV134" s="169"/>
      <c r="JW134" s="168"/>
      <c r="JX134" s="147"/>
      <c r="JY134" s="117">
        <f>+JX134/JS134</f>
        <v>0</v>
      </c>
      <c r="KP134" s="167">
        <f t="shared" ref="KP134:KV134" si="593">SUM(KP130:KP133)</f>
        <v>897428811.58256602</v>
      </c>
      <c r="KQ134" s="166">
        <f t="shared" si="593"/>
        <v>274293138.07001764</v>
      </c>
      <c r="KR134" s="166">
        <f t="shared" si="593"/>
        <v>226344715.82336956</v>
      </c>
      <c r="KS134" s="166">
        <f t="shared" si="593"/>
        <v>106016882.29105309</v>
      </c>
      <c r="KT134" s="166">
        <f t="shared" si="593"/>
        <v>68195095.184717178</v>
      </c>
      <c r="KU134" s="166">
        <f t="shared" si="593"/>
        <v>87721545.766796529</v>
      </c>
      <c r="KV134" s="166">
        <f t="shared" si="593"/>
        <v>134857434.44661206</v>
      </c>
      <c r="KW134" s="169"/>
      <c r="KX134" s="168"/>
      <c r="KY134" s="147"/>
      <c r="KZ134" s="117">
        <f>+KY134/KT134</f>
        <v>0</v>
      </c>
    </row>
    <row r="135" spans="1:327" x14ac:dyDescent="0.25">
      <c r="A135" s="157">
        <v>138559.82199999993</v>
      </c>
      <c r="B135" s="141" t="s">
        <v>313</v>
      </c>
      <c r="C135" s="141"/>
      <c r="D135" s="141">
        <f>SUM(E135:J135)</f>
        <v>141448913.79290098</v>
      </c>
      <c r="E135" s="141">
        <f t="shared" ref="E135:J135" si="594">E124-E134</f>
        <v>21985372.102541193</v>
      </c>
      <c r="F135" s="141">
        <f t="shared" si="594"/>
        <v>51051266.76156868</v>
      </c>
      <c r="G135" s="141">
        <f t="shared" si="594"/>
        <v>20840001.010959905</v>
      </c>
      <c r="H135" s="141">
        <f t="shared" si="594"/>
        <v>691538.00383667101</v>
      </c>
      <c r="I135" s="141">
        <f t="shared" si="594"/>
        <v>495277.66313911183</v>
      </c>
      <c r="J135" s="141">
        <f t="shared" si="594"/>
        <v>46385458.250855401</v>
      </c>
      <c r="K135" s="140">
        <f>+L135/E135</f>
        <v>1.322056070893969</v>
      </c>
      <c r="L135" s="139">
        <f>+F135-E135</f>
        <v>29065894.659027487</v>
      </c>
      <c r="M135" s="157">
        <f>+F135-I135</f>
        <v>50555989.098429568</v>
      </c>
      <c r="N135" s="117">
        <f>+M135/H135</f>
        <v>73.106595469726344</v>
      </c>
      <c r="V135" s="118">
        <f>+I135+85000</f>
        <v>580277.66313911183</v>
      </c>
      <c r="AB135" s="118"/>
      <c r="AD135" s="118"/>
      <c r="AF135" s="141">
        <f>SUM(AG135:AL135)</f>
        <v>282897827.58580166</v>
      </c>
      <c r="AG135" s="141">
        <f t="shared" ref="AG135:AL135" si="595">AG124-AG134</f>
        <v>76557258.212110147</v>
      </c>
      <c r="AH135" s="141">
        <f t="shared" si="595"/>
        <v>70504958.987070218</v>
      </c>
      <c r="AI135" s="141">
        <f t="shared" si="595"/>
        <v>36899842.740240477</v>
      </c>
      <c r="AJ135" s="141">
        <f t="shared" si="595"/>
        <v>4105279.3622939596</v>
      </c>
      <c r="AK135" s="141">
        <f t="shared" si="595"/>
        <v>34099932.574649796</v>
      </c>
      <c r="AL135" s="141">
        <f t="shared" si="595"/>
        <v>60730555.709437057</v>
      </c>
      <c r="AM135" s="140">
        <f>+AN135/AG135</f>
        <v>-7.9055851350780887E-2</v>
      </c>
      <c r="AN135" s="139">
        <f>+AH135-AG135</f>
        <v>-6052299.2250399292</v>
      </c>
      <c r="AO135" s="157">
        <f>+AH135-AK135</f>
        <v>36405026.412420422</v>
      </c>
      <c r="AX135" s="118">
        <f>+AK135+85000</f>
        <v>34184932.574649796</v>
      </c>
      <c r="BG135" s="141">
        <f>SUM(BH135:BM135)</f>
        <v>424346741.378703</v>
      </c>
      <c r="BH135" s="141">
        <f t="shared" ref="BH135:BM135" si="596">BH124-BH134</f>
        <v>147068458.08396149</v>
      </c>
      <c r="BI135" s="141">
        <f t="shared" si="596"/>
        <v>96078506.849022716</v>
      </c>
      <c r="BJ135" s="141">
        <f t="shared" si="596"/>
        <v>52442298.357351571</v>
      </c>
      <c r="BK135" s="141">
        <f t="shared" si="596"/>
        <v>5349873.740765471</v>
      </c>
      <c r="BL135" s="141">
        <f t="shared" si="596"/>
        <v>42789735.347543105</v>
      </c>
      <c r="BM135" s="141">
        <f t="shared" si="596"/>
        <v>80617869.000058666</v>
      </c>
      <c r="BN135" s="140">
        <f>+BO135/BH135</f>
        <v>-0.34670895377055339</v>
      </c>
      <c r="BO135" s="139">
        <f>+BI135-BH135</f>
        <v>-50989951.234938771</v>
      </c>
      <c r="BP135" s="157">
        <f>+BI135-BL135</f>
        <v>53288771.501479611</v>
      </c>
      <c r="BQ135" s="117">
        <f>+BP135/BK135</f>
        <v>9.9607531100079658</v>
      </c>
      <c r="BY135" s="118">
        <f>+BL135+85000</f>
        <v>42874735.347543105</v>
      </c>
      <c r="CH135" s="141">
        <f>SUM(CI135:CN135)</f>
        <v>565795655.17160451</v>
      </c>
      <c r="CI135" s="141">
        <f t="shared" ref="CI135:CN135" si="597">CI124-CI134</f>
        <v>217509084.51652095</v>
      </c>
      <c r="CJ135" s="141">
        <f t="shared" si="597"/>
        <v>115561459.91843125</v>
      </c>
      <c r="CK135" s="141">
        <f t="shared" si="597"/>
        <v>69054680.565999746</v>
      </c>
      <c r="CL135" s="141">
        <f t="shared" si="597"/>
        <v>17541363.181733228</v>
      </c>
      <c r="CM135" s="141">
        <f t="shared" si="597"/>
        <v>48475836.610492207</v>
      </c>
      <c r="CN135" s="141">
        <f t="shared" si="597"/>
        <v>97653230.378427133</v>
      </c>
      <c r="CO135" s="140">
        <f>+CP135/CI135</f>
        <v>-0.46870513397037555</v>
      </c>
      <c r="CP135" s="139">
        <f>+CJ135-CI135</f>
        <v>-101947624.59808969</v>
      </c>
      <c r="CQ135" s="157">
        <f>+CJ135-CM135</f>
        <v>67085623.307939045</v>
      </c>
      <c r="CR135" s="117">
        <f>+CQ135/CL135</f>
        <v>3.8244247389962793</v>
      </c>
      <c r="CZ135" s="118">
        <f>+CM135+85000</f>
        <v>48560836.610492207</v>
      </c>
      <c r="DI135" s="141">
        <f>SUM(DJ135:DO135)</f>
        <v>707244568.96450603</v>
      </c>
      <c r="DJ135" s="141">
        <f t="shared" ref="DJ135:DO135" si="598">DJ124-DJ134</f>
        <v>245075565.48075104</v>
      </c>
      <c r="DK135" s="141">
        <f t="shared" si="598"/>
        <v>164490274.0606111</v>
      </c>
      <c r="DL135" s="141">
        <f t="shared" si="598"/>
        <v>86662044.288307995</v>
      </c>
      <c r="DM135" s="141">
        <f t="shared" si="598"/>
        <v>21979767.588422939</v>
      </c>
      <c r="DN135" s="141">
        <f t="shared" si="598"/>
        <v>69508910.752705574</v>
      </c>
      <c r="DO135" s="141">
        <f t="shared" si="598"/>
        <v>119528006.79370722</v>
      </c>
      <c r="DP135" s="140">
        <f>+DQ135/DJ135</f>
        <v>-0.32881813926272202</v>
      </c>
      <c r="DQ135" s="139">
        <f>+DK135-DJ135</f>
        <v>-80585291.420139939</v>
      </c>
      <c r="DR135" s="157">
        <f>+DK135-DN135</f>
        <v>94981363.307905525</v>
      </c>
      <c r="DS135" s="117">
        <f>+DR135/DM135</f>
        <v>4.3213088093767462</v>
      </c>
      <c r="EA135" s="118">
        <f>+DN135+85000</f>
        <v>69593910.752705574</v>
      </c>
      <c r="EJ135" s="141">
        <f>SUM(EK135:EP135)</f>
        <v>3468787882.7574062</v>
      </c>
      <c r="EK135" s="141">
        <f t="shared" ref="EK135:EP135" si="599">EK124-EK134</f>
        <v>1267856743.8238976</v>
      </c>
      <c r="EL135" s="141">
        <f t="shared" si="599"/>
        <v>797577209.51740587</v>
      </c>
      <c r="EM135" s="141">
        <f t="shared" si="599"/>
        <v>407288014.54427606</v>
      </c>
      <c r="EN135" s="141">
        <f t="shared" si="599"/>
        <v>104728296.99133387</v>
      </c>
      <c r="EO135" s="141">
        <f t="shared" si="599"/>
        <v>332181513.10595912</v>
      </c>
      <c r="EP135" s="141">
        <f t="shared" si="599"/>
        <v>559156104.77453363</v>
      </c>
      <c r="EQ135" s="140">
        <f>+ER135/EK135</f>
        <v>-0.37092481985631376</v>
      </c>
      <c r="ER135" s="139">
        <f>+EL135-EK135</f>
        <v>-470279534.30649173</v>
      </c>
      <c r="ES135" s="157">
        <f>+EL135-EO135</f>
        <v>465395696.41144675</v>
      </c>
      <c r="ET135" s="117">
        <f>+ES135/EN135</f>
        <v>4.4438390557420941</v>
      </c>
      <c r="FB135" s="118">
        <f>+EO135+85000</f>
        <v>332266513.10595912</v>
      </c>
      <c r="FK135" s="141">
        <f>SUM(FL135:FQ135)</f>
        <v>3610236796.5503073</v>
      </c>
      <c r="FL135" s="141">
        <f t="shared" ref="FL135:FQ135" si="600">FL124-FL134</f>
        <v>1283449461.6202917</v>
      </c>
      <c r="FM135" s="141">
        <f t="shared" si="600"/>
        <v>848722792.33862746</v>
      </c>
      <c r="FN135" s="141">
        <f t="shared" si="600"/>
        <v>425932686.65803897</v>
      </c>
      <c r="FO135" s="141">
        <f t="shared" si="600"/>
        <v>109642507.70543601</v>
      </c>
      <c r="FP135" s="141">
        <f t="shared" si="600"/>
        <v>352176139.54147232</v>
      </c>
      <c r="FQ135" s="141">
        <f t="shared" si="600"/>
        <v>590313208.68644023</v>
      </c>
      <c r="FR135" s="140">
        <f>+FS135/FL135</f>
        <v>-0.3387174035920692</v>
      </c>
      <c r="FS135" s="139">
        <f>+FM135-FL135</f>
        <v>-434726669.28166425</v>
      </c>
      <c r="FT135" s="157">
        <f>+FM135-FP135</f>
        <v>496546652.79715514</v>
      </c>
      <c r="FU135" s="117">
        <f>+FT135/FO135</f>
        <v>4.5287786934896666</v>
      </c>
      <c r="GC135" s="118">
        <f>+FP135+85000</f>
        <v>352261139.54147232</v>
      </c>
      <c r="GL135" s="141">
        <f>SUM(GM135:GR135)</f>
        <v>3751685710.3432093</v>
      </c>
      <c r="GM135" s="141">
        <f t="shared" ref="GM135:GR135" si="601">GM124-GM134</f>
        <v>1217078129.1582015</v>
      </c>
      <c r="GN135" s="141">
        <f t="shared" si="601"/>
        <v>915779851.26764607</v>
      </c>
      <c r="GO135" s="141">
        <f t="shared" si="601"/>
        <v>423803790.16760844</v>
      </c>
      <c r="GP135" s="141">
        <f t="shared" si="601"/>
        <v>271197836.91824704</v>
      </c>
      <c r="GQ135" s="141">
        <f t="shared" si="601"/>
        <v>344783863.52731848</v>
      </c>
      <c r="GR135" s="141">
        <f t="shared" si="601"/>
        <v>579042239.30418801</v>
      </c>
      <c r="GS135" s="140">
        <f>+GT135/GM135</f>
        <v>-0.24755869871636749</v>
      </c>
      <c r="GT135" s="139">
        <f>+GN135-GM135</f>
        <v>-301298277.89055538</v>
      </c>
      <c r="GU135" s="157">
        <f>+GN135-GQ135</f>
        <v>570995987.7403276</v>
      </c>
      <c r="GV135" s="117">
        <f>+GU135/GP135</f>
        <v>2.1054592257402671</v>
      </c>
      <c r="HD135" s="118">
        <f>+GQ135+85000</f>
        <v>344868863.52731848</v>
      </c>
      <c r="HM135" s="141">
        <f>SUM(HN135:HS135)</f>
        <v>3893134624.1361094</v>
      </c>
      <c r="HN135" s="141">
        <f t="shared" ref="HN135:HS135" si="602">HN124-HN134</f>
        <v>1258013760.0023477</v>
      </c>
      <c r="HO135" s="141">
        <f t="shared" si="602"/>
        <v>946711940.29779935</v>
      </c>
      <c r="HP135" s="141">
        <f t="shared" si="602"/>
        <v>422164183.3629688</v>
      </c>
      <c r="HQ135" s="141">
        <f t="shared" si="602"/>
        <v>314841555.87380469</v>
      </c>
      <c r="HR135" s="141">
        <f t="shared" si="602"/>
        <v>360905477.42780662</v>
      </c>
      <c r="HS135" s="141">
        <f t="shared" si="602"/>
        <v>590497707.17138171</v>
      </c>
      <c r="HT135" s="140">
        <f>+HU135/HN135</f>
        <v>-0.24745501965254132</v>
      </c>
      <c r="HU135" s="139">
        <f>+HO135-HN135</f>
        <v>-311301819.70454836</v>
      </c>
      <c r="HV135" s="157">
        <f>+HO135-HR135</f>
        <v>585806462.86999273</v>
      </c>
      <c r="HW135" s="117">
        <f>+HV135/HQ135</f>
        <v>1.8606389529620946</v>
      </c>
      <c r="IE135" s="118">
        <f>+HR135+85000</f>
        <v>360990477.42780662</v>
      </c>
      <c r="IN135" s="141">
        <f>SUM(IO135:IT135)</f>
        <v>4034583537.9290104</v>
      </c>
      <c r="IO135" s="141">
        <f t="shared" ref="IO135:IT135" si="603">IO124-IO134</f>
        <v>1287858219.6349473</v>
      </c>
      <c r="IP135" s="141">
        <f t="shared" si="603"/>
        <v>994663399.1363728</v>
      </c>
      <c r="IQ135" s="141">
        <f t="shared" si="603"/>
        <v>437523051.76391858</v>
      </c>
      <c r="IR135" s="141">
        <f t="shared" si="603"/>
        <v>314647375.61082703</v>
      </c>
      <c r="IS135" s="141">
        <f t="shared" si="603"/>
        <v>379378303.24342203</v>
      </c>
      <c r="IT135" s="141">
        <f t="shared" si="603"/>
        <v>620513188.53952289</v>
      </c>
      <c r="IU135" s="140">
        <f>+IV135/IO135</f>
        <v>-0.22766079062777786</v>
      </c>
      <c r="IV135" s="139">
        <f>+IP135-IO135</f>
        <v>-293194820.4985745</v>
      </c>
      <c r="IW135" s="157">
        <f>+IP135-IS135</f>
        <v>615285095.89295077</v>
      </c>
      <c r="IX135" s="117">
        <f>+IW135/IR135</f>
        <v>1.9554750606087012</v>
      </c>
      <c r="JF135" s="118">
        <f>+IS135+85000</f>
        <v>379463303.24342203</v>
      </c>
      <c r="JO135" s="141">
        <f>SUM(JP135:JU135)</f>
        <v>4176032451.7219124</v>
      </c>
      <c r="JP135" s="141">
        <f t="shared" ref="JP135:JU135" si="604">JP124-JP134</f>
        <v>1285063214.9293289</v>
      </c>
      <c r="JQ135" s="141">
        <f t="shared" si="604"/>
        <v>1038520613.8566554</v>
      </c>
      <c r="JR135" s="141">
        <f t="shared" si="604"/>
        <v>487800905.51538998</v>
      </c>
      <c r="JS135" s="141">
        <f t="shared" si="604"/>
        <v>320488843.6829133</v>
      </c>
      <c r="JT135" s="141">
        <f t="shared" si="604"/>
        <v>406489900.50484526</v>
      </c>
      <c r="JU135" s="141">
        <f t="shared" si="604"/>
        <v>637668973.23277974</v>
      </c>
      <c r="JV135" s="140">
        <f>+JW135/JP135</f>
        <v>-0.19185250827231248</v>
      </c>
      <c r="JW135" s="139">
        <f>+JQ135-JP135</f>
        <v>-246542601.07267356</v>
      </c>
      <c r="JX135" s="157">
        <f>+JQ135-JT135</f>
        <v>632030713.3518101</v>
      </c>
      <c r="JY135" s="117">
        <f>+JX135/JS135</f>
        <v>1.9720833526958321</v>
      </c>
      <c r="KG135" s="118">
        <f>+JT135+85000</f>
        <v>406574900.50484526</v>
      </c>
      <c r="KP135" s="141">
        <f>SUM(KQ135:KV135)</f>
        <v>4317481365.5148125</v>
      </c>
      <c r="KQ135" s="141">
        <f t="shared" ref="KQ135:KV135" si="605">KQ124-KQ134</f>
        <v>1319609418.620641</v>
      </c>
      <c r="KR135" s="141">
        <f t="shared" si="605"/>
        <v>1088932158.3367004</v>
      </c>
      <c r="KS135" s="141">
        <f t="shared" si="605"/>
        <v>510041473.8350383</v>
      </c>
      <c r="KT135" s="141">
        <f t="shared" si="605"/>
        <v>328082906.275666</v>
      </c>
      <c r="KU135" s="141">
        <f t="shared" si="605"/>
        <v>422023601.55388653</v>
      </c>
      <c r="KV135" s="141">
        <f t="shared" si="605"/>
        <v>648791806.89287996</v>
      </c>
      <c r="KW135" s="140">
        <f>+KX135/KQ135</f>
        <v>-0.17480722479615407</v>
      </c>
      <c r="KX135" s="139">
        <f>+KR135-KQ135</f>
        <v>-230677260.28394055</v>
      </c>
      <c r="KY135" s="157">
        <f>+KR135-KU135</f>
        <v>666908556.78281391</v>
      </c>
      <c r="KZ135" s="117">
        <f>+KY135/KT135</f>
        <v>2.0327439925274726</v>
      </c>
      <c r="LH135" s="118">
        <f>+KU135+85000</f>
        <v>422108601.55388653</v>
      </c>
    </row>
    <row r="136" spans="1:327" x14ac:dyDescent="0.25">
      <c r="A136" s="147">
        <v>0</v>
      </c>
      <c r="B136" s="143" t="s">
        <v>222</v>
      </c>
      <c r="C136" s="143"/>
      <c r="D136" s="143"/>
      <c r="E136" s="147"/>
      <c r="F136" s="147"/>
      <c r="G136" s="147"/>
      <c r="H136" s="147"/>
      <c r="I136" s="147"/>
      <c r="J136" s="147"/>
      <c r="K136" s="149"/>
      <c r="L136" s="148"/>
      <c r="M136" s="147" t="e">
        <f>+(I136-#REF!)</f>
        <v>#REF!</v>
      </c>
      <c r="N136" s="117" t="e">
        <f>+M136/H136</f>
        <v>#REF!</v>
      </c>
      <c r="AF136" s="143"/>
      <c r="AG136" s="147"/>
      <c r="AH136" s="147"/>
      <c r="AI136" s="147"/>
      <c r="AJ136" s="147"/>
      <c r="AK136" s="147"/>
      <c r="AL136" s="147"/>
      <c r="AM136" s="149"/>
      <c r="AN136" s="148"/>
      <c r="AO136" s="147" t="e">
        <f>+(AK136-#REF!)</f>
        <v>#REF!</v>
      </c>
      <c r="BG136" s="143"/>
      <c r="BH136" s="147"/>
      <c r="BI136" s="147"/>
      <c r="BJ136" s="147"/>
      <c r="BK136" s="147"/>
      <c r="BL136" s="147"/>
      <c r="BM136" s="147"/>
      <c r="BN136" s="149"/>
      <c r="BO136" s="148"/>
      <c r="BP136" s="147" t="e">
        <f>+(BL136-#REF!)</f>
        <v>#REF!</v>
      </c>
      <c r="BQ136" s="117" t="e">
        <f>+BP136/BK136</f>
        <v>#REF!</v>
      </c>
      <c r="CH136" s="143"/>
      <c r="CI136" s="147"/>
      <c r="CJ136" s="147"/>
      <c r="CK136" s="147"/>
      <c r="CL136" s="147"/>
      <c r="CM136" s="147"/>
      <c r="CN136" s="147"/>
      <c r="CO136" s="149"/>
      <c r="CP136" s="148"/>
      <c r="CQ136" s="147" t="e">
        <f>+(CM136-#REF!)</f>
        <v>#REF!</v>
      </c>
      <c r="CR136" s="117" t="e">
        <f>+CQ136/CL136</f>
        <v>#REF!</v>
      </c>
      <c r="DI136" s="143"/>
      <c r="DJ136" s="147"/>
      <c r="DK136" s="147"/>
      <c r="DL136" s="147"/>
      <c r="DM136" s="147"/>
      <c r="DN136" s="147"/>
      <c r="DO136" s="147"/>
      <c r="DP136" s="149"/>
      <c r="DQ136" s="148"/>
      <c r="DR136" s="147" t="e">
        <f>+(DN136-#REF!)</f>
        <v>#REF!</v>
      </c>
      <c r="DS136" s="117" t="e">
        <f>+DR136/DM136</f>
        <v>#REF!</v>
      </c>
      <c r="EJ136" s="143"/>
      <c r="EK136" s="147"/>
      <c r="EL136" s="147"/>
      <c r="EM136" s="147"/>
      <c r="EN136" s="147"/>
      <c r="EO136" s="147"/>
      <c r="EP136" s="147"/>
      <c r="EQ136" s="149"/>
      <c r="ER136" s="148"/>
      <c r="ES136" s="147" t="e">
        <f>+(EO136-#REF!)</f>
        <v>#REF!</v>
      </c>
      <c r="ET136" s="117" t="e">
        <f>+ES136/EN136</f>
        <v>#REF!</v>
      </c>
      <c r="FK136" s="143"/>
      <c r="FL136" s="147"/>
      <c r="FM136" s="147"/>
      <c r="FN136" s="147"/>
      <c r="FO136" s="147"/>
      <c r="FP136" s="147"/>
      <c r="FQ136" s="147"/>
      <c r="FR136" s="149"/>
      <c r="FS136" s="148"/>
      <c r="FT136" s="147" t="e">
        <f>+(FP136-#REF!)</f>
        <v>#REF!</v>
      </c>
      <c r="FU136" s="117" t="e">
        <f>+FT136/FO136</f>
        <v>#REF!</v>
      </c>
      <c r="GL136" s="143"/>
      <c r="GM136" s="147"/>
      <c r="GN136" s="147"/>
      <c r="GO136" s="147"/>
      <c r="GP136" s="147"/>
      <c r="GQ136" s="147"/>
      <c r="GR136" s="147"/>
      <c r="GS136" s="149"/>
      <c r="GT136" s="148"/>
      <c r="GU136" s="147" t="e">
        <f>+(GQ136-#REF!)</f>
        <v>#REF!</v>
      </c>
      <c r="GV136" s="117" t="e">
        <f>+GU136/GP136</f>
        <v>#REF!</v>
      </c>
      <c r="HM136" s="143"/>
      <c r="HN136" s="147"/>
      <c r="HO136" s="147"/>
      <c r="HP136" s="147"/>
      <c r="HQ136" s="147"/>
      <c r="HR136" s="147"/>
      <c r="HS136" s="147"/>
      <c r="HT136" s="149"/>
      <c r="HU136" s="148"/>
      <c r="HV136" s="147" t="e">
        <f>+(HR136-#REF!)</f>
        <v>#REF!</v>
      </c>
      <c r="HW136" s="117" t="e">
        <f>+HV136/HQ136</f>
        <v>#REF!</v>
      </c>
      <c r="IN136" s="143"/>
      <c r="IO136" s="147"/>
      <c r="IP136" s="147"/>
      <c r="IQ136" s="147"/>
      <c r="IR136" s="147"/>
      <c r="IS136" s="147"/>
      <c r="IT136" s="147"/>
      <c r="IU136" s="149"/>
      <c r="IV136" s="148"/>
      <c r="IW136" s="147" t="e">
        <f>+(IS136-#REF!)</f>
        <v>#REF!</v>
      </c>
      <c r="IX136" s="117" t="e">
        <f>+IW136/IR136</f>
        <v>#REF!</v>
      </c>
      <c r="JO136" s="143"/>
      <c r="JP136" s="147"/>
      <c r="JQ136" s="147"/>
      <c r="JR136" s="147"/>
      <c r="JS136" s="147"/>
      <c r="JT136" s="147"/>
      <c r="JU136" s="147"/>
      <c r="JV136" s="149"/>
      <c r="JW136" s="148"/>
      <c r="JX136" s="147" t="e">
        <f>+(JT136-#REF!)</f>
        <v>#REF!</v>
      </c>
      <c r="JY136" s="117" t="e">
        <f>+JX136/JS136</f>
        <v>#REF!</v>
      </c>
      <c r="KP136" s="143"/>
      <c r="KQ136" s="147"/>
      <c r="KR136" s="147"/>
      <c r="KS136" s="147"/>
      <c r="KT136" s="147"/>
      <c r="KU136" s="147"/>
      <c r="KV136" s="147"/>
      <c r="KW136" s="149"/>
      <c r="KX136" s="148"/>
      <c r="KY136" s="147" t="e">
        <f>+(KU136-#REF!)</f>
        <v>#REF!</v>
      </c>
      <c r="KZ136" s="117" t="e">
        <f>+KY136/KT136</f>
        <v>#REF!</v>
      </c>
    </row>
    <row r="137" spans="1:327" x14ac:dyDescent="0.25">
      <c r="A137" s="147">
        <v>0</v>
      </c>
      <c r="B137" s="165" t="s">
        <v>312</v>
      </c>
      <c r="C137" s="165"/>
      <c r="D137" s="143">
        <f>SUM(E137:J137)</f>
        <v>0</v>
      </c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F137" s="143">
        <f>SUM(AG137:AL137)</f>
        <v>0</v>
      </c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147"/>
      <c r="AZ137" s="147"/>
      <c r="BA137" s="147"/>
      <c r="BB137" s="147"/>
      <c r="BG137" s="143">
        <f>SUM(BH137:BM137)</f>
        <v>0</v>
      </c>
      <c r="BH137" s="147"/>
      <c r="BI137" s="147"/>
      <c r="BJ137" s="147"/>
      <c r="BK137" s="147"/>
      <c r="BL137" s="147"/>
      <c r="BM137" s="147"/>
      <c r="BN137" s="147"/>
      <c r="BO137" s="147"/>
      <c r="BP137" s="147"/>
      <c r="BQ137" s="147"/>
      <c r="BR137" s="147"/>
      <c r="BS137" s="147"/>
      <c r="BT137" s="147"/>
      <c r="BU137" s="147"/>
      <c r="BV137" s="147"/>
      <c r="BW137" s="147"/>
      <c r="BX137" s="147"/>
      <c r="BY137" s="147"/>
      <c r="BZ137" s="147"/>
      <c r="CA137" s="147"/>
      <c r="CB137" s="147"/>
      <c r="CC137" s="147"/>
      <c r="CH137" s="143">
        <f>SUM(CI137:CN137)</f>
        <v>0</v>
      </c>
      <c r="CI137" s="147"/>
      <c r="CJ137" s="147"/>
      <c r="CK137" s="147"/>
      <c r="CL137" s="147"/>
      <c r="CM137" s="147"/>
      <c r="CN137" s="147"/>
      <c r="CO137" s="147"/>
      <c r="CP137" s="147"/>
      <c r="CQ137" s="147"/>
      <c r="CR137" s="147"/>
      <c r="CS137" s="147"/>
      <c r="CT137" s="147"/>
      <c r="CU137" s="147"/>
      <c r="CV137" s="147"/>
      <c r="CW137" s="147"/>
      <c r="CX137" s="147"/>
      <c r="CY137" s="147"/>
      <c r="CZ137" s="147"/>
      <c r="DA137" s="147"/>
      <c r="DB137" s="147"/>
      <c r="DC137" s="147"/>
      <c r="DD137" s="147"/>
      <c r="DI137" s="143">
        <f>SUM(DJ137:DO137)</f>
        <v>0</v>
      </c>
      <c r="DJ137" s="147"/>
      <c r="DK137" s="147"/>
      <c r="DL137" s="147"/>
      <c r="DM137" s="147"/>
      <c r="DN137" s="147"/>
      <c r="DO137" s="147"/>
      <c r="DP137" s="147"/>
      <c r="DQ137" s="147"/>
      <c r="DR137" s="147"/>
      <c r="DS137" s="147"/>
      <c r="DT137" s="147"/>
      <c r="DU137" s="147"/>
      <c r="DV137" s="147"/>
      <c r="DW137" s="147"/>
      <c r="DX137" s="147"/>
      <c r="DY137" s="147"/>
      <c r="DZ137" s="147"/>
      <c r="EA137" s="147"/>
      <c r="EB137" s="147"/>
      <c r="EC137" s="147"/>
      <c r="ED137" s="147"/>
      <c r="EE137" s="147"/>
      <c r="EJ137" s="143">
        <f>SUM(EK137:EP137)</f>
        <v>0</v>
      </c>
      <c r="EK137" s="147"/>
      <c r="EL137" s="147"/>
      <c r="EM137" s="147"/>
      <c r="EN137" s="147"/>
      <c r="EO137" s="147"/>
      <c r="EP137" s="147"/>
      <c r="EQ137" s="147"/>
      <c r="ER137" s="147"/>
      <c r="ES137" s="147"/>
      <c r="ET137" s="147"/>
      <c r="EU137" s="147"/>
      <c r="EV137" s="147"/>
      <c r="EW137" s="147"/>
      <c r="EX137" s="147"/>
      <c r="EY137" s="147"/>
      <c r="EZ137" s="147"/>
      <c r="FA137" s="147"/>
      <c r="FB137" s="147"/>
      <c r="FC137" s="147"/>
      <c r="FD137" s="147"/>
      <c r="FE137" s="147"/>
      <c r="FF137" s="147"/>
      <c r="FK137" s="143">
        <f>SUM(FL137:FQ137)</f>
        <v>0</v>
      </c>
      <c r="FL137" s="147"/>
      <c r="FM137" s="147"/>
      <c r="FN137" s="147"/>
      <c r="FO137" s="147"/>
      <c r="FP137" s="147"/>
      <c r="FQ137" s="147"/>
      <c r="FR137" s="147"/>
      <c r="FS137" s="147"/>
      <c r="FT137" s="147"/>
      <c r="FU137" s="147"/>
      <c r="FV137" s="147"/>
      <c r="FW137" s="147"/>
      <c r="FX137" s="147"/>
      <c r="FY137" s="147"/>
      <c r="FZ137" s="147"/>
      <c r="GA137" s="147"/>
      <c r="GB137" s="147"/>
      <c r="GC137" s="147"/>
      <c r="GD137" s="147"/>
      <c r="GE137" s="147"/>
      <c r="GF137" s="147"/>
      <c r="GG137" s="147"/>
      <c r="GL137" s="143">
        <f>SUM(GM137:GR137)</f>
        <v>0</v>
      </c>
      <c r="GM137" s="147"/>
      <c r="GN137" s="147"/>
      <c r="GO137" s="147"/>
      <c r="GP137" s="147"/>
      <c r="GQ137" s="147"/>
      <c r="GR137" s="147"/>
      <c r="GS137" s="147"/>
      <c r="GT137" s="147"/>
      <c r="GU137" s="147"/>
      <c r="GV137" s="147"/>
      <c r="GW137" s="147"/>
      <c r="GX137" s="147"/>
      <c r="GY137" s="147"/>
      <c r="GZ137" s="147"/>
      <c r="HA137" s="147"/>
      <c r="HB137" s="147"/>
      <c r="HC137" s="147"/>
      <c r="HD137" s="147"/>
      <c r="HE137" s="147"/>
      <c r="HF137" s="147"/>
      <c r="HG137" s="147"/>
      <c r="HH137" s="147"/>
      <c r="HM137" s="143">
        <f>SUM(HN137:HS137)</f>
        <v>0</v>
      </c>
      <c r="HN137" s="147"/>
      <c r="HO137" s="147"/>
      <c r="HP137" s="147"/>
      <c r="HQ137" s="147"/>
      <c r="HR137" s="147"/>
      <c r="HS137" s="147"/>
      <c r="HT137" s="147"/>
      <c r="HU137" s="147"/>
      <c r="HV137" s="147"/>
      <c r="HW137" s="147"/>
      <c r="HX137" s="147"/>
      <c r="HY137" s="147"/>
      <c r="HZ137" s="147"/>
      <c r="IA137" s="147"/>
      <c r="IB137" s="147"/>
      <c r="IC137" s="147"/>
      <c r="ID137" s="147"/>
      <c r="IE137" s="147"/>
      <c r="IF137" s="147"/>
      <c r="IG137" s="147"/>
      <c r="IH137" s="147"/>
      <c r="II137" s="147"/>
      <c r="IN137" s="143">
        <f>SUM(IO137:IT137)</f>
        <v>0</v>
      </c>
      <c r="IO137" s="147"/>
      <c r="IP137" s="147"/>
      <c r="IQ137" s="147"/>
      <c r="IR137" s="147"/>
      <c r="IS137" s="147"/>
      <c r="IT137" s="147"/>
      <c r="IU137" s="147"/>
      <c r="IV137" s="147"/>
      <c r="IW137" s="147"/>
      <c r="IX137" s="147"/>
      <c r="IY137" s="147"/>
      <c r="IZ137" s="147"/>
      <c r="JA137" s="147"/>
      <c r="JB137" s="147"/>
      <c r="JC137" s="147"/>
      <c r="JD137" s="147"/>
      <c r="JE137" s="147"/>
      <c r="JF137" s="147"/>
      <c r="JG137" s="147"/>
      <c r="JH137" s="147"/>
      <c r="JI137" s="147"/>
      <c r="JJ137" s="147"/>
      <c r="JO137" s="143">
        <f>SUM(JP137:JU137)</f>
        <v>0</v>
      </c>
      <c r="JP137" s="147"/>
      <c r="JQ137" s="147"/>
      <c r="JR137" s="147"/>
      <c r="JS137" s="147"/>
      <c r="JT137" s="147"/>
      <c r="JU137" s="147"/>
      <c r="JV137" s="147"/>
      <c r="JW137" s="147"/>
      <c r="JX137" s="147"/>
      <c r="JY137" s="147"/>
      <c r="JZ137" s="147"/>
      <c r="KA137" s="147"/>
      <c r="KB137" s="147"/>
      <c r="KC137" s="147"/>
      <c r="KD137" s="147"/>
      <c r="KE137" s="147"/>
      <c r="KF137" s="147"/>
      <c r="KG137" s="147"/>
      <c r="KH137" s="147"/>
      <c r="KI137" s="147"/>
      <c r="KJ137" s="147"/>
      <c r="KK137" s="147"/>
      <c r="KP137" s="143">
        <f>SUM(KQ137:KV137)</f>
        <v>0</v>
      </c>
      <c r="KQ137" s="147"/>
      <c r="KR137" s="147"/>
      <c r="KS137" s="147"/>
      <c r="KT137" s="147"/>
      <c r="KU137" s="147"/>
      <c r="KV137" s="147"/>
      <c r="KW137" s="147"/>
      <c r="KX137" s="147"/>
      <c r="KY137" s="147"/>
      <c r="KZ137" s="147"/>
      <c r="LA137" s="147"/>
      <c r="LB137" s="147"/>
      <c r="LC137" s="147"/>
      <c r="LD137" s="147"/>
      <c r="LE137" s="147"/>
      <c r="LF137" s="147"/>
      <c r="LG137" s="147"/>
      <c r="LH137" s="147"/>
      <c r="LI137" s="147"/>
      <c r="LJ137" s="147"/>
      <c r="LK137" s="147"/>
      <c r="LL137" s="147"/>
    </row>
    <row r="138" spans="1:327" x14ac:dyDescent="0.25">
      <c r="A138" s="147"/>
      <c r="B138" s="165"/>
      <c r="C138" s="165"/>
      <c r="D138" s="143"/>
      <c r="E138" s="147"/>
      <c r="F138" s="147"/>
      <c r="G138" s="147"/>
      <c r="H138" s="147"/>
      <c r="I138" s="147"/>
      <c r="J138" s="147"/>
      <c r="K138" s="147"/>
      <c r="L138" s="147"/>
      <c r="M138" s="147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F138" s="143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81"/>
      <c r="AQ138" s="181"/>
      <c r="AR138" s="181"/>
      <c r="AS138" s="181"/>
      <c r="AT138" s="181"/>
      <c r="AU138" s="181"/>
      <c r="AV138" s="181"/>
      <c r="AW138" s="181"/>
      <c r="AX138" s="181"/>
      <c r="AY138" s="181"/>
      <c r="AZ138" s="181"/>
      <c r="BA138" s="181"/>
      <c r="BB138" s="181"/>
      <c r="BG138" s="143"/>
      <c r="BH138" s="147"/>
      <c r="BI138" s="147"/>
      <c r="BJ138" s="147"/>
      <c r="BK138" s="147"/>
      <c r="BL138" s="147"/>
      <c r="BM138" s="147"/>
      <c r="BN138" s="147"/>
      <c r="BO138" s="147"/>
      <c r="BP138" s="147"/>
      <c r="BQ138" s="181"/>
      <c r="BR138" s="181"/>
      <c r="BS138" s="181"/>
      <c r="BT138" s="181"/>
      <c r="BU138" s="181"/>
      <c r="BV138" s="181"/>
      <c r="BW138" s="181"/>
      <c r="BX138" s="181"/>
      <c r="BY138" s="181"/>
      <c r="BZ138" s="181"/>
      <c r="CA138" s="181"/>
      <c r="CB138" s="181"/>
      <c r="CC138" s="181"/>
      <c r="CH138" s="143"/>
      <c r="CI138" s="147"/>
      <c r="CJ138" s="147"/>
      <c r="CK138" s="147"/>
      <c r="CL138" s="147"/>
      <c r="CM138" s="147"/>
      <c r="CN138" s="147"/>
      <c r="CO138" s="147"/>
      <c r="CP138" s="147"/>
      <c r="CQ138" s="147"/>
      <c r="CR138" s="181"/>
      <c r="CS138" s="181"/>
      <c r="CT138" s="181"/>
      <c r="CU138" s="181"/>
      <c r="CV138" s="181"/>
      <c r="CW138" s="181"/>
      <c r="CX138" s="181"/>
      <c r="CY138" s="181"/>
      <c r="CZ138" s="181"/>
      <c r="DA138" s="181"/>
      <c r="DB138" s="181"/>
      <c r="DC138" s="181"/>
      <c r="DD138" s="181"/>
      <c r="DI138" s="143"/>
      <c r="DJ138" s="147"/>
      <c r="DK138" s="147"/>
      <c r="DL138" s="147"/>
      <c r="DM138" s="147"/>
      <c r="DN138" s="147"/>
      <c r="DO138" s="147"/>
      <c r="DP138" s="147"/>
      <c r="DQ138" s="147"/>
      <c r="DR138" s="147"/>
      <c r="DS138" s="181"/>
      <c r="DT138" s="181"/>
      <c r="DU138" s="181"/>
      <c r="DV138" s="181"/>
      <c r="DW138" s="181"/>
      <c r="DX138" s="181"/>
      <c r="DY138" s="181"/>
      <c r="DZ138" s="181"/>
      <c r="EA138" s="181"/>
      <c r="EB138" s="181"/>
      <c r="EC138" s="181"/>
      <c r="ED138" s="181"/>
      <c r="EE138" s="181"/>
      <c r="EJ138" s="143"/>
      <c r="EK138" s="147"/>
      <c r="EL138" s="147"/>
      <c r="EM138" s="147"/>
      <c r="EN138" s="147"/>
      <c r="EO138" s="147"/>
      <c r="EP138" s="147"/>
      <c r="EQ138" s="147"/>
      <c r="ER138" s="147"/>
      <c r="ES138" s="147"/>
      <c r="ET138" s="181"/>
      <c r="EU138" s="181"/>
      <c r="EV138" s="181"/>
      <c r="EW138" s="181"/>
      <c r="EX138" s="181"/>
      <c r="EY138" s="181"/>
      <c r="EZ138" s="181"/>
      <c r="FA138" s="181"/>
      <c r="FB138" s="181"/>
      <c r="FC138" s="181"/>
      <c r="FD138" s="181"/>
      <c r="FE138" s="181"/>
      <c r="FF138" s="181"/>
      <c r="FK138" s="143"/>
      <c r="FL138" s="147"/>
      <c r="FM138" s="147"/>
      <c r="FN138" s="147"/>
      <c r="FO138" s="147"/>
      <c r="FP138" s="147"/>
      <c r="FQ138" s="147"/>
      <c r="FR138" s="147"/>
      <c r="FS138" s="147"/>
      <c r="FT138" s="147"/>
      <c r="FU138" s="181"/>
      <c r="FV138" s="181"/>
      <c r="FW138" s="181"/>
      <c r="FX138" s="181"/>
      <c r="FY138" s="181"/>
      <c r="FZ138" s="181"/>
      <c r="GA138" s="181"/>
      <c r="GB138" s="181"/>
      <c r="GC138" s="181"/>
      <c r="GD138" s="181"/>
      <c r="GE138" s="181"/>
      <c r="GF138" s="181"/>
      <c r="GG138" s="181"/>
      <c r="GL138" s="143"/>
      <c r="GM138" s="147"/>
      <c r="GN138" s="147"/>
      <c r="GO138" s="147"/>
      <c r="GP138" s="147"/>
      <c r="GQ138" s="147"/>
      <c r="GR138" s="147"/>
      <c r="GS138" s="147"/>
      <c r="GT138" s="147"/>
      <c r="GU138" s="147"/>
      <c r="GV138" s="181"/>
      <c r="GW138" s="181"/>
      <c r="GX138" s="181"/>
      <c r="GY138" s="181"/>
      <c r="GZ138" s="181"/>
      <c r="HA138" s="181"/>
      <c r="HB138" s="181"/>
      <c r="HC138" s="181"/>
      <c r="HD138" s="181"/>
      <c r="HE138" s="181"/>
      <c r="HF138" s="181"/>
      <c r="HG138" s="181"/>
      <c r="HH138" s="181"/>
      <c r="HM138" s="143"/>
      <c r="HN138" s="147"/>
      <c r="HO138" s="147"/>
      <c r="HP138" s="147"/>
      <c r="HQ138" s="147"/>
      <c r="HR138" s="147"/>
      <c r="HS138" s="147"/>
      <c r="HT138" s="147"/>
      <c r="HU138" s="147"/>
      <c r="HV138" s="147"/>
      <c r="HW138" s="181"/>
      <c r="HX138" s="181"/>
      <c r="HY138" s="181"/>
      <c r="HZ138" s="181"/>
      <c r="IA138" s="181"/>
      <c r="IB138" s="181"/>
      <c r="IC138" s="181"/>
      <c r="ID138" s="181"/>
      <c r="IE138" s="181"/>
      <c r="IF138" s="181"/>
      <c r="IG138" s="181"/>
      <c r="IH138" s="181"/>
      <c r="II138" s="181"/>
      <c r="IN138" s="143"/>
      <c r="IO138" s="147"/>
      <c r="IP138" s="147"/>
      <c r="IQ138" s="147"/>
      <c r="IR138" s="147"/>
      <c r="IS138" s="147"/>
      <c r="IT138" s="147"/>
      <c r="IU138" s="147"/>
      <c r="IV138" s="147"/>
      <c r="IW138" s="147"/>
      <c r="IX138" s="181"/>
      <c r="IY138" s="181"/>
      <c r="IZ138" s="181"/>
      <c r="JA138" s="181"/>
      <c r="JB138" s="181"/>
      <c r="JC138" s="181"/>
      <c r="JD138" s="181"/>
      <c r="JE138" s="181"/>
      <c r="JF138" s="181"/>
      <c r="JG138" s="181"/>
      <c r="JH138" s="181"/>
      <c r="JI138" s="181"/>
      <c r="JJ138" s="181"/>
      <c r="JO138" s="143"/>
      <c r="JP138" s="147"/>
      <c r="JQ138" s="147"/>
      <c r="JR138" s="147"/>
      <c r="JS138" s="147"/>
      <c r="JT138" s="147"/>
      <c r="JU138" s="147"/>
      <c r="JV138" s="147"/>
      <c r="JW138" s="147"/>
      <c r="JX138" s="147"/>
      <c r="JY138" s="181"/>
      <c r="JZ138" s="181"/>
      <c r="KA138" s="181"/>
      <c r="KB138" s="181"/>
      <c r="KC138" s="181"/>
      <c r="KD138" s="181"/>
      <c r="KE138" s="181"/>
      <c r="KF138" s="181"/>
      <c r="KG138" s="181"/>
      <c r="KH138" s="181"/>
      <c r="KI138" s="181"/>
      <c r="KJ138" s="181"/>
      <c r="KK138" s="181"/>
      <c r="KP138" s="143"/>
      <c r="KQ138" s="147"/>
      <c r="KR138" s="147"/>
      <c r="KS138" s="147"/>
      <c r="KT138" s="147"/>
      <c r="KU138" s="147"/>
      <c r="KV138" s="147"/>
      <c r="KW138" s="147"/>
      <c r="KX138" s="147"/>
      <c r="KY138" s="147"/>
      <c r="KZ138" s="181"/>
      <c r="LA138" s="181"/>
      <c r="LB138" s="181"/>
      <c r="LC138" s="181"/>
      <c r="LD138" s="181"/>
      <c r="LE138" s="181"/>
      <c r="LF138" s="181"/>
      <c r="LG138" s="181"/>
      <c r="LH138" s="181"/>
      <c r="LI138" s="181"/>
      <c r="LJ138" s="181"/>
      <c r="LK138" s="181"/>
      <c r="LL138" s="181"/>
    </row>
    <row r="139" spans="1:327" x14ac:dyDescent="0.25">
      <c r="A139" s="147">
        <v>16713.080999999998</v>
      </c>
      <c r="B139" s="165" t="s">
        <v>311</v>
      </c>
      <c r="C139" s="165"/>
      <c r="D139" s="143">
        <f>SUM(E139:J139)</f>
        <v>0</v>
      </c>
      <c r="E139" s="147"/>
      <c r="F139" s="147"/>
      <c r="G139" s="147"/>
      <c r="H139" s="147"/>
      <c r="I139" s="147"/>
      <c r="J139" s="147"/>
      <c r="K139" s="149"/>
      <c r="L139" s="148"/>
      <c r="M139" s="147" t="e">
        <f>+(I139-#REF!)</f>
        <v>#REF!</v>
      </c>
      <c r="N139" s="117" t="e">
        <f>+M139/H139</f>
        <v>#REF!</v>
      </c>
      <c r="AF139" s="143">
        <f>SUM(AG139:AL139)</f>
        <v>0</v>
      </c>
      <c r="AG139" s="147"/>
      <c r="AH139" s="147"/>
      <c r="AI139" s="147"/>
      <c r="AJ139" s="147"/>
      <c r="AK139" s="147"/>
      <c r="AL139" s="147"/>
      <c r="AM139" s="149"/>
      <c r="AN139" s="148"/>
      <c r="AO139" s="147" t="e">
        <f>+(AK139-#REF!)</f>
        <v>#REF!</v>
      </c>
      <c r="BG139" s="143">
        <f>SUM(BH139:BM139)</f>
        <v>0</v>
      </c>
      <c r="BH139" s="147"/>
      <c r="BI139" s="147"/>
      <c r="BJ139" s="147"/>
      <c r="BK139" s="147"/>
      <c r="BL139" s="147"/>
      <c r="BM139" s="147"/>
      <c r="BN139" s="149"/>
      <c r="BO139" s="148"/>
      <c r="BP139" s="147" t="e">
        <f>+(BL139-#REF!)</f>
        <v>#REF!</v>
      </c>
      <c r="BQ139" s="117" t="e">
        <f>+BP139/BK139</f>
        <v>#REF!</v>
      </c>
      <c r="CH139" s="143">
        <f>SUM(CI139:CN139)</f>
        <v>0</v>
      </c>
      <c r="CI139" s="147"/>
      <c r="CJ139" s="147"/>
      <c r="CK139" s="147"/>
      <c r="CL139" s="147"/>
      <c r="CM139" s="147"/>
      <c r="CN139" s="147"/>
      <c r="CO139" s="149"/>
      <c r="CP139" s="148"/>
      <c r="CQ139" s="147" t="e">
        <f>+(CM139-#REF!)</f>
        <v>#REF!</v>
      </c>
      <c r="CR139" s="117" t="e">
        <f>+CQ139/CL139</f>
        <v>#REF!</v>
      </c>
      <c r="DI139" s="143">
        <f>SUM(DJ139:DO139)</f>
        <v>0</v>
      </c>
      <c r="DJ139" s="147"/>
      <c r="DK139" s="147"/>
      <c r="DL139" s="147"/>
      <c r="DM139" s="147"/>
      <c r="DN139" s="147"/>
      <c r="DO139" s="147"/>
      <c r="DP139" s="149"/>
      <c r="DQ139" s="148"/>
      <c r="DR139" s="147" t="e">
        <f>+(DN139-#REF!)</f>
        <v>#REF!</v>
      </c>
      <c r="DS139" s="117" t="e">
        <f>+DR139/DM139</f>
        <v>#REF!</v>
      </c>
      <c r="EJ139" s="143">
        <f>SUM(EK139:EP139)</f>
        <v>0</v>
      </c>
      <c r="EK139" s="147"/>
      <c r="EL139" s="147"/>
      <c r="EM139" s="147"/>
      <c r="EN139" s="147"/>
      <c r="EO139" s="147"/>
      <c r="EP139" s="147"/>
      <c r="EQ139" s="149"/>
      <c r="ER139" s="148"/>
      <c r="ES139" s="147" t="e">
        <f>+(EO139-#REF!)</f>
        <v>#REF!</v>
      </c>
      <c r="ET139" s="117" t="e">
        <f>+ES139/EN139</f>
        <v>#REF!</v>
      </c>
      <c r="FK139" s="143">
        <f>SUM(FL139:FQ139)</f>
        <v>0</v>
      </c>
      <c r="FL139" s="147"/>
      <c r="FM139" s="147"/>
      <c r="FN139" s="147"/>
      <c r="FO139" s="147"/>
      <c r="FP139" s="147"/>
      <c r="FQ139" s="147"/>
      <c r="FR139" s="149"/>
      <c r="FS139" s="148"/>
      <c r="FT139" s="147" t="e">
        <f>+(FP139-#REF!)</f>
        <v>#REF!</v>
      </c>
      <c r="FU139" s="117" t="e">
        <f>+FT139/FO139</f>
        <v>#REF!</v>
      </c>
      <c r="GL139" s="143">
        <f>SUM(GM139:GR139)</f>
        <v>0</v>
      </c>
      <c r="GM139" s="147"/>
      <c r="GN139" s="147"/>
      <c r="GO139" s="147"/>
      <c r="GP139" s="147"/>
      <c r="GQ139" s="147"/>
      <c r="GR139" s="147"/>
      <c r="GS139" s="149"/>
      <c r="GT139" s="148"/>
      <c r="GU139" s="147" t="e">
        <f>+(GQ139-#REF!)</f>
        <v>#REF!</v>
      </c>
      <c r="GV139" s="117" t="e">
        <f>+GU139/GP139</f>
        <v>#REF!</v>
      </c>
      <c r="HM139" s="143">
        <f>SUM(HN139:HS139)</f>
        <v>0</v>
      </c>
      <c r="HN139" s="147"/>
      <c r="HO139" s="147"/>
      <c r="HP139" s="147"/>
      <c r="HQ139" s="147"/>
      <c r="HR139" s="147"/>
      <c r="HS139" s="147"/>
      <c r="HT139" s="149"/>
      <c r="HU139" s="148"/>
      <c r="HV139" s="147" t="e">
        <f>+(HR139-#REF!)</f>
        <v>#REF!</v>
      </c>
      <c r="HW139" s="117" t="e">
        <f>+HV139/HQ139</f>
        <v>#REF!</v>
      </c>
      <c r="IN139" s="143">
        <f>SUM(IO139:IT139)</f>
        <v>0</v>
      </c>
      <c r="IO139" s="147"/>
      <c r="IP139" s="147"/>
      <c r="IQ139" s="147"/>
      <c r="IR139" s="147"/>
      <c r="IS139" s="147"/>
      <c r="IT139" s="147"/>
      <c r="IU139" s="149"/>
      <c r="IV139" s="148"/>
      <c r="IW139" s="147" t="e">
        <f>+(IS139-#REF!)</f>
        <v>#REF!</v>
      </c>
      <c r="IX139" s="117" t="e">
        <f>+IW139/IR139</f>
        <v>#REF!</v>
      </c>
      <c r="JO139" s="143">
        <f>SUM(JP139:JU139)</f>
        <v>0</v>
      </c>
      <c r="JP139" s="147"/>
      <c r="JQ139" s="147"/>
      <c r="JR139" s="147"/>
      <c r="JS139" s="147"/>
      <c r="JT139" s="147"/>
      <c r="JU139" s="147"/>
      <c r="JV139" s="149"/>
      <c r="JW139" s="148"/>
      <c r="JX139" s="147" t="e">
        <f>+(JT139-#REF!)</f>
        <v>#REF!</v>
      </c>
      <c r="JY139" s="117" t="e">
        <f>+JX139/JS139</f>
        <v>#REF!</v>
      </c>
      <c r="KP139" s="143">
        <f>SUM(KQ139:KV139)</f>
        <v>0</v>
      </c>
      <c r="KQ139" s="147"/>
      <c r="KR139" s="147"/>
      <c r="KS139" s="147"/>
      <c r="KT139" s="147"/>
      <c r="KU139" s="147"/>
      <c r="KV139" s="147"/>
      <c r="KW139" s="149"/>
      <c r="KX139" s="148"/>
      <c r="KY139" s="147" t="e">
        <f>+(KU139-#REF!)</f>
        <v>#REF!</v>
      </c>
      <c r="KZ139" s="117" t="e">
        <f>+KY139/KT139</f>
        <v>#REF!</v>
      </c>
    </row>
    <row r="140" spans="1:327" x14ac:dyDescent="0.25">
      <c r="A140" s="147">
        <v>0</v>
      </c>
      <c r="B140" s="143" t="s">
        <v>310</v>
      </c>
      <c r="C140" s="143"/>
      <c r="D140" s="143">
        <f>SUM(E140:J140)</f>
        <v>0</v>
      </c>
      <c r="E140" s="147"/>
      <c r="F140" s="147"/>
      <c r="G140" s="147"/>
      <c r="H140" s="147"/>
      <c r="I140" s="147"/>
      <c r="J140" s="147"/>
      <c r="K140" s="149"/>
      <c r="L140" s="148"/>
      <c r="M140" s="147"/>
      <c r="AF140" s="143">
        <f>SUM(AG140:AL140)</f>
        <v>0</v>
      </c>
      <c r="AG140" s="147"/>
      <c r="AH140" s="147"/>
      <c r="AI140" s="147"/>
      <c r="AJ140" s="147"/>
      <c r="AK140" s="147"/>
      <c r="AL140" s="147"/>
      <c r="AM140" s="149"/>
      <c r="AN140" s="148"/>
      <c r="AO140" s="147"/>
      <c r="BG140" s="143">
        <f>SUM(BH140:BM140)</f>
        <v>0</v>
      </c>
      <c r="BH140" s="147"/>
      <c r="BI140" s="147"/>
      <c r="BJ140" s="147"/>
      <c r="BK140" s="147"/>
      <c r="BL140" s="147"/>
      <c r="BM140" s="147"/>
      <c r="BN140" s="149"/>
      <c r="BO140" s="148"/>
      <c r="BP140" s="147"/>
      <c r="CH140" s="143">
        <f>SUM(CI140:CN140)</f>
        <v>0</v>
      </c>
      <c r="CI140" s="147"/>
      <c r="CJ140" s="147"/>
      <c r="CK140" s="147"/>
      <c r="CL140" s="147"/>
      <c r="CM140" s="147"/>
      <c r="CN140" s="147"/>
      <c r="CO140" s="149"/>
      <c r="CP140" s="148"/>
      <c r="CQ140" s="147"/>
      <c r="DI140" s="143">
        <f>SUM(DJ140:DO140)</f>
        <v>0</v>
      </c>
      <c r="DJ140" s="147"/>
      <c r="DK140" s="147"/>
      <c r="DL140" s="147"/>
      <c r="DM140" s="147"/>
      <c r="DN140" s="147"/>
      <c r="DO140" s="147"/>
      <c r="DP140" s="149"/>
      <c r="DQ140" s="148"/>
      <c r="DR140" s="147"/>
      <c r="EJ140" s="143">
        <f>SUM(EK140:EP140)</f>
        <v>0</v>
      </c>
      <c r="EK140" s="147"/>
      <c r="EL140" s="147"/>
      <c r="EM140" s="147"/>
      <c r="EN140" s="147"/>
      <c r="EO140" s="147"/>
      <c r="EP140" s="147"/>
      <c r="EQ140" s="149"/>
      <c r="ER140" s="148"/>
      <c r="ES140" s="147"/>
      <c r="FK140" s="143">
        <f>SUM(FL140:FQ140)</f>
        <v>0</v>
      </c>
      <c r="FL140" s="147"/>
      <c r="FM140" s="147"/>
      <c r="FN140" s="147"/>
      <c r="FO140" s="147"/>
      <c r="FP140" s="147"/>
      <c r="FQ140" s="147"/>
      <c r="FR140" s="149"/>
      <c r="FS140" s="148"/>
      <c r="FT140" s="147"/>
      <c r="GL140" s="143">
        <f>SUM(GM140:GR140)</f>
        <v>0</v>
      </c>
      <c r="GM140" s="147"/>
      <c r="GN140" s="147"/>
      <c r="GO140" s="147"/>
      <c r="GP140" s="147"/>
      <c r="GQ140" s="147"/>
      <c r="GR140" s="147"/>
      <c r="GS140" s="149"/>
      <c r="GT140" s="148"/>
      <c r="GU140" s="147"/>
      <c r="HM140" s="143">
        <f>SUM(HN140:HS140)</f>
        <v>0</v>
      </c>
      <c r="HN140" s="147"/>
      <c r="HO140" s="147"/>
      <c r="HP140" s="147"/>
      <c r="HQ140" s="147"/>
      <c r="HR140" s="147"/>
      <c r="HS140" s="147"/>
      <c r="HT140" s="149"/>
      <c r="HU140" s="148"/>
      <c r="HV140" s="147"/>
      <c r="IN140" s="143">
        <f>SUM(IO140:IT140)</f>
        <v>0</v>
      </c>
      <c r="IO140" s="147"/>
      <c r="IP140" s="147"/>
      <c r="IQ140" s="147"/>
      <c r="IR140" s="147"/>
      <c r="IS140" s="147"/>
      <c r="IT140" s="147"/>
      <c r="IU140" s="149"/>
      <c r="IV140" s="148"/>
      <c r="IW140" s="147"/>
      <c r="JO140" s="143">
        <f>SUM(JP140:JU140)</f>
        <v>0</v>
      </c>
      <c r="JP140" s="147"/>
      <c r="JQ140" s="147"/>
      <c r="JR140" s="147"/>
      <c r="JS140" s="147"/>
      <c r="JT140" s="147"/>
      <c r="JU140" s="147"/>
      <c r="JV140" s="149"/>
      <c r="JW140" s="148"/>
      <c r="JX140" s="147"/>
      <c r="KP140" s="143">
        <f>SUM(KQ140:KV140)</f>
        <v>0</v>
      </c>
      <c r="KQ140" s="147"/>
      <c r="KR140" s="147"/>
      <c r="KS140" s="147"/>
      <c r="KT140" s="147"/>
      <c r="KU140" s="147"/>
      <c r="KV140" s="147"/>
      <c r="KW140" s="149"/>
      <c r="KX140" s="148"/>
      <c r="KY140" s="147"/>
    </row>
    <row r="141" spans="1:327" x14ac:dyDescent="0.25">
      <c r="A141" s="163">
        <v>0</v>
      </c>
      <c r="B141" s="164" t="s">
        <v>309</v>
      </c>
      <c r="C141" s="164"/>
      <c r="D141" s="143">
        <f>SUM(E141:J141)</f>
        <v>0</v>
      </c>
      <c r="E141" s="147">
        <v>0</v>
      </c>
      <c r="F141" s="147">
        <v>0</v>
      </c>
      <c r="G141" s="147">
        <v>0</v>
      </c>
      <c r="H141" s="147">
        <v>0</v>
      </c>
      <c r="I141" s="147">
        <v>0</v>
      </c>
      <c r="J141" s="147">
        <v>0</v>
      </c>
      <c r="K141" s="149"/>
      <c r="L141" s="148"/>
      <c r="M141" s="163" t="e">
        <f>+(I141-#REF!)</f>
        <v>#REF!</v>
      </c>
      <c r="N141" s="117" t="e">
        <f t="shared" ref="N141:N146" si="606">+M141/H141</f>
        <v>#REF!</v>
      </c>
      <c r="AF141" s="143">
        <f>SUM(AG141:AL141)</f>
        <v>0</v>
      </c>
      <c r="AG141" s="147">
        <f>'CPC SAZ Local'!AE136</f>
        <v>0</v>
      </c>
      <c r="AH141" s="147">
        <f>'CPC SAZ Local'!AF136</f>
        <v>0</v>
      </c>
      <c r="AI141" s="147">
        <f>'CPC SAZ Local'!AG136</f>
        <v>0</v>
      </c>
      <c r="AJ141" s="147">
        <f>'CPC SAZ Local'!AH136</f>
        <v>0</v>
      </c>
      <c r="AK141" s="147">
        <f>'CPC SAZ Local'!AI136</f>
        <v>0</v>
      </c>
      <c r="AL141" s="147">
        <f>'CPC SAZ Local'!AJ136</f>
        <v>0</v>
      </c>
      <c r="AM141" s="149"/>
      <c r="AN141" s="148"/>
      <c r="AO141" s="163" t="e">
        <f>+(AK141-#REF!)</f>
        <v>#REF!</v>
      </c>
      <c r="BG141" s="143">
        <f>SUM(BH141:BM141)</f>
        <v>0</v>
      </c>
      <c r="BH141" s="147">
        <f>'CPC SAZ Local'!AQ136</f>
        <v>0</v>
      </c>
      <c r="BI141" s="147">
        <f>'CPC SAZ Local'!AR136</f>
        <v>0</v>
      </c>
      <c r="BJ141" s="147">
        <f>'CPC SAZ Local'!AS136</f>
        <v>0</v>
      </c>
      <c r="BK141" s="147">
        <f>'CPC SAZ Local'!AT136</f>
        <v>0</v>
      </c>
      <c r="BL141" s="147">
        <f>'CPC SAZ Local'!AU136</f>
        <v>0</v>
      </c>
      <c r="BM141" s="147">
        <f>'CPC SAZ Local'!AV136</f>
        <v>0</v>
      </c>
      <c r="BN141" s="149"/>
      <c r="BO141" s="148"/>
      <c r="BP141" s="163" t="e">
        <f>+(BL141-#REF!)</f>
        <v>#REF!</v>
      </c>
      <c r="BQ141" s="117" t="e">
        <f t="shared" ref="BQ141:BQ146" si="607">+BP141/BK141</f>
        <v>#REF!</v>
      </c>
      <c r="CH141" s="143">
        <f>SUM(CI141:CN141)</f>
        <v>0</v>
      </c>
      <c r="CI141" s="147">
        <f>'CPC SAZ Local'!BC136</f>
        <v>0</v>
      </c>
      <c r="CJ141" s="147">
        <f>'CPC SAZ Local'!BD136</f>
        <v>0</v>
      </c>
      <c r="CK141" s="147">
        <f>'CPC SAZ Local'!BE136</f>
        <v>0</v>
      </c>
      <c r="CL141" s="147">
        <f>'CPC SAZ Local'!BF136</f>
        <v>0</v>
      </c>
      <c r="CM141" s="147">
        <f>'CPC SAZ Local'!BG136</f>
        <v>0</v>
      </c>
      <c r="CN141" s="147">
        <f>'CPC SAZ Local'!BH136</f>
        <v>0</v>
      </c>
      <c r="CO141" s="149"/>
      <c r="CP141" s="148"/>
      <c r="CQ141" s="163" t="e">
        <f>+(CM141-#REF!)</f>
        <v>#REF!</v>
      </c>
      <c r="CR141" s="117" t="e">
        <f t="shared" ref="CR141:CR146" si="608">+CQ141/CL141</f>
        <v>#REF!</v>
      </c>
      <c r="DI141" s="143">
        <f>SUM(DJ141:DO141)</f>
        <v>0</v>
      </c>
      <c r="DJ141" s="147">
        <f>'CPC SAZ Local'!CC136</f>
        <v>0</v>
      </c>
      <c r="DK141" s="147">
        <f>'CPC SAZ Local'!CD136</f>
        <v>0</v>
      </c>
      <c r="DL141" s="147">
        <f>'CPC SAZ Local'!CE136</f>
        <v>0</v>
      </c>
      <c r="DM141" s="147">
        <f>'CPC SAZ Local'!CF136</f>
        <v>0</v>
      </c>
      <c r="DN141" s="147">
        <f>'CPC SAZ Local'!CG136</f>
        <v>0</v>
      </c>
      <c r="DO141" s="147">
        <f>'CPC SAZ Local'!CH136</f>
        <v>0</v>
      </c>
      <c r="DP141" s="149"/>
      <c r="DQ141" s="148"/>
      <c r="DR141" s="163" t="e">
        <f>+(DN141-#REF!)</f>
        <v>#REF!</v>
      </c>
      <c r="DS141" s="117" t="e">
        <f t="shared" ref="DS141:DS146" si="609">+DR141/DM141</f>
        <v>#REF!</v>
      </c>
      <c r="EJ141" s="143">
        <f>SUM(EK141:EP141)</f>
        <v>0</v>
      </c>
      <c r="EK141" s="147">
        <f>'CPC SAZ Local'!DC136</f>
        <v>0</v>
      </c>
      <c r="EL141" s="147">
        <f>'CPC SAZ Local'!DD136</f>
        <v>0</v>
      </c>
      <c r="EM141" s="147">
        <f>'CPC SAZ Local'!DE136</f>
        <v>0</v>
      </c>
      <c r="EN141" s="147">
        <f>'CPC SAZ Local'!DF136</f>
        <v>0</v>
      </c>
      <c r="EO141" s="147">
        <f>'CPC SAZ Local'!DG136</f>
        <v>0</v>
      </c>
      <c r="EP141" s="147">
        <f>'CPC SAZ Local'!DH136</f>
        <v>0</v>
      </c>
      <c r="EQ141" s="149"/>
      <c r="ER141" s="148"/>
      <c r="ES141" s="163" t="e">
        <f>+(EO141-#REF!)</f>
        <v>#REF!</v>
      </c>
      <c r="ET141" s="117" t="e">
        <f t="shared" ref="ET141:ET146" si="610">+ES141/EN141</f>
        <v>#REF!</v>
      </c>
      <c r="FK141" s="143">
        <f>SUM(FL141:FQ141)</f>
        <v>0</v>
      </c>
      <c r="FL141" s="147">
        <f>'CPC SAZ Local'!EC136</f>
        <v>0</v>
      </c>
      <c r="FM141" s="147">
        <f>'CPC SAZ Local'!ED136</f>
        <v>0</v>
      </c>
      <c r="FN141" s="147">
        <f>'CPC SAZ Local'!EE136</f>
        <v>0</v>
      </c>
      <c r="FO141" s="147">
        <f>'CPC SAZ Local'!EF136</f>
        <v>0</v>
      </c>
      <c r="FP141" s="147">
        <f>'CPC SAZ Local'!EG136</f>
        <v>0</v>
      </c>
      <c r="FQ141" s="147">
        <f>'CPC SAZ Local'!EH136</f>
        <v>0</v>
      </c>
      <c r="FR141" s="149"/>
      <c r="FS141" s="148"/>
      <c r="FT141" s="163" t="e">
        <f>+(FP141-#REF!)</f>
        <v>#REF!</v>
      </c>
      <c r="FU141" s="117" t="e">
        <f t="shared" ref="FU141:FU146" si="611">+FT141/FO141</f>
        <v>#REF!</v>
      </c>
      <c r="GL141" s="143">
        <f>SUM(GM141:GR141)</f>
        <v>0</v>
      </c>
      <c r="GM141" s="147">
        <f>'CPC SAZ Local'!FC136</f>
        <v>0</v>
      </c>
      <c r="GN141" s="147">
        <f>'CPC SAZ Local'!FD136</f>
        <v>0</v>
      </c>
      <c r="GO141" s="147">
        <f>'CPC SAZ Local'!FE136</f>
        <v>0</v>
      </c>
      <c r="GP141" s="147">
        <f>'CPC SAZ Local'!FF136</f>
        <v>0</v>
      </c>
      <c r="GQ141" s="147">
        <f>'CPC SAZ Local'!FG136</f>
        <v>0</v>
      </c>
      <c r="GR141" s="147">
        <f>'CPC SAZ Local'!FH136</f>
        <v>0</v>
      </c>
      <c r="GS141" s="149"/>
      <c r="GT141" s="148"/>
      <c r="GU141" s="163" t="e">
        <f>+(GQ141-#REF!)</f>
        <v>#REF!</v>
      </c>
      <c r="GV141" s="117" t="e">
        <f t="shared" ref="GV141:GV146" si="612">+GU141/GP141</f>
        <v>#REF!</v>
      </c>
      <c r="HM141" s="143">
        <f>SUM(HN141:HS141)</f>
        <v>0</v>
      </c>
      <c r="HN141" s="147">
        <f>'CPC SAZ Local'!GC136</f>
        <v>0</v>
      </c>
      <c r="HO141" s="147">
        <f>'CPC SAZ Local'!GD136</f>
        <v>0</v>
      </c>
      <c r="HP141" s="147">
        <f>'CPC SAZ Local'!GE136</f>
        <v>0</v>
      </c>
      <c r="HQ141" s="147">
        <f>'CPC SAZ Local'!GF136</f>
        <v>0</v>
      </c>
      <c r="HR141" s="147">
        <f>'CPC SAZ Local'!GG136</f>
        <v>0</v>
      </c>
      <c r="HS141" s="147">
        <f>'CPC SAZ Local'!GH136</f>
        <v>0</v>
      </c>
      <c r="HT141" s="149"/>
      <c r="HU141" s="148"/>
      <c r="HV141" s="163" t="e">
        <f>+(HR141-#REF!)</f>
        <v>#REF!</v>
      </c>
      <c r="HW141" s="117" t="e">
        <f t="shared" ref="HW141:HW146" si="613">+HV141/HQ141</f>
        <v>#REF!</v>
      </c>
      <c r="IN141" s="143">
        <f>SUM(IO141:IT141)</f>
        <v>0</v>
      </c>
      <c r="IO141" s="147">
        <f>'CPC SAZ Local'!HC136</f>
        <v>0</v>
      </c>
      <c r="IP141" s="147">
        <f>'CPC SAZ Local'!HD136</f>
        <v>0</v>
      </c>
      <c r="IQ141" s="147">
        <f>'CPC SAZ Local'!HE136</f>
        <v>0</v>
      </c>
      <c r="IR141" s="147">
        <f>'CPC SAZ Local'!HF136</f>
        <v>0</v>
      </c>
      <c r="IS141" s="147">
        <f>'CPC SAZ Local'!HG136</f>
        <v>0</v>
      </c>
      <c r="IT141" s="147">
        <f>'CPC SAZ Local'!HH136</f>
        <v>0</v>
      </c>
      <c r="IU141" s="149"/>
      <c r="IV141" s="148"/>
      <c r="IW141" s="163" t="e">
        <f>+(IS141-#REF!)</f>
        <v>#REF!</v>
      </c>
      <c r="IX141" s="117" t="e">
        <f t="shared" ref="IX141:IX146" si="614">+IW141/IR141</f>
        <v>#REF!</v>
      </c>
      <c r="JO141" s="143">
        <f>SUM(JP141:JU141)</f>
        <v>0</v>
      </c>
      <c r="JP141" s="147">
        <f>'CPC SAZ Local'!IC136</f>
        <v>0</v>
      </c>
      <c r="JQ141" s="147">
        <f>'CPC SAZ Local'!ID136</f>
        <v>0</v>
      </c>
      <c r="JR141" s="147">
        <f>'CPC SAZ Local'!IE136</f>
        <v>0</v>
      </c>
      <c r="JS141" s="147">
        <f>'CPC SAZ Local'!IF136</f>
        <v>0</v>
      </c>
      <c r="JT141" s="147">
        <f>'CPC SAZ Local'!IG136</f>
        <v>0</v>
      </c>
      <c r="JU141" s="147">
        <f>'CPC SAZ Local'!IH136</f>
        <v>0</v>
      </c>
      <c r="JV141" s="149"/>
      <c r="JW141" s="148"/>
      <c r="JX141" s="163" t="e">
        <f>+(JT141-#REF!)</f>
        <v>#REF!</v>
      </c>
      <c r="JY141" s="117" t="e">
        <f t="shared" ref="JY141:JY146" si="615">+JX141/JS141</f>
        <v>#REF!</v>
      </c>
      <c r="KP141" s="143">
        <f>SUM(KQ141:KV141)</f>
        <v>0</v>
      </c>
      <c r="KQ141" s="147">
        <f>'CPC SAZ Local'!JC136</f>
        <v>0</v>
      </c>
      <c r="KR141" s="147">
        <f>'CPC SAZ Local'!JD136</f>
        <v>0</v>
      </c>
      <c r="KS141" s="147">
        <f>'CPC SAZ Local'!JE136</f>
        <v>0</v>
      </c>
      <c r="KT141" s="147">
        <f>'CPC SAZ Local'!JF136</f>
        <v>0</v>
      </c>
      <c r="KU141" s="147">
        <f>'CPC SAZ Local'!JG136</f>
        <v>0</v>
      </c>
      <c r="KV141" s="147">
        <f>'CPC SAZ Local'!JH136</f>
        <v>0</v>
      </c>
      <c r="KW141" s="149"/>
      <c r="KX141" s="148"/>
      <c r="KY141" s="163" t="e">
        <f>+(KU141-#REF!)</f>
        <v>#REF!</v>
      </c>
      <c r="KZ141" s="117" t="e">
        <f t="shared" ref="KZ141:KZ146" si="616">+KY141/KT141</f>
        <v>#REF!</v>
      </c>
    </row>
    <row r="142" spans="1:327" x14ac:dyDescent="0.25">
      <c r="A142" s="163">
        <v>0</v>
      </c>
      <c r="B142" s="164" t="s">
        <v>308</v>
      </c>
      <c r="C142" s="164"/>
      <c r="D142" s="314">
        <v>0</v>
      </c>
      <c r="E142" s="147"/>
      <c r="F142" s="147"/>
      <c r="G142" s="147"/>
      <c r="H142" s="147"/>
      <c r="I142" s="147"/>
      <c r="J142" s="147"/>
      <c r="K142" s="149"/>
      <c r="L142" s="148"/>
      <c r="M142" s="163" t="e">
        <f>+(I142-#REF!)</f>
        <v>#REF!</v>
      </c>
      <c r="N142" s="117" t="e">
        <f t="shared" si="606"/>
        <v>#REF!</v>
      </c>
      <c r="AF142" s="314">
        <v>0</v>
      </c>
      <c r="AG142" s="147"/>
      <c r="AH142" s="147"/>
      <c r="AI142" s="147"/>
      <c r="AJ142" s="147"/>
      <c r="AK142" s="147"/>
      <c r="AL142" s="147"/>
      <c r="AM142" s="149"/>
      <c r="AN142" s="148"/>
      <c r="AO142" s="163" t="e">
        <f>+(AK142-#REF!)</f>
        <v>#REF!</v>
      </c>
      <c r="BG142" s="314">
        <v>0</v>
      </c>
      <c r="BH142" s="147"/>
      <c r="BI142" s="147"/>
      <c r="BJ142" s="147"/>
      <c r="BK142" s="147"/>
      <c r="BL142" s="147"/>
      <c r="BM142" s="147"/>
      <c r="BN142" s="149"/>
      <c r="BO142" s="148"/>
      <c r="BP142" s="163" t="e">
        <f>+(BL142-#REF!)</f>
        <v>#REF!</v>
      </c>
      <c r="BQ142" s="117" t="e">
        <f t="shared" si="607"/>
        <v>#REF!</v>
      </c>
      <c r="CH142" s="314">
        <v>0</v>
      </c>
      <c r="CI142" s="147"/>
      <c r="CJ142" s="147"/>
      <c r="CK142" s="147"/>
      <c r="CL142" s="147"/>
      <c r="CM142" s="147"/>
      <c r="CN142" s="147"/>
      <c r="CO142" s="149"/>
      <c r="CP142" s="148"/>
      <c r="CQ142" s="163" t="e">
        <f>+(CM142-#REF!)</f>
        <v>#REF!</v>
      </c>
      <c r="CR142" s="117" t="e">
        <f t="shared" si="608"/>
        <v>#REF!</v>
      </c>
      <c r="DI142" s="314">
        <v>0</v>
      </c>
      <c r="DJ142" s="147"/>
      <c r="DK142" s="147"/>
      <c r="DL142" s="147"/>
      <c r="DM142" s="147"/>
      <c r="DN142" s="147"/>
      <c r="DO142" s="147"/>
      <c r="DP142" s="149"/>
      <c r="DQ142" s="148"/>
      <c r="DR142" s="163" t="e">
        <f>+(DN142-#REF!)</f>
        <v>#REF!</v>
      </c>
      <c r="DS142" s="117" t="e">
        <f t="shared" si="609"/>
        <v>#REF!</v>
      </c>
      <c r="EJ142" s="314">
        <v>0</v>
      </c>
      <c r="EK142" s="147"/>
      <c r="EL142" s="147"/>
      <c r="EM142" s="147"/>
      <c r="EN142" s="147"/>
      <c r="EO142" s="147"/>
      <c r="EP142" s="147"/>
      <c r="EQ142" s="149"/>
      <c r="ER142" s="148"/>
      <c r="ES142" s="163" t="e">
        <f>+(EO142-#REF!)</f>
        <v>#REF!</v>
      </c>
      <c r="ET142" s="117" t="e">
        <f t="shared" si="610"/>
        <v>#REF!</v>
      </c>
      <c r="FK142" s="314">
        <v>0</v>
      </c>
      <c r="FL142" s="147"/>
      <c r="FM142" s="147"/>
      <c r="FN142" s="147"/>
      <c r="FO142" s="147"/>
      <c r="FP142" s="147"/>
      <c r="FQ142" s="147"/>
      <c r="FR142" s="149"/>
      <c r="FS142" s="148"/>
      <c r="FT142" s="163" t="e">
        <f>+(FP142-#REF!)</f>
        <v>#REF!</v>
      </c>
      <c r="FU142" s="117" t="e">
        <f t="shared" si="611"/>
        <v>#REF!</v>
      </c>
      <c r="GL142" s="314">
        <v>0</v>
      </c>
      <c r="GM142" s="147"/>
      <c r="GN142" s="147"/>
      <c r="GO142" s="147"/>
      <c r="GP142" s="147"/>
      <c r="GQ142" s="147"/>
      <c r="GR142" s="147"/>
      <c r="GS142" s="149"/>
      <c r="GT142" s="148"/>
      <c r="GU142" s="163" t="e">
        <f>+(GQ142-#REF!)</f>
        <v>#REF!</v>
      </c>
      <c r="GV142" s="117" t="e">
        <f t="shared" si="612"/>
        <v>#REF!</v>
      </c>
      <c r="HM142" s="314">
        <v>0</v>
      </c>
      <c r="HN142" s="147"/>
      <c r="HO142" s="147"/>
      <c r="HP142" s="147"/>
      <c r="HQ142" s="147"/>
      <c r="HR142" s="147"/>
      <c r="HS142" s="147"/>
      <c r="HT142" s="149"/>
      <c r="HU142" s="148"/>
      <c r="HV142" s="163" t="e">
        <f>+(HR142-#REF!)</f>
        <v>#REF!</v>
      </c>
      <c r="HW142" s="117" t="e">
        <f t="shared" si="613"/>
        <v>#REF!</v>
      </c>
      <c r="IN142" s="314">
        <v>0</v>
      </c>
      <c r="IO142" s="147"/>
      <c r="IP142" s="147"/>
      <c r="IQ142" s="147"/>
      <c r="IR142" s="147"/>
      <c r="IS142" s="147"/>
      <c r="IT142" s="147"/>
      <c r="IU142" s="149"/>
      <c r="IV142" s="148"/>
      <c r="IW142" s="163" t="e">
        <f>+(IS142-#REF!)</f>
        <v>#REF!</v>
      </c>
      <c r="IX142" s="117" t="e">
        <f t="shared" si="614"/>
        <v>#REF!</v>
      </c>
      <c r="JO142" s="314">
        <v>0</v>
      </c>
      <c r="JP142" s="147"/>
      <c r="JQ142" s="147"/>
      <c r="JR142" s="147"/>
      <c r="JS142" s="147"/>
      <c r="JT142" s="147"/>
      <c r="JU142" s="147"/>
      <c r="JV142" s="149"/>
      <c r="JW142" s="148"/>
      <c r="JX142" s="163" t="e">
        <f>+(JT142-#REF!)</f>
        <v>#REF!</v>
      </c>
      <c r="JY142" s="117" t="e">
        <f t="shared" si="615"/>
        <v>#REF!</v>
      </c>
      <c r="KP142" s="314">
        <v>0</v>
      </c>
      <c r="KQ142" s="147"/>
      <c r="KR142" s="147"/>
      <c r="KS142" s="147"/>
      <c r="KT142" s="147"/>
      <c r="KU142" s="147"/>
      <c r="KV142" s="147"/>
      <c r="KW142" s="149"/>
      <c r="KX142" s="148"/>
      <c r="KY142" s="163" t="e">
        <f>+(KU142-#REF!)</f>
        <v>#REF!</v>
      </c>
      <c r="KZ142" s="117" t="e">
        <f t="shared" si="616"/>
        <v>#REF!</v>
      </c>
    </row>
    <row r="143" spans="1:327" x14ac:dyDescent="0.25">
      <c r="A143" s="157">
        <v>15276.178000000091</v>
      </c>
      <c r="B143" s="141" t="s">
        <v>307</v>
      </c>
      <c r="C143" s="141"/>
      <c r="D143" s="141">
        <f>SUM(E143:J143)</f>
        <v>0</v>
      </c>
      <c r="E143" s="157">
        <f t="shared" ref="E143:J143" si="617">SUM(E136:E142)</f>
        <v>0</v>
      </c>
      <c r="F143" s="157">
        <f t="shared" si="617"/>
        <v>0</v>
      </c>
      <c r="G143" s="157">
        <f t="shared" si="617"/>
        <v>0</v>
      </c>
      <c r="H143" s="157">
        <f t="shared" si="617"/>
        <v>0</v>
      </c>
      <c r="I143" s="157">
        <f t="shared" si="617"/>
        <v>0</v>
      </c>
      <c r="J143" s="392">
        <f t="shared" si="617"/>
        <v>0</v>
      </c>
      <c r="K143" s="160" t="e">
        <f>+L143/E143</f>
        <v>#DIV/0!</v>
      </c>
      <c r="L143" s="159">
        <f>+F143-E143</f>
        <v>0</v>
      </c>
      <c r="M143" s="147">
        <f>+F143-I143</f>
        <v>0</v>
      </c>
      <c r="N143" s="117" t="e">
        <f t="shared" si="606"/>
        <v>#DIV/0!</v>
      </c>
      <c r="AA143" s="158">
        <v>1</v>
      </c>
      <c r="AB143" s="132" t="s">
        <v>306</v>
      </c>
      <c r="AC143" s="391"/>
      <c r="AF143" s="141">
        <f>SUM(AG143:AL143)</f>
        <v>0</v>
      </c>
      <c r="AG143" s="157">
        <f t="shared" ref="AG143:AL143" si="618">SUM(AG136:AG142)</f>
        <v>0</v>
      </c>
      <c r="AH143" s="157">
        <f t="shared" si="618"/>
        <v>0</v>
      </c>
      <c r="AI143" s="157">
        <f t="shared" si="618"/>
        <v>0</v>
      </c>
      <c r="AJ143" s="157">
        <f t="shared" si="618"/>
        <v>0</v>
      </c>
      <c r="AK143" s="157">
        <f t="shared" si="618"/>
        <v>0</v>
      </c>
      <c r="AL143" s="392">
        <f t="shared" si="618"/>
        <v>0</v>
      </c>
      <c r="AM143" s="160" t="e">
        <f>+AN143/AG143</f>
        <v>#DIV/0!</v>
      </c>
      <c r="AN143" s="159">
        <f>+AH143-AG143</f>
        <v>0</v>
      </c>
      <c r="AO143" s="147">
        <f>+AH143-AK143</f>
        <v>0</v>
      </c>
      <c r="BC143" s="158">
        <v>1</v>
      </c>
      <c r="BD143" s="132" t="s">
        <v>306</v>
      </c>
      <c r="BE143" s="391"/>
      <c r="BG143" s="141">
        <f>SUM(BH143:BM143)</f>
        <v>0</v>
      </c>
      <c r="BH143" s="157">
        <f t="shared" ref="BH143:BM143" si="619">SUM(BH136:BH142)</f>
        <v>0</v>
      </c>
      <c r="BI143" s="157">
        <f t="shared" si="619"/>
        <v>0</v>
      </c>
      <c r="BJ143" s="157">
        <f t="shared" si="619"/>
        <v>0</v>
      </c>
      <c r="BK143" s="157">
        <f t="shared" si="619"/>
        <v>0</v>
      </c>
      <c r="BL143" s="157">
        <f t="shared" si="619"/>
        <v>0</v>
      </c>
      <c r="BM143" s="392">
        <f t="shared" si="619"/>
        <v>0</v>
      </c>
      <c r="BN143" s="160" t="e">
        <f>+BO143/BH143</f>
        <v>#DIV/0!</v>
      </c>
      <c r="BO143" s="159">
        <f>+BI143-BH143</f>
        <v>0</v>
      </c>
      <c r="BP143" s="147">
        <f>+BI143-BL143</f>
        <v>0</v>
      </c>
      <c r="BQ143" s="117" t="e">
        <f t="shared" si="607"/>
        <v>#DIV/0!</v>
      </c>
      <c r="CD143" s="158">
        <v>1</v>
      </c>
      <c r="CE143" s="132" t="s">
        <v>306</v>
      </c>
      <c r="CF143" s="391"/>
      <c r="CH143" s="141">
        <f>SUM(CI143:CN143)</f>
        <v>0</v>
      </c>
      <c r="CI143" s="157">
        <f t="shared" ref="CI143:CN143" si="620">SUM(CI136:CI142)</f>
        <v>0</v>
      </c>
      <c r="CJ143" s="157">
        <f t="shared" si="620"/>
        <v>0</v>
      </c>
      <c r="CK143" s="157">
        <f t="shared" si="620"/>
        <v>0</v>
      </c>
      <c r="CL143" s="157">
        <f t="shared" si="620"/>
        <v>0</v>
      </c>
      <c r="CM143" s="157">
        <f t="shared" si="620"/>
        <v>0</v>
      </c>
      <c r="CN143" s="392">
        <f t="shared" si="620"/>
        <v>0</v>
      </c>
      <c r="CO143" s="160" t="e">
        <f>+CP143/CI143</f>
        <v>#DIV/0!</v>
      </c>
      <c r="CP143" s="159">
        <f>+CJ143-CI143</f>
        <v>0</v>
      </c>
      <c r="CQ143" s="147">
        <f>+CJ143-CM143</f>
        <v>0</v>
      </c>
      <c r="CR143" s="117" t="e">
        <f t="shared" si="608"/>
        <v>#DIV/0!</v>
      </c>
      <c r="DE143" s="158">
        <v>1</v>
      </c>
      <c r="DF143" s="132" t="s">
        <v>306</v>
      </c>
      <c r="DG143" s="391"/>
      <c r="DH143" s="391"/>
      <c r="DI143" s="141">
        <f>SUM(DJ143:DO143)</f>
        <v>0</v>
      </c>
      <c r="DJ143" s="157">
        <f t="shared" ref="DJ143:DO143" si="621">SUM(DJ136:DJ142)</f>
        <v>0</v>
      </c>
      <c r="DK143" s="157">
        <f t="shared" si="621"/>
        <v>0</v>
      </c>
      <c r="DL143" s="157">
        <f t="shared" si="621"/>
        <v>0</v>
      </c>
      <c r="DM143" s="157">
        <f t="shared" si="621"/>
        <v>0</v>
      </c>
      <c r="DN143" s="157">
        <f t="shared" si="621"/>
        <v>0</v>
      </c>
      <c r="DO143" s="392">
        <f t="shared" si="621"/>
        <v>0</v>
      </c>
      <c r="DP143" s="160" t="e">
        <f>+DQ143/DJ143</f>
        <v>#DIV/0!</v>
      </c>
      <c r="DQ143" s="159">
        <f>+DK143-DJ143</f>
        <v>0</v>
      </c>
      <c r="DR143" s="147">
        <f>+DK143-DN143</f>
        <v>0</v>
      </c>
      <c r="DS143" s="117" t="e">
        <f t="shared" si="609"/>
        <v>#DIV/0!</v>
      </c>
      <c r="EF143" s="158">
        <v>1</v>
      </c>
      <c r="EG143" s="132" t="s">
        <v>306</v>
      </c>
      <c r="EH143" s="391"/>
      <c r="EI143" s="391"/>
      <c r="EJ143" s="141">
        <f>SUM(EK143:EP143)</f>
        <v>0</v>
      </c>
      <c r="EK143" s="157">
        <f t="shared" ref="EK143:EP143" si="622">SUM(EK136:EK142)</f>
        <v>0</v>
      </c>
      <c r="EL143" s="157">
        <f t="shared" si="622"/>
        <v>0</v>
      </c>
      <c r="EM143" s="157">
        <f t="shared" si="622"/>
        <v>0</v>
      </c>
      <c r="EN143" s="157">
        <f t="shared" si="622"/>
        <v>0</v>
      </c>
      <c r="EO143" s="157">
        <f t="shared" si="622"/>
        <v>0</v>
      </c>
      <c r="EP143" s="392">
        <f t="shared" si="622"/>
        <v>0</v>
      </c>
      <c r="EQ143" s="160" t="e">
        <f>+ER143/EK143</f>
        <v>#DIV/0!</v>
      </c>
      <c r="ER143" s="159">
        <f>+EL143-EK143</f>
        <v>0</v>
      </c>
      <c r="ES143" s="147">
        <f>+EL143-EO143</f>
        <v>0</v>
      </c>
      <c r="ET143" s="117" t="e">
        <f t="shared" si="610"/>
        <v>#DIV/0!</v>
      </c>
      <c r="FG143" s="158">
        <v>1</v>
      </c>
      <c r="FH143" s="132" t="s">
        <v>306</v>
      </c>
      <c r="FI143" s="391"/>
      <c r="FJ143" s="391"/>
      <c r="FK143" s="141">
        <f>SUM(FL143:FQ143)</f>
        <v>0</v>
      </c>
      <c r="FL143" s="157">
        <f t="shared" ref="FL143:FQ143" si="623">SUM(FL136:FL142)</f>
        <v>0</v>
      </c>
      <c r="FM143" s="157">
        <f t="shared" si="623"/>
        <v>0</v>
      </c>
      <c r="FN143" s="157">
        <f t="shared" si="623"/>
        <v>0</v>
      </c>
      <c r="FO143" s="157">
        <f t="shared" si="623"/>
        <v>0</v>
      </c>
      <c r="FP143" s="157">
        <f t="shared" si="623"/>
        <v>0</v>
      </c>
      <c r="FQ143" s="392">
        <f t="shared" si="623"/>
        <v>0</v>
      </c>
      <c r="FR143" s="160" t="e">
        <f>+FS143/FL143</f>
        <v>#DIV/0!</v>
      </c>
      <c r="FS143" s="159">
        <f>+FM143-FL143</f>
        <v>0</v>
      </c>
      <c r="FT143" s="147">
        <f>+FM143-FP143</f>
        <v>0</v>
      </c>
      <c r="FU143" s="117" t="e">
        <f t="shared" si="611"/>
        <v>#DIV/0!</v>
      </c>
      <c r="GH143" s="158">
        <v>1</v>
      </c>
      <c r="GI143" s="132" t="s">
        <v>306</v>
      </c>
      <c r="GJ143" s="391"/>
      <c r="GK143" s="391"/>
      <c r="GL143" s="141">
        <f>SUM(GM143:GR143)</f>
        <v>0</v>
      </c>
      <c r="GM143" s="157">
        <f t="shared" ref="GM143:GR143" si="624">SUM(GM136:GM142)</f>
        <v>0</v>
      </c>
      <c r="GN143" s="157">
        <f t="shared" si="624"/>
        <v>0</v>
      </c>
      <c r="GO143" s="157">
        <f t="shared" si="624"/>
        <v>0</v>
      </c>
      <c r="GP143" s="157">
        <f t="shared" si="624"/>
        <v>0</v>
      </c>
      <c r="GQ143" s="157">
        <f t="shared" si="624"/>
        <v>0</v>
      </c>
      <c r="GR143" s="392">
        <f t="shared" si="624"/>
        <v>0</v>
      </c>
      <c r="GS143" s="160" t="e">
        <f>+GT143/GM143</f>
        <v>#DIV/0!</v>
      </c>
      <c r="GT143" s="159">
        <f>+GN143-GM143</f>
        <v>0</v>
      </c>
      <c r="GU143" s="147">
        <f>+GN143-GQ143</f>
        <v>0</v>
      </c>
      <c r="GV143" s="117" t="e">
        <f t="shared" si="612"/>
        <v>#DIV/0!</v>
      </c>
      <c r="HI143" s="158">
        <v>1</v>
      </c>
      <c r="HJ143" s="132" t="s">
        <v>306</v>
      </c>
      <c r="HK143" s="391"/>
      <c r="HL143" s="391"/>
      <c r="HM143" s="141">
        <f>SUM(HN143:HS143)</f>
        <v>0</v>
      </c>
      <c r="HN143" s="157">
        <f t="shared" ref="HN143:HS143" si="625">SUM(HN136:HN142)</f>
        <v>0</v>
      </c>
      <c r="HO143" s="157">
        <f t="shared" si="625"/>
        <v>0</v>
      </c>
      <c r="HP143" s="157">
        <f t="shared" si="625"/>
        <v>0</v>
      </c>
      <c r="HQ143" s="157">
        <f t="shared" si="625"/>
        <v>0</v>
      </c>
      <c r="HR143" s="157">
        <f t="shared" si="625"/>
        <v>0</v>
      </c>
      <c r="HS143" s="392">
        <f t="shared" si="625"/>
        <v>0</v>
      </c>
      <c r="HT143" s="160" t="e">
        <f>+HU143/HN143</f>
        <v>#DIV/0!</v>
      </c>
      <c r="HU143" s="159">
        <f>+HO143-HN143</f>
        <v>0</v>
      </c>
      <c r="HV143" s="147">
        <f>+HO143-HR143</f>
        <v>0</v>
      </c>
      <c r="HW143" s="117" t="e">
        <f t="shared" si="613"/>
        <v>#DIV/0!</v>
      </c>
      <c r="IJ143" s="158">
        <v>1</v>
      </c>
      <c r="IK143" s="132" t="s">
        <v>306</v>
      </c>
      <c r="IL143" s="391"/>
      <c r="IM143" s="391"/>
      <c r="IN143" s="141">
        <f>SUM(IO143:IT143)</f>
        <v>0</v>
      </c>
      <c r="IO143" s="157">
        <f t="shared" ref="IO143:IT143" si="626">SUM(IO136:IO142)</f>
        <v>0</v>
      </c>
      <c r="IP143" s="157">
        <f t="shared" si="626"/>
        <v>0</v>
      </c>
      <c r="IQ143" s="157">
        <f t="shared" si="626"/>
        <v>0</v>
      </c>
      <c r="IR143" s="157">
        <f t="shared" si="626"/>
        <v>0</v>
      </c>
      <c r="IS143" s="157">
        <f t="shared" si="626"/>
        <v>0</v>
      </c>
      <c r="IT143" s="392">
        <f t="shared" si="626"/>
        <v>0</v>
      </c>
      <c r="IU143" s="160" t="e">
        <f>+IV143/IO143</f>
        <v>#DIV/0!</v>
      </c>
      <c r="IV143" s="159">
        <f>+IP143-IO143</f>
        <v>0</v>
      </c>
      <c r="IW143" s="147">
        <f>+IP143-IS143</f>
        <v>0</v>
      </c>
      <c r="IX143" s="117" t="e">
        <f t="shared" si="614"/>
        <v>#DIV/0!</v>
      </c>
      <c r="JK143" s="158">
        <v>1</v>
      </c>
      <c r="JL143" s="132" t="s">
        <v>306</v>
      </c>
      <c r="JM143" s="391"/>
      <c r="JN143" s="391"/>
      <c r="JO143" s="141">
        <f>SUM(JP143:JU143)</f>
        <v>0</v>
      </c>
      <c r="JP143" s="157">
        <f t="shared" ref="JP143:JU143" si="627">SUM(JP136:JP142)</f>
        <v>0</v>
      </c>
      <c r="JQ143" s="157">
        <f t="shared" si="627"/>
        <v>0</v>
      </c>
      <c r="JR143" s="157">
        <f t="shared" si="627"/>
        <v>0</v>
      </c>
      <c r="JS143" s="157">
        <f t="shared" si="627"/>
        <v>0</v>
      </c>
      <c r="JT143" s="157">
        <f t="shared" si="627"/>
        <v>0</v>
      </c>
      <c r="JU143" s="392">
        <f t="shared" si="627"/>
        <v>0</v>
      </c>
      <c r="JV143" s="160" t="e">
        <f>+JW143/JP143</f>
        <v>#DIV/0!</v>
      </c>
      <c r="JW143" s="159">
        <f>+JQ143-JP143</f>
        <v>0</v>
      </c>
      <c r="JX143" s="147">
        <f>+JQ143-JT143</f>
        <v>0</v>
      </c>
      <c r="JY143" s="117" t="e">
        <f t="shared" si="615"/>
        <v>#DIV/0!</v>
      </c>
      <c r="KL143" s="158">
        <v>1</v>
      </c>
      <c r="KM143" s="132" t="s">
        <v>306</v>
      </c>
      <c r="KN143" s="391"/>
      <c r="KO143" s="391"/>
      <c r="KP143" s="141">
        <f>SUM(KQ143:KV143)</f>
        <v>0</v>
      </c>
      <c r="KQ143" s="157">
        <f t="shared" ref="KQ143:KV143" si="628">SUM(KQ136:KQ142)</f>
        <v>0</v>
      </c>
      <c r="KR143" s="157">
        <f t="shared" si="628"/>
        <v>0</v>
      </c>
      <c r="KS143" s="157">
        <f t="shared" si="628"/>
        <v>0</v>
      </c>
      <c r="KT143" s="157">
        <f t="shared" si="628"/>
        <v>0</v>
      </c>
      <c r="KU143" s="157">
        <f t="shared" si="628"/>
        <v>0</v>
      </c>
      <c r="KV143" s="392">
        <f t="shared" si="628"/>
        <v>0</v>
      </c>
      <c r="KW143" s="160" t="e">
        <f>+KX143/KQ143</f>
        <v>#DIV/0!</v>
      </c>
      <c r="KX143" s="159">
        <f>+KR143-KQ143</f>
        <v>0</v>
      </c>
      <c r="KY143" s="147">
        <f>+KR143-KU143</f>
        <v>0</v>
      </c>
      <c r="KZ143" s="117" t="e">
        <f t="shared" si="616"/>
        <v>#DIV/0!</v>
      </c>
      <c r="LM143" s="158">
        <v>1</v>
      </c>
      <c r="LN143" s="132" t="s">
        <v>306</v>
      </c>
      <c r="LO143" s="391"/>
    </row>
    <row r="144" spans="1:327" x14ac:dyDescent="0.25">
      <c r="A144" s="157">
        <v>-220267.69861800002</v>
      </c>
      <c r="B144" s="141" t="s">
        <v>305</v>
      </c>
      <c r="C144" s="141"/>
      <c r="D144" s="141">
        <f>SUM(E144:J144)</f>
        <v>-125976691.32736498</v>
      </c>
      <c r="E144" s="390">
        <f t="shared" ref="E144:J144" si="629">IF($D$114&gt;0,-MAX($D$149,$D$150)*E147,-E149)*$AA$143-($AB$144*E147)*$AA$144</f>
        <v>-19580528.127166823</v>
      </c>
      <c r="F144" s="390">
        <f t="shared" si="629"/>
        <v>-45467084.208997838</v>
      </c>
      <c r="G144" s="390">
        <f t="shared" si="629"/>
        <v>-18560442.100414563</v>
      </c>
      <c r="H144" s="390">
        <f t="shared" si="629"/>
        <v>-615894.93559509178</v>
      </c>
      <c r="I144" s="390">
        <f t="shared" si="629"/>
        <v>-441102.30059430777</v>
      </c>
      <c r="J144" s="390">
        <f t="shared" si="629"/>
        <v>-41311639.654596336</v>
      </c>
      <c r="K144" s="156">
        <f>+L144/E144</f>
        <v>1.322056070893969</v>
      </c>
      <c r="L144" s="155">
        <f>+F144-E144</f>
        <v>-25886556.081831016</v>
      </c>
      <c r="M144" s="154">
        <f>+F144-I144</f>
        <v>-45025981.908403531</v>
      </c>
      <c r="N144" s="117">
        <f t="shared" si="606"/>
        <v>73.106595469726344</v>
      </c>
      <c r="AA144" s="151">
        <v>0</v>
      </c>
      <c r="AB144" s="150">
        <v>299133162</v>
      </c>
      <c r="AC144" s="389"/>
      <c r="AD144" s="116">
        <v>104216981</v>
      </c>
      <c r="AF144" s="141">
        <f>SUM(AG144:AL144)</f>
        <v>-225001432.5932461</v>
      </c>
      <c r="AG144" s="390">
        <f t="shared" ref="AG144:AL144" si="630">IF($AF$114&gt;0,-MAX($AF$149,$AF$150)*AG147,-AG149)*$BC$143-($BD$144*AG147)*$BC$144</f>
        <v>-60889448.745983824</v>
      </c>
      <c r="AH144" s="390">
        <f t="shared" si="630"/>
        <v>-56075781.537090331</v>
      </c>
      <c r="AI144" s="390">
        <f t="shared" si="630"/>
        <v>-29348113.238874145</v>
      </c>
      <c r="AJ144" s="390">
        <f t="shared" si="630"/>
        <v>-3265114.2838185164</v>
      </c>
      <c r="AK144" s="390">
        <f t="shared" si="630"/>
        <v>-27121218.095258284</v>
      </c>
      <c r="AL144" s="390">
        <f t="shared" si="630"/>
        <v>-48301756.692220993</v>
      </c>
      <c r="AM144" s="156">
        <f>+AN144/AG144</f>
        <v>-7.9055851350780956E-2</v>
      </c>
      <c r="AN144" s="155">
        <f>+AH144-AG144</f>
        <v>4813667.2088934928</v>
      </c>
      <c r="AO144" s="154">
        <f>+AH144-AK144</f>
        <v>-28954563.441832047</v>
      </c>
      <c r="BC144" s="151">
        <v>0</v>
      </c>
      <c r="BD144" s="150">
        <v>299133162</v>
      </c>
      <c r="BE144" s="389"/>
      <c r="BG144" s="141">
        <f>SUM(BH144:BM144)</f>
        <v>-294744844.59623975</v>
      </c>
      <c r="BH144" s="390">
        <f t="shared" ref="BH144:BM144" si="631">IF($BG$114&gt;0,-MAX($BG$149,$BG$150)*BH147,-BH149)*$CD$143-($CE$144*BH147)*$CD$144</f>
        <v>-102151532.21662362</v>
      </c>
      <c r="BI144" s="390">
        <f t="shared" si="631"/>
        <v>-66734681.355739057</v>
      </c>
      <c r="BJ144" s="390">
        <f t="shared" si="631"/>
        <v>-36425629.261078104</v>
      </c>
      <c r="BK144" s="390">
        <f t="shared" si="631"/>
        <v>-3715941.5887305806</v>
      </c>
      <c r="BL144" s="390">
        <f t="shared" si="631"/>
        <v>-29721104.619182978</v>
      </c>
      <c r="BM144" s="390">
        <f t="shared" si="631"/>
        <v>-55995955.554885395</v>
      </c>
      <c r="BN144" s="156">
        <f>+BO144/BH144</f>
        <v>-0.3467089537705535</v>
      </c>
      <c r="BO144" s="155">
        <f>+BI144-BH144</f>
        <v>35416850.860884562</v>
      </c>
      <c r="BP144" s="154">
        <f>+BI144-BL144</f>
        <v>-37013576.736556083</v>
      </c>
      <c r="BQ144" s="117">
        <f t="shared" si="607"/>
        <v>9.9607531100079694</v>
      </c>
      <c r="CD144" s="151">
        <v>0</v>
      </c>
      <c r="CE144" s="150">
        <v>299133162</v>
      </c>
      <c r="CF144" s="389"/>
      <c r="CH144" s="141">
        <f>SUM(CI144:CN144)</f>
        <v>-351155958.84361136</v>
      </c>
      <c r="CI144" s="390">
        <f t="shared" ref="CI144:CN144" si="632">IF($CH$114&gt;0,-MAX($CH$149,$CH$150)*CI147,-CI149)*$DE$143-($DF$144*CI147)*$DE$144</f>
        <v>-134995047.12072995</v>
      </c>
      <c r="CJ144" s="390">
        <f t="shared" si="632"/>
        <v>-71722175.474671051</v>
      </c>
      <c r="CK144" s="390">
        <f t="shared" si="632"/>
        <v>-42858163.269985318</v>
      </c>
      <c r="CL144" s="390">
        <f t="shared" si="632"/>
        <v>-10886888.492696738</v>
      </c>
      <c r="CM144" s="390">
        <f t="shared" si="632"/>
        <v>-30086089.792507712</v>
      </c>
      <c r="CN144" s="390">
        <f t="shared" si="632"/>
        <v>-60607594.693020612</v>
      </c>
      <c r="CO144" s="156">
        <f>+CP144/CI144</f>
        <v>-0.46870513397037561</v>
      </c>
      <c r="CP144" s="155">
        <f>+CJ144-CI144</f>
        <v>63272871.646058902</v>
      </c>
      <c r="CQ144" s="154">
        <f>+CJ144-CM144</f>
        <v>-41636085.682163343</v>
      </c>
      <c r="CR144" s="117">
        <f t="shared" si="608"/>
        <v>3.8244247389962815</v>
      </c>
      <c r="DE144" s="151">
        <v>0</v>
      </c>
      <c r="DF144" s="150">
        <v>299133162</v>
      </c>
      <c r="DG144" s="389"/>
      <c r="DH144" s="389"/>
      <c r="DI144" s="141">
        <f>SUM(DJ144:DO144)</f>
        <v>-414081877.94390655</v>
      </c>
      <c r="DJ144" s="390">
        <f t="shared" ref="DJ144:DO144" si="633">IF($DI$114&gt;0,-MAX($DI$149,$DI$150)*DJ147,-DJ149)*$EF$143-($EG$144*DJ147)*$EF$144</f>
        <v>-143488341.72175482</v>
      </c>
      <c r="DK144" s="390">
        <f t="shared" si="633"/>
        <v>-96306772.190913826</v>
      </c>
      <c r="DL144" s="390">
        <f t="shared" si="633"/>
        <v>-50739423.984408885</v>
      </c>
      <c r="DM144" s="390">
        <f t="shared" si="633"/>
        <v>-12868848.824262302</v>
      </c>
      <c r="DN144" s="390">
        <f t="shared" si="633"/>
        <v>-40696502.400091536</v>
      </c>
      <c r="DO144" s="390">
        <f t="shared" si="633"/>
        <v>-69981988.82247515</v>
      </c>
      <c r="DP144" s="156">
        <f>+DQ144/DJ144</f>
        <v>-0.3288181392627218</v>
      </c>
      <c r="DQ144" s="155">
        <f>+DK144-DJ144</f>
        <v>47181569.530840993</v>
      </c>
      <c r="DR144" s="154">
        <f>+DK144-DN144</f>
        <v>-55610269.79082229</v>
      </c>
      <c r="DS144" s="117">
        <f t="shared" si="609"/>
        <v>4.321308809376748</v>
      </c>
      <c r="EF144" s="151">
        <v>0</v>
      </c>
      <c r="EG144" s="150">
        <v>299133162</v>
      </c>
      <c r="EH144" s="389"/>
      <c r="EI144" s="389"/>
      <c r="EJ144" s="141">
        <f>SUM(EK144:EP144)</f>
        <v>-452099750.47515357</v>
      </c>
      <c r="EK144" s="390">
        <f t="shared" ref="EK144:EP144" si="634">IF($EJ$114&gt;0,-MAX($EJ$149,$EJ$150)*EK147,-EK149)*$FG$143-($FH$144*EK147)*$FG$144</f>
        <v>-165244384.1753099</v>
      </c>
      <c r="EL144" s="390">
        <f t="shared" si="634"/>
        <v>-103951140.74281558</v>
      </c>
      <c r="EM144" s="390">
        <f t="shared" si="634"/>
        <v>-53083329.384965338</v>
      </c>
      <c r="EN144" s="390">
        <f t="shared" si="634"/>
        <v>-13649620.137577359</v>
      </c>
      <c r="EO144" s="390">
        <f t="shared" si="634"/>
        <v>-43294425.679405548</v>
      </c>
      <c r="EP144" s="390">
        <f t="shared" si="634"/>
        <v>-72876850.355079755</v>
      </c>
      <c r="EQ144" s="156">
        <f>+ER144/EK144</f>
        <v>-0.37092481985631365</v>
      </c>
      <c r="ER144" s="155">
        <f>+EL144-EK144</f>
        <v>61293243.432494313</v>
      </c>
      <c r="ES144" s="154">
        <f>+EL144-EO144</f>
        <v>-60656715.063410036</v>
      </c>
      <c r="ET144" s="117">
        <f t="shared" si="610"/>
        <v>4.4438390557420933</v>
      </c>
      <c r="FG144" s="151">
        <v>0</v>
      </c>
      <c r="FH144" s="150">
        <v>299133162</v>
      </c>
      <c r="FI144" s="389"/>
      <c r="FJ144" s="389"/>
      <c r="FK144" s="141">
        <f>SUM(FL144:FQ144)</f>
        <v>-471904222.40417242</v>
      </c>
      <c r="FL144" s="390">
        <f t="shared" ref="FL144:FQ144" si="635">IF($FK$114&gt;0,-MAX($FK$149,$FK$150)*FL147,-FL149)*$GH$143-($GI$144*FL147)*$GH$144</f>
        <v>-167763294.85082787</v>
      </c>
      <c r="FM144" s="390">
        <f t="shared" si="635"/>
        <v>-110938947.20090473</v>
      </c>
      <c r="FN144" s="390">
        <f t="shared" si="635"/>
        <v>-55674861.406859264</v>
      </c>
      <c r="FO144" s="390">
        <f t="shared" si="635"/>
        <v>-14331681.066077759</v>
      </c>
      <c r="FP144" s="390">
        <f t="shared" si="635"/>
        <v>-46033935.346962497</v>
      </c>
      <c r="FQ144" s="390">
        <f t="shared" si="635"/>
        <v>-77161502.532540247</v>
      </c>
      <c r="FR144" s="156">
        <f>+FS144/FL144</f>
        <v>-0.33871740359206903</v>
      </c>
      <c r="FS144" s="155">
        <f>+FM144-FL144</f>
        <v>56824347.649923146</v>
      </c>
      <c r="FT144" s="154">
        <f>+FM144-FP144</f>
        <v>-64905011.85394223</v>
      </c>
      <c r="FU144" s="117">
        <f t="shared" si="611"/>
        <v>4.5287786934896666</v>
      </c>
      <c r="GH144" s="151">
        <v>0</v>
      </c>
      <c r="GI144" s="150">
        <v>299133162</v>
      </c>
      <c r="GJ144" s="389"/>
      <c r="GK144" s="389"/>
      <c r="GL144" s="141">
        <f>SUM(GM144:GR144)</f>
        <v>-525676124.67363828</v>
      </c>
      <c r="GM144" s="390">
        <f t="shared" ref="GM144:GR144" si="636">IF($GL$114&gt;0,-MAX($GL$149,$GL$150)*GM147,-GM149)*$HI$143-($HJ$144*GM147)*$HI$144</f>
        <v>-170533718.37546498</v>
      </c>
      <c r="GN144" s="390">
        <f t="shared" si="636"/>
        <v>-128316612.96717136</v>
      </c>
      <c r="GO144" s="390">
        <f t="shared" si="636"/>
        <v>-59382248.737708792</v>
      </c>
      <c r="GP144" s="390">
        <f t="shared" si="636"/>
        <v>-37999512.469293609</v>
      </c>
      <c r="GQ144" s="390">
        <f t="shared" si="636"/>
        <v>-48310188.86506483</v>
      </c>
      <c r="GR144" s="390">
        <f t="shared" si="636"/>
        <v>-81133843.258934677</v>
      </c>
      <c r="GS144" s="156">
        <f>+GT144/GM144</f>
        <v>-0.24755869871636763</v>
      </c>
      <c r="GT144" s="155">
        <f>+GN144-GM144</f>
        <v>42217105.40829362</v>
      </c>
      <c r="GU144" s="154">
        <f>+GN144-GQ144</f>
        <v>-80006424.102106526</v>
      </c>
      <c r="GV144" s="117">
        <f t="shared" si="612"/>
        <v>2.1054592257402667</v>
      </c>
      <c r="HI144" s="151">
        <v>0</v>
      </c>
      <c r="HJ144" s="150">
        <v>299133162</v>
      </c>
      <c r="HK144" s="389"/>
      <c r="HL144" s="389"/>
      <c r="HM144" s="141">
        <f>SUM(HN144:HS144)</f>
        <v>-559719834.29579973</v>
      </c>
      <c r="HN144" s="390">
        <f t="shared" ref="HN144:HS144" si="637">IF($HM$114&gt;0,-MAX($HM$149,$HM$150)*HN147,-HN149)*$IJ$143-($IK$144*HN147)*$IJ$144</f>
        <v>-180865888.61452445</v>
      </c>
      <c r="HO144" s="390">
        <f t="shared" si="637"/>
        <v>-136109716.59294295</v>
      </c>
      <c r="HP144" s="390">
        <f t="shared" si="637"/>
        <v>-60694964.23077748</v>
      </c>
      <c r="HQ144" s="390">
        <f t="shared" si="637"/>
        <v>-45265083.408776745</v>
      </c>
      <c r="HR144" s="390">
        <f t="shared" si="637"/>
        <v>-51887739.193494685</v>
      </c>
      <c r="HS144" s="390">
        <f t="shared" si="637"/>
        <v>-84896442.255283311</v>
      </c>
      <c r="HT144" s="156">
        <f>+HU144/HN144</f>
        <v>-0.24745501965254132</v>
      </c>
      <c r="HU144" s="155">
        <f>+HO144-HN144</f>
        <v>44756172.021581501</v>
      </c>
      <c r="HV144" s="154">
        <f>+HO144-HR144</f>
        <v>-84221977.399448276</v>
      </c>
      <c r="HW144" s="117">
        <f t="shared" si="613"/>
        <v>1.8606389529620952</v>
      </c>
      <c r="IJ144" s="151">
        <v>0</v>
      </c>
      <c r="IK144" s="150">
        <v>299133162</v>
      </c>
      <c r="IL144" s="389"/>
      <c r="IM144" s="389"/>
      <c r="IN144" s="141">
        <f>SUM(IO144:IT144)</f>
        <v>-590673186.79529285</v>
      </c>
      <c r="IO144" s="390">
        <f t="shared" ref="IO144:IT144" si="638">IF($IN$114&gt;0,-MAX($IN$149,$IN$150)*IO147,-IO149)*$JK$143-($JL$144*IO147)*$JK$144</f>
        <v>-188545685.4668977</v>
      </c>
      <c r="IP144" s="390">
        <f t="shared" si="638"/>
        <v>-145621225.64404744</v>
      </c>
      <c r="IQ144" s="390">
        <f t="shared" si="638"/>
        <v>-64054476.218492642</v>
      </c>
      <c r="IR144" s="390">
        <f t="shared" si="638"/>
        <v>-46065167.896913394</v>
      </c>
      <c r="IS144" s="390">
        <f t="shared" si="638"/>
        <v>-55541938.658880718</v>
      </c>
      <c r="IT144" s="390">
        <f t="shared" si="638"/>
        <v>-90844692.910061002</v>
      </c>
      <c r="IU144" s="156">
        <f>+IV144/IO144</f>
        <v>-0.22766079062777786</v>
      </c>
      <c r="IV144" s="155">
        <f>+IP144-IO144</f>
        <v>42924459.822850257</v>
      </c>
      <c r="IW144" s="154">
        <f>+IP144-IS144</f>
        <v>-90079286.985166728</v>
      </c>
      <c r="IX144" s="117">
        <f t="shared" si="614"/>
        <v>1.9554750606087015</v>
      </c>
      <c r="JK144" s="151">
        <v>0</v>
      </c>
      <c r="JL144" s="150">
        <v>299133162</v>
      </c>
      <c r="JM144" s="389"/>
      <c r="JN144" s="389"/>
      <c r="JO144" s="141">
        <f>SUM(JP144:JU144)</f>
        <v>-622784886.85066891</v>
      </c>
      <c r="JP144" s="390">
        <f>IF($JO$114&gt;0,-MAX($JO$149,$JO$150)*JP147,-JP149)*$KL$143-($KM$144*JP147)*$KL$144</f>
        <v>-191645529.13752437</v>
      </c>
      <c r="JQ144" s="390">
        <f>IF($JO$114&gt;0,-MAX(JO149,JO150)*JQ147,-JQ149)*$KL$143-($KM$144*JQ147)*$KL$144</f>
        <v>-154877853.6733157</v>
      </c>
      <c r="JR144" s="390">
        <f>IF($JO$114&gt;0,-MAX(JO149,JO150)*JR147,-JR149)*$KL$143-($KM$144*JR147)*$KL$144</f>
        <v>-72747287.110231027</v>
      </c>
      <c r="JS144" s="390">
        <f>IF($JO$114&gt;0,-MAX(JO149,JO150)*JS147,-JS149)*$KL$143-($KM$144*JS147)*$KL$144</f>
        <v>-47795511.782401301</v>
      </c>
      <c r="JT144" s="390">
        <f>IF($JO$114&gt;0,-MAX(JO149,JO150)*JT147,-JT149)*$KL$143-($KM$144*JT147)*$KL$144</f>
        <v>-60621120.553664632</v>
      </c>
      <c r="JU144" s="390">
        <f>IF($JO$114&gt;0,-MAX(JO149,JO150)*JU147,-JU149)*$KL$143-($KM$144*JU147)*$KL$144</f>
        <v>-95097584.593531877</v>
      </c>
      <c r="JV144" s="156">
        <f>+JW144/JP144</f>
        <v>-0.19185250827231282</v>
      </c>
      <c r="JW144" s="155">
        <f>+JQ144-JP144</f>
        <v>36767675.464208663</v>
      </c>
      <c r="JX144" s="154">
        <f>+JQ144-JT144</f>
        <v>-94256733.119651079</v>
      </c>
      <c r="JY144" s="117">
        <f t="shared" si="615"/>
        <v>1.9720833526958317</v>
      </c>
      <c r="KL144" s="151">
        <v>0</v>
      </c>
      <c r="KM144" s="150">
        <v>299133162</v>
      </c>
      <c r="KN144" s="389"/>
      <c r="KO144" s="389"/>
      <c r="KP144" s="141">
        <f>SUM(KQ144:KV144)</f>
        <v>-642882691.15058172</v>
      </c>
      <c r="KQ144" s="390">
        <f>IF($KP$114&gt;0,-MAX($KP$149,$KP$150)*KQ147,-KQ149)*$LM$143-($LN$144*KQ147)*$LM$144</f>
        <v>-196492812.00993329</v>
      </c>
      <c r="KR144" s="390">
        <f>IF($KP$114&gt;0,-MAX(KP149,KP150)*KR147,-KR149)*$LM$143-($LN$144*KR147)*$LM$144</f>
        <v>-162144448.85008448</v>
      </c>
      <c r="KS144" s="390">
        <f>IF($KP$114&gt;0,-MAX(KP149,KP150)*KS147,-KS149)*$LM$143-($LN$144*KS147)*$LM$144</f>
        <v>-75946323.223651111</v>
      </c>
      <c r="KT144" s="390">
        <f>IF($KP$114&gt;0,-MAX(KP149,KP150)*KT147,-KT149)*$LM$143-($LN$144*KT147)*$LM$144</f>
        <v>-48852283.044388883</v>
      </c>
      <c r="KU144" s="390">
        <f>IF($KP$114&gt;0,-MAX(KP149,KP150)*KU147,-KU149)*$LM$143-($LN$144*KU147)*$LM$144</f>
        <v>-62840263.970351256</v>
      </c>
      <c r="KV144" s="390">
        <f>IF($KP$114&gt;0,-MAX(KP149,KP150)*KV147,-KV149)*$LM$143-($LN$144*KV147)*$LM$144</f>
        <v>-96606560.052172676</v>
      </c>
      <c r="KW144" s="156">
        <f>+KX144/KQ144</f>
        <v>-0.17480722479615385</v>
      </c>
      <c r="KX144" s="155">
        <f>+KR144-KQ144</f>
        <v>34348363.159848809</v>
      </c>
      <c r="KY144" s="154">
        <f>+KR144-KU144</f>
        <v>-99304184.879733235</v>
      </c>
      <c r="KZ144" s="117">
        <f t="shared" si="616"/>
        <v>2.0327439925274731</v>
      </c>
      <c r="LM144" s="151">
        <v>0</v>
      </c>
      <c r="LN144" s="150">
        <v>299133162</v>
      </c>
      <c r="LO144" s="389"/>
    </row>
    <row r="145" spans="1:324" x14ac:dyDescent="0.25">
      <c r="A145" s="147">
        <v>0</v>
      </c>
      <c r="B145" s="143" t="s">
        <v>222</v>
      </c>
      <c r="C145" s="143"/>
      <c r="D145" s="143"/>
      <c r="E145" s="147"/>
      <c r="F145" s="143"/>
      <c r="G145" s="388"/>
      <c r="H145" s="148"/>
      <c r="I145" s="215"/>
      <c r="J145" s="148"/>
      <c r="K145" s="149"/>
      <c r="L145" s="148"/>
      <c r="M145" s="147" t="e">
        <f>+(I145-#REF!)</f>
        <v>#REF!</v>
      </c>
      <c r="N145" s="117" t="e">
        <f t="shared" si="606"/>
        <v>#REF!</v>
      </c>
      <c r="AF145" s="143"/>
      <c r="AG145" s="147"/>
      <c r="AH145" s="143"/>
      <c r="AI145" s="388"/>
      <c r="AJ145" s="148"/>
      <c r="AK145" s="215"/>
      <c r="AL145" s="148"/>
      <c r="AM145" s="149"/>
      <c r="AN145" s="148"/>
      <c r="AO145" s="147" t="e">
        <f>+(AK145-#REF!)</f>
        <v>#REF!</v>
      </c>
      <c r="BG145" s="143"/>
      <c r="BH145" s="147"/>
      <c r="BI145" s="143"/>
      <c r="BJ145" s="388"/>
      <c r="BK145" s="148"/>
      <c r="BL145" s="215"/>
      <c r="BM145" s="148"/>
      <c r="BN145" s="149"/>
      <c r="BO145" s="148"/>
      <c r="BP145" s="147" t="e">
        <f>+(BL145-#REF!)</f>
        <v>#REF!</v>
      </c>
      <c r="BQ145" s="117" t="e">
        <f t="shared" si="607"/>
        <v>#REF!</v>
      </c>
      <c r="CH145" s="143"/>
      <c r="CI145" s="147"/>
      <c r="CJ145" s="143"/>
      <c r="CK145" s="388"/>
      <c r="CL145" s="148"/>
      <c r="CM145" s="215"/>
      <c r="CN145" s="148"/>
      <c r="CO145" s="149"/>
      <c r="CP145" s="148"/>
      <c r="CQ145" s="147" t="e">
        <f>+(CM145-#REF!)</f>
        <v>#REF!</v>
      </c>
      <c r="CR145" s="117" t="e">
        <f t="shared" si="608"/>
        <v>#REF!</v>
      </c>
      <c r="DI145" s="143"/>
      <c r="DJ145" s="147"/>
      <c r="DK145" s="143"/>
      <c r="DL145" s="388"/>
      <c r="DM145" s="148"/>
      <c r="DN145" s="215"/>
      <c r="DO145" s="148"/>
      <c r="DP145" s="149"/>
      <c r="DQ145" s="148"/>
      <c r="DR145" s="147" t="e">
        <f>+(DN145-#REF!)</f>
        <v>#REF!</v>
      </c>
      <c r="DS145" s="117" t="e">
        <f t="shared" si="609"/>
        <v>#REF!</v>
      </c>
      <c r="EJ145" s="143"/>
      <c r="EK145" s="147"/>
      <c r="EL145" s="143"/>
      <c r="EM145" s="388"/>
      <c r="EN145" s="148"/>
      <c r="EO145" s="215"/>
      <c r="EP145" s="148"/>
      <c r="EQ145" s="149"/>
      <c r="ER145" s="148"/>
      <c r="ES145" s="147" t="e">
        <f>+(EO145-#REF!)</f>
        <v>#REF!</v>
      </c>
      <c r="ET145" s="117" t="e">
        <f t="shared" si="610"/>
        <v>#REF!</v>
      </c>
      <c r="FK145" s="143"/>
      <c r="FL145" s="147"/>
      <c r="FM145" s="143"/>
      <c r="FN145" s="388"/>
      <c r="FO145" s="148"/>
      <c r="FP145" s="215"/>
      <c r="FQ145" s="148"/>
      <c r="FR145" s="149"/>
      <c r="FS145" s="148"/>
      <c r="FT145" s="147" t="e">
        <f>+(FP145-#REF!)</f>
        <v>#REF!</v>
      </c>
      <c r="FU145" s="117" t="e">
        <f t="shared" si="611"/>
        <v>#REF!</v>
      </c>
      <c r="GL145" s="143"/>
      <c r="GM145" s="147"/>
      <c r="GN145" s="143"/>
      <c r="GO145" s="388"/>
      <c r="GP145" s="148"/>
      <c r="GQ145" s="215"/>
      <c r="GR145" s="148"/>
      <c r="GS145" s="149"/>
      <c r="GT145" s="148"/>
      <c r="GU145" s="147" t="e">
        <f>+(GQ145-#REF!)</f>
        <v>#REF!</v>
      </c>
      <c r="GV145" s="117" t="e">
        <f t="shared" si="612"/>
        <v>#REF!</v>
      </c>
      <c r="HM145" s="143"/>
      <c r="HN145" s="147"/>
      <c r="HO145" s="143"/>
      <c r="HP145" s="388"/>
      <c r="HQ145" s="148"/>
      <c r="HR145" s="215"/>
      <c r="HS145" s="148"/>
      <c r="HT145" s="149"/>
      <c r="HU145" s="148"/>
      <c r="HV145" s="147" t="e">
        <f>+(HR145-#REF!)</f>
        <v>#REF!</v>
      </c>
      <c r="HW145" s="117" t="e">
        <f t="shared" si="613"/>
        <v>#REF!</v>
      </c>
      <c r="IN145" s="143"/>
      <c r="IO145" s="147"/>
      <c r="IP145" s="143"/>
      <c r="IQ145" s="388"/>
      <c r="IR145" s="148"/>
      <c r="IS145" s="215"/>
      <c r="IT145" s="148"/>
      <c r="IU145" s="149"/>
      <c r="IV145" s="148"/>
      <c r="IW145" s="147" t="e">
        <f>+(IS145-#REF!)</f>
        <v>#REF!</v>
      </c>
      <c r="IX145" s="117" t="e">
        <f t="shared" si="614"/>
        <v>#REF!</v>
      </c>
      <c r="JO145" s="143"/>
      <c r="JP145" s="147"/>
      <c r="JQ145" s="143"/>
      <c r="JR145" s="388"/>
      <c r="JS145" s="148"/>
      <c r="JT145" s="215"/>
      <c r="JU145" s="148"/>
      <c r="JV145" s="149"/>
      <c r="JW145" s="148"/>
      <c r="JX145" s="147" t="e">
        <f>+(JT145-#REF!)</f>
        <v>#REF!</v>
      </c>
      <c r="JY145" s="117" t="e">
        <f t="shared" si="615"/>
        <v>#REF!</v>
      </c>
      <c r="KP145" s="143"/>
      <c r="KQ145" s="147"/>
      <c r="KR145" s="143"/>
      <c r="KS145" s="388"/>
      <c r="KT145" s="148"/>
      <c r="KU145" s="215"/>
      <c r="KV145" s="148"/>
      <c r="KW145" s="149"/>
      <c r="KX145" s="148"/>
      <c r="KY145" s="147" t="e">
        <f>+(KU145-#REF!)</f>
        <v>#REF!</v>
      </c>
      <c r="KZ145" s="117" t="e">
        <f t="shared" si="616"/>
        <v>#REF!</v>
      </c>
    </row>
    <row r="146" spans="1:324" ht="15.75" thickBot="1" x14ac:dyDescent="0.3">
      <c r="A146" s="142">
        <v>-35229.901192725956</v>
      </c>
      <c r="B146" s="141" t="s">
        <v>304</v>
      </c>
      <c r="C146" s="387"/>
      <c r="D146" s="134">
        <f t="shared" ref="D146:J146" si="639">+D114+D135+D143+D144</f>
        <v>-1120019992.9904604</v>
      </c>
      <c r="E146" s="134">
        <f t="shared" si="639"/>
        <v>-510895537.97145134</v>
      </c>
      <c r="F146" s="134">
        <f t="shared" si="639"/>
        <v>-30970209.408655144</v>
      </c>
      <c r="G146" s="386">
        <f t="shared" si="639"/>
        <v>-705527699.47187436</v>
      </c>
      <c r="H146" s="385">
        <f t="shared" si="639"/>
        <v>-86457609.247304603</v>
      </c>
      <c r="I146" s="384">
        <f t="shared" si="639"/>
        <v>-54861073.139726669</v>
      </c>
      <c r="J146" s="383">
        <f t="shared" si="639"/>
        <v>268692136.24855202</v>
      </c>
      <c r="K146" s="140">
        <f>+L146/E146</f>
        <v>-0.93938054434449614</v>
      </c>
      <c r="L146" s="139">
        <f>+F146-E146</f>
        <v>479925328.56279618</v>
      </c>
      <c r="M146" s="138">
        <f>+F146-I146</f>
        <v>23890863.731071524</v>
      </c>
      <c r="N146" s="117">
        <f t="shared" si="606"/>
        <v>-0.27633037669054378</v>
      </c>
      <c r="AF146" s="134">
        <f t="shared" ref="AF146:AL146" si="640">+AF114+AF135+AF143+AF144</f>
        <v>-1390657823.5844226</v>
      </c>
      <c r="AG146" s="134">
        <f t="shared" si="640"/>
        <v>-11087507.93764782</v>
      </c>
      <c r="AH146" s="134">
        <f t="shared" si="640"/>
        <v>-1345035032.3700674</v>
      </c>
      <c r="AI146" s="386">
        <f t="shared" si="640"/>
        <v>62044826.177401058</v>
      </c>
      <c r="AJ146" s="385">
        <f t="shared" si="640"/>
        <v>-175739771.43214181</v>
      </c>
      <c r="AK146" s="384">
        <f t="shared" si="640"/>
        <v>-169305234.02659768</v>
      </c>
      <c r="AL146" s="383">
        <f t="shared" si="640"/>
        <v>248464896.00463051</v>
      </c>
      <c r="AM146" s="140">
        <f>+AN146/AG146</f>
        <v>120.3108518103494</v>
      </c>
      <c r="AN146" s="139">
        <f>+AH146-AG146</f>
        <v>-1333947524.4324195</v>
      </c>
      <c r="AO146" s="138">
        <f>+AH146-AK146</f>
        <v>-1175729798.3434696</v>
      </c>
      <c r="BG146" s="134">
        <f t="shared" ref="BG146:BM146" si="641">+BG114+BG135+BG143+BG144</f>
        <v>-508196189.34562486</v>
      </c>
      <c r="BH146" s="134">
        <f t="shared" si="641"/>
        <v>823495795.50243998</v>
      </c>
      <c r="BI146" s="134">
        <f t="shared" si="641"/>
        <v>-1649505304.8405707</v>
      </c>
      <c r="BJ146" s="386">
        <f t="shared" si="641"/>
        <v>158491679.13768727</v>
      </c>
      <c r="BK146" s="385">
        <f t="shared" si="641"/>
        <v>-306768940.71095753</v>
      </c>
      <c r="BL146" s="384">
        <f t="shared" si="641"/>
        <v>86223558.272477999</v>
      </c>
      <c r="BM146" s="383">
        <f t="shared" si="641"/>
        <v>379867023.29329991</v>
      </c>
      <c r="BN146" s="140">
        <f>+BO146/BH146</f>
        <v>-3.0030524914024088</v>
      </c>
      <c r="BO146" s="139">
        <f>+BI146-BH146</f>
        <v>-2473001100.3430109</v>
      </c>
      <c r="BP146" s="138">
        <f>+BI146-BL146</f>
        <v>-1735728863.1130488</v>
      </c>
      <c r="BQ146" s="117">
        <f t="shared" si="607"/>
        <v>5.6580984342495073</v>
      </c>
      <c r="CH146" s="134">
        <f t="shared" ref="CH146:CN146" si="642">+CH114+CH135+CH143+CH144</f>
        <v>-2303382419.0415416</v>
      </c>
      <c r="CI146" s="134">
        <f t="shared" si="642"/>
        <v>-200574705.85608131</v>
      </c>
      <c r="CJ146" s="134">
        <f t="shared" si="642"/>
        <v>-2386333229.4276929</v>
      </c>
      <c r="CK146" s="386">
        <f t="shared" si="642"/>
        <v>263419055.72954857</v>
      </c>
      <c r="CL146" s="385">
        <f t="shared" si="642"/>
        <v>-532983543.79452026</v>
      </c>
      <c r="CM146" s="384">
        <f t="shared" si="642"/>
        <v>7943063.267109666</v>
      </c>
      <c r="CN146" s="383">
        <f t="shared" si="642"/>
        <v>545146941.040097</v>
      </c>
      <c r="CO146" s="140">
        <f>+CP146/CI146</f>
        <v>10.897478394608552</v>
      </c>
      <c r="CP146" s="139">
        <f>+CJ146-CI146</f>
        <v>-2185758523.5716114</v>
      </c>
      <c r="CQ146" s="138">
        <f>+CJ146-CM146</f>
        <v>-2394276292.6948028</v>
      </c>
      <c r="CR146" s="117">
        <f t="shared" si="608"/>
        <v>4.492214291737799</v>
      </c>
      <c r="DI146" s="134">
        <f t="shared" ref="DI146:DO146" si="643">+DI114+DI135+DI143+DI144</f>
        <v>-2363387005.3130217</v>
      </c>
      <c r="DJ146" s="134">
        <f t="shared" si="643"/>
        <v>-179909923.85692266</v>
      </c>
      <c r="DK146" s="134">
        <f t="shared" si="643"/>
        <v>-3030920591.8757486</v>
      </c>
      <c r="DL146" s="386">
        <f t="shared" si="643"/>
        <v>408290930.77965343</v>
      </c>
      <c r="DM146" s="385">
        <f t="shared" si="643"/>
        <v>-644568493.19330347</v>
      </c>
      <c r="DN146" s="384">
        <f t="shared" si="643"/>
        <v>-173920314.21116975</v>
      </c>
      <c r="DO146" s="383">
        <f t="shared" si="643"/>
        <v>1257641387.0444708</v>
      </c>
      <c r="DP146" s="140">
        <f>+DQ146/DJ146</f>
        <v>15.846878298309743</v>
      </c>
      <c r="DQ146" s="139">
        <f>+DK146-DJ146</f>
        <v>-2851010668.018826</v>
      </c>
      <c r="DR146" s="138">
        <f>+DK146-DN146</f>
        <v>-2857000277.6645789</v>
      </c>
      <c r="DS146" s="117">
        <f t="shared" si="609"/>
        <v>4.4324230982971367</v>
      </c>
      <c r="EJ146" s="134">
        <f t="shared" ref="EJ146:EP146" si="644">+EJ114+EJ135+EJ143+EJ144</f>
        <v>-365247243.34452832</v>
      </c>
      <c r="EK146" s="134">
        <f t="shared" si="644"/>
        <v>1322159727.9180779</v>
      </c>
      <c r="EL146" s="134">
        <f t="shared" si="644"/>
        <v>-2974638428.6618633</v>
      </c>
      <c r="EM146" s="386">
        <f t="shared" si="644"/>
        <v>608398441.80961621</v>
      </c>
      <c r="EN146" s="385">
        <f t="shared" si="644"/>
        <v>-677989324.12391114</v>
      </c>
      <c r="EO146" s="384">
        <f t="shared" si="644"/>
        <v>-389753091.41282409</v>
      </c>
      <c r="EP146" s="383">
        <f t="shared" si="644"/>
        <v>1746575431.1263747</v>
      </c>
      <c r="EQ146" s="140">
        <f>+ER146/EK146</f>
        <v>-3.2498328801360783</v>
      </c>
      <c r="ER146" s="139">
        <f>+EL146-EK146</f>
        <v>-4296798156.5799408</v>
      </c>
      <c r="ES146" s="138">
        <f>+EL146-EO146</f>
        <v>-2584885337.2490392</v>
      </c>
      <c r="ET146" s="117">
        <f t="shared" si="610"/>
        <v>3.8125752799857047</v>
      </c>
      <c r="FK146" s="134">
        <f t="shared" ref="FK146:FQ146" si="645">+FK114+FK135+FK143+FK144</f>
        <v>-1957386192.5194459</v>
      </c>
      <c r="FL146" s="134">
        <f t="shared" si="645"/>
        <v>1060867339.0627041</v>
      </c>
      <c r="FM146" s="134">
        <f t="shared" si="645"/>
        <v>-3491185514.4970593</v>
      </c>
      <c r="FN146" s="386">
        <f t="shared" si="645"/>
        <v>616282977.96716559</v>
      </c>
      <c r="FO146" s="385">
        <f t="shared" si="645"/>
        <v>-828950155.91457164</v>
      </c>
      <c r="FP146" s="384">
        <f t="shared" si="645"/>
        <v>-1343675105.1584387</v>
      </c>
      <c r="FQ146" s="383">
        <f t="shared" si="645"/>
        <v>2029274266.0207484</v>
      </c>
      <c r="FR146" s="140">
        <f>+FS146/FL146</f>
        <v>-4.2908784971941785</v>
      </c>
      <c r="FS146" s="139">
        <f>+FM146-FL146</f>
        <v>-4552052853.559763</v>
      </c>
      <c r="FT146" s="138">
        <f>+FM146-FP146</f>
        <v>-2147510409.3386207</v>
      </c>
      <c r="FU146" s="117">
        <f t="shared" si="611"/>
        <v>2.5906387664156911</v>
      </c>
      <c r="GL146" s="134">
        <f t="shared" ref="GL146:GR146" si="646">+GL114+GL135+GL143+GL144</f>
        <v>-1452225172.5779505</v>
      </c>
      <c r="GM146" s="134">
        <f t="shared" si="646"/>
        <v>718758760.70930767</v>
      </c>
      <c r="GN146" s="134">
        <f t="shared" si="646"/>
        <v>-4171666800.322351</v>
      </c>
      <c r="GO146" s="386">
        <f t="shared" si="646"/>
        <v>592854680.76357186</v>
      </c>
      <c r="GP146" s="385">
        <f t="shared" si="646"/>
        <v>-139949265.23913628</v>
      </c>
      <c r="GQ146" s="384">
        <f t="shared" si="646"/>
        <v>-486393554.81267667</v>
      </c>
      <c r="GR146" s="383">
        <f t="shared" si="646"/>
        <v>2034171006.3233318</v>
      </c>
      <c r="GS146" s="140">
        <f>+GT146/GM146</f>
        <v>-6.8039874132532834</v>
      </c>
      <c r="GT146" s="139">
        <f>+GN146-GM146</f>
        <v>-4890425561.0316582</v>
      </c>
      <c r="GU146" s="138">
        <f>+GN146-GQ146</f>
        <v>-3685273245.5096741</v>
      </c>
      <c r="GV146" s="117">
        <f t="shared" si="612"/>
        <v>26.332923143344246</v>
      </c>
      <c r="HM146" s="134">
        <f t="shared" ref="HM146:HS146" si="647">+HM114+HM135+HM143+HM144</f>
        <v>-2167820118.4221663</v>
      </c>
      <c r="HN146" s="134">
        <f t="shared" si="647"/>
        <v>599761142.77150118</v>
      </c>
      <c r="HO146" s="134">
        <f t="shared" si="647"/>
        <v>-4749747106.7046432</v>
      </c>
      <c r="HP146" s="386">
        <f t="shared" si="647"/>
        <v>509800450.89181054</v>
      </c>
      <c r="HQ146" s="385">
        <f t="shared" si="647"/>
        <v>-75486143.4008113</v>
      </c>
      <c r="HR146" s="384">
        <f t="shared" si="647"/>
        <v>-458717402.3668139</v>
      </c>
      <c r="HS146" s="383">
        <f t="shared" si="647"/>
        <v>2006568940.386781</v>
      </c>
      <c r="HT146" s="140">
        <f>+HU146/HN146</f>
        <v>-8.9193978535455347</v>
      </c>
      <c r="HU146" s="139">
        <f>+HO146-HN146</f>
        <v>-5349508249.4761448</v>
      </c>
      <c r="HV146" s="138">
        <f>+HO146-HR146</f>
        <v>-4291029704.3378296</v>
      </c>
      <c r="HW146" s="117">
        <f t="shared" si="613"/>
        <v>56.845263395608988</v>
      </c>
      <c r="IN146" s="134">
        <f t="shared" ref="IN146:IT146" si="648">+IN114+IN135+IN143+IN144</f>
        <v>-2848265451.2162514</v>
      </c>
      <c r="IO146" s="134">
        <f t="shared" si="648"/>
        <v>396704179.45113695</v>
      </c>
      <c r="IP146" s="134">
        <f t="shared" si="648"/>
        <v>-5241135048.7658653</v>
      </c>
      <c r="IQ146" s="386">
        <f t="shared" si="648"/>
        <v>517193285.06192732</v>
      </c>
      <c r="IR146" s="385">
        <f t="shared" si="648"/>
        <v>-231069629.92065257</v>
      </c>
      <c r="IS146" s="384">
        <f t="shared" si="648"/>
        <v>-415738663.74702668</v>
      </c>
      <c r="IT146" s="383">
        <f t="shared" si="648"/>
        <v>2125780426.7042284</v>
      </c>
      <c r="IU146" s="140">
        <f>+IV146/IO146</f>
        <v>-14.211696070400057</v>
      </c>
      <c r="IV146" s="139">
        <f>+IP146-IO146</f>
        <v>-5637839228.2170019</v>
      </c>
      <c r="IW146" s="138">
        <f>+IP146-IS146</f>
        <v>-4825396385.0188389</v>
      </c>
      <c r="IX146" s="117">
        <f t="shared" si="614"/>
        <v>20.882867154267917</v>
      </c>
      <c r="JO146" s="134">
        <f t="shared" ref="JO146:JU146" si="649">+JO114+JO135+JO143+JO144</f>
        <v>-3368449414.998374</v>
      </c>
      <c r="JP146" s="134">
        <f t="shared" si="649"/>
        <v>18241064.101615667</v>
      </c>
      <c r="JQ146" s="134">
        <f t="shared" si="649"/>
        <v>-5670821052.7529249</v>
      </c>
      <c r="JR146" s="386">
        <f t="shared" si="649"/>
        <v>763132582.64876926</v>
      </c>
      <c r="JS146" s="385">
        <f t="shared" si="649"/>
        <v>-342085058.84580433</v>
      </c>
      <c r="JT146" s="384">
        <f t="shared" si="649"/>
        <v>-293488627.08535177</v>
      </c>
      <c r="JU146" s="383">
        <f t="shared" si="649"/>
        <v>2156571676.9353204</v>
      </c>
      <c r="JV146" s="140">
        <f>+JW146/JP146</f>
        <v>-311.88214049149923</v>
      </c>
      <c r="JW146" s="139">
        <f>+JQ146-JP146</f>
        <v>-5689062116.8545408</v>
      </c>
      <c r="JX146" s="138">
        <f>+JQ146-JT146</f>
        <v>-5377332425.667573</v>
      </c>
      <c r="JY146" s="117">
        <f t="shared" si="615"/>
        <v>15.719284682618712</v>
      </c>
      <c r="KP146" s="134">
        <f t="shared" ref="KP146:KV146" si="650">+KP114+KP135+KP143+KP144</f>
        <v>-5065261438.6738567</v>
      </c>
      <c r="KQ146" s="134">
        <f t="shared" si="650"/>
        <v>-330988774.93313509</v>
      </c>
      <c r="KR146" s="134">
        <f t="shared" si="650"/>
        <v>-6445568464.6171265</v>
      </c>
      <c r="KS146" s="386">
        <f t="shared" si="650"/>
        <v>694005855.98242903</v>
      </c>
      <c r="KT146" s="385">
        <f t="shared" si="650"/>
        <v>-521871193.46330774</v>
      </c>
      <c r="KU146" s="384">
        <f t="shared" si="650"/>
        <v>-236144734.33856478</v>
      </c>
      <c r="KV146" s="383">
        <f t="shared" si="650"/>
        <v>1775305872.6958499</v>
      </c>
      <c r="KW146" s="140">
        <f>+KX146/KQ146</f>
        <v>18.473676912213207</v>
      </c>
      <c r="KX146" s="139">
        <f>+KR146-KQ146</f>
        <v>-6114579689.6839914</v>
      </c>
      <c r="KY146" s="138">
        <f>+KR146-KU146</f>
        <v>-6209423730.2785616</v>
      </c>
      <c r="KZ146" s="117">
        <f t="shared" si="616"/>
        <v>11.898383754563644</v>
      </c>
    </row>
    <row r="147" spans="1:324" x14ac:dyDescent="0.25">
      <c r="E147" s="133">
        <f t="shared" ref="E147:J147" si="651">+E148/$D$148</f>
        <v>0.49425916257600105</v>
      </c>
      <c r="F147" s="133">
        <f t="shared" si="651"/>
        <v>-1.4583745774543765E-2</v>
      </c>
      <c r="G147" s="133">
        <f t="shared" si="651"/>
        <v>0.6910838353038764</v>
      </c>
      <c r="H147" s="133">
        <f t="shared" si="651"/>
        <v>8.6356111618167031E-2</v>
      </c>
      <c r="I147" s="133">
        <f t="shared" si="651"/>
        <v>5.4746076703182281E-2</v>
      </c>
      <c r="J147" s="133">
        <f t="shared" si="651"/>
        <v>-0.31186144042668279</v>
      </c>
      <c r="AG147" s="133">
        <f t="shared" ref="AG147:AL147" si="652">+AG148/$AF$148</f>
        <v>-4.2724375033013455E-2</v>
      </c>
      <c r="AH147" s="133">
        <f t="shared" si="652"/>
        <v>1.1057797656279771</v>
      </c>
      <c r="AI147" s="133">
        <f t="shared" si="652"/>
        <v>-7.8404699809145537E-2</v>
      </c>
      <c r="AJ147" s="133">
        <f t="shared" si="652"/>
        <v>0.14796354953423732</v>
      </c>
      <c r="AK147" s="133">
        <f t="shared" si="652"/>
        <v>0.12197764026364405</v>
      </c>
      <c r="AL147" s="133">
        <f t="shared" si="652"/>
        <v>-0.25459188058369919</v>
      </c>
      <c r="BH147" s="322">
        <f t="shared" ref="BH147:BM147" si="653">BH148/$BG$148</f>
        <v>-4.3365729497084269</v>
      </c>
      <c r="BI147" s="322">
        <f t="shared" si="653"/>
        <v>7.4151354040106332</v>
      </c>
      <c r="BJ147" s="322">
        <f t="shared" si="653"/>
        <v>-0.91316973724209105</v>
      </c>
      <c r="BK147" s="322">
        <f t="shared" si="653"/>
        <v>1.4197755440615583</v>
      </c>
      <c r="BL147" s="322">
        <f t="shared" si="653"/>
        <v>-0.54319012619851836</v>
      </c>
      <c r="BM147" s="322">
        <f t="shared" si="653"/>
        <v>-2.0419781349231556</v>
      </c>
      <c r="CI147" s="322">
        <f t="shared" ref="CI147:CN147" si="654">CI148/$CH$148</f>
        <v>3.3592239462169007E-2</v>
      </c>
      <c r="CJ147" s="322">
        <f t="shared" si="654"/>
        <v>1.1856263098279867</v>
      </c>
      <c r="CK147" s="322">
        <f t="shared" si="654"/>
        <v>-0.1568861119567459</v>
      </c>
      <c r="CL147" s="322">
        <f t="shared" si="654"/>
        <v>0.26743652232276904</v>
      </c>
      <c r="CM147" s="322">
        <f t="shared" si="654"/>
        <v>-1.9479888135396833E-2</v>
      </c>
      <c r="CN147" s="322">
        <f t="shared" si="654"/>
        <v>-0.31028907152078183</v>
      </c>
      <c r="DJ147" s="322">
        <f t="shared" ref="DJ147:DO147" si="655">DJ148/$DI$148</f>
        <v>1.8684392517001356E-2</v>
      </c>
      <c r="DK147" s="322">
        <f t="shared" si="655"/>
        <v>1.505466629355019</v>
      </c>
      <c r="DL147" s="322">
        <f t="shared" si="655"/>
        <v>-0.23548409549591359</v>
      </c>
      <c r="DM147" s="322">
        <f t="shared" si="655"/>
        <v>0.32406401414519281</v>
      </c>
      <c r="DN147" s="322">
        <f t="shared" si="655"/>
        <v>6.8344257623168633E-2</v>
      </c>
      <c r="DO147" s="322">
        <f t="shared" si="655"/>
        <v>-0.68107519814446793</v>
      </c>
      <c r="EK147" s="322">
        <f t="shared" ref="EK147:EP147" si="656">EK148/$EJ$148</f>
        <v>17.125632422520312</v>
      </c>
      <c r="EL147" s="322">
        <f t="shared" si="656"/>
        <v>-33.052440082145374</v>
      </c>
      <c r="EM147" s="322">
        <f t="shared" si="656"/>
        <v>7.616150564309339</v>
      </c>
      <c r="EN147" s="322">
        <f t="shared" si="656"/>
        <v>-7.6490561520254658</v>
      </c>
      <c r="EO147" s="322">
        <f t="shared" si="656"/>
        <v>-3.9890462253709509</v>
      </c>
      <c r="EP147" s="322">
        <f t="shared" si="656"/>
        <v>20.94875947271214</v>
      </c>
      <c r="FL147" s="322">
        <f t="shared" ref="FL147:FQ147" si="657">FL148/$FK$148</f>
        <v>-0.82709225600239722</v>
      </c>
      <c r="FM147" s="322">
        <f t="shared" si="657"/>
        <v>2.2755217736057971</v>
      </c>
      <c r="FN147" s="322">
        <f t="shared" si="657"/>
        <v>-0.45235004725225864</v>
      </c>
      <c r="FO147" s="322">
        <f t="shared" si="657"/>
        <v>0.54838664570615836</v>
      </c>
      <c r="FP147" s="322">
        <f t="shared" si="657"/>
        <v>0.87354891941958335</v>
      </c>
      <c r="FQ147" s="322">
        <f t="shared" si="657"/>
        <v>-1.4180150354768835</v>
      </c>
      <c r="GM147" s="322">
        <f t="shared" ref="GM147:GR147" si="658">GM148/$GL$148</f>
        <v>-0.95978996589138021</v>
      </c>
      <c r="GN147" s="322">
        <f t="shared" si="658"/>
        <v>4.363881433476732</v>
      </c>
      <c r="GO147" s="322">
        <f t="shared" si="658"/>
        <v>-0.70394215068972565</v>
      </c>
      <c r="GP147" s="322">
        <f t="shared" si="658"/>
        <v>0.11003168477743787</v>
      </c>
      <c r="GQ147" s="322">
        <f t="shared" si="658"/>
        <v>0.47281184621416084</v>
      </c>
      <c r="GR147" s="322">
        <f t="shared" si="658"/>
        <v>-2.2829928478872241</v>
      </c>
      <c r="HN147" s="322">
        <f t="shared" ref="HN147:HS147" si="659">HN148/$HM$148</f>
        <v>-0.48543429728333937</v>
      </c>
      <c r="HO147" s="322">
        <f t="shared" si="659"/>
        <v>2.8689985541654988</v>
      </c>
      <c r="HP147" s="322">
        <f t="shared" si="659"/>
        <v>-0.35476358082513371</v>
      </c>
      <c r="HQ147" s="322">
        <f t="shared" si="659"/>
        <v>1.8793019496574859E-2</v>
      </c>
      <c r="HR147" s="322">
        <f t="shared" si="659"/>
        <v>0.25298774410349378</v>
      </c>
      <c r="HS147" s="322">
        <f t="shared" si="659"/>
        <v>-1.3005814396570943</v>
      </c>
      <c r="IO147" s="322">
        <f t="shared" ref="IO147:IT147" si="660">IO148/$IN$148</f>
        <v>-0.25923629972578022</v>
      </c>
      <c r="IP147" s="322">
        <f t="shared" si="660"/>
        <v>2.2570567340372887</v>
      </c>
      <c r="IQ147" s="322">
        <f t="shared" si="660"/>
        <v>-0.25746356879438625</v>
      </c>
      <c r="IR147" s="322">
        <f t="shared" si="660"/>
        <v>8.1947686010161891E-2</v>
      </c>
      <c r="IS147" s="322">
        <f t="shared" si="660"/>
        <v>0.15954906063630198</v>
      </c>
      <c r="IT147" s="322">
        <f t="shared" si="660"/>
        <v>-0.98185361216358624</v>
      </c>
      <c r="JP147" s="322">
        <f t="shared" ref="JP147:JU147" si="661">JP148/$JO$148</f>
        <v>-7.6442912485282677E-2</v>
      </c>
      <c r="JQ147" s="322">
        <f t="shared" si="661"/>
        <v>2.0089647305895753</v>
      </c>
      <c r="JR147" s="322">
        <f t="shared" si="661"/>
        <v>-0.30443627077882884</v>
      </c>
      <c r="JS147" s="322">
        <f t="shared" si="661"/>
        <v>0.10718335909082749</v>
      </c>
      <c r="JT147" s="322">
        <f t="shared" si="661"/>
        <v>8.4812803656237418E-2</v>
      </c>
      <c r="JU147" s="322">
        <f t="shared" si="661"/>
        <v>-0.82008171007252839</v>
      </c>
      <c r="KQ147" s="322">
        <f t="shared" ref="KQ147:KV147" si="662">KQ148/$KP$148</f>
        <v>3.0412583498988063E-2</v>
      </c>
      <c r="KR147" s="322">
        <f t="shared" si="662"/>
        <v>1.4208244871125151</v>
      </c>
      <c r="KS147" s="322">
        <f t="shared" si="662"/>
        <v>-0.17410362684048428</v>
      </c>
      <c r="KT147" s="322">
        <f t="shared" si="662"/>
        <v>0.10696028934288594</v>
      </c>
      <c r="KU147" s="322">
        <f t="shared" si="662"/>
        <v>3.9188066030136304E-2</v>
      </c>
      <c r="KV147" s="322">
        <f t="shared" si="662"/>
        <v>-0.42328179914404118</v>
      </c>
    </row>
    <row r="148" spans="1:324" x14ac:dyDescent="0.25">
      <c r="B148" s="132" t="s">
        <v>303</v>
      </c>
      <c r="C148" s="132"/>
      <c r="D148" s="129">
        <f>SUM(E148:J148)</f>
        <v>-994043301.663095</v>
      </c>
      <c r="E148" s="129">
        <f t="shared" ref="E148:J148" si="663">E143+E135+E114</f>
        <v>-491315009.84428453</v>
      </c>
      <c r="F148" s="129">
        <f t="shared" si="663"/>
        <v>14496874.800342694</v>
      </c>
      <c r="G148" s="129">
        <f t="shared" si="663"/>
        <v>-686967257.37145984</v>
      </c>
      <c r="H148" s="129">
        <f t="shared" si="663"/>
        <v>-85841714.311709508</v>
      </c>
      <c r="I148" s="129">
        <f t="shared" si="663"/>
        <v>-54419970.839132361</v>
      </c>
      <c r="J148" s="129">
        <f t="shared" si="663"/>
        <v>310003775.90314835</v>
      </c>
      <c r="AF148" s="129">
        <f>SUM(AG148:AL148)</f>
        <v>-1165656390.9911768</v>
      </c>
      <c r="AG148" s="129">
        <f t="shared" ref="AG148:AL148" si="664">AG143+AG135+AG114</f>
        <v>49801940.808336005</v>
      </c>
      <c r="AH148" s="129">
        <f t="shared" si="664"/>
        <v>-1288959250.8329771</v>
      </c>
      <c r="AI148" s="129">
        <f t="shared" si="664"/>
        <v>91392939.416275203</v>
      </c>
      <c r="AJ148" s="129">
        <f t="shared" si="664"/>
        <v>-172474657.1483233</v>
      </c>
      <c r="AK148" s="129">
        <f t="shared" si="664"/>
        <v>-142184015.93133938</v>
      </c>
      <c r="AL148" s="129">
        <f t="shared" si="664"/>
        <v>296766652.69685149</v>
      </c>
      <c r="BG148" s="129">
        <f>SUM(BH148:BM148)</f>
        <v>-213451344.74938333</v>
      </c>
      <c r="BH148" s="129">
        <f t="shared" ref="BH148:BM148" si="665">BH143+BH135+BH114</f>
        <v>925647327.71906364</v>
      </c>
      <c r="BI148" s="129">
        <f t="shared" si="665"/>
        <v>-1582770623.4848316</v>
      </c>
      <c r="BJ148" s="129">
        <f t="shared" si="665"/>
        <v>194917308.39876536</v>
      </c>
      <c r="BK148" s="129">
        <f t="shared" si="665"/>
        <v>-303052999.12222695</v>
      </c>
      <c r="BL148" s="129">
        <f t="shared" si="665"/>
        <v>115944662.89166097</v>
      </c>
      <c r="BM148" s="129">
        <f t="shared" si="665"/>
        <v>435862978.8481853</v>
      </c>
      <c r="CH148" s="129">
        <f>SUM(CI148:CN148)</f>
        <v>-1952226460.197928</v>
      </c>
      <c r="CI148" s="129">
        <f t="shared" ref="CI148:CN148" si="666">CI143+CI135+CI114</f>
        <v>-65579658.735351354</v>
      </c>
      <c r="CJ148" s="129">
        <f t="shared" si="666"/>
        <v>-2314611053.953022</v>
      </c>
      <c r="CK148" s="129">
        <f t="shared" si="666"/>
        <v>306277218.99953389</v>
      </c>
      <c r="CL148" s="129">
        <f t="shared" si="666"/>
        <v>-522096655.3018235</v>
      </c>
      <c r="CM148" s="129">
        <f t="shared" si="666"/>
        <v>38029153.059617378</v>
      </c>
      <c r="CN148" s="129">
        <f t="shared" si="666"/>
        <v>605754535.73311758</v>
      </c>
      <c r="DI148" s="129">
        <f>SUM(DJ148:DO148)</f>
        <v>-1949305127.3691132</v>
      </c>
      <c r="DJ148" s="129">
        <f t="shared" ref="DJ148:DO148" si="667">DJ143+DJ135+DJ114</f>
        <v>-36421582.135167837</v>
      </c>
      <c r="DK148" s="129">
        <f t="shared" si="667"/>
        <v>-2934613819.684835</v>
      </c>
      <c r="DL148" s="129">
        <f t="shared" si="667"/>
        <v>459030354.76406229</v>
      </c>
      <c r="DM148" s="129">
        <f t="shared" si="667"/>
        <v>-631699644.3690412</v>
      </c>
      <c r="DN148" s="129">
        <f t="shared" si="667"/>
        <v>-133223811.81107822</v>
      </c>
      <c r="DO148" s="129">
        <f t="shared" si="667"/>
        <v>1327623375.866946</v>
      </c>
      <c r="EJ148" s="129">
        <f>SUM(EK148:EP148)</f>
        <v>86852507.130623817</v>
      </c>
      <c r="EK148" s="129">
        <f t="shared" ref="EK148:EP148" si="668">EK143+EK135+EK114</f>
        <v>1487404112.0933878</v>
      </c>
      <c r="EL148" s="129">
        <f t="shared" si="668"/>
        <v>-2870687287.9190478</v>
      </c>
      <c r="EM148" s="129">
        <f t="shared" si="668"/>
        <v>661481771.19458151</v>
      </c>
      <c r="EN148" s="129">
        <f t="shared" si="668"/>
        <v>-664339703.98633373</v>
      </c>
      <c r="EO148" s="129">
        <f t="shared" si="668"/>
        <v>-346458665.73341852</v>
      </c>
      <c r="EP148" s="129">
        <f t="shared" si="668"/>
        <v>1819452281.4814544</v>
      </c>
      <c r="FK148" s="129">
        <f>SUM(FL148:FQ148)</f>
        <v>-1485481970.1152794</v>
      </c>
      <c r="FL148" s="129">
        <f t="shared" ref="FL148:FQ148" si="669">FL143+FL135+FL114</f>
        <v>1228630633.913532</v>
      </c>
      <c r="FM148" s="129">
        <f t="shared" si="669"/>
        <v>-3380246567.2961545</v>
      </c>
      <c r="FN148" s="129">
        <f t="shared" si="669"/>
        <v>671957839.37402487</v>
      </c>
      <c r="FO148" s="129">
        <f t="shared" si="669"/>
        <v>-814618474.84849393</v>
      </c>
      <c r="FP148" s="129">
        <f t="shared" si="669"/>
        <v>-1297641169.8114762</v>
      </c>
      <c r="FQ148" s="129">
        <f t="shared" si="669"/>
        <v>2106435768.5532887</v>
      </c>
      <c r="GL148" s="129">
        <f>SUM(GM148:GR148)</f>
        <v>-926549047.90431428</v>
      </c>
      <c r="GM148" s="129">
        <f t="shared" ref="GM148:GR148" si="670">GM143+GM135+GM114</f>
        <v>889292479.08477259</v>
      </c>
      <c r="GN148" s="129">
        <f t="shared" si="670"/>
        <v>-4043350187.3551798</v>
      </c>
      <c r="GO148" s="129">
        <f t="shared" si="670"/>
        <v>652236929.50128067</v>
      </c>
      <c r="GP148" s="129">
        <f t="shared" si="670"/>
        <v>-101949752.76984268</v>
      </c>
      <c r="GQ148" s="129">
        <f t="shared" si="670"/>
        <v>-438083365.94761181</v>
      </c>
      <c r="GR148" s="129">
        <f t="shared" si="670"/>
        <v>2115304849.5822666</v>
      </c>
      <c r="HM148" s="129">
        <f>SUM(HN148:HS148)</f>
        <v>-1608100284.1263759</v>
      </c>
      <c r="HN148" s="129">
        <f t="shared" ref="HN148:HS148" si="671">HN143+HN135+HN114</f>
        <v>780627031.38602567</v>
      </c>
      <c r="HO148" s="129">
        <f t="shared" si="671"/>
        <v>-4613637390.1117001</v>
      </c>
      <c r="HP148" s="129">
        <f t="shared" si="671"/>
        <v>570495415.12258804</v>
      </c>
      <c r="HQ148" s="129">
        <f t="shared" si="671"/>
        <v>-30221059.992034554</v>
      </c>
      <c r="HR148" s="129">
        <f t="shared" si="671"/>
        <v>-406829663.17331922</v>
      </c>
      <c r="HS148" s="129">
        <f t="shared" si="671"/>
        <v>2091465382.6420643</v>
      </c>
      <c r="IN148" s="129">
        <f>SUM(IO148:IT148)</f>
        <v>-2257592264.4209595</v>
      </c>
      <c r="IO148" s="129">
        <f t="shared" ref="IO148:IT148" si="672">IO143+IO135+IO114</f>
        <v>585249864.91803467</v>
      </c>
      <c r="IP148" s="129">
        <f t="shared" si="672"/>
        <v>-5095513823.1218176</v>
      </c>
      <c r="IQ148" s="129">
        <f t="shared" si="672"/>
        <v>581247761.28041995</v>
      </c>
      <c r="IR148" s="129">
        <f t="shared" si="672"/>
        <v>-185004462.02373916</v>
      </c>
      <c r="IS148" s="129">
        <f t="shared" si="672"/>
        <v>-360196725.08814597</v>
      </c>
      <c r="IT148" s="129">
        <f t="shared" si="672"/>
        <v>2216625119.6142893</v>
      </c>
      <c r="JO148" s="129">
        <f>SUM(JP148:JU148)</f>
        <v>-2745664528.147706</v>
      </c>
      <c r="JP148" s="129">
        <f t="shared" ref="JP148:JU148" si="673">JP143+JP135+JP114</f>
        <v>209886593.23914003</v>
      </c>
      <c r="JQ148" s="129">
        <f t="shared" si="673"/>
        <v>-5515943199.0796089</v>
      </c>
      <c r="JR148" s="129">
        <f t="shared" si="673"/>
        <v>835879869.7590003</v>
      </c>
      <c r="JS148" s="129">
        <f t="shared" si="673"/>
        <v>-294289547.06340301</v>
      </c>
      <c r="JT148" s="129">
        <f t="shared" si="673"/>
        <v>-232867506.53168714</v>
      </c>
      <c r="JU148" s="129">
        <f t="shared" si="673"/>
        <v>2251669261.5288525</v>
      </c>
      <c r="KP148" s="129">
        <f>SUM(KQ148:KV148)</f>
        <v>-4422378747.5232735</v>
      </c>
      <c r="KQ148" s="129">
        <f t="shared" ref="KQ148:KV148" si="674">KQ143+KQ135+KQ114</f>
        <v>-134495962.9232018</v>
      </c>
      <c r="KR148" s="129">
        <f t="shared" si="674"/>
        <v>-6283424015.7670422</v>
      </c>
      <c r="KS148" s="129">
        <f t="shared" si="674"/>
        <v>769952179.2060802</v>
      </c>
      <c r="KT148" s="129">
        <f t="shared" si="674"/>
        <v>-473018910.41891885</v>
      </c>
      <c r="KU148" s="129">
        <f t="shared" si="674"/>
        <v>-173304470.36821353</v>
      </c>
      <c r="KV148" s="129">
        <f t="shared" si="674"/>
        <v>1871912432.7480226</v>
      </c>
    </row>
    <row r="149" spans="1:324" x14ac:dyDescent="0.25">
      <c r="B149" s="128" t="s">
        <v>301</v>
      </c>
      <c r="C149" s="128"/>
      <c r="D149" s="122">
        <f>SUM(E149:J149)</f>
        <v>125976691.32736498</v>
      </c>
      <c r="E149" s="122">
        <f t="shared" ref="E149:J149" si="675">2.2%*E5</f>
        <v>19580528.127166823</v>
      </c>
      <c r="F149" s="122">
        <f t="shared" si="675"/>
        <v>45467084.208997838</v>
      </c>
      <c r="G149" s="122">
        <f t="shared" si="675"/>
        <v>18560442.100414563</v>
      </c>
      <c r="H149" s="122">
        <f t="shared" si="675"/>
        <v>615894.93559509178</v>
      </c>
      <c r="I149" s="122">
        <f t="shared" si="675"/>
        <v>441102.30059430777</v>
      </c>
      <c r="J149" s="122">
        <f t="shared" si="675"/>
        <v>41311639.654596336</v>
      </c>
      <c r="AF149" s="122">
        <f>SUM(AG149:AL149)</f>
        <v>225001432.5932461</v>
      </c>
      <c r="AG149" s="122">
        <f t="shared" ref="AG149:AL149" si="676">2.2%*AG5</f>
        <v>60889448.745983824</v>
      </c>
      <c r="AH149" s="122">
        <f t="shared" si="676"/>
        <v>56075781.537090331</v>
      </c>
      <c r="AI149" s="122">
        <f t="shared" si="676"/>
        <v>29348113.238874145</v>
      </c>
      <c r="AJ149" s="122">
        <f t="shared" si="676"/>
        <v>3265114.2838185164</v>
      </c>
      <c r="AK149" s="122">
        <f t="shared" si="676"/>
        <v>27121218.095258284</v>
      </c>
      <c r="AL149" s="122">
        <f t="shared" si="676"/>
        <v>48301756.692220993</v>
      </c>
      <c r="BG149" s="122">
        <f>SUM(BH149:BM149)</f>
        <v>294744844.59623975</v>
      </c>
      <c r="BH149" s="122">
        <f t="shared" ref="BH149:BM149" si="677">2.2%*BH5</f>
        <v>102151532.21662362</v>
      </c>
      <c r="BI149" s="122">
        <f t="shared" si="677"/>
        <v>66734681.355739057</v>
      </c>
      <c r="BJ149" s="122">
        <f t="shared" si="677"/>
        <v>36425629.261078104</v>
      </c>
      <c r="BK149" s="122">
        <f t="shared" si="677"/>
        <v>3715941.5887305806</v>
      </c>
      <c r="BL149" s="122">
        <f t="shared" si="677"/>
        <v>29721104.619182978</v>
      </c>
      <c r="BM149" s="122">
        <f t="shared" si="677"/>
        <v>55995955.554885395</v>
      </c>
      <c r="CH149" s="122">
        <f>SUM(CI149:CN149)</f>
        <v>351155958.84361136</v>
      </c>
      <c r="CI149" s="122">
        <f t="shared" ref="CI149:CN149" si="678">2.2%*CI5</f>
        <v>134995047.12072995</v>
      </c>
      <c r="CJ149" s="122">
        <f t="shared" si="678"/>
        <v>71722175.474671051</v>
      </c>
      <c r="CK149" s="122">
        <f t="shared" si="678"/>
        <v>42858163.269985318</v>
      </c>
      <c r="CL149" s="122">
        <f t="shared" si="678"/>
        <v>10886888.492696738</v>
      </c>
      <c r="CM149" s="122">
        <f t="shared" si="678"/>
        <v>30086089.792507712</v>
      </c>
      <c r="CN149" s="122">
        <f t="shared" si="678"/>
        <v>60607594.693020612</v>
      </c>
      <c r="DI149" s="122">
        <f>SUM(DJ149:DO149)</f>
        <v>414081877.94390655</v>
      </c>
      <c r="DJ149" s="122">
        <f t="shared" ref="DJ149:DO149" si="679">2.2%*DJ5</f>
        <v>143488341.72175482</v>
      </c>
      <c r="DK149" s="122">
        <f t="shared" si="679"/>
        <v>96306772.190913826</v>
      </c>
      <c r="DL149" s="122">
        <f t="shared" si="679"/>
        <v>50739423.984408885</v>
      </c>
      <c r="DM149" s="122">
        <f t="shared" si="679"/>
        <v>12868848.824262302</v>
      </c>
      <c r="DN149" s="122">
        <f t="shared" si="679"/>
        <v>40696502.400091536</v>
      </c>
      <c r="DO149" s="122">
        <f t="shared" si="679"/>
        <v>69981988.82247515</v>
      </c>
      <c r="EJ149" s="122">
        <f>SUM(EK149:EP149)</f>
        <v>452099750.47515357</v>
      </c>
      <c r="EK149" s="122">
        <f t="shared" ref="EK149:EP149" si="680">2.2%*EK5</f>
        <v>165244384.1753099</v>
      </c>
      <c r="EL149" s="122">
        <f t="shared" si="680"/>
        <v>103951140.74281558</v>
      </c>
      <c r="EM149" s="122">
        <f t="shared" si="680"/>
        <v>53083329.384965338</v>
      </c>
      <c r="EN149" s="122">
        <f t="shared" si="680"/>
        <v>13649620.137577359</v>
      </c>
      <c r="EO149" s="122">
        <f t="shared" si="680"/>
        <v>43294425.679405548</v>
      </c>
      <c r="EP149" s="122">
        <f t="shared" si="680"/>
        <v>72876850.355079755</v>
      </c>
      <c r="FK149" s="122">
        <f>SUM(FL149:FQ149)</f>
        <v>471904222.40417242</v>
      </c>
      <c r="FL149" s="122">
        <f t="shared" ref="FL149:FQ149" si="681">2.2%*FL5</f>
        <v>167763294.85082787</v>
      </c>
      <c r="FM149" s="122">
        <f t="shared" si="681"/>
        <v>110938947.20090473</v>
      </c>
      <c r="FN149" s="122">
        <f t="shared" si="681"/>
        <v>55674861.406859264</v>
      </c>
      <c r="FO149" s="122">
        <f t="shared" si="681"/>
        <v>14331681.066077759</v>
      </c>
      <c r="FP149" s="122">
        <f t="shared" si="681"/>
        <v>46033935.346962497</v>
      </c>
      <c r="FQ149" s="122">
        <f t="shared" si="681"/>
        <v>77161502.532540247</v>
      </c>
      <c r="GL149" s="122">
        <f>SUM(GM149:GR149)</f>
        <v>525676124.67363828</v>
      </c>
      <c r="GM149" s="122">
        <f t="shared" ref="GM149:GR149" si="682">2.2%*GM5</f>
        <v>170533718.37546498</v>
      </c>
      <c r="GN149" s="122">
        <f t="shared" si="682"/>
        <v>128316612.96717136</v>
      </c>
      <c r="GO149" s="122">
        <f t="shared" si="682"/>
        <v>59382248.737708792</v>
      </c>
      <c r="GP149" s="122">
        <f t="shared" si="682"/>
        <v>37999512.469293609</v>
      </c>
      <c r="GQ149" s="122">
        <f t="shared" si="682"/>
        <v>48310188.86506483</v>
      </c>
      <c r="GR149" s="122">
        <f t="shared" si="682"/>
        <v>81133843.258934677</v>
      </c>
      <c r="HM149" s="122">
        <f>SUM(HN149:HS149)</f>
        <v>559719834.29579973</v>
      </c>
      <c r="HN149" s="122">
        <f t="shared" ref="HN149:HS149" si="683">2.2%*HN5</f>
        <v>180865888.61452445</v>
      </c>
      <c r="HO149" s="122">
        <f t="shared" si="683"/>
        <v>136109716.59294295</v>
      </c>
      <c r="HP149" s="122">
        <f t="shared" si="683"/>
        <v>60694964.23077748</v>
      </c>
      <c r="HQ149" s="122">
        <f t="shared" si="683"/>
        <v>45265083.408776745</v>
      </c>
      <c r="HR149" s="122">
        <f t="shared" si="683"/>
        <v>51887739.193494685</v>
      </c>
      <c r="HS149" s="122">
        <f t="shared" si="683"/>
        <v>84896442.255283311</v>
      </c>
      <c r="IN149" s="122">
        <f>SUM(IO149:IT149)</f>
        <v>590673186.79529285</v>
      </c>
      <c r="IO149" s="122">
        <f t="shared" ref="IO149:IT149" si="684">2.2%*IO5</f>
        <v>188545685.4668977</v>
      </c>
      <c r="IP149" s="122">
        <f t="shared" si="684"/>
        <v>145621225.64404744</v>
      </c>
      <c r="IQ149" s="122">
        <f t="shared" si="684"/>
        <v>64054476.218492642</v>
      </c>
      <c r="IR149" s="122">
        <f t="shared" si="684"/>
        <v>46065167.896913394</v>
      </c>
      <c r="IS149" s="122">
        <f t="shared" si="684"/>
        <v>55541938.658880718</v>
      </c>
      <c r="IT149" s="122">
        <f t="shared" si="684"/>
        <v>90844692.910061002</v>
      </c>
      <c r="JO149" s="122">
        <f>SUM(JP149:JU149)</f>
        <v>622784886.85066891</v>
      </c>
      <c r="JP149" s="122">
        <f t="shared" ref="JP149:JU149" si="685">2.2%*JP5</f>
        <v>191645529.13752437</v>
      </c>
      <c r="JQ149" s="122">
        <f t="shared" si="685"/>
        <v>154877853.6733157</v>
      </c>
      <c r="JR149" s="122">
        <f t="shared" si="685"/>
        <v>72747287.110231027</v>
      </c>
      <c r="JS149" s="122">
        <f t="shared" si="685"/>
        <v>47795511.782401301</v>
      </c>
      <c r="JT149" s="122">
        <f t="shared" si="685"/>
        <v>60621120.553664632</v>
      </c>
      <c r="JU149" s="122">
        <f t="shared" si="685"/>
        <v>95097584.593531877</v>
      </c>
      <c r="KP149" s="122">
        <f>SUM(KQ149:KV149)</f>
        <v>642882691.15058172</v>
      </c>
      <c r="KQ149" s="122">
        <f t="shared" ref="KQ149:KV149" si="686">2.2%*KQ5</f>
        <v>196492812.00993329</v>
      </c>
      <c r="KR149" s="122">
        <f t="shared" si="686"/>
        <v>162144448.85008448</v>
      </c>
      <c r="KS149" s="122">
        <f t="shared" si="686"/>
        <v>75946323.223651111</v>
      </c>
      <c r="KT149" s="122">
        <f t="shared" si="686"/>
        <v>48852283.044388883</v>
      </c>
      <c r="KU149" s="122">
        <f t="shared" si="686"/>
        <v>62840263.970351256</v>
      </c>
      <c r="KV149" s="122">
        <f t="shared" si="686"/>
        <v>96606560.052172676</v>
      </c>
    </row>
    <row r="150" spans="1:324" x14ac:dyDescent="0.25">
      <c r="A150" s="382"/>
      <c r="B150" s="125" t="s">
        <v>300</v>
      </c>
      <c r="C150" s="125"/>
      <c r="D150" s="122">
        <f>SUM(E150:J150)</f>
        <v>-328034289.54882145</v>
      </c>
      <c r="E150" s="122">
        <f t="shared" ref="E150:J150" si="687">+(E143+E135+E114)*33%</f>
        <v>-162133953.24861389</v>
      </c>
      <c r="F150" s="122">
        <f t="shared" si="687"/>
        <v>4783968.684113089</v>
      </c>
      <c r="G150" s="122">
        <f t="shared" si="687"/>
        <v>-226699194.93258175</v>
      </c>
      <c r="H150" s="122">
        <f t="shared" si="687"/>
        <v>-28327765.72286414</v>
      </c>
      <c r="I150" s="122">
        <f t="shared" si="687"/>
        <v>-17958590.376913682</v>
      </c>
      <c r="J150" s="122">
        <f t="shared" si="687"/>
        <v>102301246.04803896</v>
      </c>
      <c r="M150" s="381"/>
      <c r="AF150" s="122">
        <f>SUM(AG150:AL150)</f>
        <v>-384666609.0270884</v>
      </c>
      <c r="AG150" s="122">
        <f t="shared" ref="AG150:AL150" si="688">+(AG143+AG135+AG114)*33%</f>
        <v>16434640.466750883</v>
      </c>
      <c r="AH150" s="122">
        <f t="shared" si="688"/>
        <v>-425356552.77488244</v>
      </c>
      <c r="AI150" s="122">
        <f t="shared" si="688"/>
        <v>30159670.007370818</v>
      </c>
      <c r="AJ150" s="122">
        <f t="shared" si="688"/>
        <v>-56916636.858946688</v>
      </c>
      <c r="AK150" s="122">
        <f t="shared" si="688"/>
        <v>-46920725.257341996</v>
      </c>
      <c r="AL150" s="122">
        <f t="shared" si="688"/>
        <v>97932995.389961004</v>
      </c>
      <c r="AO150" s="381"/>
      <c r="BG150" s="122">
        <f>SUM(BH150:BM150)</f>
        <v>-70438943.767296523</v>
      </c>
      <c r="BH150" s="122">
        <f t="shared" ref="BH150:BM150" si="689">+(BH143+BH135+BH114)*33%</f>
        <v>305463618.147291</v>
      </c>
      <c r="BI150" s="122">
        <f t="shared" si="689"/>
        <v>-522314305.74999446</v>
      </c>
      <c r="BJ150" s="122">
        <f t="shared" si="689"/>
        <v>64322711.771592572</v>
      </c>
      <c r="BK150" s="122">
        <f t="shared" si="689"/>
        <v>-100007489.7103349</v>
      </c>
      <c r="BL150" s="122">
        <f t="shared" si="689"/>
        <v>38261738.75424812</v>
      </c>
      <c r="BM150" s="122">
        <f t="shared" si="689"/>
        <v>143834783.01990116</v>
      </c>
      <c r="BP150" s="381"/>
      <c r="CH150" s="122">
        <f>SUM(CI150:CN150)</f>
        <v>-644234731.86531627</v>
      </c>
      <c r="CI150" s="122">
        <f t="shared" ref="CI150:CN150" si="690">+(CI143+CI135+CI114)*33%</f>
        <v>-21641287.382665947</v>
      </c>
      <c r="CJ150" s="122">
        <f t="shared" si="690"/>
        <v>-763821647.80449724</v>
      </c>
      <c r="CK150" s="122">
        <f t="shared" si="690"/>
        <v>101071482.26984619</v>
      </c>
      <c r="CL150" s="122">
        <f t="shared" si="690"/>
        <v>-172291896.24960175</v>
      </c>
      <c r="CM150" s="122">
        <f t="shared" si="690"/>
        <v>12549620.509673735</v>
      </c>
      <c r="CN150" s="122">
        <f t="shared" si="690"/>
        <v>199898996.7919288</v>
      </c>
      <c r="CQ150" s="381"/>
      <c r="DI150" s="122">
        <f>SUM(DJ150:DO150)</f>
        <v>-643270692.03180766</v>
      </c>
      <c r="DJ150" s="122">
        <f t="shared" ref="DJ150:DO150" si="691">+(DJ143+DJ135+DJ114)*33%</f>
        <v>-12019122.104605386</v>
      </c>
      <c r="DK150" s="122">
        <f t="shared" si="691"/>
        <v>-968422560.49599564</v>
      </c>
      <c r="DL150" s="122">
        <f t="shared" si="691"/>
        <v>151480017.07214057</v>
      </c>
      <c r="DM150" s="122">
        <f t="shared" si="691"/>
        <v>-208460882.6417836</v>
      </c>
      <c r="DN150" s="122">
        <f t="shared" si="691"/>
        <v>-43963857.897655815</v>
      </c>
      <c r="DO150" s="122">
        <f t="shared" si="691"/>
        <v>438115714.03609222</v>
      </c>
      <c r="DR150" s="381"/>
      <c r="EJ150" s="122">
        <f>SUM(EK150:EP150)</f>
        <v>28661327.353105783</v>
      </c>
      <c r="EK150" s="122">
        <f t="shared" ref="EK150:EP150" si="692">+(EK143+EK135+EK114)*33%</f>
        <v>490843356.99081802</v>
      </c>
      <c r="EL150" s="122">
        <f t="shared" si="692"/>
        <v>-947326805.01328588</v>
      </c>
      <c r="EM150" s="122">
        <f t="shared" si="692"/>
        <v>218288984.49421191</v>
      </c>
      <c r="EN150" s="122">
        <f t="shared" si="692"/>
        <v>-219232102.31549013</v>
      </c>
      <c r="EO150" s="122">
        <f t="shared" si="692"/>
        <v>-114331359.69202812</v>
      </c>
      <c r="EP150" s="122">
        <f t="shared" si="692"/>
        <v>600419252.88888001</v>
      </c>
      <c r="ES150" s="381"/>
      <c r="FK150" s="122">
        <f>SUM(FL150:FQ150)</f>
        <v>-490209050.13804197</v>
      </c>
      <c r="FL150" s="122">
        <f t="shared" ref="FL150:FQ150" si="693">+(FL143+FL135+FL114)*33%</f>
        <v>405448109.19146556</v>
      </c>
      <c r="FM150" s="122">
        <f t="shared" si="693"/>
        <v>-1115481367.207731</v>
      </c>
      <c r="FN150" s="122">
        <f t="shared" si="693"/>
        <v>221746086.99342823</v>
      </c>
      <c r="FO150" s="122">
        <f t="shared" si="693"/>
        <v>-268824096.70000303</v>
      </c>
      <c r="FP150" s="122">
        <f t="shared" si="693"/>
        <v>-428221586.0377872</v>
      </c>
      <c r="FQ150" s="122">
        <f t="shared" si="693"/>
        <v>695123803.6225853</v>
      </c>
      <c r="FT150" s="381"/>
      <c r="GL150" s="122">
        <f>SUM(GM150:GR150)</f>
        <v>-305761185.80842376</v>
      </c>
      <c r="GM150" s="122">
        <f t="shared" ref="GM150:GR150" si="694">+(GM143+GM135+GM114)*33%</f>
        <v>293466518.09797496</v>
      </c>
      <c r="GN150" s="122">
        <f t="shared" si="694"/>
        <v>-1334305561.8272095</v>
      </c>
      <c r="GO150" s="122">
        <f t="shared" si="694"/>
        <v>215238186.73542264</v>
      </c>
      <c r="GP150" s="122">
        <f t="shared" si="694"/>
        <v>-33643418.414048091</v>
      </c>
      <c r="GQ150" s="122">
        <f t="shared" si="694"/>
        <v>-144567510.76271191</v>
      </c>
      <c r="GR150" s="122">
        <f t="shared" si="694"/>
        <v>698050600.36214805</v>
      </c>
      <c r="GU150" s="381"/>
      <c r="HM150" s="122">
        <f>SUM(HN150:HS150)</f>
        <v>-530673093.76170409</v>
      </c>
      <c r="HN150" s="122">
        <f t="shared" ref="HN150:HS150" si="695">+(HN143+HN135+HN114)*33%</f>
        <v>257606920.3573885</v>
      </c>
      <c r="HO150" s="122">
        <f t="shared" si="695"/>
        <v>-1522500338.736861</v>
      </c>
      <c r="HP150" s="122">
        <f t="shared" si="695"/>
        <v>188263486.99045405</v>
      </c>
      <c r="HQ150" s="122">
        <f t="shared" si="695"/>
        <v>-9972949.7973714042</v>
      </c>
      <c r="HR150" s="122">
        <f t="shared" si="695"/>
        <v>-134253788.84719536</v>
      </c>
      <c r="HS150" s="122">
        <f t="shared" si="695"/>
        <v>690183576.27188122</v>
      </c>
      <c r="HV150" s="381"/>
      <c r="IN150" s="122">
        <f>SUM(IO150:IT150)</f>
        <v>-745005447.2589165</v>
      </c>
      <c r="IO150" s="122">
        <f t="shared" ref="IO150:IT150" si="696">+(IO143+IO135+IO114)*33%</f>
        <v>193132455.42295146</v>
      </c>
      <c r="IP150" s="122">
        <f t="shared" si="696"/>
        <v>-1681519561.6301999</v>
      </c>
      <c r="IQ150" s="122">
        <f t="shared" si="696"/>
        <v>191811761.22253859</v>
      </c>
      <c r="IR150" s="122">
        <f t="shared" si="696"/>
        <v>-61051472.467833929</v>
      </c>
      <c r="IS150" s="122">
        <f t="shared" si="696"/>
        <v>-118864919.27908817</v>
      </c>
      <c r="IT150" s="122">
        <f t="shared" si="696"/>
        <v>731486289.4727155</v>
      </c>
      <c r="IW150" s="381"/>
      <c r="JO150" s="122">
        <f>SUM(JP150:JU150)</f>
        <v>-906069294.28874302</v>
      </c>
      <c r="JP150" s="122">
        <f t="shared" ref="JP150:JU150" si="697">+(JP143+JP135+JP114)*33%</f>
        <v>69262575.768916219</v>
      </c>
      <c r="JQ150" s="122">
        <f t="shared" si="697"/>
        <v>-1820261255.6962709</v>
      </c>
      <c r="JR150" s="122">
        <f t="shared" si="697"/>
        <v>275840357.02047008</v>
      </c>
      <c r="JS150" s="122">
        <f t="shared" si="697"/>
        <v>-97115550.530922994</v>
      </c>
      <c r="JT150" s="122">
        <f t="shared" si="697"/>
        <v>-76846277.155456766</v>
      </c>
      <c r="JU150" s="122">
        <f t="shared" si="697"/>
        <v>743050856.30452132</v>
      </c>
      <c r="JX150" s="381"/>
      <c r="KP150" s="122">
        <f>SUM(KQ150:KV150)</f>
        <v>-1459384986.6826801</v>
      </c>
      <c r="KQ150" s="122">
        <f t="shared" ref="KQ150:KV150" si="698">+(KQ143+KQ135+KQ114)*33%</f>
        <v>-44383667.764656596</v>
      </c>
      <c r="KR150" s="122">
        <f t="shared" si="698"/>
        <v>-2073529925.203124</v>
      </c>
      <c r="KS150" s="122">
        <f t="shared" si="698"/>
        <v>254084219.13800648</v>
      </c>
      <c r="KT150" s="122">
        <f t="shared" si="698"/>
        <v>-156096240.43824324</v>
      </c>
      <c r="KU150" s="122">
        <f t="shared" si="698"/>
        <v>-57190475.22151047</v>
      </c>
      <c r="KV150" s="122">
        <f t="shared" si="698"/>
        <v>617731102.80684745</v>
      </c>
      <c r="KY150" s="381"/>
    </row>
    <row r="151" spans="1:324" x14ac:dyDescent="0.25">
      <c r="D151" s="119"/>
      <c r="E151" s="119"/>
      <c r="F151" s="119"/>
      <c r="G151" s="119"/>
      <c r="H151" s="119"/>
      <c r="I151" s="119"/>
      <c r="J151" s="119"/>
      <c r="AF151" s="119"/>
      <c r="AG151" s="119"/>
      <c r="AH151" s="119"/>
      <c r="AI151" s="119"/>
      <c r="AJ151" s="119"/>
      <c r="AK151" s="119"/>
      <c r="AL151" s="119"/>
      <c r="BG151" s="119"/>
      <c r="BH151" s="119"/>
      <c r="BI151" s="119"/>
      <c r="BJ151" s="119"/>
      <c r="BK151" s="119"/>
      <c r="BL151" s="119"/>
      <c r="BM151" s="119"/>
      <c r="CH151" s="119"/>
      <c r="CI151" s="119"/>
      <c r="CJ151" s="119"/>
      <c r="CK151" s="119"/>
      <c r="CL151" s="119"/>
      <c r="CM151" s="119"/>
      <c r="CN151" s="119"/>
      <c r="DI151" s="119"/>
      <c r="DJ151" s="119"/>
      <c r="DK151" s="119"/>
      <c r="DL151" s="119"/>
      <c r="DM151" s="119"/>
      <c r="DN151" s="119"/>
      <c r="DO151" s="119"/>
      <c r="EJ151" s="119"/>
      <c r="EK151" s="119"/>
      <c r="EL151" s="119"/>
      <c r="EM151" s="119"/>
      <c r="EN151" s="119"/>
      <c r="EO151" s="119"/>
      <c r="EP151" s="119"/>
      <c r="FK151" s="119"/>
      <c r="FL151" s="119"/>
      <c r="FM151" s="119"/>
      <c r="FN151" s="119"/>
      <c r="FO151" s="119"/>
      <c r="FP151" s="119"/>
      <c r="FQ151" s="119"/>
      <c r="GL151" s="119"/>
      <c r="GM151" s="119"/>
      <c r="GN151" s="119"/>
      <c r="GO151" s="119"/>
      <c r="GP151" s="119"/>
      <c r="GQ151" s="119"/>
      <c r="GR151" s="119"/>
      <c r="HM151" s="119"/>
      <c r="HN151" s="119"/>
      <c r="HO151" s="119"/>
      <c r="HP151" s="119"/>
      <c r="HQ151" s="119"/>
      <c r="HR151" s="119"/>
      <c r="HS151" s="119"/>
      <c r="IN151" s="119"/>
      <c r="IO151" s="119"/>
      <c r="IP151" s="119"/>
      <c r="IQ151" s="119"/>
      <c r="IR151" s="119"/>
      <c r="IS151" s="119"/>
      <c r="IT151" s="119"/>
      <c r="JO151" s="119"/>
      <c r="JP151" s="119"/>
      <c r="JQ151" s="119"/>
      <c r="JR151" s="119"/>
      <c r="JS151" s="119"/>
      <c r="JT151" s="119"/>
      <c r="JU151" s="119"/>
      <c r="KP151" s="119"/>
      <c r="KQ151" s="119"/>
      <c r="KR151" s="119"/>
      <c r="KS151" s="119"/>
      <c r="KT151" s="119"/>
      <c r="KU151" s="119"/>
      <c r="KV151" s="119"/>
    </row>
    <row r="152" spans="1:324" x14ac:dyDescent="0.25">
      <c r="D152" s="380"/>
      <c r="E152" s="380"/>
      <c r="F152" s="380"/>
      <c r="G152" s="380"/>
      <c r="H152" s="380"/>
      <c r="I152" s="380"/>
      <c r="J152" s="380"/>
      <c r="AF152" s="380"/>
      <c r="AG152" s="380"/>
      <c r="AH152" s="380"/>
      <c r="AI152" s="380"/>
      <c r="AJ152" s="380"/>
      <c r="AK152" s="380"/>
      <c r="AL152" s="380"/>
      <c r="BG152" s="380"/>
      <c r="BH152" s="380"/>
      <c r="BI152" s="380"/>
      <c r="BJ152" s="380"/>
      <c r="BK152" s="380"/>
      <c r="BL152" s="380"/>
      <c r="BM152" s="380"/>
      <c r="CH152" s="380"/>
      <c r="CI152" s="380"/>
      <c r="CJ152" s="380"/>
      <c r="CK152" s="380"/>
      <c r="CL152" s="380"/>
      <c r="CM152" s="380"/>
      <c r="CN152" s="380"/>
      <c r="DI152" s="380"/>
      <c r="DJ152" s="380"/>
      <c r="DK152" s="380"/>
      <c r="DL152" s="380"/>
      <c r="DM152" s="380"/>
      <c r="DN152" s="380"/>
      <c r="DO152" s="380"/>
      <c r="EJ152" s="380"/>
      <c r="EK152" s="380"/>
      <c r="EL152" s="380"/>
      <c r="EM152" s="380"/>
      <c r="EN152" s="380"/>
      <c r="EO152" s="380"/>
      <c r="EP152" s="380"/>
      <c r="FK152" s="380"/>
      <c r="FL152" s="380"/>
      <c r="FM152" s="380"/>
      <c r="FN152" s="380"/>
      <c r="FO152" s="380"/>
      <c r="FP152" s="380"/>
      <c r="FQ152" s="380"/>
      <c r="GL152" s="380"/>
      <c r="GM152" s="380"/>
      <c r="GN152" s="380"/>
      <c r="GO152" s="380"/>
      <c r="GP152" s="380"/>
      <c r="GQ152" s="380"/>
      <c r="GR152" s="380"/>
      <c r="HM152" s="380"/>
      <c r="HN152" s="380"/>
      <c r="HO152" s="380"/>
      <c r="HP152" s="380"/>
      <c r="HQ152" s="380"/>
      <c r="HR152" s="380"/>
      <c r="HS152" s="380"/>
      <c r="IN152" s="380"/>
      <c r="IO152" s="380"/>
      <c r="IP152" s="380"/>
      <c r="IQ152" s="380"/>
      <c r="IR152" s="380"/>
      <c r="IS152" s="380"/>
      <c r="IT152" s="380"/>
      <c r="JO152" s="380"/>
      <c r="JP152" s="380"/>
      <c r="JQ152" s="380"/>
      <c r="JR152" s="380"/>
      <c r="JS152" s="380"/>
      <c r="JT152" s="380"/>
      <c r="JU152" s="380"/>
      <c r="KP152" s="380"/>
      <c r="KQ152" s="380"/>
      <c r="KR152" s="380"/>
      <c r="KS152" s="380"/>
      <c r="KT152" s="380"/>
      <c r="KU152" s="380"/>
      <c r="KV152" s="380"/>
    </row>
    <row r="153" spans="1:324" x14ac:dyDescent="0.25">
      <c r="D153" s="118"/>
      <c r="AF153" s="118"/>
      <c r="BG153" s="118"/>
      <c r="CH153" s="118"/>
      <c r="DI153" s="118"/>
      <c r="EJ153" s="118"/>
      <c r="FK153" s="118"/>
      <c r="GL153" s="118"/>
      <c r="HM153" s="118"/>
      <c r="IN153" s="118"/>
      <c r="JO153" s="118"/>
      <c r="KP153" s="118"/>
    </row>
    <row r="154" spans="1:324" x14ac:dyDescent="0.25">
      <c r="D154" s="118"/>
      <c r="E154" s="118"/>
      <c r="F154" s="118"/>
      <c r="G154" s="118"/>
      <c r="H154" s="118"/>
      <c r="I154" s="118"/>
      <c r="J154" s="118"/>
      <c r="AF154" s="118"/>
      <c r="AG154" s="118"/>
      <c r="AH154" s="118"/>
      <c r="AI154" s="118"/>
      <c r="AJ154" s="118"/>
      <c r="AK154" s="118"/>
      <c r="AL154" s="118"/>
      <c r="BG154" s="118"/>
      <c r="BH154" s="118"/>
      <c r="BI154" s="118"/>
      <c r="BJ154" s="118"/>
      <c r="BK154" s="118"/>
      <c r="BL154" s="118"/>
      <c r="BM154" s="118"/>
      <c r="CH154" s="118"/>
      <c r="CI154" s="118"/>
      <c r="CJ154" s="118"/>
      <c r="CK154" s="118"/>
      <c r="CL154" s="118"/>
      <c r="CM154" s="118"/>
      <c r="CN154" s="118"/>
      <c r="DI154" s="118"/>
      <c r="DJ154" s="118"/>
      <c r="DK154" s="118"/>
      <c r="DL154" s="118"/>
      <c r="DM154" s="118"/>
      <c r="DN154" s="118"/>
      <c r="DO154" s="118"/>
      <c r="EJ154" s="118"/>
      <c r="EK154" s="118"/>
      <c r="EL154" s="118"/>
      <c r="EM154" s="118"/>
      <c r="EN154" s="118"/>
      <c r="EO154" s="118"/>
      <c r="EP154" s="118"/>
      <c r="FK154" s="118"/>
      <c r="FL154" s="118"/>
      <c r="FM154" s="118"/>
      <c r="FN154" s="118"/>
      <c r="FO154" s="118"/>
      <c r="FP154" s="118"/>
      <c r="FQ154" s="118"/>
      <c r="GL154" s="118"/>
      <c r="GM154" s="118"/>
      <c r="GN154" s="118"/>
      <c r="GO154" s="118"/>
      <c r="GP154" s="118"/>
      <c r="GQ154" s="118"/>
      <c r="GR154" s="118"/>
      <c r="HM154" s="118"/>
      <c r="HN154" s="118"/>
      <c r="HO154" s="118"/>
      <c r="HP154" s="118"/>
      <c r="HQ154" s="118"/>
      <c r="HR154" s="118"/>
      <c r="HS154" s="118"/>
      <c r="IN154" s="118"/>
      <c r="IO154" s="118"/>
      <c r="IP154" s="118"/>
      <c r="IQ154" s="118"/>
      <c r="IR154" s="118"/>
      <c r="IS154" s="118"/>
      <c r="IT154" s="118"/>
      <c r="JO154" s="118"/>
      <c r="JP154" s="118"/>
      <c r="JQ154" s="118"/>
      <c r="JR154" s="118"/>
      <c r="JS154" s="118"/>
      <c r="JT154" s="118"/>
      <c r="JU154" s="118"/>
      <c r="KP154" s="118"/>
      <c r="KQ154" s="118"/>
      <c r="KR154" s="118"/>
      <c r="KS154" s="118"/>
      <c r="KT154" s="118"/>
      <c r="KU154" s="118"/>
      <c r="KV154" s="118"/>
    </row>
    <row r="155" spans="1:324" x14ac:dyDescent="0.25">
      <c r="D155" s="118"/>
      <c r="AF155" s="118"/>
      <c r="BD155" s="118">
        <f>BG146-AF146</f>
        <v>882461634.23879766</v>
      </c>
      <c r="BG155" s="118"/>
      <c r="CH155" s="118"/>
      <c r="DI155" s="118"/>
      <c r="EJ155" s="118"/>
      <c r="FK155" s="118"/>
      <c r="GL155" s="118"/>
      <c r="HM155" s="118"/>
      <c r="IN155" s="118"/>
      <c r="JO155" s="118"/>
      <c r="KP155" s="118"/>
    </row>
    <row r="156" spans="1:324" x14ac:dyDescent="0.25">
      <c r="D156" s="118"/>
      <c r="M156" s="116">
        <f>196+80+72+50+33+100+265+93</f>
        <v>889</v>
      </c>
      <c r="AF156" s="118"/>
      <c r="AO156" s="116">
        <f>196+80+72+50+33+100+265+93</f>
        <v>889</v>
      </c>
      <c r="BG156" s="118"/>
      <c r="BP156" s="116">
        <f>196+80+72+50+33+100+265+93</f>
        <v>889</v>
      </c>
      <c r="CH156" s="118"/>
      <c r="CQ156" s="116">
        <f>196+80+72+50+33+100+265+93</f>
        <v>889</v>
      </c>
      <c r="DI156" s="118"/>
      <c r="DR156" s="116">
        <f>196+80+72+50+33+100+265+93</f>
        <v>889</v>
      </c>
      <c r="EJ156" s="118"/>
      <c r="ES156" s="116">
        <f>196+80+72+50+33+100+265+93</f>
        <v>889</v>
      </c>
      <c r="FK156" s="118"/>
      <c r="FT156" s="116">
        <f>196+80+72+50+33+100+265+93</f>
        <v>889</v>
      </c>
      <c r="GL156" s="118"/>
      <c r="GU156" s="116">
        <f>196+80+72+50+33+100+265+93</f>
        <v>889</v>
      </c>
      <c r="HM156" s="118"/>
      <c r="HV156" s="116">
        <f>196+80+72+50+33+100+265+93</f>
        <v>889</v>
      </c>
      <c r="IN156" s="118"/>
      <c r="IW156" s="116">
        <f>196+80+72+50+33+100+265+93</f>
        <v>889</v>
      </c>
      <c r="JO156" s="118"/>
      <c r="JX156" s="116">
        <f>196+80+72+50+33+100+265+93</f>
        <v>889</v>
      </c>
      <c r="KP156" s="118"/>
      <c r="KY156" s="116">
        <f>196+80+72+50+33+100+265+93</f>
        <v>889</v>
      </c>
    </row>
    <row r="157" spans="1:324" x14ac:dyDescent="0.25">
      <c r="M157" s="116">
        <f>+M155-M156</f>
        <v>-889</v>
      </c>
      <c r="AA157" s="118">
        <f>AF146-D146</f>
        <v>-270637830.59396219</v>
      </c>
      <c r="AO157" s="116">
        <f>+AO155-AO156</f>
        <v>-889</v>
      </c>
      <c r="BP157" s="116">
        <f>+BP155-BP156</f>
        <v>-889</v>
      </c>
      <c r="CQ157" s="116">
        <f>+CQ155-CQ156</f>
        <v>-889</v>
      </c>
      <c r="DR157" s="116">
        <f>+DR155-DR156</f>
        <v>-889</v>
      </c>
      <c r="ES157" s="116">
        <f>+ES155-ES156</f>
        <v>-889</v>
      </c>
      <c r="FT157" s="116">
        <f>+FT155-FT156</f>
        <v>-889</v>
      </c>
      <c r="GU157" s="116">
        <f>+GU155-GU156</f>
        <v>-889</v>
      </c>
      <c r="HV157" s="116">
        <f>+HV155-HV156</f>
        <v>-889</v>
      </c>
      <c r="IW157" s="116">
        <f>+IW155-IW156</f>
        <v>-889</v>
      </c>
      <c r="JX157" s="116">
        <f>+JX155-JX156</f>
        <v>-889</v>
      </c>
      <c r="KY157" s="116">
        <f>+KY155-KY156</f>
        <v>-889</v>
      </c>
    </row>
    <row r="159" spans="1:324" ht="15" customHeight="1" x14ac:dyDescent="0.25">
      <c r="D159" s="118">
        <f>D146*(1+5%)</f>
        <v>-1176020992.6399834</v>
      </c>
    </row>
    <row r="160" spans="1:324" x14ac:dyDescent="0.25">
      <c r="K160" s="380">
        <f t="shared" ref="K160:Z160" si="699">+MAX(K157,K158)</f>
        <v>0</v>
      </c>
      <c r="L160" s="380">
        <f t="shared" si="699"/>
        <v>0</v>
      </c>
      <c r="M160" s="380">
        <f t="shared" si="699"/>
        <v>-889</v>
      </c>
      <c r="N160" s="380">
        <f t="shared" si="699"/>
        <v>0</v>
      </c>
      <c r="O160" s="380">
        <f t="shared" si="699"/>
        <v>0</v>
      </c>
      <c r="P160" s="380">
        <f t="shared" si="699"/>
        <v>0</v>
      </c>
      <c r="Q160" s="380">
        <f t="shared" si="699"/>
        <v>0</v>
      </c>
      <c r="R160" s="380">
        <f t="shared" si="699"/>
        <v>0</v>
      </c>
      <c r="S160" s="380">
        <f t="shared" si="699"/>
        <v>0</v>
      </c>
      <c r="T160" s="380">
        <f t="shared" si="699"/>
        <v>0</v>
      </c>
      <c r="U160" s="380">
        <f t="shared" si="699"/>
        <v>0</v>
      </c>
      <c r="V160" s="380">
        <f t="shared" si="699"/>
        <v>0</v>
      </c>
      <c r="W160" s="380">
        <f t="shared" si="699"/>
        <v>0</v>
      </c>
      <c r="X160" s="380">
        <f t="shared" si="699"/>
        <v>0</v>
      </c>
      <c r="Y160" s="380">
        <f t="shared" si="699"/>
        <v>0</v>
      </c>
      <c r="Z160" s="380">
        <f t="shared" si="699"/>
        <v>0</v>
      </c>
      <c r="AM160" s="380">
        <f>+MAX(AM157,AM158)</f>
        <v>0</v>
      </c>
      <c r="AN160" s="380">
        <f>+MAX(AN157,AN158)</f>
        <v>0</v>
      </c>
      <c r="AO160" s="380">
        <f>+MAX(AO157,AO158)</f>
        <v>-889</v>
      </c>
      <c r="AP160" s="380"/>
      <c r="AQ160" s="380">
        <f t="shared" ref="AQ160:BB160" si="700">+MAX(AQ157,AQ158)</f>
        <v>0</v>
      </c>
      <c r="AR160" s="380">
        <f t="shared" si="700"/>
        <v>0</v>
      </c>
      <c r="AS160" s="380">
        <f t="shared" si="700"/>
        <v>0</v>
      </c>
      <c r="AT160" s="380">
        <f t="shared" si="700"/>
        <v>0</v>
      </c>
      <c r="AU160" s="380">
        <f t="shared" si="700"/>
        <v>0</v>
      </c>
      <c r="AV160" s="380">
        <f t="shared" si="700"/>
        <v>0</v>
      </c>
      <c r="AW160" s="380">
        <f t="shared" si="700"/>
        <v>0</v>
      </c>
      <c r="AX160" s="380">
        <f t="shared" si="700"/>
        <v>0</v>
      </c>
      <c r="AY160" s="380">
        <f t="shared" si="700"/>
        <v>0</v>
      </c>
      <c r="AZ160" s="380">
        <f t="shared" si="700"/>
        <v>0</v>
      </c>
      <c r="BA160" s="380">
        <f t="shared" si="700"/>
        <v>0</v>
      </c>
      <c r="BB160" s="380">
        <f t="shared" si="700"/>
        <v>0</v>
      </c>
      <c r="BN160" s="380">
        <f t="shared" ref="BN160:CC160" si="701">+MAX(BN157,BN158)</f>
        <v>0</v>
      </c>
      <c r="BO160" s="380">
        <f t="shared" si="701"/>
        <v>0</v>
      </c>
      <c r="BP160" s="380">
        <f t="shared" si="701"/>
        <v>-889</v>
      </c>
      <c r="BQ160" s="380">
        <f t="shared" si="701"/>
        <v>0</v>
      </c>
      <c r="BR160" s="380">
        <f t="shared" si="701"/>
        <v>0</v>
      </c>
      <c r="BS160" s="380">
        <f t="shared" si="701"/>
        <v>0</v>
      </c>
      <c r="BT160" s="380">
        <f t="shared" si="701"/>
        <v>0</v>
      </c>
      <c r="BU160" s="380">
        <f t="shared" si="701"/>
        <v>0</v>
      </c>
      <c r="BV160" s="380">
        <f t="shared" si="701"/>
        <v>0</v>
      </c>
      <c r="BW160" s="380">
        <f t="shared" si="701"/>
        <v>0</v>
      </c>
      <c r="BX160" s="380">
        <f t="shared" si="701"/>
        <v>0</v>
      </c>
      <c r="BY160" s="380">
        <f t="shared" si="701"/>
        <v>0</v>
      </c>
      <c r="BZ160" s="380">
        <f t="shared" si="701"/>
        <v>0</v>
      </c>
      <c r="CA160" s="380">
        <f t="shared" si="701"/>
        <v>0</v>
      </c>
      <c r="CB160" s="380">
        <f t="shared" si="701"/>
        <v>0</v>
      </c>
      <c r="CC160" s="380">
        <f t="shared" si="701"/>
        <v>0</v>
      </c>
      <c r="CO160" s="380">
        <f t="shared" ref="CO160:DD160" si="702">+MAX(CO157,CO158)</f>
        <v>0</v>
      </c>
      <c r="CP160" s="380">
        <f t="shared" si="702"/>
        <v>0</v>
      </c>
      <c r="CQ160" s="380">
        <f t="shared" si="702"/>
        <v>-889</v>
      </c>
      <c r="CR160" s="380">
        <f t="shared" si="702"/>
        <v>0</v>
      </c>
      <c r="CS160" s="380">
        <f t="shared" si="702"/>
        <v>0</v>
      </c>
      <c r="CT160" s="380">
        <f t="shared" si="702"/>
        <v>0</v>
      </c>
      <c r="CU160" s="380">
        <f t="shared" si="702"/>
        <v>0</v>
      </c>
      <c r="CV160" s="380">
        <f t="shared" si="702"/>
        <v>0</v>
      </c>
      <c r="CW160" s="380">
        <f t="shared" si="702"/>
        <v>0</v>
      </c>
      <c r="CX160" s="380">
        <f t="shared" si="702"/>
        <v>0</v>
      </c>
      <c r="CY160" s="380">
        <f t="shared" si="702"/>
        <v>0</v>
      </c>
      <c r="CZ160" s="380">
        <f t="shared" si="702"/>
        <v>0</v>
      </c>
      <c r="DA160" s="380">
        <f t="shared" si="702"/>
        <v>0</v>
      </c>
      <c r="DB160" s="380">
        <f t="shared" si="702"/>
        <v>0</v>
      </c>
      <c r="DC160" s="380">
        <f t="shared" si="702"/>
        <v>0</v>
      </c>
      <c r="DD160" s="380">
        <f t="shared" si="702"/>
        <v>0</v>
      </c>
      <c r="DP160" s="380">
        <f t="shared" ref="DP160:EE160" si="703">+MAX(DP157,DP158)</f>
        <v>0</v>
      </c>
      <c r="DQ160" s="380">
        <f t="shared" si="703"/>
        <v>0</v>
      </c>
      <c r="DR160" s="380">
        <f t="shared" si="703"/>
        <v>-889</v>
      </c>
      <c r="DS160" s="380">
        <f t="shared" si="703"/>
        <v>0</v>
      </c>
      <c r="DT160" s="380">
        <f t="shared" si="703"/>
        <v>0</v>
      </c>
      <c r="DU160" s="380">
        <f t="shared" si="703"/>
        <v>0</v>
      </c>
      <c r="DV160" s="380">
        <f t="shared" si="703"/>
        <v>0</v>
      </c>
      <c r="DW160" s="380">
        <f t="shared" si="703"/>
        <v>0</v>
      </c>
      <c r="DX160" s="380">
        <f t="shared" si="703"/>
        <v>0</v>
      </c>
      <c r="DY160" s="380">
        <f t="shared" si="703"/>
        <v>0</v>
      </c>
      <c r="DZ160" s="380">
        <f t="shared" si="703"/>
        <v>0</v>
      </c>
      <c r="EA160" s="380">
        <f t="shared" si="703"/>
        <v>0</v>
      </c>
      <c r="EB160" s="380">
        <f t="shared" si="703"/>
        <v>0</v>
      </c>
      <c r="EC160" s="380">
        <f t="shared" si="703"/>
        <v>0</v>
      </c>
      <c r="ED160" s="380">
        <f t="shared" si="703"/>
        <v>0</v>
      </c>
      <c r="EE160" s="380">
        <f t="shared" si="703"/>
        <v>0</v>
      </c>
      <c r="EQ160" s="380">
        <f t="shared" ref="EQ160:FF160" si="704">+MAX(EQ157,EQ158)</f>
        <v>0</v>
      </c>
      <c r="ER160" s="380">
        <f t="shared" si="704"/>
        <v>0</v>
      </c>
      <c r="ES160" s="380">
        <f t="shared" si="704"/>
        <v>-889</v>
      </c>
      <c r="ET160" s="380">
        <f t="shared" si="704"/>
        <v>0</v>
      </c>
      <c r="EU160" s="380">
        <f t="shared" si="704"/>
        <v>0</v>
      </c>
      <c r="EV160" s="380">
        <f t="shared" si="704"/>
        <v>0</v>
      </c>
      <c r="EW160" s="380">
        <f t="shared" si="704"/>
        <v>0</v>
      </c>
      <c r="EX160" s="380">
        <f t="shared" si="704"/>
        <v>0</v>
      </c>
      <c r="EY160" s="380">
        <f t="shared" si="704"/>
        <v>0</v>
      </c>
      <c r="EZ160" s="380">
        <f t="shared" si="704"/>
        <v>0</v>
      </c>
      <c r="FA160" s="380">
        <f t="shared" si="704"/>
        <v>0</v>
      </c>
      <c r="FB160" s="380">
        <f t="shared" si="704"/>
        <v>0</v>
      </c>
      <c r="FC160" s="380">
        <f t="shared" si="704"/>
        <v>0</v>
      </c>
      <c r="FD160" s="380">
        <f t="shared" si="704"/>
        <v>0</v>
      </c>
      <c r="FE160" s="380">
        <f t="shared" si="704"/>
        <v>0</v>
      </c>
      <c r="FF160" s="380">
        <f t="shared" si="704"/>
        <v>0</v>
      </c>
      <c r="FR160" s="380">
        <f t="shared" ref="FR160:GG160" si="705">+MAX(FR157,FR158)</f>
        <v>0</v>
      </c>
      <c r="FS160" s="380">
        <f t="shared" si="705"/>
        <v>0</v>
      </c>
      <c r="FT160" s="380">
        <f t="shared" si="705"/>
        <v>-889</v>
      </c>
      <c r="FU160" s="380">
        <f t="shared" si="705"/>
        <v>0</v>
      </c>
      <c r="FV160" s="380">
        <f t="shared" si="705"/>
        <v>0</v>
      </c>
      <c r="FW160" s="380">
        <f t="shared" si="705"/>
        <v>0</v>
      </c>
      <c r="FX160" s="380">
        <f t="shared" si="705"/>
        <v>0</v>
      </c>
      <c r="FY160" s="380">
        <f t="shared" si="705"/>
        <v>0</v>
      </c>
      <c r="FZ160" s="380">
        <f t="shared" si="705"/>
        <v>0</v>
      </c>
      <c r="GA160" s="380">
        <f t="shared" si="705"/>
        <v>0</v>
      </c>
      <c r="GB160" s="380">
        <f t="shared" si="705"/>
        <v>0</v>
      </c>
      <c r="GC160" s="380">
        <f t="shared" si="705"/>
        <v>0</v>
      </c>
      <c r="GD160" s="380">
        <f t="shared" si="705"/>
        <v>0</v>
      </c>
      <c r="GE160" s="380">
        <f t="shared" si="705"/>
        <v>0</v>
      </c>
      <c r="GF160" s="380">
        <f t="shared" si="705"/>
        <v>0</v>
      </c>
      <c r="GG160" s="380">
        <f t="shared" si="705"/>
        <v>0</v>
      </c>
      <c r="GS160" s="380">
        <f t="shared" ref="GS160:HH160" si="706">+MAX(GS157,GS158)</f>
        <v>0</v>
      </c>
      <c r="GT160" s="380">
        <f t="shared" si="706"/>
        <v>0</v>
      </c>
      <c r="GU160" s="380">
        <f t="shared" si="706"/>
        <v>-889</v>
      </c>
      <c r="GV160" s="380">
        <f t="shared" si="706"/>
        <v>0</v>
      </c>
      <c r="GW160" s="380">
        <f t="shared" si="706"/>
        <v>0</v>
      </c>
      <c r="GX160" s="380">
        <f t="shared" si="706"/>
        <v>0</v>
      </c>
      <c r="GY160" s="380">
        <f t="shared" si="706"/>
        <v>0</v>
      </c>
      <c r="GZ160" s="380">
        <f t="shared" si="706"/>
        <v>0</v>
      </c>
      <c r="HA160" s="380">
        <f t="shared" si="706"/>
        <v>0</v>
      </c>
      <c r="HB160" s="380">
        <f t="shared" si="706"/>
        <v>0</v>
      </c>
      <c r="HC160" s="380">
        <f t="shared" si="706"/>
        <v>0</v>
      </c>
      <c r="HD160" s="380">
        <f t="shared" si="706"/>
        <v>0</v>
      </c>
      <c r="HE160" s="380">
        <f t="shared" si="706"/>
        <v>0</v>
      </c>
      <c r="HF160" s="380">
        <f t="shared" si="706"/>
        <v>0</v>
      </c>
      <c r="HG160" s="380">
        <f t="shared" si="706"/>
        <v>0</v>
      </c>
      <c r="HH160" s="380">
        <f t="shared" si="706"/>
        <v>0</v>
      </c>
      <c r="HT160" s="380">
        <f t="shared" ref="HT160:II160" si="707">+MAX(HT157,HT158)</f>
        <v>0</v>
      </c>
      <c r="HU160" s="380">
        <f t="shared" si="707"/>
        <v>0</v>
      </c>
      <c r="HV160" s="380">
        <f t="shared" si="707"/>
        <v>-889</v>
      </c>
      <c r="HW160" s="380">
        <f t="shared" si="707"/>
        <v>0</v>
      </c>
      <c r="HX160" s="380">
        <f t="shared" si="707"/>
        <v>0</v>
      </c>
      <c r="HY160" s="380">
        <f t="shared" si="707"/>
        <v>0</v>
      </c>
      <c r="HZ160" s="380">
        <f t="shared" si="707"/>
        <v>0</v>
      </c>
      <c r="IA160" s="380">
        <f t="shared" si="707"/>
        <v>0</v>
      </c>
      <c r="IB160" s="380">
        <f t="shared" si="707"/>
        <v>0</v>
      </c>
      <c r="IC160" s="380">
        <f t="shared" si="707"/>
        <v>0</v>
      </c>
      <c r="ID160" s="380">
        <f t="shared" si="707"/>
        <v>0</v>
      </c>
      <c r="IE160" s="380">
        <f t="shared" si="707"/>
        <v>0</v>
      </c>
      <c r="IF160" s="380">
        <f t="shared" si="707"/>
        <v>0</v>
      </c>
      <c r="IG160" s="380">
        <f t="shared" si="707"/>
        <v>0</v>
      </c>
      <c r="IH160" s="380">
        <f t="shared" si="707"/>
        <v>0</v>
      </c>
      <c r="II160" s="380">
        <f t="shared" si="707"/>
        <v>0</v>
      </c>
      <c r="IU160" s="380">
        <f t="shared" ref="IU160:JJ160" si="708">+MAX(IU157,IU158)</f>
        <v>0</v>
      </c>
      <c r="IV160" s="380">
        <f t="shared" si="708"/>
        <v>0</v>
      </c>
      <c r="IW160" s="380">
        <f t="shared" si="708"/>
        <v>-889</v>
      </c>
      <c r="IX160" s="380">
        <f t="shared" si="708"/>
        <v>0</v>
      </c>
      <c r="IY160" s="380">
        <f t="shared" si="708"/>
        <v>0</v>
      </c>
      <c r="IZ160" s="380">
        <f t="shared" si="708"/>
        <v>0</v>
      </c>
      <c r="JA160" s="380">
        <f t="shared" si="708"/>
        <v>0</v>
      </c>
      <c r="JB160" s="380">
        <f t="shared" si="708"/>
        <v>0</v>
      </c>
      <c r="JC160" s="380">
        <f t="shared" si="708"/>
        <v>0</v>
      </c>
      <c r="JD160" s="380">
        <f t="shared" si="708"/>
        <v>0</v>
      </c>
      <c r="JE160" s="380">
        <f t="shared" si="708"/>
        <v>0</v>
      </c>
      <c r="JF160" s="380">
        <f t="shared" si="708"/>
        <v>0</v>
      </c>
      <c r="JG160" s="380">
        <f t="shared" si="708"/>
        <v>0</v>
      </c>
      <c r="JH160" s="380">
        <f t="shared" si="708"/>
        <v>0</v>
      </c>
      <c r="JI160" s="380">
        <f t="shared" si="708"/>
        <v>0</v>
      </c>
      <c r="JJ160" s="380">
        <f t="shared" si="708"/>
        <v>0</v>
      </c>
      <c r="JV160" s="380">
        <f t="shared" ref="JV160:KK160" si="709">+MAX(JV157,JV158)</f>
        <v>0</v>
      </c>
      <c r="JW160" s="380">
        <f t="shared" si="709"/>
        <v>0</v>
      </c>
      <c r="JX160" s="380">
        <f t="shared" si="709"/>
        <v>-889</v>
      </c>
      <c r="JY160" s="380">
        <f t="shared" si="709"/>
        <v>0</v>
      </c>
      <c r="JZ160" s="380">
        <f t="shared" si="709"/>
        <v>0</v>
      </c>
      <c r="KA160" s="380">
        <f t="shared" si="709"/>
        <v>0</v>
      </c>
      <c r="KB160" s="380">
        <f t="shared" si="709"/>
        <v>0</v>
      </c>
      <c r="KC160" s="380">
        <f t="shared" si="709"/>
        <v>0</v>
      </c>
      <c r="KD160" s="380">
        <f t="shared" si="709"/>
        <v>0</v>
      </c>
      <c r="KE160" s="380">
        <f t="shared" si="709"/>
        <v>0</v>
      </c>
      <c r="KF160" s="380">
        <f t="shared" si="709"/>
        <v>0</v>
      </c>
      <c r="KG160" s="380">
        <f t="shared" si="709"/>
        <v>0</v>
      </c>
      <c r="KH160" s="380">
        <f t="shared" si="709"/>
        <v>0</v>
      </c>
      <c r="KI160" s="380">
        <f t="shared" si="709"/>
        <v>0</v>
      </c>
      <c r="KJ160" s="380">
        <f t="shared" si="709"/>
        <v>0</v>
      </c>
      <c r="KK160" s="380">
        <f t="shared" si="709"/>
        <v>0</v>
      </c>
      <c r="KW160" s="380">
        <f t="shared" ref="KW160:LL160" si="710">+MAX(KW157,KW158)</f>
        <v>0</v>
      </c>
      <c r="KX160" s="380">
        <f t="shared" si="710"/>
        <v>0</v>
      </c>
      <c r="KY160" s="380">
        <f t="shared" si="710"/>
        <v>-889</v>
      </c>
      <c r="KZ160" s="380">
        <f t="shared" si="710"/>
        <v>0</v>
      </c>
      <c r="LA160" s="380">
        <f t="shared" si="710"/>
        <v>0</v>
      </c>
      <c r="LB160" s="380">
        <f t="shared" si="710"/>
        <v>0</v>
      </c>
      <c r="LC160" s="380">
        <f t="shared" si="710"/>
        <v>0</v>
      </c>
      <c r="LD160" s="380">
        <f t="shared" si="710"/>
        <v>0</v>
      </c>
      <c r="LE160" s="380">
        <f t="shared" si="710"/>
        <v>0</v>
      </c>
      <c r="LF160" s="380">
        <f t="shared" si="710"/>
        <v>0</v>
      </c>
      <c r="LG160" s="380">
        <f t="shared" si="710"/>
        <v>0</v>
      </c>
      <c r="LH160" s="380">
        <f t="shared" si="710"/>
        <v>0</v>
      </c>
      <c r="LI160" s="380">
        <f t="shared" si="710"/>
        <v>0</v>
      </c>
      <c r="LJ160" s="380">
        <f t="shared" si="710"/>
        <v>0</v>
      </c>
      <c r="LK160" s="380">
        <f t="shared" si="710"/>
        <v>0</v>
      </c>
      <c r="LL160" s="380">
        <f t="shared" si="710"/>
        <v>0</v>
      </c>
    </row>
    <row r="161" spans="6:315" x14ac:dyDescent="0.25">
      <c r="Q161" s="116">
        <f>820+179</f>
        <v>999</v>
      </c>
      <c r="AS161" s="116">
        <f>820+179</f>
        <v>999</v>
      </c>
      <c r="BT161" s="116">
        <f>820+179</f>
        <v>999</v>
      </c>
      <c r="CU161" s="116">
        <f>820+179</f>
        <v>999</v>
      </c>
      <c r="DV161" s="116">
        <f>820+179</f>
        <v>999</v>
      </c>
      <c r="EW161" s="116">
        <f>820+179</f>
        <v>999</v>
      </c>
      <c r="FX161" s="116">
        <f>820+179</f>
        <v>999</v>
      </c>
      <c r="GY161" s="116">
        <f>820+179</f>
        <v>999</v>
      </c>
      <c r="HZ161" s="116">
        <f>820+179</f>
        <v>999</v>
      </c>
      <c r="JA161" s="116">
        <f>820+179</f>
        <v>999</v>
      </c>
      <c r="KB161" s="116">
        <f>820+179</f>
        <v>999</v>
      </c>
      <c r="LC161" s="116">
        <f>820+179</f>
        <v>999</v>
      </c>
    </row>
    <row r="162" spans="6:315" x14ac:dyDescent="0.25">
      <c r="O162" s="116">
        <f>35-17</f>
        <v>18</v>
      </c>
      <c r="Q162" s="116">
        <f>1080-Q161</f>
        <v>81</v>
      </c>
      <c r="AQ162" s="116">
        <f>35-17</f>
        <v>18</v>
      </c>
      <c r="AS162" s="116">
        <f>1080-AS161</f>
        <v>81</v>
      </c>
      <c r="BR162" s="116">
        <f>35-17</f>
        <v>18</v>
      </c>
      <c r="BT162" s="116">
        <f>1080-BT161</f>
        <v>81</v>
      </c>
      <c r="CS162" s="116">
        <f>35-17</f>
        <v>18</v>
      </c>
      <c r="CU162" s="116">
        <f>1080-CU161</f>
        <v>81</v>
      </c>
      <c r="DT162" s="116">
        <f>35-17</f>
        <v>18</v>
      </c>
      <c r="DV162" s="116">
        <f>1080-DV161</f>
        <v>81</v>
      </c>
      <c r="EU162" s="116">
        <f>35-17</f>
        <v>18</v>
      </c>
      <c r="EW162" s="116">
        <f>1080-EW161</f>
        <v>81</v>
      </c>
      <c r="FV162" s="116">
        <f>35-17</f>
        <v>18</v>
      </c>
      <c r="FX162" s="116">
        <f>1080-FX161</f>
        <v>81</v>
      </c>
      <c r="GW162" s="116">
        <f>35-17</f>
        <v>18</v>
      </c>
      <c r="GY162" s="116">
        <f>1080-GY161</f>
        <v>81</v>
      </c>
      <c r="HX162" s="116">
        <f>35-17</f>
        <v>18</v>
      </c>
      <c r="HZ162" s="116">
        <f>1080-HZ161</f>
        <v>81</v>
      </c>
      <c r="IY162" s="116">
        <f>35-17</f>
        <v>18</v>
      </c>
      <c r="JA162" s="116">
        <f>1080-JA161</f>
        <v>81</v>
      </c>
      <c r="JZ162" s="116">
        <f>35-17</f>
        <v>18</v>
      </c>
      <c r="KB162" s="116">
        <f>1080-KB161</f>
        <v>81</v>
      </c>
      <c r="LA162" s="116">
        <f>35-17</f>
        <v>18</v>
      </c>
      <c r="LC162" s="116">
        <f>1080-LC161</f>
        <v>81</v>
      </c>
    </row>
    <row r="164" spans="6:315" x14ac:dyDescent="0.25">
      <c r="M164" s="116">
        <f>+(143-197)/197</f>
        <v>-0.27411167512690354</v>
      </c>
      <c r="AO164" s="116">
        <f>+(143-197)/197</f>
        <v>-0.27411167512690354</v>
      </c>
      <c r="BP164" s="116">
        <f>+(143-197)/197</f>
        <v>-0.27411167512690354</v>
      </c>
      <c r="CQ164" s="116">
        <f>+(143-197)/197</f>
        <v>-0.27411167512690354</v>
      </c>
      <c r="DR164" s="116">
        <f>+(143-197)/197</f>
        <v>-0.27411167512690354</v>
      </c>
      <c r="ES164" s="116">
        <f>+(143-197)/197</f>
        <v>-0.27411167512690354</v>
      </c>
      <c r="FT164" s="116">
        <f>+(143-197)/197</f>
        <v>-0.27411167512690354</v>
      </c>
      <c r="GU164" s="116">
        <f>+(143-197)/197</f>
        <v>-0.27411167512690354</v>
      </c>
      <c r="HV164" s="116">
        <f>+(143-197)/197</f>
        <v>-0.27411167512690354</v>
      </c>
      <c r="IW164" s="116">
        <f>+(143-197)/197</f>
        <v>-0.27411167512690354</v>
      </c>
      <c r="JX164" s="116">
        <f>+(143-197)/197</f>
        <v>-0.27411167512690354</v>
      </c>
      <c r="KY164" s="116">
        <f>+(143-197)/197</f>
        <v>-0.27411167512690354</v>
      </c>
    </row>
    <row r="166" spans="6:315" ht="15" customHeight="1" x14ac:dyDescent="0.25">
      <c r="F166" s="379">
        <f>D67/1980571164</f>
        <v>9.1144930134932911E-2</v>
      </c>
      <c r="G166" s="379">
        <f>E67/1980571164</f>
        <v>3.9271795810221617E-2</v>
      </c>
      <c r="H166" s="379">
        <f>F67/1980571164</f>
        <v>6.9008933402655058E-3</v>
      </c>
    </row>
    <row r="167" spans="6:315" x14ac:dyDescent="0.25">
      <c r="F167" s="379">
        <f>(D67-1980571164)/1980571164</f>
        <v>-0.90885506986506703</v>
      </c>
      <c r="G167" s="379">
        <f>(E67-111491529)/111491529</f>
        <v>-0.30236326438557537</v>
      </c>
      <c r="H167" s="379">
        <f t="shared" ref="H167:Z167" si="711">(F67-1980571164)/1980571164</f>
        <v>-0.99309910665973444</v>
      </c>
      <c r="I167" s="379">
        <f t="shared" si="711"/>
        <v>-0.96180207954324448</v>
      </c>
      <c r="J167" s="379">
        <f t="shared" si="711"/>
        <v>-0.99496794389644205</v>
      </c>
      <c r="K167" s="379">
        <f t="shared" si="711"/>
        <v>-0.99942571375208111</v>
      </c>
      <c r="L167" s="379">
        <f t="shared" si="711"/>
        <v>-0.99883202182378661</v>
      </c>
      <c r="M167" s="379">
        <f t="shared" si="711"/>
        <v>-1.0000000004161822</v>
      </c>
      <c r="N167" s="379">
        <f t="shared" si="711"/>
        <v>-1.0323709024699561</v>
      </c>
      <c r="O167" s="379">
        <f t="shared" si="711"/>
        <v>-0.99367339290765333</v>
      </c>
      <c r="P167" s="379">
        <f t="shared" si="711"/>
        <v>-0.9999999993652029</v>
      </c>
      <c r="Q167" s="379">
        <f t="shared" si="711"/>
        <v>-1</v>
      </c>
      <c r="R167" s="379">
        <f t="shared" si="711"/>
        <v>-1</v>
      </c>
      <c r="S167" s="379">
        <f t="shared" si="711"/>
        <v>-1</v>
      </c>
      <c r="T167" s="379">
        <f t="shared" si="711"/>
        <v>-1</v>
      </c>
      <c r="U167" s="379">
        <f t="shared" si="711"/>
        <v>-1</v>
      </c>
      <c r="V167" s="379">
        <f t="shared" si="711"/>
        <v>-1</v>
      </c>
      <c r="W167" s="379">
        <f t="shared" si="711"/>
        <v>-1</v>
      </c>
      <c r="X167" s="379">
        <f t="shared" si="711"/>
        <v>-1</v>
      </c>
      <c r="Y167" s="379">
        <f t="shared" si="711"/>
        <v>-1</v>
      </c>
      <c r="Z167" s="379">
        <f t="shared" si="711"/>
        <v>-1</v>
      </c>
      <c r="AA167" s="379">
        <f>(I67-1980571164)/1980571164</f>
        <v>-0.99942571375208111</v>
      </c>
      <c r="AQ167" s="116">
        <f>858954-736341</f>
        <v>122613</v>
      </c>
      <c r="BR167" s="116">
        <f>858954-736341</f>
        <v>122613</v>
      </c>
      <c r="CS167" s="116">
        <f>858954-736341</f>
        <v>122613</v>
      </c>
      <c r="DT167" s="116">
        <f>858954-736341</f>
        <v>122613</v>
      </c>
      <c r="EU167" s="116">
        <f>858954-736341</f>
        <v>122613</v>
      </c>
      <c r="FV167" s="116">
        <f>858954-736341</f>
        <v>122613</v>
      </c>
      <c r="GW167" s="116">
        <f>858954-736341</f>
        <v>122613</v>
      </c>
      <c r="HX167" s="116">
        <f>858954-736341</f>
        <v>122613</v>
      </c>
      <c r="IY167" s="116">
        <f>858954-736341</f>
        <v>122613</v>
      </c>
      <c r="JZ167" s="116">
        <f>858954-736341</f>
        <v>122613</v>
      </c>
      <c r="LA167" s="116">
        <f>858954-736341</f>
        <v>122613</v>
      </c>
    </row>
    <row r="168" spans="6:315" x14ac:dyDescent="0.25">
      <c r="O168" s="117">
        <f>+O167/736341</f>
        <v>-1.3494744865594248E-6</v>
      </c>
      <c r="AQ168" s="117">
        <f>+AQ167/736341</f>
        <v>0.16651660032512111</v>
      </c>
      <c r="BR168" s="117">
        <f>+BR167/736341</f>
        <v>0.16651660032512111</v>
      </c>
      <c r="CS168" s="117">
        <f>+CS167/736341</f>
        <v>0.16651660032512111</v>
      </c>
      <c r="DT168" s="117">
        <f>+DT167/736341</f>
        <v>0.16651660032512111</v>
      </c>
      <c r="EU168" s="117">
        <f>+EU167/736341</f>
        <v>0.16651660032512111</v>
      </c>
      <c r="FV168" s="117">
        <f>+FV167/736341</f>
        <v>0.16651660032512111</v>
      </c>
      <c r="GW168" s="117">
        <f>+GW167/736341</f>
        <v>0.16651660032512111</v>
      </c>
      <c r="HX168" s="117">
        <f>+HX167/736341</f>
        <v>0.16651660032512111</v>
      </c>
      <c r="IY168" s="117">
        <f>+IY167/736341</f>
        <v>0.16651660032512111</v>
      </c>
      <c r="JZ168" s="117">
        <f>+JZ167/736341</f>
        <v>0.16651660032512111</v>
      </c>
      <c r="LA168" s="117">
        <f>+LA167/736341</f>
        <v>0.16651660032512111</v>
      </c>
    </row>
    <row r="169" spans="6:315" x14ac:dyDescent="0.25">
      <c r="Q169" s="116">
        <f>655/1.1925</f>
        <v>549.26624737945497</v>
      </c>
      <c r="AS169" s="116">
        <f>655/1.1925</f>
        <v>549.26624737945497</v>
      </c>
      <c r="BT169" s="116">
        <f>655/1.1925</f>
        <v>549.26624737945497</v>
      </c>
      <c r="CU169" s="116">
        <f>655/1.1925</f>
        <v>549.26624737945497</v>
      </c>
      <c r="DV169" s="116">
        <f>655/1.1925</f>
        <v>549.26624737945497</v>
      </c>
      <c r="EW169" s="116">
        <f>655/1.1925</f>
        <v>549.26624737945497</v>
      </c>
      <c r="FX169" s="116">
        <f>655/1.1925</f>
        <v>549.26624737945497</v>
      </c>
      <c r="GY169" s="116">
        <f>655/1.1925</f>
        <v>549.26624737945497</v>
      </c>
      <c r="HZ169" s="116">
        <f>655/1.1925</f>
        <v>549.26624737945497</v>
      </c>
      <c r="JA169" s="116">
        <f>655/1.1925</f>
        <v>549.26624737945497</v>
      </c>
      <c r="KB169" s="116">
        <f>655/1.1925</f>
        <v>549.26624737945497</v>
      </c>
      <c r="LC169" s="116">
        <f>655/1.1925</f>
        <v>549.26624737945497</v>
      </c>
    </row>
    <row r="172" spans="6:315" x14ac:dyDescent="0.25">
      <c r="O172" s="116">
        <f>966-170+251-597+352</f>
        <v>802</v>
      </c>
      <c r="Q172" s="116">
        <f>786-550</f>
        <v>236</v>
      </c>
      <c r="AQ172" s="116">
        <f>966-170+251-597+352</f>
        <v>802</v>
      </c>
      <c r="AS172" s="116">
        <f>786-550</f>
        <v>236</v>
      </c>
      <c r="BR172" s="116">
        <f>966-170+251-597+352</f>
        <v>802</v>
      </c>
      <c r="BT172" s="116">
        <f>786-550</f>
        <v>236</v>
      </c>
      <c r="CS172" s="116">
        <f>966-170+251-597+352</f>
        <v>802</v>
      </c>
      <c r="CU172" s="116">
        <f>786-550</f>
        <v>236</v>
      </c>
      <c r="DT172" s="116">
        <f>966-170+251-597+352</f>
        <v>802</v>
      </c>
      <c r="DV172" s="116">
        <f>786-550</f>
        <v>236</v>
      </c>
      <c r="EU172" s="116">
        <f>966-170+251-597+352</f>
        <v>802</v>
      </c>
      <c r="EW172" s="116">
        <f>786-550</f>
        <v>236</v>
      </c>
      <c r="FV172" s="116">
        <f>966-170+251-597+352</f>
        <v>802</v>
      </c>
      <c r="FX172" s="116">
        <f>786-550</f>
        <v>236</v>
      </c>
      <c r="GW172" s="116">
        <f>966-170+251-597+352</f>
        <v>802</v>
      </c>
      <c r="GY172" s="116">
        <f>786-550</f>
        <v>236</v>
      </c>
      <c r="HX172" s="116">
        <f>966-170+251-597+352</f>
        <v>802</v>
      </c>
      <c r="HZ172" s="116">
        <f>786-550</f>
        <v>236</v>
      </c>
      <c r="IY172" s="116">
        <f>966-170+251-597+352</f>
        <v>802</v>
      </c>
      <c r="JA172" s="116">
        <f>786-550</f>
        <v>236</v>
      </c>
      <c r="JZ172" s="116">
        <f>966-170+251-597+352</f>
        <v>802</v>
      </c>
      <c r="KB172" s="116">
        <f>786-550</f>
        <v>236</v>
      </c>
      <c r="LA172" s="116">
        <f>966-170+251-597+352</f>
        <v>802</v>
      </c>
      <c r="LC172" s="116">
        <f>786-550</f>
        <v>236</v>
      </c>
    </row>
    <row r="174" spans="6:315" x14ac:dyDescent="0.25">
      <c r="M174" s="117">
        <f>80-56</f>
        <v>24</v>
      </c>
      <c r="AO174" s="117">
        <f>80-56</f>
        <v>24</v>
      </c>
      <c r="BP174" s="117">
        <f>80-56</f>
        <v>24</v>
      </c>
      <c r="CQ174" s="117">
        <f>80-56</f>
        <v>24</v>
      </c>
      <c r="DR174" s="117">
        <f>80-56</f>
        <v>24</v>
      </c>
      <c r="ES174" s="117">
        <f>80-56</f>
        <v>24</v>
      </c>
      <c r="FT174" s="117">
        <f>80-56</f>
        <v>24</v>
      </c>
      <c r="GU174" s="117">
        <f>80-56</f>
        <v>24</v>
      </c>
      <c r="HV174" s="117">
        <f>80-56</f>
        <v>24</v>
      </c>
      <c r="IW174" s="117">
        <f>80-56</f>
        <v>24</v>
      </c>
      <c r="JX174" s="117">
        <f>80-56</f>
        <v>24</v>
      </c>
      <c r="KY174" s="117">
        <f>80-56</f>
        <v>24</v>
      </c>
    </row>
    <row r="175" spans="6:315" x14ac:dyDescent="0.25">
      <c r="M175" s="116">
        <f>789-116+251-587+352</f>
        <v>689</v>
      </c>
      <c r="AO175" s="116">
        <f>789-116+251-587+352</f>
        <v>689</v>
      </c>
      <c r="BP175" s="116">
        <f>789-116+251-587+352</f>
        <v>689</v>
      </c>
      <c r="CQ175" s="116">
        <f>789-116+251-587+352</f>
        <v>689</v>
      </c>
      <c r="DR175" s="116">
        <f>789-116+251-587+352</f>
        <v>689</v>
      </c>
      <c r="ES175" s="116">
        <f>789-116+251-587+352</f>
        <v>689</v>
      </c>
      <c r="FT175" s="116">
        <f>789-116+251-587+352</f>
        <v>689</v>
      </c>
      <c r="GU175" s="116">
        <f>789-116+251-587+352</f>
        <v>689</v>
      </c>
      <c r="HV175" s="116">
        <f>789-116+251-587+352</f>
        <v>689</v>
      </c>
      <c r="IW175" s="116">
        <f>789-116+251-587+352</f>
        <v>689</v>
      </c>
      <c r="JX175" s="116">
        <f>789-116+251-587+352</f>
        <v>689</v>
      </c>
      <c r="KY175" s="116">
        <f>789-116+251-587+352</f>
        <v>689</v>
      </c>
    </row>
    <row r="178" spans="13:311" x14ac:dyDescent="0.25">
      <c r="M178" s="116">
        <f>515+242-363</f>
        <v>394</v>
      </c>
      <c r="AO178" s="116">
        <f>515+242-363</f>
        <v>394</v>
      </c>
      <c r="BP178" s="116">
        <f>515+242-363</f>
        <v>394</v>
      </c>
      <c r="CQ178" s="116">
        <f>515+242-363</f>
        <v>394</v>
      </c>
      <c r="DR178" s="116">
        <f>515+242-363</f>
        <v>394</v>
      </c>
      <c r="ES178" s="116">
        <f>515+242-363</f>
        <v>394</v>
      </c>
      <c r="FT178" s="116">
        <f>515+242-363</f>
        <v>394</v>
      </c>
      <c r="GU178" s="116">
        <f>515+242-363</f>
        <v>394</v>
      </c>
      <c r="HV178" s="116">
        <f>515+242-363</f>
        <v>394</v>
      </c>
      <c r="IW178" s="116">
        <f>515+242-363</f>
        <v>394</v>
      </c>
      <c r="JX178" s="116">
        <f>515+242-363</f>
        <v>394</v>
      </c>
      <c r="KY178" s="116">
        <f>515+242-363</f>
        <v>394</v>
      </c>
    </row>
    <row r="195" spans="13:311" x14ac:dyDescent="0.25">
      <c r="M195" s="116">
        <f>3.17*3</f>
        <v>9.51</v>
      </c>
      <c r="AO195" s="116">
        <f>3.17*3</f>
        <v>9.51</v>
      </c>
      <c r="BP195" s="116">
        <f>3.17*3</f>
        <v>9.51</v>
      </c>
      <c r="CQ195" s="116">
        <f>3.17*3</f>
        <v>9.51</v>
      </c>
      <c r="DR195" s="116">
        <f>3.17*3</f>
        <v>9.51</v>
      </c>
      <c r="ES195" s="116">
        <f>3.17*3</f>
        <v>9.51</v>
      </c>
      <c r="FT195" s="116">
        <f>3.17*3</f>
        <v>9.51</v>
      </c>
      <c r="GU195" s="116">
        <f>3.17*3</f>
        <v>9.51</v>
      </c>
      <c r="HV195" s="116">
        <f>3.17*3</f>
        <v>9.51</v>
      </c>
      <c r="IW195" s="116">
        <f>3.17*3</f>
        <v>9.51</v>
      </c>
      <c r="JX195" s="116">
        <f>3.17*3</f>
        <v>9.51</v>
      </c>
      <c r="KY195" s="116">
        <f>3.17*3</f>
        <v>9.51</v>
      </c>
    </row>
    <row r="203" spans="13:311" x14ac:dyDescent="0.25">
      <c r="M203" s="116">
        <f>25-13</f>
        <v>12</v>
      </c>
      <c r="AO203" s="116">
        <f>25-13</f>
        <v>12</v>
      </c>
      <c r="BP203" s="116">
        <f>25-13</f>
        <v>12</v>
      </c>
      <c r="CQ203" s="116">
        <f>25-13</f>
        <v>12</v>
      </c>
      <c r="DR203" s="116">
        <f>25-13</f>
        <v>12</v>
      </c>
      <c r="ES203" s="116">
        <f>25-13</f>
        <v>12</v>
      </c>
      <c r="FT203" s="116">
        <f>25-13</f>
        <v>12</v>
      </c>
      <c r="GU203" s="116">
        <f>25-13</f>
        <v>12</v>
      </c>
      <c r="HV203" s="116">
        <f>25-13</f>
        <v>12</v>
      </c>
      <c r="IW203" s="116">
        <f>25-13</f>
        <v>12</v>
      </c>
      <c r="JX203" s="116">
        <f>25-13</f>
        <v>12</v>
      </c>
      <c r="KY203" s="116">
        <f>25-13</f>
        <v>12</v>
      </c>
    </row>
    <row r="211" spans="13:312" x14ac:dyDescent="0.25">
      <c r="M211" s="116">
        <f>265*6/12</f>
        <v>132.5</v>
      </c>
      <c r="N211" s="117">
        <f>+M211+M213</f>
        <v>177.5</v>
      </c>
      <c r="AO211" s="116">
        <f>265*6/12</f>
        <v>132.5</v>
      </c>
      <c r="BP211" s="116">
        <f>265*6/12</f>
        <v>132.5</v>
      </c>
      <c r="BQ211" s="117">
        <f>+BP211+BP213</f>
        <v>177.5</v>
      </c>
      <c r="CQ211" s="116">
        <f>265*6/12</f>
        <v>132.5</v>
      </c>
      <c r="CR211" s="117">
        <f>+CQ211+CQ213</f>
        <v>177.5</v>
      </c>
      <c r="DR211" s="116">
        <f>265*6/12</f>
        <v>132.5</v>
      </c>
      <c r="DS211" s="117">
        <f>+DR211+DR213</f>
        <v>177.5</v>
      </c>
      <c r="ES211" s="116">
        <f>265*6/12</f>
        <v>132.5</v>
      </c>
      <c r="ET211" s="117">
        <f>+ES211+ES213</f>
        <v>177.5</v>
      </c>
      <c r="FT211" s="116">
        <f>265*6/12</f>
        <v>132.5</v>
      </c>
      <c r="FU211" s="117">
        <f>+FT211+FT213</f>
        <v>177.5</v>
      </c>
      <c r="GU211" s="116">
        <f>265*6/12</f>
        <v>132.5</v>
      </c>
      <c r="GV211" s="117">
        <f>+GU211+GU213</f>
        <v>177.5</v>
      </c>
      <c r="HV211" s="116">
        <f>265*6/12</f>
        <v>132.5</v>
      </c>
      <c r="HW211" s="117">
        <f>+HV211+HV213</f>
        <v>177.5</v>
      </c>
      <c r="IW211" s="116">
        <f>265*6/12</f>
        <v>132.5</v>
      </c>
      <c r="IX211" s="117">
        <f>+IW211+IW213</f>
        <v>177.5</v>
      </c>
      <c r="JX211" s="116">
        <f>265*6/12</f>
        <v>132.5</v>
      </c>
      <c r="JY211" s="117">
        <f>+JX211+JX213</f>
        <v>177.5</v>
      </c>
      <c r="KY211" s="116">
        <f>265*6/12</f>
        <v>132.5</v>
      </c>
      <c r="KZ211" s="117">
        <f>+KY211+KY213</f>
        <v>177.5</v>
      </c>
    </row>
    <row r="212" spans="13:312" x14ac:dyDescent="0.25">
      <c r="M212" s="116">
        <f>-221*6/12</f>
        <v>-110.5</v>
      </c>
      <c r="N212" s="117">
        <f>+M212+M214+M215</f>
        <v>-172.5</v>
      </c>
      <c r="AO212" s="116">
        <f>-221*6/12</f>
        <v>-110.5</v>
      </c>
      <c r="BP212" s="116">
        <f>-221*6/12</f>
        <v>-110.5</v>
      </c>
      <c r="BQ212" s="117">
        <f>+BP212+BP214+BP215</f>
        <v>-172.5</v>
      </c>
      <c r="CQ212" s="116">
        <f>-221*6/12</f>
        <v>-110.5</v>
      </c>
      <c r="CR212" s="117">
        <f>+CQ212+CQ214+CQ215</f>
        <v>-172.5</v>
      </c>
      <c r="DR212" s="116">
        <f>-221*6/12</f>
        <v>-110.5</v>
      </c>
      <c r="DS212" s="117">
        <f>+DR212+DR214+DR215</f>
        <v>-172.5</v>
      </c>
      <c r="ES212" s="116">
        <f>-221*6/12</f>
        <v>-110.5</v>
      </c>
      <c r="ET212" s="117">
        <f>+ES212+ES214+ES215</f>
        <v>-172.5</v>
      </c>
      <c r="FT212" s="116">
        <f>-221*6/12</f>
        <v>-110.5</v>
      </c>
      <c r="FU212" s="117">
        <f>+FT212+FT214+FT215</f>
        <v>-172.5</v>
      </c>
      <c r="GU212" s="116">
        <f>-221*6/12</f>
        <v>-110.5</v>
      </c>
      <c r="GV212" s="117">
        <f>+GU212+GU214+GU215</f>
        <v>-172.5</v>
      </c>
      <c r="HV212" s="116">
        <f>-221*6/12</f>
        <v>-110.5</v>
      </c>
      <c r="HW212" s="117">
        <f>+HV212+HV214+HV215</f>
        <v>-172.5</v>
      </c>
      <c r="IW212" s="116">
        <f>-221*6/12</f>
        <v>-110.5</v>
      </c>
      <c r="IX212" s="117">
        <f>+IW212+IW214+IW215</f>
        <v>-172.5</v>
      </c>
      <c r="JX212" s="116">
        <f>-221*6/12</f>
        <v>-110.5</v>
      </c>
      <c r="JY212" s="117">
        <f>+JX212+JX214+JX215</f>
        <v>-172.5</v>
      </c>
      <c r="KY212" s="116">
        <f>-221*6/12</f>
        <v>-110.5</v>
      </c>
      <c r="KZ212" s="117">
        <f>+KY212+KY214+KY215</f>
        <v>-172.5</v>
      </c>
    </row>
    <row r="213" spans="13:312" x14ac:dyDescent="0.25">
      <c r="M213" s="116">
        <v>45</v>
      </c>
      <c r="AO213" s="116">
        <v>45</v>
      </c>
      <c r="BP213" s="116">
        <v>45</v>
      </c>
      <c r="CQ213" s="116">
        <v>45</v>
      </c>
      <c r="DR213" s="116">
        <v>45</v>
      </c>
      <c r="ES213" s="116">
        <v>45</v>
      </c>
      <c r="FT213" s="116">
        <v>45</v>
      </c>
      <c r="GU213" s="116">
        <v>45</v>
      </c>
      <c r="HV213" s="116">
        <v>45</v>
      </c>
      <c r="IW213" s="116">
        <v>45</v>
      </c>
      <c r="JX213" s="116">
        <v>45</v>
      </c>
      <c r="KY213" s="116">
        <v>45</v>
      </c>
    </row>
    <row r="214" spans="13:312" x14ac:dyDescent="0.25">
      <c r="M214" s="116">
        <v>-22</v>
      </c>
      <c r="AO214" s="116">
        <v>-22</v>
      </c>
      <c r="BP214" s="116">
        <v>-22</v>
      </c>
      <c r="CQ214" s="116">
        <v>-22</v>
      </c>
      <c r="DR214" s="116">
        <v>-22</v>
      </c>
      <c r="ES214" s="116">
        <v>-22</v>
      </c>
      <c r="FT214" s="116">
        <v>-22</v>
      </c>
      <c r="GU214" s="116">
        <v>-22</v>
      </c>
      <c r="HV214" s="116">
        <v>-22</v>
      </c>
      <c r="IW214" s="116">
        <v>-22</v>
      </c>
      <c r="JX214" s="116">
        <v>-22</v>
      </c>
      <c r="KY214" s="116">
        <v>-22</v>
      </c>
    </row>
    <row r="215" spans="13:312" x14ac:dyDescent="0.25">
      <c r="M215" s="116">
        <v>-40</v>
      </c>
      <c r="AO215" s="116">
        <v>-40</v>
      </c>
      <c r="BP215" s="116">
        <v>-40</v>
      </c>
      <c r="CQ215" s="116">
        <v>-40</v>
      </c>
      <c r="DR215" s="116">
        <v>-40</v>
      </c>
      <c r="ES215" s="116">
        <v>-40</v>
      </c>
      <c r="FT215" s="116">
        <v>-40</v>
      </c>
      <c r="GU215" s="116">
        <v>-40</v>
      </c>
      <c r="HV215" s="116">
        <v>-40</v>
      </c>
      <c r="IW215" s="116">
        <v>-40</v>
      </c>
      <c r="JX215" s="116">
        <v>-40</v>
      </c>
      <c r="KY215" s="116">
        <v>-40</v>
      </c>
    </row>
    <row r="244" spans="4:302" x14ac:dyDescent="0.25">
      <c r="D244" s="116">
        <v>0.97991507864887184</v>
      </c>
      <c r="AF244" s="116">
        <v>0.97991507864887184</v>
      </c>
      <c r="BG244" s="116">
        <v>0.97991507864887184</v>
      </c>
      <c r="CH244" s="116">
        <v>0.97991507864887184</v>
      </c>
      <c r="DI244" s="116">
        <v>0.97991507864887184</v>
      </c>
      <c r="EJ244" s="116">
        <v>0.97991507864887184</v>
      </c>
      <c r="FK244" s="116">
        <v>0.97991507864887184</v>
      </c>
      <c r="GL244" s="116">
        <v>0.97991507864887184</v>
      </c>
      <c r="HM244" s="116">
        <v>0.97991507864887184</v>
      </c>
      <c r="IN244" s="116">
        <v>0.97991507864887184</v>
      </c>
      <c r="JO244" s="116">
        <v>0.97991507864887184</v>
      </c>
      <c r="KP244" s="116">
        <v>0.97991507864887184</v>
      </c>
    </row>
  </sheetData>
  <mergeCells count="28">
    <mergeCell ref="JP1:JT1"/>
    <mergeCell ref="KQ1:KU1"/>
    <mergeCell ref="JV2:JW2"/>
    <mergeCell ref="KW2:KX2"/>
    <mergeCell ref="BO1:BU1"/>
    <mergeCell ref="GS2:GT2"/>
    <mergeCell ref="HT2:HU2"/>
    <mergeCell ref="CA1:CG1"/>
    <mergeCell ref="CY1:DE1"/>
    <mergeCell ref="FR2:FS2"/>
    <mergeCell ref="CO2:CP2"/>
    <mergeCell ref="GM1:GQ1"/>
    <mergeCell ref="FL1:FP1"/>
    <mergeCell ref="IU2:IV2"/>
    <mergeCell ref="HN1:HR1"/>
    <mergeCell ref="IO1:IS1"/>
    <mergeCell ref="AM2:AN2"/>
    <mergeCell ref="BN2:BO2"/>
    <mergeCell ref="K2:L2"/>
    <mergeCell ref="DP2:DQ2"/>
    <mergeCell ref="EQ2:ER2"/>
    <mergeCell ref="BH1:BL1"/>
    <mergeCell ref="CI1:CM1"/>
    <mergeCell ref="DJ1:DN1"/>
    <mergeCell ref="AE1:AK1"/>
    <mergeCell ref="AQ1:AW1"/>
    <mergeCell ref="DX1:ED1"/>
    <mergeCell ref="EK1:EO1"/>
  </mergeCells>
  <pageMargins left="0.25" right="0.25" top="0.75" bottom="0.75" header="0.3" footer="0.3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BEA9BF3866DB47B6F856E7EC41949E" ma:contentTypeVersion="9" ma:contentTypeDescription="Create a new document." ma:contentTypeScope="" ma:versionID="80249e9e9978054c7c137ff4cf86884f">
  <xsd:schema xmlns:xsd="http://www.w3.org/2001/XMLSchema" xmlns:xs="http://www.w3.org/2001/XMLSchema" xmlns:p="http://schemas.microsoft.com/office/2006/metadata/properties" xmlns:ns3="4f295300-bbd4-4ff8-b637-19662e6e0fa3" targetNamespace="http://schemas.microsoft.com/office/2006/metadata/properties" ma:root="true" ma:fieldsID="3bd11de9ed08f19e1026a763d41e6d1f" ns3:_="">
    <xsd:import namespace="4f295300-bbd4-4ff8-b637-19662e6e0fa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95300-bbd4-4ff8-b637-19662e6e0fa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295300-bbd4-4ff8-b637-19662e6e0fa3" xsi:nil="true"/>
  </documentManagement>
</p:properties>
</file>

<file path=customXml/itemProps1.xml><?xml version="1.0" encoding="utf-8"?>
<ds:datastoreItem xmlns:ds="http://schemas.openxmlformats.org/officeDocument/2006/customXml" ds:itemID="{D5B324C4-08A6-48A1-A3E1-E03E52BA66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295300-bbd4-4ff8-b637-19662e6e0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76EF0-6D26-489E-814E-7E94D80556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5D10AD-6819-4ABB-BD83-06DEF58012EB}">
  <ds:schemaRefs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4f295300-bbd4-4ff8-b637-19662e6e0fa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Hyp 2027</vt:lpstr>
      <vt:lpstr>Direct Local</vt:lpstr>
      <vt:lpstr>Reass Local</vt:lpstr>
      <vt:lpstr>CPC SAZ Local</vt:lpstr>
      <vt:lpstr>Direct</vt:lpstr>
      <vt:lpstr>Reass</vt:lpstr>
      <vt:lpstr>CPC SAZ</vt:lpstr>
      <vt:lpstr>'CPC SAZ'!Zone_d_impression</vt:lpstr>
      <vt:lpstr>'CPC SAZ Local'!Zone_d_impression</vt:lpstr>
      <vt:lpstr>Reass!Zone_d_impression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Direction Actuariat Gi (SanlamAllianz CM)</dc:creator>
  <cp:lastModifiedBy>Direction Actuariat Gi (SanlamAllianz CM)</cp:lastModifiedBy>
  <dcterms:created xsi:type="dcterms:W3CDTF">2026-09-23T07:35:01Z</dcterms:created>
  <dcterms:modified xsi:type="dcterms:W3CDTF">2026-09-23T07:39:16Z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0x010100B9BEA9BF3866DB47B6F856E7EC41949E</vt:lpwstr>
  </property>
</Properties>
</file>