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n Kumar\Desktop\"/>
    </mc:Choice>
  </mc:AlternateContent>
  <xr:revisionPtr revIDLastSave="0" documentId="8_{F16329DE-355A-467C-B568-9B9EFFECBFAC}" xr6:coauthVersionLast="44" xr6:coauthVersionMax="44" xr10:uidLastSave="{00000000-0000-0000-0000-000000000000}"/>
  <bookViews>
    <workbookView xWindow="-108" yWindow="-108" windowWidth="23256" windowHeight="12576" activeTab="7" xr2:uid="{00000000-000D-0000-FFFF-FFFF00000000}"/>
  </bookViews>
  <sheets>
    <sheet name="a4data" sheetId="1" r:id="rId1"/>
    <sheet name="PRQ AVG " sheetId="3" r:id="rId2"/>
    <sheet name="PRQ By Size" sheetId="4" r:id="rId3"/>
    <sheet name="PRQ by process" sheetId="6" r:id="rId4"/>
    <sheet name="PRQ By Language" sheetId="7" r:id="rId5"/>
    <sheet name="PRQ History" sheetId="8" r:id="rId6"/>
    <sheet name="CQT Data" sheetId="9" r:id="rId7"/>
    <sheet name="CQT" sheetId="10" r:id="rId8"/>
    <sheet name="CQT Size" sheetId="11" r:id="rId9"/>
    <sheet name="CQT Product" sheetId="12" r:id="rId10"/>
    <sheet name="Variables" sheetId="2" r:id="rId11"/>
  </sheets>
  <externalReferences>
    <externalReference r:id="rId12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9" l="1"/>
  <c r="A64" i="9"/>
  <c r="C63" i="9"/>
  <c r="A63" i="9"/>
  <c r="C62" i="9"/>
  <c r="A62" i="9"/>
  <c r="C61" i="9"/>
  <c r="A61" i="9"/>
  <c r="C60" i="9"/>
  <c r="A60" i="9"/>
  <c r="C59" i="9"/>
  <c r="A59" i="9"/>
  <c r="C58" i="9"/>
  <c r="A58" i="9"/>
  <c r="C57" i="9"/>
  <c r="A57" i="9"/>
  <c r="C56" i="9"/>
  <c r="A56" i="9"/>
  <c r="C55" i="9"/>
  <c r="A55" i="9"/>
  <c r="C54" i="9"/>
  <c r="A54" i="9"/>
  <c r="C53" i="9"/>
  <c r="A53" i="9"/>
  <c r="C52" i="9"/>
  <c r="A52" i="9"/>
  <c r="C51" i="9"/>
  <c r="A51" i="9"/>
  <c r="C50" i="9"/>
  <c r="A50" i="9"/>
  <c r="C49" i="9"/>
  <c r="A49" i="9"/>
  <c r="C48" i="9"/>
  <c r="A48" i="9"/>
  <c r="C47" i="9"/>
  <c r="A47" i="9"/>
  <c r="C46" i="9"/>
  <c r="A46" i="9"/>
  <c r="C45" i="9"/>
  <c r="A45" i="9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O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R65" i="9"/>
  <c r="AQ65" i="9"/>
  <c r="L6" i="7" l="1"/>
  <c r="L12" i="6"/>
  <c r="L8" i="6"/>
  <c r="J9" i="6"/>
  <c r="J8" i="6"/>
  <c r="J7" i="6"/>
  <c r="AQ77" i="9" l="1"/>
  <c r="AQ78" i="9" s="1"/>
  <c r="AP77" i="9"/>
  <c r="AP78" i="9" s="1"/>
  <c r="AO77" i="9"/>
  <c r="AO78" i="9" s="1"/>
  <c r="AN77" i="9"/>
  <c r="AN78" i="9" s="1"/>
  <c r="AM77" i="9"/>
  <c r="AM78" i="9" s="1"/>
  <c r="AL77" i="9"/>
  <c r="AL78" i="9" s="1"/>
  <c r="AK77" i="9"/>
  <c r="AK78" i="9" s="1"/>
  <c r="AJ77" i="9"/>
  <c r="AJ78" i="9" s="1"/>
  <c r="AI77" i="9"/>
  <c r="AI78" i="9" s="1"/>
  <c r="AH77" i="9"/>
  <c r="AH78" i="9" s="1"/>
  <c r="AG77" i="9"/>
  <c r="AG78" i="9" s="1"/>
  <c r="AF77" i="9"/>
  <c r="AF78" i="9" s="1"/>
  <c r="AE77" i="9"/>
  <c r="AE78" i="9" s="1"/>
  <c r="AD77" i="9"/>
  <c r="AD78" i="9" s="1"/>
  <c r="AC77" i="9"/>
  <c r="AC78" i="9" s="1"/>
  <c r="AB77" i="9"/>
  <c r="AB78" i="9" s="1"/>
  <c r="AA77" i="9"/>
  <c r="AA78" i="9" s="1"/>
  <c r="Z77" i="9"/>
  <c r="Z78" i="9" s="1"/>
  <c r="Y77" i="9"/>
  <c r="Y78" i="9" s="1"/>
  <c r="X77" i="9"/>
  <c r="X78" i="9" s="1"/>
  <c r="W77" i="9"/>
  <c r="W78" i="9" s="1"/>
  <c r="V77" i="9"/>
  <c r="V78" i="9" s="1"/>
  <c r="U77" i="9"/>
  <c r="U78" i="9" s="1"/>
  <c r="T77" i="9"/>
  <c r="T78" i="9" s="1"/>
  <c r="S77" i="9"/>
  <c r="S78" i="9" s="1"/>
  <c r="R77" i="9"/>
  <c r="R78" i="9" s="1"/>
  <c r="Q77" i="9"/>
  <c r="Q78" i="9" s="1"/>
  <c r="P77" i="9"/>
  <c r="P78" i="9" s="1"/>
  <c r="O77" i="9"/>
  <c r="N77" i="9"/>
  <c r="M77" i="9"/>
  <c r="L77" i="9"/>
  <c r="K77" i="9"/>
  <c r="J77" i="9"/>
  <c r="I77" i="9"/>
  <c r="H77" i="9"/>
  <c r="AQ76" i="9"/>
  <c r="AP76" i="9"/>
  <c r="AO76" i="9"/>
  <c r="AM76" i="9"/>
  <c r="AL76" i="9"/>
  <c r="AK76" i="9"/>
  <c r="AJ76" i="9"/>
  <c r="AH76" i="9"/>
  <c r="AG76" i="9"/>
  <c r="AF76" i="9"/>
  <c r="AE76" i="9"/>
  <c r="AD76" i="9"/>
  <c r="AC76" i="9"/>
  <c r="AA76" i="9"/>
  <c r="Z76" i="9"/>
  <c r="Y76" i="9"/>
  <c r="X76" i="9"/>
  <c r="V76" i="9"/>
  <c r="U76" i="9"/>
  <c r="T76" i="9"/>
  <c r="S76" i="9"/>
  <c r="R76" i="9"/>
  <c r="Q76" i="9"/>
  <c r="H78" i="9" l="1"/>
  <c r="H76" i="9"/>
  <c r="I78" i="9" l="1"/>
  <c r="I76" i="9"/>
  <c r="J78" i="9" l="1"/>
  <c r="J76" i="9"/>
  <c r="K78" i="9" l="1"/>
  <c r="L78" i="9" l="1"/>
  <c r="L76" i="9"/>
  <c r="M76" i="9" l="1"/>
  <c r="M78" i="9"/>
  <c r="N76" i="9" l="1"/>
  <c r="N78" i="9"/>
  <c r="O78" i="9" l="1"/>
  <c r="O76" i="9"/>
  <c r="E29" i="8" l="1"/>
  <c r="E28" i="8"/>
  <c r="E27" i="8"/>
  <c r="E26" i="8"/>
  <c r="E25" i="8"/>
  <c r="E24" i="8"/>
  <c r="E23" i="8"/>
  <c r="E22" i="8"/>
  <c r="E21" i="8"/>
  <c r="E20" i="8"/>
  <c r="E19" i="8"/>
  <c r="E18" i="8"/>
  <c r="R10" i="8"/>
  <c r="Q10" i="8"/>
  <c r="P10" i="8"/>
  <c r="O10" i="8"/>
  <c r="L10" i="8"/>
  <c r="K10" i="8"/>
  <c r="J10" i="8"/>
  <c r="I10" i="8"/>
  <c r="F10" i="8"/>
  <c r="E10" i="8"/>
  <c r="D10" i="8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R5" i="6"/>
  <c r="AK30" i="7"/>
  <c r="AK29" i="7"/>
  <c r="AK28" i="7"/>
  <c r="AK27" i="7"/>
  <c r="AK26" i="7"/>
  <c r="AK25" i="7"/>
  <c r="AK24" i="7"/>
  <c r="AK23" i="7"/>
  <c r="AK22" i="7"/>
  <c r="AK21" i="7"/>
  <c r="AK18" i="7"/>
  <c r="AK19" i="7"/>
  <c r="AK20" i="7"/>
  <c r="AK17" i="7"/>
  <c r="AK16" i="7"/>
  <c r="AK15" i="7"/>
  <c r="AK14" i="7"/>
  <c r="AK13" i="7"/>
  <c r="AK12" i="7"/>
  <c r="AK11" i="7"/>
  <c r="AK10" i="7"/>
  <c r="AK9" i="7"/>
  <c r="AK8" i="7"/>
  <c r="AK7" i="7"/>
  <c r="AK6" i="7"/>
  <c r="AK5" i="7"/>
  <c r="AK5" i="6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P5" i="6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5" i="7"/>
  <c r="AI14" i="7"/>
  <c r="AI13" i="7"/>
  <c r="AI16" i="7"/>
  <c r="AI12" i="7"/>
  <c r="AI11" i="7"/>
  <c r="AI10" i="7"/>
  <c r="AI9" i="7"/>
  <c r="AI8" i="7"/>
  <c r="AI7" i="7"/>
  <c r="AI6" i="7"/>
  <c r="AI5" i="7"/>
  <c r="O5" i="6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N5" i="6"/>
  <c r="AG30" i="7"/>
  <c r="AG29" i="7"/>
  <c r="AG28" i="7"/>
  <c r="AG27" i="7"/>
  <c r="AG26" i="7"/>
  <c r="AG25" i="7"/>
  <c r="AG23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J5" i="6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M5" i="6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I5" i="6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G5" i="6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F5" i="6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K5" i="6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J5" i="6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AL5" i="6"/>
  <c r="AL6" i="6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5" i="6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L5" i="6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AH5" i="6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AE5" i="6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4" i="7"/>
  <c r="M15" i="7"/>
  <c r="M13" i="7"/>
  <c r="M12" i="7"/>
  <c r="M11" i="7"/>
  <c r="M10" i="7"/>
  <c r="M9" i="7"/>
  <c r="M8" i="7"/>
  <c r="M7" i="7"/>
  <c r="M6" i="7"/>
  <c r="M5" i="7"/>
  <c r="AD5" i="6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5" i="7"/>
  <c r="AC5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1" i="6"/>
  <c r="AJ12" i="6"/>
  <c r="AJ13" i="6"/>
  <c r="AJ10" i="6"/>
  <c r="AJ9" i="6"/>
  <c r="AJ8" i="6"/>
  <c r="AJ7" i="6"/>
  <c r="AJ6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1" i="6"/>
  <c r="L10" i="6"/>
  <c r="L9" i="6"/>
  <c r="L7" i="6"/>
  <c r="L6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J30" i="6"/>
  <c r="J29" i="6"/>
  <c r="J28" i="6"/>
  <c r="J27" i="6"/>
  <c r="J26" i="6"/>
  <c r="J25" i="6"/>
  <c r="J24" i="6"/>
  <c r="S24" i="6" s="1"/>
  <c r="J23" i="6"/>
  <c r="J22" i="6"/>
  <c r="J21" i="6"/>
  <c r="J20" i="6"/>
  <c r="J19" i="6"/>
  <c r="J18" i="6"/>
  <c r="J17" i="6"/>
  <c r="S17" i="6" s="1"/>
  <c r="J16" i="6"/>
  <c r="J15" i="6"/>
  <c r="J14" i="6"/>
  <c r="J13" i="6"/>
  <c r="J12" i="6"/>
  <c r="J11" i="6"/>
  <c r="J10" i="6"/>
  <c r="J6" i="6"/>
  <c r="S6" i="7" l="1"/>
  <c r="S10" i="6"/>
  <c r="S12" i="6"/>
  <c r="S9" i="6"/>
  <c r="S14" i="6"/>
  <c r="S7" i="6"/>
  <c r="S5" i="7"/>
  <c r="S7" i="7"/>
  <c r="AM6" i="7"/>
  <c r="S8" i="7"/>
  <c r="S11" i="6"/>
  <c r="S8" i="6"/>
  <c r="AM8" i="7"/>
  <c r="AM7" i="7"/>
  <c r="AH7" i="4"/>
  <c r="S6" i="6"/>
  <c r="AM5" i="7"/>
  <c r="S11" i="7"/>
  <c r="AH9" i="4"/>
  <c r="AH6" i="4"/>
  <c r="S13" i="7"/>
  <c r="S9" i="7"/>
  <c r="AM8" i="6"/>
  <c r="AM7" i="6"/>
  <c r="AM6" i="6"/>
  <c r="AM13" i="7"/>
  <c r="AM10" i="7"/>
  <c r="AH8" i="4"/>
  <c r="S19" i="7"/>
  <c r="S23" i="7"/>
  <c r="S29" i="6"/>
  <c r="S28" i="6"/>
  <c r="AM30" i="7"/>
  <c r="S27" i="6"/>
  <c r="S25" i="6"/>
  <c r="S22" i="6"/>
  <c r="S21" i="6"/>
  <c r="S20" i="7"/>
  <c r="S20" i="6"/>
  <c r="AM23" i="7"/>
  <c r="S25" i="7"/>
  <c r="S22" i="7"/>
  <c r="S21" i="7"/>
  <c r="AM21" i="6"/>
  <c r="AM28" i="7"/>
  <c r="AM18" i="6"/>
  <c r="AM29" i="7"/>
  <c r="AM26" i="7"/>
  <c r="AM25" i="7"/>
  <c r="AM24" i="7"/>
  <c r="AM21" i="7"/>
  <c r="AM20" i="6"/>
  <c r="AM24" i="6"/>
  <c r="AM26" i="6"/>
  <c r="S26" i="7"/>
  <c r="AM27" i="6"/>
  <c r="S18" i="7"/>
  <c r="AM30" i="6"/>
  <c r="AM25" i="6"/>
  <c r="S24" i="7"/>
  <c r="AM23" i="6"/>
  <c r="AM22" i="6"/>
  <c r="AM19" i="6"/>
  <c r="S30" i="6"/>
  <c r="AM27" i="7"/>
  <c r="S26" i="6"/>
  <c r="S23" i="6"/>
  <c r="AM22" i="7"/>
  <c r="AH20" i="4"/>
  <c r="AM20" i="7"/>
  <c r="S19" i="6"/>
  <c r="AM19" i="7"/>
  <c r="S18" i="6"/>
  <c r="AM18" i="7"/>
  <c r="S28" i="7"/>
  <c r="S29" i="7"/>
  <c r="AH18" i="4"/>
  <c r="S30" i="7"/>
  <c r="AM29" i="6"/>
  <c r="AM28" i="6"/>
  <c r="S27" i="7"/>
  <c r="AH26" i="4"/>
  <c r="AH21" i="4"/>
  <c r="AH19" i="4"/>
  <c r="AH28" i="4"/>
  <c r="AH29" i="4"/>
  <c r="AH30" i="4"/>
  <c r="AH27" i="4"/>
  <c r="AH25" i="4"/>
  <c r="AH24" i="4"/>
  <c r="AH23" i="4"/>
  <c r="AH22" i="4"/>
  <c r="C10" i="8"/>
  <c r="AM14" i="7"/>
  <c r="S16" i="6"/>
  <c r="AH15" i="4"/>
  <c r="S15" i="7"/>
  <c r="AM9" i="7"/>
  <c r="AM13" i="6"/>
  <c r="AM15" i="6"/>
  <c r="S17" i="7"/>
  <c r="AM17" i="6"/>
  <c r="S10" i="7"/>
  <c r="AM16" i="7"/>
  <c r="AM17" i="7"/>
  <c r="AM15" i="7"/>
  <c r="AM9" i="6"/>
  <c r="AM10" i="6"/>
  <c r="S12" i="7"/>
  <c r="AH13" i="4"/>
  <c r="AH16" i="4"/>
  <c r="AM16" i="6"/>
  <c r="AH17" i="4"/>
  <c r="S15" i="6"/>
  <c r="S13" i="6"/>
  <c r="AM12" i="7"/>
  <c r="AM11" i="7"/>
  <c r="AM11" i="6"/>
  <c r="AH11" i="4"/>
  <c r="AM12" i="6"/>
  <c r="S14" i="7"/>
  <c r="AM14" i="6"/>
  <c r="AH14" i="4"/>
  <c r="S16" i="7"/>
  <c r="AH12" i="4"/>
  <c r="AH10" i="4"/>
  <c r="S5" i="6"/>
  <c r="AH5" i="4"/>
  <c r="AH30" i="3" l="1"/>
  <c r="AH29" i="3"/>
  <c r="AH28" i="3"/>
  <c r="AH26" i="3"/>
  <c r="AH27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M5" i="6" l="1"/>
</calcChain>
</file>

<file path=xl/sharedStrings.xml><?xml version="1.0" encoding="utf-8"?>
<sst xmlns="http://schemas.openxmlformats.org/spreadsheetml/2006/main" count="741" uniqueCount="106">
  <si>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</si>
  <si>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</si>
  <si>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</si>
  <si>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</si>
  <si>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</si>
  <si>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</si>
  <si>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</si>
  <si>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</si>
  <si>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</si>
  <si>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</si>
  <si>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</si>
  <si>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</si>
  <si>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</si>
  <si>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</si>
  <si>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</si>
  <si>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</si>
  <si>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</si>
  <si>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</si>
  <si>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</si>
  <si>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</si>
  <si>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</si>
  <si>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</si>
  <si>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</si>
  <si>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</si>
  <si>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</si>
  <si>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</si>
  <si>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</si>
  <si>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</si>
  <si>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</si>
  <si>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</si>
  <si>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</si>
  <si>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</si>
  <si>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</si>
  <si>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</si>
  <si>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</si>
  <si>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</si>
  <si>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</si>
  <si>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</si>
  <si>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</si>
  <si>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</si>
  <si>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</si>
  <si>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</si>
  <si>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</si>
  <si>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</si>
  <si>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</si>
  <si>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</si>
  <si>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</si>
  <si>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</si>
  <si>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</si>
  <si>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Extreme</t>
  </si>
  <si>
    <t>Java</t>
  </si>
  <si>
    <t>C++</t>
  </si>
  <si>
    <t>SCRUM</t>
  </si>
  <si>
    <t>Spring</t>
  </si>
  <si>
    <t>Column1</t>
  </si>
  <si>
    <t>Column2</t>
  </si>
  <si>
    <t>Column3</t>
  </si>
  <si>
    <t>Number of Defects</t>
  </si>
  <si>
    <t>Months</t>
  </si>
  <si>
    <t>Uncorrected</t>
  </si>
  <si>
    <t>TOTAL</t>
  </si>
  <si>
    <t>Average</t>
  </si>
  <si>
    <t>Total</t>
  </si>
  <si>
    <t>Defects</t>
  </si>
  <si>
    <t>UNCORRECTED</t>
  </si>
  <si>
    <t>AVERAGE</t>
  </si>
  <si>
    <t>EXTREME</t>
  </si>
  <si>
    <t>Extreme Programming</t>
  </si>
  <si>
    <t>Defects per KLOC</t>
  </si>
  <si>
    <t>JAVA</t>
  </si>
  <si>
    <t>Q1</t>
  </si>
  <si>
    <t>Q2</t>
  </si>
  <si>
    <t>Q3</t>
  </si>
  <si>
    <t>Q4</t>
  </si>
  <si>
    <t>PRODUCTS</t>
  </si>
  <si>
    <t>A,B,C</t>
  </si>
  <si>
    <t>D,E</t>
  </si>
  <si>
    <t>F,G</t>
  </si>
  <si>
    <t>H,I,J</t>
  </si>
  <si>
    <t>Q5</t>
  </si>
  <si>
    <t>Q6</t>
  </si>
  <si>
    <t>Q7</t>
  </si>
  <si>
    <t>Q8</t>
  </si>
  <si>
    <t>K,L,M</t>
  </si>
  <si>
    <t>N,O</t>
  </si>
  <si>
    <t>P,Q</t>
  </si>
  <si>
    <t>R,S,T</t>
  </si>
  <si>
    <t>Q9</t>
  </si>
  <si>
    <t>Q10</t>
  </si>
  <si>
    <t>Q11</t>
  </si>
  <si>
    <t>Q12</t>
  </si>
  <si>
    <t>U,V,W</t>
  </si>
  <si>
    <t>X,Y</t>
  </si>
  <si>
    <t>Z,ZA</t>
  </si>
  <si>
    <t>ZB,ZC,ZD</t>
  </si>
  <si>
    <t>Quarter</t>
  </si>
  <si>
    <t xml:space="preserve">Best </t>
  </si>
  <si>
    <t>Worst</t>
  </si>
  <si>
    <t>MONTH</t>
  </si>
  <si>
    <t>NEW</t>
  </si>
  <si>
    <t>CORRECTED</t>
  </si>
  <si>
    <t>SIZE</t>
  </si>
  <si>
    <t>PRODUCT</t>
  </si>
  <si>
    <t>Table used to make calculations for Current Quality Analysis:</t>
  </si>
  <si>
    <t>CQT SIZE</t>
  </si>
  <si>
    <t>CQT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</si>
</sst>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\ ;\(&quot;$&quot;#,##0\)"/>
  </numFmts>
  <fonts count="25" x14ac:knownFonts="1">
    <font>
      <sz val="10"/>
      <color indexed="22"/>
      <name val="Arial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color indexed="8"/>
      <name val="Arial"/>
      <family val="2"/>
    </font>
    <font>
      <sz val="10"/>
      <color indexed="22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0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indexed="22"/>
      <name val="Arial"/>
      <family val="2"/>
    </font>
    <font>
      <b/>
      <sz val="10"/>
      <color theme="3" tint="0.39997558519241921"/>
      <name val="Arial"/>
      <family val="2"/>
    </font>
    <font>
      <b/>
      <sz val="10"/>
      <color rgb="FFFF0000"/>
      <name val="Arial"/>
      <family val="2"/>
    </font>
    <font>
      <b/>
      <sz val="10"/>
      <color theme="9" tint="-0.499984740745262"/>
      <name val="Arial"/>
      <family val="2"/>
    </font>
    <font>
      <sz val="10"/>
      <color rgb="FFC0C0C0"/>
      <name val="Arial"/>
      <family val="2"/>
    </font>
    <font>
      <sz val="10"/>
      <color rgb="FF000000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b/>
      <sz val="10"/>
      <color theme="1" tint="4.9989318521683403E-2"/>
      <name val="Arial"/>
      <family val="2"/>
    </font>
    <font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6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  <xf numFmtId="0" fontId="9" fillId="0" borderId="0"/>
    <xf numFmtId="0" fontId="4" fillId="0" borderId="0"/>
  </cellStyleXfs>
  <cellXfs count="156">
    <xf numFmtId="0" fontId="0" fillId="0" borderId="0" xfId="0"/>
    <xf numFmtId="0" fontId="3" fillId="0" borderId="0" xfId="0" applyFont="1"/>
    <xf numFmtId="0" fontId="3" fillId="0" borderId="2" xfId="0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0" xfId="0" applyFont="1"/>
    <xf numFmtId="0" fontId="7" fillId="0" borderId="9" xfId="0" applyFont="1" applyBorder="1"/>
    <xf numFmtId="0" fontId="7" fillId="0" borderId="11" xfId="0" applyFont="1" applyBorder="1"/>
    <xf numFmtId="0" fontId="7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35" xfId="0" applyFont="1" applyBorder="1"/>
    <xf numFmtId="0" fontId="7" fillId="2" borderId="9" xfId="0" applyFont="1" applyFill="1" applyBorder="1"/>
    <xf numFmtId="0" fontId="7" fillId="2" borderId="10" xfId="0" applyFont="1" applyFill="1" applyBorder="1"/>
    <xf numFmtId="0" fontId="21" fillId="0" borderId="4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7" fillId="2" borderId="11" xfId="0" applyFont="1" applyFill="1" applyBorder="1"/>
    <xf numFmtId="0" fontId="23" fillId="3" borderId="9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/>
    </xf>
    <xf numFmtId="0" fontId="24" fillId="3" borderId="9" xfId="0" applyFont="1" applyFill="1" applyBorder="1"/>
    <xf numFmtId="0" fontId="24" fillId="0" borderId="0" xfId="0" applyFont="1"/>
    <xf numFmtId="0" fontId="23" fillId="3" borderId="9" xfId="0" applyFont="1" applyFill="1" applyBorder="1"/>
    <xf numFmtId="0" fontId="23" fillId="3" borderId="0" xfId="0" applyFont="1" applyFill="1"/>
    <xf numFmtId="0" fontId="23" fillId="3" borderId="9" xfId="0" applyFont="1" applyFill="1" applyBorder="1" applyAlignment="1">
      <alignment horizontal="center" vertical="center"/>
    </xf>
    <xf numFmtId="0" fontId="23" fillId="3" borderId="25" xfId="8" applyFont="1" applyFill="1" applyBorder="1" applyAlignment="1">
      <alignment horizontal="center" vertical="center"/>
    </xf>
    <xf numFmtId="0" fontId="23" fillId="3" borderId="26" xfId="8" applyFont="1" applyFill="1" applyBorder="1" applyAlignment="1">
      <alignment horizontal="center" vertical="center"/>
    </xf>
    <xf numFmtId="0" fontId="23" fillId="3" borderId="15" xfId="8" applyFont="1" applyFill="1" applyBorder="1" applyAlignment="1">
      <alignment horizontal="center" vertical="center"/>
    </xf>
    <xf numFmtId="0" fontId="23" fillId="3" borderId="27" xfId="8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/>
    </xf>
    <xf numFmtId="0" fontId="23" fillId="3" borderId="32" xfId="0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0" fontId="23" fillId="3" borderId="11" xfId="0" applyFont="1" applyFill="1" applyBorder="1"/>
    <xf numFmtId="0" fontId="23" fillId="3" borderId="10" xfId="0" applyFont="1" applyFill="1" applyBorder="1"/>
    <xf numFmtId="0" fontId="24" fillId="3" borderId="11" xfId="0" applyFont="1" applyFill="1" applyBorder="1"/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3" fillId="3" borderId="17" xfId="8" applyFont="1" applyFill="1" applyBorder="1" applyAlignment="1">
      <alignment horizontal="center" vertical="center"/>
    </xf>
    <xf numFmtId="0" fontId="23" fillId="3" borderId="21" xfId="8" applyFont="1" applyFill="1" applyBorder="1" applyAlignment="1">
      <alignment horizontal="center" vertical="center"/>
    </xf>
    <xf numFmtId="0" fontId="23" fillId="3" borderId="18" xfId="8" applyFont="1" applyFill="1" applyBorder="1" applyAlignment="1">
      <alignment horizontal="center" vertical="center"/>
    </xf>
    <xf numFmtId="0" fontId="23" fillId="3" borderId="19" xfId="8" applyFont="1" applyFill="1" applyBorder="1" applyAlignment="1">
      <alignment horizontal="center" vertical="center"/>
    </xf>
    <xf numFmtId="0" fontId="23" fillId="3" borderId="20" xfId="8" applyFont="1" applyFill="1" applyBorder="1" applyAlignment="1">
      <alignment horizontal="center" vertical="center"/>
    </xf>
    <xf numFmtId="0" fontId="23" fillId="3" borderId="22" xfId="8" applyFont="1" applyFill="1" applyBorder="1" applyAlignment="1">
      <alignment horizontal="center" vertical="center"/>
    </xf>
    <xf numFmtId="0" fontId="23" fillId="3" borderId="23" xfId="8" applyFont="1" applyFill="1" applyBorder="1" applyAlignment="1">
      <alignment horizontal="center" vertical="center"/>
    </xf>
    <xf numFmtId="0" fontId="23" fillId="3" borderId="24" xfId="8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4" fillId="3" borderId="17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14" fillId="3" borderId="43" xfId="0" applyFont="1" applyFill="1" applyBorder="1"/>
    <xf numFmtId="0" fontId="15" fillId="3" borderId="40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42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14" fillId="3" borderId="49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/>
    </xf>
    <xf numFmtId="0" fontId="8" fillId="3" borderId="43" xfId="0" applyFont="1" applyFill="1" applyBorder="1" applyAlignment="1">
      <alignment horizontal="center"/>
    </xf>
    <xf numFmtId="0" fontId="8" fillId="3" borderId="45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49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59" xfId="0" applyFont="1" applyFill="1" applyBorder="1" applyAlignment="1">
      <alignment horizontal="center"/>
    </xf>
    <xf numFmtId="17" fontId="3" fillId="3" borderId="55" xfId="0" applyNumberFormat="1" applyFont="1" applyFill="1" applyBorder="1"/>
    <xf numFmtId="17" fontId="3" fillId="3" borderId="56" xfId="0" applyNumberFormat="1" applyFont="1" applyFill="1" applyBorder="1"/>
    <xf numFmtId="17" fontId="3" fillId="3" borderId="57" xfId="0" applyNumberFormat="1" applyFont="1" applyFill="1" applyBorder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/>
    <xf numFmtId="0" fontId="3" fillId="3" borderId="0" xfId="0" applyFont="1" applyFill="1"/>
    <xf numFmtId="1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" fontId="3" fillId="3" borderId="3" xfId="0" applyNumberFormat="1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" fontId="20" fillId="4" borderId="35" xfId="0" applyNumberFormat="1" applyFont="1" applyFill="1" applyBorder="1" applyAlignment="1">
      <alignment horizontal="center" vertical="center"/>
    </xf>
    <xf numFmtId="0" fontId="19" fillId="4" borderId="11" xfId="0" applyFont="1" applyFill="1" applyBorder="1"/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8" xr:uid="{0EBD0970-DB6A-4667-91E2-B73D61D03CBA}"/>
    <cellStyle name="Normal 3" xfId="9" xr:uid="{453834DE-B1B2-4038-8CA4-5C2B665C9507}"/>
    <cellStyle name="Total" xfId="7" builtinId="25" customBuiltin="1"/>
  </cellStyles>
  <dxfs count="1">
    <dxf>
      <font>
        <b/>
        <strike val="0"/>
        <outline val="0"/>
        <shadow val="0"/>
        <u val="none"/>
        <vertAlign val="baseline"/>
        <sz val="10"/>
        <color theme="4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PRQ</a:t>
            </a:r>
            <a:r>
              <a:rPr lang="en-US" baseline="0"/>
              <a:t> Average: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'PRQ AVG '!$C$36</c:f>
              <c:strCache>
                <c:ptCount val="1"/>
                <c:pt idx="0">
                  <c:v>Column2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'PRQ AVG '!$C$37:$C$50</c:f>
              <c:numCache>
                <c:formatCode>General</c:formatCode>
                <c:ptCount val="14"/>
                <c:pt idx="0">
                  <c:v>0</c:v>
                </c:pt>
                <c:pt idx="1">
                  <c:v>4.4666699999999997</c:v>
                </c:pt>
                <c:pt idx="2">
                  <c:v>5.7666700000000004</c:v>
                </c:pt>
                <c:pt idx="3">
                  <c:v>7.8666700000000001</c:v>
                </c:pt>
                <c:pt idx="4">
                  <c:v>9.1</c:v>
                </c:pt>
                <c:pt idx="5">
                  <c:v>7.9</c:v>
                </c:pt>
                <c:pt idx="6">
                  <c:v>6.7333299999999996</c:v>
                </c:pt>
                <c:pt idx="7">
                  <c:v>5.6</c:v>
                </c:pt>
                <c:pt idx="8">
                  <c:v>4.4666699999999997</c:v>
                </c:pt>
                <c:pt idx="9">
                  <c:v>2.5333299999999999</c:v>
                </c:pt>
                <c:pt idx="10">
                  <c:v>1.3</c:v>
                </c:pt>
                <c:pt idx="11">
                  <c:v>1.4</c:v>
                </c:pt>
                <c:pt idx="12">
                  <c:v>0.83333000000000002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E-4DE3-B812-C9DA24729137}"/>
            </c:ext>
          </c:extLst>
        </c:ser>
        <c:ser>
          <c:idx val="2"/>
          <c:order val="2"/>
          <c:tx>
            <c:strRef>
              <c:f>'PRQ AVG '!$D$36</c:f>
              <c:strCache>
                <c:ptCount val="1"/>
                <c:pt idx="0">
                  <c:v>Column3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 AVG '!$D$37:$D$50</c:f>
              <c:numCache>
                <c:formatCode>General</c:formatCode>
                <c:ptCount val="14"/>
                <c:pt idx="0">
                  <c:v>0</c:v>
                </c:pt>
                <c:pt idx="1">
                  <c:v>4.4666699999999997</c:v>
                </c:pt>
                <c:pt idx="2">
                  <c:v>9.9666700000000006</c:v>
                </c:pt>
                <c:pt idx="3">
                  <c:v>17.533300000000001</c:v>
                </c:pt>
                <c:pt idx="4">
                  <c:v>23.2667</c:v>
                </c:pt>
                <c:pt idx="5">
                  <c:v>26.6</c:v>
                </c:pt>
                <c:pt idx="6">
                  <c:v>29.666699999999999</c:v>
                </c:pt>
                <c:pt idx="7">
                  <c:v>31.8</c:v>
                </c:pt>
                <c:pt idx="8">
                  <c:v>34.133299999999998</c:v>
                </c:pt>
                <c:pt idx="9">
                  <c:v>34.9</c:v>
                </c:pt>
                <c:pt idx="10">
                  <c:v>34.9</c:v>
                </c:pt>
                <c:pt idx="11">
                  <c:v>35.833300000000001</c:v>
                </c:pt>
                <c:pt idx="12">
                  <c:v>36.1</c:v>
                </c:pt>
                <c:pt idx="13">
                  <c:v>36.433300000000003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E-4DE3-B812-C9DA2472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8411384"/>
        <c:axId val="61841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'PRQ AVG '!$B$36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'PRQ AVG '!$B$37:$B$50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AE-4DE3-B812-C9DA24729137}"/>
                  </c:ext>
                </c:extLst>
              </c15:ser>
            </c15:filteredLineSeries>
          </c:ext>
        </c:extLst>
      </c:lineChart>
      <c:catAx>
        <c:axId val="61841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2368"/>
        <c:crosses val="autoZero"/>
        <c:auto val="1"/>
        <c:lblAlgn val="ctr"/>
        <c:lblOffset val="100"/>
        <c:noMultiLvlLbl val="0"/>
      </c:catAx>
      <c:valAx>
        <c:axId val="61841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PRQ</a:t>
            </a:r>
            <a:r>
              <a:rPr lang="en-US" baseline="0"/>
              <a:t> by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'PRQ By Size'!$G$35:$G$36</c:f>
              <c:strCache>
                <c:ptCount val="2"/>
                <c:pt idx="0">
                  <c:v>Defects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'PRQ By Size'!$G$37:$G$49</c:f>
              <c:numCache>
                <c:formatCode>General</c:formatCode>
                <c:ptCount val="13"/>
                <c:pt idx="0">
                  <c:v>0.97908700000000004</c:v>
                </c:pt>
                <c:pt idx="1">
                  <c:v>1.2422070000000001</c:v>
                </c:pt>
                <c:pt idx="2">
                  <c:v>1.694869</c:v>
                </c:pt>
                <c:pt idx="3">
                  <c:v>1.960596</c:v>
                </c:pt>
                <c:pt idx="4">
                  <c:v>1.712861</c:v>
                </c:pt>
                <c:pt idx="5">
                  <c:v>1.4602619999999999</c:v>
                </c:pt>
                <c:pt idx="6">
                  <c:v>1.2019169999999999</c:v>
                </c:pt>
                <c:pt idx="7">
                  <c:v>0.96043999999999996</c:v>
                </c:pt>
                <c:pt idx="8">
                  <c:v>0.549099</c:v>
                </c:pt>
                <c:pt idx="9">
                  <c:v>0.28628399999999998</c:v>
                </c:pt>
                <c:pt idx="10">
                  <c:v>0.31022300000000003</c:v>
                </c:pt>
                <c:pt idx="11">
                  <c:v>0.187804</c:v>
                </c:pt>
                <c:pt idx="12">
                  <c:v>0.143646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0-4266-9786-01CAB13562D1}"/>
            </c:ext>
          </c:extLst>
        </c:ser>
        <c:ser>
          <c:idx val="5"/>
          <c:order val="5"/>
          <c:tx>
            <c:strRef>
              <c:f>'PRQ By Size'!$H$35:$H$36</c:f>
              <c:strCache>
                <c:ptCount val="2"/>
                <c:pt idx="0">
                  <c:v>Defects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'PRQ By Size'!$H$37:$H$49</c:f>
              <c:numCache>
                <c:formatCode>General</c:formatCode>
                <c:ptCount val="13"/>
                <c:pt idx="0">
                  <c:v>0.973688</c:v>
                </c:pt>
                <c:pt idx="1">
                  <c:v>2.1475249999999999</c:v>
                </c:pt>
                <c:pt idx="2">
                  <c:v>3.803607</c:v>
                </c:pt>
                <c:pt idx="3">
                  <c:v>5.0325170000000004</c:v>
                </c:pt>
                <c:pt idx="4">
                  <c:v>5.7550569999999999</c:v>
                </c:pt>
                <c:pt idx="5">
                  <c:v>6.4383460000000001</c:v>
                </c:pt>
                <c:pt idx="6">
                  <c:v>6.894895</c:v>
                </c:pt>
                <c:pt idx="7">
                  <c:v>7.4077669999999998</c:v>
                </c:pt>
                <c:pt idx="8">
                  <c:v>7.5707310000000003</c:v>
                </c:pt>
                <c:pt idx="9">
                  <c:v>7.5707310000000003</c:v>
                </c:pt>
                <c:pt idx="10">
                  <c:v>7.7695790000000002</c:v>
                </c:pt>
                <c:pt idx="11">
                  <c:v>7.8255049999999997</c:v>
                </c:pt>
                <c:pt idx="12">
                  <c:v>7.9084890000000003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70-4266-9786-01CAB135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97104"/>
        <c:axId val="686096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[1]Sheet2!$BC$51:$BC$52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[1]Sheet2!$BC$53:$BC$65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70-4266-9786-01CAB13562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[1]Sheet2!$BD$51:$BD$52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[1]Sheet2!$BD$53:$BD$65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70-4266-9786-01CAB13562D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'PRQ By Size'!$E$35:$E$36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'PRQ By Size'!$E$37:$E$49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70-4266-9786-01CAB13562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'PRQ By Size'!$F$35:$F$36</c15:sqref>
                        </c15:formulaRef>
                      </c:ext>
                    </c:extLst>
                    <c:strCache>
                      <c:ptCount val="2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'PRQ By Size'!$F$37:$F$49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70-4266-9786-01CAB13562D1}"/>
                  </c:ext>
                </c:extLst>
              </c15:ser>
            </c15:filteredLineSeries>
          </c:ext>
        </c:extLst>
      </c:lineChart>
      <c:catAx>
        <c:axId val="68609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Months since 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6120"/>
        <c:crosses val="autoZero"/>
        <c:auto val="1"/>
        <c:lblAlgn val="ctr"/>
        <c:lblOffset val="100"/>
        <c:noMultiLvlLbl val="0"/>
      </c:catAx>
      <c:valAx>
        <c:axId val="6860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</a:t>
                </a:r>
                <a:r>
                  <a:rPr lang="en-US" baseline="0"/>
                  <a:t> Per 1000 lines of code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PRQ</a:t>
            </a:r>
            <a:r>
              <a:rPr lang="en-US" baseline="0"/>
              <a:t> By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'PRQ by process'!$C$35:$C$36</c:f>
              <c:strCache>
                <c:ptCount val="2"/>
                <c:pt idx="0">
                  <c:v>SCRUM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'PRQ by process'!$C$37:$C$49</c:f>
              <c:numCache>
                <c:formatCode>General</c:formatCode>
                <c:ptCount val="13"/>
                <c:pt idx="0">
                  <c:v>1.0342039999999999</c:v>
                </c:pt>
                <c:pt idx="1">
                  <c:v>1.163241</c:v>
                </c:pt>
                <c:pt idx="2">
                  <c:v>1.614735</c:v>
                </c:pt>
                <c:pt idx="3">
                  <c:v>1.7419960000000001</c:v>
                </c:pt>
                <c:pt idx="4">
                  <c:v>1.4746950000000001</c:v>
                </c:pt>
                <c:pt idx="5">
                  <c:v>1.2444489999999999</c:v>
                </c:pt>
                <c:pt idx="6">
                  <c:v>0.95209600000000005</c:v>
                </c:pt>
                <c:pt idx="7">
                  <c:v>0.79684999999999995</c:v>
                </c:pt>
                <c:pt idx="8">
                  <c:v>0.45358300000000001</c:v>
                </c:pt>
                <c:pt idx="9">
                  <c:v>0.232237</c:v>
                </c:pt>
                <c:pt idx="10">
                  <c:v>0.31151600000000002</c:v>
                </c:pt>
                <c:pt idx="11">
                  <c:v>0.16206200000000001</c:v>
                </c:pt>
                <c:pt idx="12">
                  <c:v>0.153446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5-47F3-A947-02BAB9AA110F}"/>
            </c:ext>
          </c:extLst>
        </c:ser>
        <c:ser>
          <c:idx val="1"/>
          <c:order val="1"/>
          <c:tx>
            <c:strRef>
              <c:f>'PRQ by process'!$D$35:$D$36</c:f>
              <c:strCache>
                <c:ptCount val="2"/>
                <c:pt idx="0">
                  <c:v>SCRUM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'PRQ by process'!$D$37:$D$49</c:f>
              <c:numCache>
                <c:formatCode>General</c:formatCode>
                <c:ptCount val="13"/>
                <c:pt idx="0">
                  <c:v>1.023404</c:v>
                </c:pt>
                <c:pt idx="1">
                  <c:v>2.0912799999999998</c:v>
                </c:pt>
                <c:pt idx="2">
                  <c:v>3.7246079999999999</c:v>
                </c:pt>
                <c:pt idx="3">
                  <c:v>4.7930789999999996</c:v>
                </c:pt>
                <c:pt idx="4">
                  <c:v>5.436242</c:v>
                </c:pt>
                <c:pt idx="5">
                  <c:v>6.1459929999999998</c:v>
                </c:pt>
                <c:pt idx="6">
                  <c:v>6.6730130000000001</c:v>
                </c:pt>
                <c:pt idx="7">
                  <c:v>7.2354099999999999</c:v>
                </c:pt>
                <c:pt idx="8">
                  <c:v>7.437951</c:v>
                </c:pt>
                <c:pt idx="9">
                  <c:v>7.437951</c:v>
                </c:pt>
                <c:pt idx="10">
                  <c:v>7.63748</c:v>
                </c:pt>
                <c:pt idx="11">
                  <c:v>7.63748</c:v>
                </c:pt>
                <c:pt idx="12">
                  <c:v>7.7145200000000003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5-47F3-A947-02BAB9AA110F}"/>
            </c:ext>
          </c:extLst>
        </c:ser>
        <c:ser>
          <c:idx val="2"/>
          <c:order val="2"/>
          <c:tx>
            <c:strRef>
              <c:f>'PRQ by process'!$E$35:$E$36</c:f>
              <c:strCache>
                <c:ptCount val="2"/>
                <c:pt idx="0">
                  <c:v>Extreme Programming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 by process'!$E$37:$E$49</c:f>
              <c:numCache>
                <c:formatCode>General</c:formatCode>
                <c:ptCount val="13"/>
                <c:pt idx="0">
                  <c:v>0.92399699999999996</c:v>
                </c:pt>
                <c:pt idx="1">
                  <c:v>1.3212219999999999</c:v>
                </c:pt>
                <c:pt idx="2">
                  <c:v>1.7750900000000001</c:v>
                </c:pt>
                <c:pt idx="3">
                  <c:v>2.1793200000000001</c:v>
                </c:pt>
                <c:pt idx="4">
                  <c:v>1.9511590000000001</c:v>
                </c:pt>
                <c:pt idx="5">
                  <c:v>1.676186</c:v>
                </c:pt>
                <c:pt idx="6">
                  <c:v>1.451854</c:v>
                </c:pt>
                <c:pt idx="7">
                  <c:v>1.1241190000000001</c:v>
                </c:pt>
                <c:pt idx="8">
                  <c:v>0.64466400000000001</c:v>
                </c:pt>
                <c:pt idx="9">
                  <c:v>0.34035799999999999</c:v>
                </c:pt>
                <c:pt idx="10">
                  <c:v>0.30894899999999997</c:v>
                </c:pt>
                <c:pt idx="11">
                  <c:v>0.213558</c:v>
                </c:pt>
                <c:pt idx="12">
                  <c:v>0.133853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5-47F3-A947-02BAB9AA110F}"/>
            </c:ext>
          </c:extLst>
        </c:ser>
        <c:ser>
          <c:idx val="3"/>
          <c:order val="3"/>
          <c:tx>
            <c:strRef>
              <c:f>'PRQ by process'!$F$35:$F$36</c:f>
              <c:strCache>
                <c:ptCount val="2"/>
                <c:pt idx="0">
                  <c:v>Extreme Programming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'PRQ by process'!$F$37:$F$49</c:f>
              <c:numCache>
                <c:formatCode>General</c:formatCode>
                <c:ptCount val="13"/>
                <c:pt idx="0">
                  <c:v>0.92399699999999996</c:v>
                </c:pt>
                <c:pt idx="1">
                  <c:v>2.2038419999999999</c:v>
                </c:pt>
                <c:pt idx="2">
                  <c:v>3.8827970000000001</c:v>
                </c:pt>
                <c:pt idx="3">
                  <c:v>5.2724289999999998</c:v>
                </c:pt>
                <c:pt idx="4">
                  <c:v>6.0741940000000003</c:v>
                </c:pt>
                <c:pt idx="5">
                  <c:v>6.7310470000000002</c:v>
                </c:pt>
                <c:pt idx="6">
                  <c:v>7.1171550000000003</c:v>
                </c:pt>
                <c:pt idx="7">
                  <c:v>7.5805179999999996</c:v>
                </c:pt>
                <c:pt idx="8">
                  <c:v>7.7039119999999999</c:v>
                </c:pt>
                <c:pt idx="9">
                  <c:v>7.7039119999999999</c:v>
                </c:pt>
                <c:pt idx="10">
                  <c:v>7.9020869999999999</c:v>
                </c:pt>
                <c:pt idx="11">
                  <c:v>8.0139379999999996</c:v>
                </c:pt>
                <c:pt idx="12">
                  <c:v>8.1028710000000004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5-47F3-A947-02BAB9AA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38640"/>
        <c:axId val="645638968"/>
      </c:lineChart>
      <c:catAx>
        <c:axId val="64563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8968"/>
        <c:crosses val="autoZero"/>
        <c:auto val="1"/>
        <c:lblAlgn val="ctr"/>
        <c:lblOffset val="100"/>
        <c:noMultiLvlLbl val="0"/>
      </c:catAx>
      <c:valAx>
        <c:axId val="6456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'PRQ By Language'!$C$36:$C$37</c:f>
              <c:strCache>
                <c:ptCount val="2"/>
                <c:pt idx="0">
                  <c:v>C++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'PRQ By Language'!$C$38:$C$50</c:f>
              <c:numCache>
                <c:formatCode>General</c:formatCode>
                <c:ptCount val="13"/>
                <c:pt idx="0">
                  <c:v>1.138528</c:v>
                </c:pt>
                <c:pt idx="1">
                  <c:v>1.183959</c:v>
                </c:pt>
                <c:pt idx="2">
                  <c:v>1.656015</c:v>
                </c:pt>
                <c:pt idx="3">
                  <c:v>1.8934580000000001</c:v>
                </c:pt>
                <c:pt idx="4">
                  <c:v>1.5520609999999999</c:v>
                </c:pt>
                <c:pt idx="5">
                  <c:v>1.2601530000000001</c:v>
                </c:pt>
                <c:pt idx="6">
                  <c:v>0.99283600000000005</c:v>
                </c:pt>
                <c:pt idx="7">
                  <c:v>0.85977700000000001</c:v>
                </c:pt>
                <c:pt idx="8">
                  <c:v>0.467584</c:v>
                </c:pt>
                <c:pt idx="9">
                  <c:v>0.23993500000000001</c:v>
                </c:pt>
                <c:pt idx="10">
                  <c:v>0.28884300000000002</c:v>
                </c:pt>
                <c:pt idx="11">
                  <c:v>0.16217699999999999</c:v>
                </c:pt>
                <c:pt idx="12">
                  <c:v>0.157995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90-BEBE-5230C392B2A5}"/>
            </c:ext>
          </c:extLst>
        </c:ser>
        <c:ser>
          <c:idx val="1"/>
          <c:order val="1"/>
          <c:tx>
            <c:strRef>
              <c:f>'PRQ By Language'!$D$36:$D$37</c:f>
              <c:strCache>
                <c:ptCount val="2"/>
                <c:pt idx="0">
                  <c:v>C++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'PRQ By Language'!$D$38:$D$50</c:f>
              <c:numCache>
                <c:formatCode>General</c:formatCode>
                <c:ptCount val="13"/>
                <c:pt idx="0">
                  <c:v>1.138528</c:v>
                </c:pt>
                <c:pt idx="1">
                  <c:v>2.2135910000000001</c:v>
                </c:pt>
                <c:pt idx="2">
                  <c:v>4.0517409999999998</c:v>
                </c:pt>
                <c:pt idx="3">
                  <c:v>5.312246</c:v>
                </c:pt>
                <c:pt idx="4">
                  <c:v>6.0753190000000004</c:v>
                </c:pt>
                <c:pt idx="5">
                  <c:v>6.8542610000000002</c:v>
                </c:pt>
                <c:pt idx="6">
                  <c:v>7.3789009999999999</c:v>
                </c:pt>
                <c:pt idx="7">
                  <c:v>7.9951400000000001</c:v>
                </c:pt>
                <c:pt idx="8">
                  <c:v>8.1534879999999994</c:v>
                </c:pt>
                <c:pt idx="9">
                  <c:v>8.1534879999999994</c:v>
                </c:pt>
                <c:pt idx="10">
                  <c:v>8.36843</c:v>
                </c:pt>
                <c:pt idx="11">
                  <c:v>8.4026180000000004</c:v>
                </c:pt>
                <c:pt idx="12">
                  <c:v>8.5256889999999999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5-4290-BEBE-5230C392B2A5}"/>
            </c:ext>
          </c:extLst>
        </c:ser>
        <c:ser>
          <c:idx val="2"/>
          <c:order val="2"/>
          <c:tx>
            <c:strRef>
              <c:f>'PRQ By Language'!$E$36:$E$37</c:f>
              <c:strCache>
                <c:ptCount val="2"/>
                <c:pt idx="0">
                  <c:v>JAVA</c:v>
                </c:pt>
                <c:pt idx="1">
                  <c:v>Uncorrected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 By Language'!$E$38:$E$50</c:f>
              <c:numCache>
                <c:formatCode>General</c:formatCode>
                <c:ptCount val="13"/>
                <c:pt idx="0">
                  <c:v>0.81967400000000001</c:v>
                </c:pt>
                <c:pt idx="1">
                  <c:v>1.300505</c:v>
                </c:pt>
                <c:pt idx="2">
                  <c:v>1.761979</c:v>
                </c:pt>
                <c:pt idx="3">
                  <c:v>2.0278580000000002</c:v>
                </c:pt>
                <c:pt idx="4">
                  <c:v>1.873793</c:v>
                </c:pt>
                <c:pt idx="5">
                  <c:v>1.660482</c:v>
                </c:pt>
                <c:pt idx="6">
                  <c:v>1.411114</c:v>
                </c:pt>
                <c:pt idx="7">
                  <c:v>1.0611919999999999</c:v>
                </c:pt>
                <c:pt idx="8">
                  <c:v>0.63066199999999994</c:v>
                </c:pt>
                <c:pt idx="9">
                  <c:v>0.33266099999999998</c:v>
                </c:pt>
                <c:pt idx="10">
                  <c:v>0.331623</c:v>
                </c:pt>
                <c:pt idx="11">
                  <c:v>0.21344299999999999</c:v>
                </c:pt>
                <c:pt idx="12">
                  <c:v>0.129304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5-4290-BEBE-5230C392B2A5}"/>
            </c:ext>
          </c:extLst>
        </c:ser>
        <c:ser>
          <c:idx val="3"/>
          <c:order val="3"/>
          <c:tx>
            <c:strRef>
              <c:f>'PRQ By Language'!$F$36:$F$37</c:f>
              <c:strCache>
                <c:ptCount val="2"/>
                <c:pt idx="0">
                  <c:v>JAVA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'PRQ By Language'!$F$38:$F$50</c:f>
              <c:numCache>
                <c:formatCode>General</c:formatCode>
                <c:ptCount val="13"/>
                <c:pt idx="0">
                  <c:v>0.80887399999999998</c:v>
                </c:pt>
                <c:pt idx="1">
                  <c:v>2.0815320000000002</c:v>
                </c:pt>
                <c:pt idx="2">
                  <c:v>3.5556649999999999</c:v>
                </c:pt>
                <c:pt idx="3">
                  <c:v>4.7532620000000003</c:v>
                </c:pt>
                <c:pt idx="4">
                  <c:v>5.435117</c:v>
                </c:pt>
                <c:pt idx="5">
                  <c:v>6.0227899999999996</c:v>
                </c:pt>
                <c:pt idx="6">
                  <c:v>6.4112669999999996</c:v>
                </c:pt>
                <c:pt idx="7">
                  <c:v>6.8207890000000004</c:v>
                </c:pt>
                <c:pt idx="8">
                  <c:v>6.9883759999999997</c:v>
                </c:pt>
                <c:pt idx="9">
                  <c:v>6.9887600000000001</c:v>
                </c:pt>
                <c:pt idx="10">
                  <c:v>7.1711369999999999</c:v>
                </c:pt>
                <c:pt idx="11">
                  <c:v>7.2488000000000001</c:v>
                </c:pt>
                <c:pt idx="12">
                  <c:v>7.2917019999999999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5-4290-BEBE-5230C392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29784"/>
        <c:axId val="645630768"/>
      </c:lineChart>
      <c:catAx>
        <c:axId val="64562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0768"/>
        <c:crosses val="autoZero"/>
        <c:auto val="1"/>
        <c:lblAlgn val="ctr"/>
        <c:lblOffset val="100"/>
        <c:noMultiLvlLbl val="0"/>
      </c:catAx>
      <c:valAx>
        <c:axId val="6456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'PRQ History'!$C$17</c:f>
              <c:strCache>
                <c:ptCount val="1"/>
                <c:pt idx="0">
                  <c:v>Best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'PRQ History'!$C$18:$C$29</c:f>
              <c:numCache>
                <c:formatCode>General</c:formatCode>
                <c:ptCount val="12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23</c:v>
                </c:pt>
                <c:pt idx="4">
                  <c:v>47</c:v>
                </c:pt>
                <c:pt idx="5">
                  <c:v>41</c:v>
                </c:pt>
                <c:pt idx="6">
                  <c:v>56</c:v>
                </c:pt>
                <c:pt idx="7">
                  <c:v>53</c:v>
                </c:pt>
                <c:pt idx="8">
                  <c:v>26</c:v>
                </c:pt>
                <c:pt idx="9">
                  <c:v>23</c:v>
                </c:pt>
                <c:pt idx="10">
                  <c:v>26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8-463A-8A11-9CBED21B0EF3}"/>
            </c:ext>
          </c:extLst>
        </c:ser>
        <c:ser>
          <c:idx val="1"/>
          <c:order val="1"/>
          <c:tx>
            <c:strRef>
              <c:f>'PRQ History'!$D$17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'PRQ History'!$D$18:$D$29</c:f>
              <c:numCache>
                <c:formatCode>General</c:formatCode>
                <c:ptCount val="12"/>
                <c:pt idx="0">
                  <c:v>36</c:v>
                </c:pt>
                <c:pt idx="1">
                  <c:v>33</c:v>
                </c:pt>
                <c:pt idx="2">
                  <c:v>35</c:v>
                </c:pt>
                <c:pt idx="3">
                  <c:v>27</c:v>
                </c:pt>
                <c:pt idx="4">
                  <c:v>55</c:v>
                </c:pt>
                <c:pt idx="5">
                  <c:v>46</c:v>
                </c:pt>
                <c:pt idx="6">
                  <c:v>59</c:v>
                </c:pt>
                <c:pt idx="7">
                  <c:v>69</c:v>
                </c:pt>
                <c:pt idx="8">
                  <c:v>28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8-463A-8A11-9CBED21B0EF3}"/>
            </c:ext>
          </c:extLst>
        </c:ser>
        <c:ser>
          <c:idx val="2"/>
          <c:order val="2"/>
          <c:tx>
            <c:strRef>
              <c:f>'PRQ History'!$E$17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'PRQ History'!$E$18:$E$29</c:f>
              <c:numCache>
                <c:formatCode>General</c:formatCode>
                <c:ptCount val="12"/>
                <c:pt idx="0">
                  <c:v>31</c:v>
                </c:pt>
                <c:pt idx="1">
                  <c:v>28.5</c:v>
                </c:pt>
                <c:pt idx="2">
                  <c:v>31</c:v>
                </c:pt>
                <c:pt idx="3">
                  <c:v>25</c:v>
                </c:pt>
                <c:pt idx="4">
                  <c:v>51</c:v>
                </c:pt>
                <c:pt idx="5">
                  <c:v>43.5</c:v>
                </c:pt>
                <c:pt idx="6">
                  <c:v>57.5</c:v>
                </c:pt>
                <c:pt idx="7">
                  <c:v>61</c:v>
                </c:pt>
                <c:pt idx="8">
                  <c:v>27</c:v>
                </c:pt>
                <c:pt idx="9">
                  <c:v>24</c:v>
                </c:pt>
                <c:pt idx="10">
                  <c:v>26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8-463A-8A11-9CBED21B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39040"/>
        <c:axId val="735138056"/>
      </c:lineChart>
      <c:catAx>
        <c:axId val="7351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8056"/>
        <c:crosses val="autoZero"/>
        <c:auto val="1"/>
        <c:lblAlgn val="ctr"/>
        <c:lblOffset val="100"/>
        <c:noMultiLvlLbl val="0"/>
      </c:catAx>
      <c:valAx>
        <c:axId val="7351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Quality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14260717410341E-2"/>
          <c:y val="0.17634259259259263"/>
          <c:w val="0.89019685039370078"/>
          <c:h val="0.64232247010790322"/>
        </c:manualLayout>
      </c:layout>
      <c:lineChart>
        <c:grouping val="stacked"/>
        <c:varyColors val="0"/>
        <c:ser>
          <c:idx val="0"/>
          <c:order val="0"/>
          <c:tx>
            <c:strRef>
              <c:f>CQT!$A$3</c:f>
              <c:strCache>
                <c:ptCount val="1"/>
                <c:pt idx="0">
                  <c:v>UNCORRECTED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CQT!$B$2:$AK$2</c:f>
              <c:numCache>
                <c:formatCode>mmm\-yy</c:formatCode>
                <c:ptCount val="36"/>
                <c:pt idx="0">
                  <c:v>42019</c:v>
                </c:pt>
                <c:pt idx="1">
                  <c:v>42050</c:v>
                </c:pt>
                <c:pt idx="2">
                  <c:v>42078</c:v>
                </c:pt>
                <c:pt idx="3">
                  <c:v>42109</c:v>
                </c:pt>
                <c:pt idx="4">
                  <c:v>42139</c:v>
                </c:pt>
                <c:pt idx="5">
                  <c:v>42170</c:v>
                </c:pt>
                <c:pt idx="6">
                  <c:v>42200</c:v>
                </c:pt>
                <c:pt idx="7">
                  <c:v>42231</c:v>
                </c:pt>
                <c:pt idx="8">
                  <c:v>42262</c:v>
                </c:pt>
                <c:pt idx="9">
                  <c:v>42292</c:v>
                </c:pt>
                <c:pt idx="10">
                  <c:v>42323</c:v>
                </c:pt>
                <c:pt idx="11">
                  <c:v>42353</c:v>
                </c:pt>
                <c:pt idx="12">
                  <c:v>42385</c:v>
                </c:pt>
                <c:pt idx="13">
                  <c:v>42416</c:v>
                </c:pt>
                <c:pt idx="14">
                  <c:v>42445</c:v>
                </c:pt>
                <c:pt idx="15">
                  <c:v>42476</c:v>
                </c:pt>
                <c:pt idx="16">
                  <c:v>42506</c:v>
                </c:pt>
                <c:pt idx="17">
                  <c:v>42537</c:v>
                </c:pt>
                <c:pt idx="18">
                  <c:v>42567</c:v>
                </c:pt>
                <c:pt idx="19">
                  <c:v>42598</c:v>
                </c:pt>
                <c:pt idx="20">
                  <c:v>42629</c:v>
                </c:pt>
                <c:pt idx="21">
                  <c:v>42659</c:v>
                </c:pt>
                <c:pt idx="22">
                  <c:v>42690</c:v>
                </c:pt>
                <c:pt idx="23">
                  <c:v>42720</c:v>
                </c:pt>
                <c:pt idx="24">
                  <c:v>42752</c:v>
                </c:pt>
                <c:pt idx="25">
                  <c:v>42783</c:v>
                </c:pt>
                <c:pt idx="26">
                  <c:v>42811</c:v>
                </c:pt>
                <c:pt idx="27">
                  <c:v>42842</c:v>
                </c:pt>
                <c:pt idx="28">
                  <c:v>42872</c:v>
                </c:pt>
                <c:pt idx="29">
                  <c:v>42903</c:v>
                </c:pt>
                <c:pt idx="30">
                  <c:v>42933</c:v>
                </c:pt>
                <c:pt idx="31">
                  <c:v>42964</c:v>
                </c:pt>
                <c:pt idx="32">
                  <c:v>42995</c:v>
                </c:pt>
                <c:pt idx="33">
                  <c:v>43025</c:v>
                </c:pt>
                <c:pt idx="34">
                  <c:v>43056</c:v>
                </c:pt>
                <c:pt idx="35">
                  <c:v>43086</c:v>
                </c:pt>
              </c:numCache>
            </c:numRef>
          </c:cat>
          <c:val>
            <c:numRef>
              <c:f>CQT!$B$3:$AK$3</c:f>
              <c:numCache>
                <c:formatCode>General</c:formatCode>
                <c:ptCount val="36"/>
                <c:pt idx="0">
                  <c:v>6</c:v>
                </c:pt>
                <c:pt idx="1">
                  <c:v>12</c:v>
                </c:pt>
                <c:pt idx="2">
                  <c:v>17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18</c:v>
                </c:pt>
                <c:pt idx="7">
                  <c:v>24</c:v>
                </c:pt>
                <c:pt idx="8">
                  <c:v>24</c:v>
                </c:pt>
                <c:pt idx="9">
                  <c:v>19</c:v>
                </c:pt>
                <c:pt idx="10">
                  <c:v>21</c:v>
                </c:pt>
                <c:pt idx="11">
                  <c:v>26</c:v>
                </c:pt>
                <c:pt idx="12">
                  <c:v>27</c:v>
                </c:pt>
                <c:pt idx="13">
                  <c:v>31</c:v>
                </c:pt>
                <c:pt idx="14">
                  <c:v>44</c:v>
                </c:pt>
                <c:pt idx="15">
                  <c:v>54</c:v>
                </c:pt>
                <c:pt idx="16">
                  <c:v>63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83</c:v>
                </c:pt>
                <c:pt idx="21">
                  <c:v>81</c:v>
                </c:pt>
                <c:pt idx="22">
                  <c:v>83</c:v>
                </c:pt>
                <c:pt idx="23">
                  <c:v>87</c:v>
                </c:pt>
                <c:pt idx="24">
                  <c:v>100</c:v>
                </c:pt>
                <c:pt idx="25">
                  <c:v>94</c:v>
                </c:pt>
                <c:pt idx="26">
                  <c:v>89</c:v>
                </c:pt>
                <c:pt idx="27">
                  <c:v>75</c:v>
                </c:pt>
                <c:pt idx="28">
                  <c:v>71</c:v>
                </c:pt>
                <c:pt idx="29">
                  <c:v>63</c:v>
                </c:pt>
                <c:pt idx="30">
                  <c:v>43</c:v>
                </c:pt>
                <c:pt idx="31">
                  <c:v>42</c:v>
                </c:pt>
                <c:pt idx="32">
                  <c:v>37</c:v>
                </c:pt>
                <c:pt idx="33">
                  <c:v>30</c:v>
                </c:pt>
                <c:pt idx="34">
                  <c:v>32</c:v>
                </c:pt>
                <c:pt idx="3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9-4EEA-9B78-7965AF2A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07472"/>
        <c:axId val="728307152"/>
      </c:lineChart>
      <c:dateAx>
        <c:axId val="72830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7152"/>
        <c:crosses val="autoZero"/>
        <c:auto val="1"/>
        <c:lblOffset val="100"/>
        <c:baseTimeUnit val="months"/>
      </c:dateAx>
      <c:valAx>
        <c:axId val="7283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CQT</a:t>
            </a:r>
            <a:r>
              <a:rPr lang="en-US" baseline="0"/>
              <a:t> Normalized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2541666666666668"/>
          <c:w val="0.89655796150481193"/>
          <c:h val="0.64232247010790322"/>
        </c:manualLayout>
      </c:layout>
      <c:lineChart>
        <c:grouping val="stacked"/>
        <c:varyColors val="0"/>
        <c:ser>
          <c:idx val="0"/>
          <c:order val="0"/>
          <c:tx>
            <c:strRef>
              <c:f>'CQT Size'!$A$2</c:f>
              <c:strCache>
                <c:ptCount val="1"/>
                <c:pt idx="0">
                  <c:v>UNCORRECTED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'CQT Size'!$B$1:$AK$1</c:f>
              <c:numCache>
                <c:formatCode>mmm\-yy</c:formatCode>
                <c:ptCount val="36"/>
                <c:pt idx="0">
                  <c:v>42019</c:v>
                </c:pt>
                <c:pt idx="1">
                  <c:v>42050</c:v>
                </c:pt>
                <c:pt idx="2">
                  <c:v>42078</c:v>
                </c:pt>
                <c:pt idx="3">
                  <c:v>42109</c:v>
                </c:pt>
                <c:pt idx="4">
                  <c:v>42139</c:v>
                </c:pt>
                <c:pt idx="5">
                  <c:v>42170</c:v>
                </c:pt>
                <c:pt idx="6">
                  <c:v>42200</c:v>
                </c:pt>
                <c:pt idx="7">
                  <c:v>42231</c:v>
                </c:pt>
                <c:pt idx="8">
                  <c:v>42262</c:v>
                </c:pt>
                <c:pt idx="9">
                  <c:v>42292</c:v>
                </c:pt>
                <c:pt idx="10">
                  <c:v>42323</c:v>
                </c:pt>
                <c:pt idx="11">
                  <c:v>42353</c:v>
                </c:pt>
                <c:pt idx="12">
                  <c:v>42385</c:v>
                </c:pt>
                <c:pt idx="13">
                  <c:v>42416</c:v>
                </c:pt>
                <c:pt idx="14">
                  <c:v>42445</c:v>
                </c:pt>
                <c:pt idx="15">
                  <c:v>42476</c:v>
                </c:pt>
                <c:pt idx="16">
                  <c:v>42506</c:v>
                </c:pt>
                <c:pt idx="17">
                  <c:v>42537</c:v>
                </c:pt>
                <c:pt idx="18">
                  <c:v>42567</c:v>
                </c:pt>
                <c:pt idx="19">
                  <c:v>42598</c:v>
                </c:pt>
                <c:pt idx="20">
                  <c:v>42629</c:v>
                </c:pt>
                <c:pt idx="21">
                  <c:v>42659</c:v>
                </c:pt>
                <c:pt idx="22">
                  <c:v>42690</c:v>
                </c:pt>
                <c:pt idx="23">
                  <c:v>42720</c:v>
                </c:pt>
                <c:pt idx="24">
                  <c:v>42752</c:v>
                </c:pt>
                <c:pt idx="25">
                  <c:v>42783</c:v>
                </c:pt>
                <c:pt idx="26">
                  <c:v>42811</c:v>
                </c:pt>
                <c:pt idx="27">
                  <c:v>42842</c:v>
                </c:pt>
                <c:pt idx="28">
                  <c:v>42872</c:v>
                </c:pt>
                <c:pt idx="29">
                  <c:v>42903</c:v>
                </c:pt>
                <c:pt idx="30">
                  <c:v>42933</c:v>
                </c:pt>
                <c:pt idx="31">
                  <c:v>42964</c:v>
                </c:pt>
                <c:pt idx="32">
                  <c:v>42995</c:v>
                </c:pt>
                <c:pt idx="33">
                  <c:v>43025</c:v>
                </c:pt>
                <c:pt idx="34">
                  <c:v>43056</c:v>
                </c:pt>
                <c:pt idx="35">
                  <c:v>43086</c:v>
                </c:pt>
              </c:numCache>
            </c:numRef>
          </c:cat>
          <c:val>
            <c:numRef>
              <c:f>'CQT Size'!$B$2:$AK$2</c:f>
              <c:numCache>
                <c:formatCode>General</c:formatCode>
                <c:ptCount val="36"/>
                <c:pt idx="0">
                  <c:v>2.5</c:v>
                </c:pt>
                <c:pt idx="1">
                  <c:v>1.941747572815534</c:v>
                </c:pt>
                <c:pt idx="2">
                  <c:v>1.5780191218787709</c:v>
                </c:pt>
                <c:pt idx="3">
                  <c:v>1.392369</c:v>
                </c:pt>
                <c:pt idx="4">
                  <c:v>0.96798727788149075</c:v>
                </c:pt>
                <c:pt idx="5">
                  <c:v>0.95424905900440016</c:v>
                </c:pt>
                <c:pt idx="6">
                  <c:v>0.77210140265088145</c:v>
                </c:pt>
                <c:pt idx="7">
                  <c:v>0.84991854947234224</c:v>
                </c:pt>
                <c:pt idx="8">
                  <c:v>0.84991899999999998</c:v>
                </c:pt>
                <c:pt idx="9">
                  <c:v>0.56075318006079744</c:v>
                </c:pt>
                <c:pt idx="10">
                  <c:v>0.52231010296970604</c:v>
                </c:pt>
                <c:pt idx="11">
                  <c:v>0.59070771327956373</c:v>
                </c:pt>
                <c:pt idx="12">
                  <c:v>0.57550889907279124</c:v>
                </c:pt>
                <c:pt idx="13">
                  <c:v>0.61125899635216396</c:v>
                </c:pt>
                <c:pt idx="14">
                  <c:v>0.7866976577865189</c:v>
                </c:pt>
                <c:pt idx="15">
                  <c:v>0.96548999999999996</c:v>
                </c:pt>
                <c:pt idx="16">
                  <c:v>1.0529834531171653</c:v>
                </c:pt>
                <c:pt idx="17">
                  <c:v>1.0164792853842599</c:v>
                </c:pt>
                <c:pt idx="18">
                  <c:v>0.93936806148590946</c:v>
                </c:pt>
                <c:pt idx="19">
                  <c:v>0.97734927028990282</c:v>
                </c:pt>
                <c:pt idx="20">
                  <c:v>1.0962099999999999</c:v>
                </c:pt>
                <c:pt idx="21">
                  <c:v>0.98882988463651345</c:v>
                </c:pt>
                <c:pt idx="22">
                  <c:v>0.93242711902488351</c:v>
                </c:pt>
                <c:pt idx="23">
                  <c:v>0.93328613265535998</c:v>
                </c:pt>
                <c:pt idx="24">
                  <c:v>1.0371399827834762</c:v>
                </c:pt>
                <c:pt idx="25">
                  <c:v>0.92666528652687818</c:v>
                </c:pt>
                <c:pt idx="26">
                  <c:v>0.83225016130691332</c:v>
                </c:pt>
                <c:pt idx="27">
                  <c:v>0.70133000000000001</c:v>
                </c:pt>
                <c:pt idx="28">
                  <c:v>0.63711985929521986</c:v>
                </c:pt>
                <c:pt idx="29">
                  <c:v>0.53828211109117474</c:v>
                </c:pt>
                <c:pt idx="30">
                  <c:v>0.35062255889235888</c:v>
                </c:pt>
                <c:pt idx="31">
                  <c:v>0.32624146529023834</c:v>
                </c:pt>
                <c:pt idx="32">
                  <c:v>0.28740300000000002</c:v>
                </c:pt>
                <c:pt idx="33">
                  <c:v>0.22142018909284147</c:v>
                </c:pt>
                <c:pt idx="34">
                  <c:v>0.22378717839334791</c:v>
                </c:pt>
                <c:pt idx="35">
                  <c:v>0.20280547574784519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9-4107-BE24-FA731356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11632"/>
        <c:axId val="728308432"/>
      </c:lineChart>
      <c:dateAx>
        <c:axId val="728311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8432"/>
        <c:crosses val="autoZero"/>
        <c:auto val="1"/>
        <c:lblOffset val="100"/>
        <c:baseTimeUnit val="months"/>
      </c:dateAx>
      <c:valAx>
        <c:axId val="7283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Defects per thousand lines of code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Quality Total Normalized by Number of Products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90983135834578E-2"/>
          <c:y val="0.14281868756885846"/>
          <c:w val="0.90286351706036749"/>
          <c:h val="0.64232247010790322"/>
        </c:manualLayout>
      </c:layout>
      <c:lineChart>
        <c:grouping val="stacked"/>
        <c:varyColors val="0"/>
        <c:ser>
          <c:idx val="0"/>
          <c:order val="0"/>
          <c:tx>
            <c:strRef>
              <c:f>'CQT Product'!$A$2</c:f>
              <c:strCache>
                <c:ptCount val="1"/>
                <c:pt idx="0">
                  <c:v>UNCORRECTED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'CQT Product'!$B$1:$AK$1</c:f>
              <c:numCache>
                <c:formatCode>mmm\-yy</c:formatCode>
                <c:ptCount val="36"/>
                <c:pt idx="0">
                  <c:v>42019</c:v>
                </c:pt>
                <c:pt idx="1">
                  <c:v>42050</c:v>
                </c:pt>
                <c:pt idx="2">
                  <c:v>42078</c:v>
                </c:pt>
                <c:pt idx="3">
                  <c:v>42109</c:v>
                </c:pt>
                <c:pt idx="4">
                  <c:v>42139</c:v>
                </c:pt>
                <c:pt idx="5">
                  <c:v>42170</c:v>
                </c:pt>
                <c:pt idx="6">
                  <c:v>42200</c:v>
                </c:pt>
                <c:pt idx="7">
                  <c:v>42231</c:v>
                </c:pt>
                <c:pt idx="8">
                  <c:v>42262</c:v>
                </c:pt>
                <c:pt idx="9">
                  <c:v>42292</c:v>
                </c:pt>
                <c:pt idx="10">
                  <c:v>42323</c:v>
                </c:pt>
                <c:pt idx="11">
                  <c:v>42353</c:v>
                </c:pt>
                <c:pt idx="12">
                  <c:v>42385</c:v>
                </c:pt>
                <c:pt idx="13">
                  <c:v>42416</c:v>
                </c:pt>
                <c:pt idx="14">
                  <c:v>42445</c:v>
                </c:pt>
                <c:pt idx="15">
                  <c:v>42476</c:v>
                </c:pt>
                <c:pt idx="16">
                  <c:v>42506</c:v>
                </c:pt>
                <c:pt idx="17">
                  <c:v>42537</c:v>
                </c:pt>
                <c:pt idx="18">
                  <c:v>42567</c:v>
                </c:pt>
                <c:pt idx="19">
                  <c:v>42598</c:v>
                </c:pt>
                <c:pt idx="20">
                  <c:v>42629</c:v>
                </c:pt>
                <c:pt idx="21">
                  <c:v>42659</c:v>
                </c:pt>
                <c:pt idx="22">
                  <c:v>42690</c:v>
                </c:pt>
                <c:pt idx="23">
                  <c:v>42720</c:v>
                </c:pt>
                <c:pt idx="24">
                  <c:v>42752</c:v>
                </c:pt>
                <c:pt idx="25">
                  <c:v>42783</c:v>
                </c:pt>
                <c:pt idx="26">
                  <c:v>42811</c:v>
                </c:pt>
                <c:pt idx="27">
                  <c:v>42842</c:v>
                </c:pt>
                <c:pt idx="28">
                  <c:v>42872</c:v>
                </c:pt>
                <c:pt idx="29">
                  <c:v>42903</c:v>
                </c:pt>
                <c:pt idx="30">
                  <c:v>42933</c:v>
                </c:pt>
                <c:pt idx="31">
                  <c:v>42964</c:v>
                </c:pt>
                <c:pt idx="32">
                  <c:v>42995</c:v>
                </c:pt>
                <c:pt idx="33">
                  <c:v>43025</c:v>
                </c:pt>
                <c:pt idx="34">
                  <c:v>43056</c:v>
                </c:pt>
                <c:pt idx="35">
                  <c:v>43086</c:v>
                </c:pt>
              </c:numCache>
            </c:numRef>
          </c:cat>
          <c:val>
            <c:numRef>
              <c:f>'CQT Product'!$B$2:$AK$2</c:f>
              <c:numCache>
                <c:formatCode>General</c:formatCode>
                <c:ptCount val="36"/>
                <c:pt idx="0">
                  <c:v>6</c:v>
                </c:pt>
                <c:pt idx="1">
                  <c:v>6</c:v>
                </c:pt>
                <c:pt idx="2">
                  <c:v>5.666666666666667</c:v>
                </c:pt>
                <c:pt idx="3">
                  <c:v>5</c:v>
                </c:pt>
                <c:pt idx="4">
                  <c:v>3.5</c:v>
                </c:pt>
                <c:pt idx="5">
                  <c:v>3.6</c:v>
                </c:pt>
                <c:pt idx="6">
                  <c:v>3</c:v>
                </c:pt>
                <c:pt idx="7">
                  <c:v>3.4285714285714284</c:v>
                </c:pt>
                <c:pt idx="8">
                  <c:v>3.4285714285714284</c:v>
                </c:pt>
                <c:pt idx="9">
                  <c:v>2.375</c:v>
                </c:pt>
                <c:pt idx="10">
                  <c:v>2.3333333333333335</c:v>
                </c:pt>
                <c:pt idx="11">
                  <c:v>2.6</c:v>
                </c:pt>
                <c:pt idx="12">
                  <c:v>2.4545454545454546</c:v>
                </c:pt>
                <c:pt idx="13">
                  <c:v>2.8181818181818183</c:v>
                </c:pt>
                <c:pt idx="14">
                  <c:v>4</c:v>
                </c:pt>
                <c:pt idx="15">
                  <c:v>5.4</c:v>
                </c:pt>
                <c:pt idx="16">
                  <c:v>5.7272727272727275</c:v>
                </c:pt>
                <c:pt idx="17">
                  <c:v>6</c:v>
                </c:pt>
                <c:pt idx="18">
                  <c:v>6</c:v>
                </c:pt>
                <c:pt idx="19">
                  <c:v>6.7272727272727275</c:v>
                </c:pt>
                <c:pt idx="20">
                  <c:v>8.3000000000000007</c:v>
                </c:pt>
                <c:pt idx="21">
                  <c:v>7.3636363636363633</c:v>
                </c:pt>
                <c:pt idx="22">
                  <c:v>7.5454545454545459</c:v>
                </c:pt>
                <c:pt idx="23">
                  <c:v>7.9090909090909092</c:v>
                </c:pt>
                <c:pt idx="24">
                  <c:v>9.0909090909090917</c:v>
                </c:pt>
                <c:pt idx="25">
                  <c:v>8.545454545454545</c:v>
                </c:pt>
                <c:pt idx="26">
                  <c:v>8.0909090909090917</c:v>
                </c:pt>
                <c:pt idx="27">
                  <c:v>7.5</c:v>
                </c:pt>
                <c:pt idx="28">
                  <c:v>6.4545454545454541</c:v>
                </c:pt>
                <c:pt idx="29">
                  <c:v>5.7272727272727275</c:v>
                </c:pt>
                <c:pt idx="30">
                  <c:v>3.9090909090909092</c:v>
                </c:pt>
                <c:pt idx="31">
                  <c:v>3.8181818181818183</c:v>
                </c:pt>
                <c:pt idx="32">
                  <c:v>3.7</c:v>
                </c:pt>
                <c:pt idx="33">
                  <c:v>2.7272727272727271</c:v>
                </c:pt>
                <c:pt idx="34">
                  <c:v>2.9090909090909092</c:v>
                </c:pt>
                <c:pt idx="35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E-435B-ADC7-6C731DE4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03632"/>
        <c:axId val="733305232"/>
      </c:lineChart>
      <c:dateAx>
        <c:axId val="733303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5232"/>
        <c:crosses val="autoZero"/>
        <c:auto val="1"/>
        <c:lblOffset val="100"/>
        <c:baseTimeUnit val="months"/>
      </c:dateAx>
      <c:valAx>
        <c:axId val="7333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defects per thousand lines of code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210765</xdr:colOff>
      <xdr:row>32</xdr:row>
      <xdr:rowOff>103761</xdr:rowOff>
    </xdr:from>
    <xdr:to>
      <xdr:col>15</xdr:col>
      <xdr:colOff>129702</xdr:colOff>
      <xdr:row>54</xdr:row>
      <xdr:rowOff>72958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85DA7-34A0-4DF5-A157-370B444C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33</xdr:row>
      <xdr:rowOff>129540</xdr:rowOff>
    </xdr:from>
    <xdr:to>
      <xdr:col>19</xdr:col>
      <xdr:colOff>76200</xdr:colOff>
      <xdr:row>54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4F276-E91C-40B4-B083-774900C7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32</xdr:row>
      <xdr:rowOff>137160</xdr:rowOff>
    </xdr:from>
    <xdr:to>
      <xdr:col>17</xdr:col>
      <xdr:colOff>395654</xdr:colOff>
      <xdr:row>52</xdr:row>
      <xdr:rowOff>102577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3A1E8-7948-4A6C-B4BD-74D487A3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32</xdr:row>
      <xdr:rowOff>106680</xdr:rowOff>
    </xdr:from>
    <xdr:to>
      <xdr:col>21</xdr:col>
      <xdr:colOff>146050</xdr:colOff>
      <xdr:row>55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2D5A3-4554-4AF9-9B8B-4AB80196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362139</xdr:colOff>
      <xdr:row>14</xdr:row>
      <xdr:rowOff>22860</xdr:rowOff>
    </xdr:from>
    <xdr:to>
      <xdr:col>16</xdr:col>
      <xdr:colOff>490396</xdr:colOff>
      <xdr:row>33</xdr:row>
      <xdr:rowOff>37723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3EBD-52BB-432E-A875-8C0DD25E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671078</xdr:colOff>
      <xdr:row>8</xdr:row>
      <xdr:rowOff>109103</xdr:rowOff>
    </xdr:from>
    <xdr:to>
      <xdr:col>10</xdr:col>
      <xdr:colOff>190499</xdr:colOff>
      <xdr:row>31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C9125-36EE-4E8F-9A8D-3BACCE05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301037</xdr:colOff>
      <xdr:row>7</xdr:row>
      <xdr:rowOff>9408</xdr:rowOff>
    </xdr:from>
    <xdr:to>
      <xdr:col>15</xdr:col>
      <xdr:colOff>743186</xdr:colOff>
      <xdr:row>37</xdr:row>
      <xdr:rowOff>141112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3B993-D551-4047-8F6E-B9DE75809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755232</xdr:colOff>
      <xdr:row>14</xdr:row>
      <xdr:rowOff>38836</xdr:rowOff>
    </xdr:from>
    <xdr:to>
      <xdr:col>17</xdr:col>
      <xdr:colOff>559584</xdr:colOff>
      <xdr:row>48</xdr:row>
      <xdr:rowOff>130039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CFB5-8ED1-46AA-927B-455F40903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3">
          <cell r="H43">
            <v>11</v>
          </cell>
          <cell r="I43">
            <v>3</v>
          </cell>
          <cell r="J43">
            <v>5</v>
          </cell>
          <cell r="K43">
            <v>3</v>
          </cell>
          <cell r="L43">
            <v>2</v>
          </cell>
          <cell r="M43">
            <v>6</v>
          </cell>
          <cell r="N43">
            <v>3</v>
          </cell>
          <cell r="O43">
            <v>2</v>
          </cell>
          <cell r="P43">
            <v>1</v>
          </cell>
          <cell r="Q43">
            <v>0</v>
          </cell>
          <cell r="R43">
            <v>1</v>
          </cell>
          <cell r="S43">
            <v>0</v>
          </cell>
          <cell r="T43">
            <v>1</v>
          </cell>
        </row>
        <row r="44">
          <cell r="H44">
            <v>0</v>
          </cell>
          <cell r="I44">
            <v>5</v>
          </cell>
          <cell r="J44">
            <v>7</v>
          </cell>
          <cell r="K44">
            <v>6</v>
          </cell>
          <cell r="L44">
            <v>6</v>
          </cell>
          <cell r="M44">
            <v>3</v>
          </cell>
          <cell r="N44">
            <v>5</v>
          </cell>
          <cell r="O44">
            <v>8</v>
          </cell>
          <cell r="P44">
            <v>12</v>
          </cell>
          <cell r="Q44">
            <v>5</v>
          </cell>
          <cell r="R44">
            <v>6</v>
          </cell>
          <cell r="S44">
            <v>4</v>
          </cell>
          <cell r="T44">
            <v>0</v>
          </cell>
        </row>
        <row r="45">
          <cell r="I45">
            <v>10</v>
          </cell>
          <cell r="J45">
            <v>6</v>
          </cell>
          <cell r="K45">
            <v>8</v>
          </cell>
          <cell r="L45">
            <v>2</v>
          </cell>
          <cell r="M45">
            <v>3</v>
          </cell>
          <cell r="N45">
            <v>4</v>
          </cell>
          <cell r="O45">
            <v>1</v>
          </cell>
          <cell r="P45">
            <v>5</v>
          </cell>
          <cell r="Q45">
            <v>0</v>
          </cell>
          <cell r="R45">
            <v>0</v>
          </cell>
          <cell r="S45">
            <v>1</v>
          </cell>
          <cell r="T45">
            <v>0</v>
          </cell>
          <cell r="U45">
            <v>1</v>
          </cell>
        </row>
        <row r="46">
          <cell r="I46">
            <v>0</v>
          </cell>
          <cell r="J46">
            <v>4</v>
          </cell>
          <cell r="K46">
            <v>8</v>
          </cell>
          <cell r="L46">
            <v>3</v>
          </cell>
          <cell r="M46">
            <v>5</v>
          </cell>
          <cell r="N46">
            <v>5</v>
          </cell>
          <cell r="O46">
            <v>7</v>
          </cell>
          <cell r="P46">
            <v>8</v>
          </cell>
          <cell r="Q46">
            <v>10</v>
          </cell>
          <cell r="R46">
            <v>6</v>
          </cell>
          <cell r="S46">
            <v>7</v>
          </cell>
          <cell r="T46">
            <v>3</v>
          </cell>
          <cell r="U46">
            <v>1</v>
          </cell>
        </row>
        <row r="47">
          <cell r="J47">
            <v>10</v>
          </cell>
          <cell r="K47">
            <v>5</v>
          </cell>
          <cell r="L47">
            <v>3</v>
          </cell>
          <cell r="M47">
            <v>4</v>
          </cell>
          <cell r="N47">
            <v>3</v>
          </cell>
          <cell r="O47">
            <v>2</v>
          </cell>
          <cell r="P47">
            <v>2</v>
          </cell>
          <cell r="Q47">
            <v>1</v>
          </cell>
          <cell r="R47">
            <v>1</v>
          </cell>
          <cell r="S47">
            <v>0</v>
          </cell>
          <cell r="T47">
            <v>1</v>
          </cell>
          <cell r="U47">
            <v>0</v>
          </cell>
          <cell r="V47">
            <v>0</v>
          </cell>
        </row>
        <row r="48">
          <cell r="J48">
            <v>0</v>
          </cell>
          <cell r="K48">
            <v>6</v>
          </cell>
          <cell r="L48">
            <v>8</v>
          </cell>
          <cell r="M48">
            <v>7</v>
          </cell>
          <cell r="N48">
            <v>4</v>
          </cell>
          <cell r="O48">
            <v>5</v>
          </cell>
          <cell r="P48">
            <v>3</v>
          </cell>
          <cell r="Q48">
            <v>10</v>
          </cell>
          <cell r="R48">
            <v>12</v>
          </cell>
          <cell r="S48">
            <v>5</v>
          </cell>
          <cell r="T48">
            <v>2</v>
          </cell>
          <cell r="U48">
            <v>0</v>
          </cell>
          <cell r="V48">
            <v>0</v>
          </cell>
        </row>
        <row r="49">
          <cell r="L49">
            <v>8</v>
          </cell>
          <cell r="M49">
            <v>4</v>
          </cell>
          <cell r="N49">
            <v>2</v>
          </cell>
          <cell r="O49">
            <v>5</v>
          </cell>
          <cell r="P49">
            <v>2</v>
          </cell>
          <cell r="Q49">
            <v>2</v>
          </cell>
          <cell r="R49">
            <v>1</v>
          </cell>
          <cell r="S49">
            <v>3</v>
          </cell>
          <cell r="T49">
            <v>0</v>
          </cell>
          <cell r="U49">
            <v>0</v>
          </cell>
          <cell r="V49">
            <v>1</v>
          </cell>
          <cell r="W49">
            <v>0</v>
          </cell>
          <cell r="X49">
            <v>0</v>
          </cell>
        </row>
        <row r="50">
          <cell r="L50">
            <v>0</v>
          </cell>
          <cell r="M50">
            <v>8</v>
          </cell>
          <cell r="N50">
            <v>4</v>
          </cell>
          <cell r="O50">
            <v>4</v>
          </cell>
          <cell r="P50">
            <v>5</v>
          </cell>
          <cell r="Q50">
            <v>3</v>
          </cell>
          <cell r="R50">
            <v>7</v>
          </cell>
          <cell r="S50">
            <v>8</v>
          </cell>
          <cell r="T50">
            <v>7</v>
          </cell>
          <cell r="U50">
            <v>4</v>
          </cell>
          <cell r="V50">
            <v>2</v>
          </cell>
          <cell r="W50">
            <v>1</v>
          </cell>
          <cell r="X50">
            <v>0</v>
          </cell>
        </row>
        <row r="51">
          <cell r="M51">
            <v>14</v>
          </cell>
          <cell r="N51">
            <v>3</v>
          </cell>
          <cell r="O51">
            <v>5</v>
          </cell>
          <cell r="P51">
            <v>3</v>
          </cell>
          <cell r="Q51">
            <v>2</v>
          </cell>
          <cell r="R51">
            <v>6</v>
          </cell>
          <cell r="S51">
            <v>3</v>
          </cell>
          <cell r="T51">
            <v>2</v>
          </cell>
          <cell r="U51">
            <v>1</v>
          </cell>
          <cell r="V51">
            <v>0</v>
          </cell>
          <cell r="W51">
            <v>1</v>
          </cell>
          <cell r="X51">
            <v>0</v>
          </cell>
          <cell r="Y51">
            <v>1</v>
          </cell>
        </row>
        <row r="52">
          <cell r="M52">
            <v>0</v>
          </cell>
          <cell r="N52">
            <v>8</v>
          </cell>
          <cell r="O52">
            <v>7</v>
          </cell>
          <cell r="P52">
            <v>9</v>
          </cell>
          <cell r="Q52">
            <v>6</v>
          </cell>
          <cell r="R52">
            <v>5</v>
          </cell>
          <cell r="S52">
            <v>5</v>
          </cell>
          <cell r="T52">
            <v>8</v>
          </cell>
          <cell r="U52">
            <v>12</v>
          </cell>
          <cell r="V52">
            <v>5</v>
          </cell>
          <cell r="W52">
            <v>6</v>
          </cell>
          <cell r="X52">
            <v>4</v>
          </cell>
          <cell r="Y52">
            <v>1</v>
          </cell>
        </row>
        <row r="53">
          <cell r="N53">
            <v>14</v>
          </cell>
          <cell r="O53">
            <v>6</v>
          </cell>
          <cell r="P53">
            <v>8</v>
          </cell>
          <cell r="Q53">
            <v>2</v>
          </cell>
          <cell r="R53">
            <v>3</v>
          </cell>
          <cell r="S53">
            <v>4</v>
          </cell>
          <cell r="T53">
            <v>1</v>
          </cell>
          <cell r="U53">
            <v>5</v>
          </cell>
          <cell r="V53">
            <v>0</v>
          </cell>
          <cell r="W53">
            <v>0</v>
          </cell>
          <cell r="X53">
            <v>1</v>
          </cell>
          <cell r="Y53">
            <v>0</v>
          </cell>
          <cell r="Z53">
            <v>0</v>
          </cell>
        </row>
        <row r="54">
          <cell r="N54">
            <v>0</v>
          </cell>
          <cell r="O54">
            <v>10</v>
          </cell>
          <cell r="P54">
            <v>8</v>
          </cell>
          <cell r="Q54">
            <v>13</v>
          </cell>
          <cell r="R54">
            <v>5</v>
          </cell>
          <cell r="S54">
            <v>5</v>
          </cell>
          <cell r="T54">
            <v>9</v>
          </cell>
          <cell r="U54">
            <v>8</v>
          </cell>
          <cell r="V54">
            <v>10</v>
          </cell>
          <cell r="W54">
            <v>6</v>
          </cell>
          <cell r="X54">
            <v>7</v>
          </cell>
          <cell r="Y54">
            <v>3</v>
          </cell>
          <cell r="Z54">
            <v>0</v>
          </cell>
        </row>
        <row r="55">
          <cell r="O55">
            <v>11</v>
          </cell>
          <cell r="P55">
            <v>4</v>
          </cell>
          <cell r="Q55">
            <v>3</v>
          </cell>
          <cell r="R55">
            <v>5</v>
          </cell>
          <cell r="S55">
            <v>2</v>
          </cell>
          <cell r="T55">
            <v>3</v>
          </cell>
          <cell r="U55">
            <v>2</v>
          </cell>
          <cell r="V55">
            <v>1</v>
          </cell>
          <cell r="W55">
            <v>1</v>
          </cell>
          <cell r="X55">
            <v>0</v>
          </cell>
          <cell r="Y55">
            <v>1</v>
          </cell>
          <cell r="Z55">
            <v>0</v>
          </cell>
          <cell r="AA55">
            <v>0</v>
          </cell>
        </row>
        <row r="56">
          <cell r="O56">
            <v>0</v>
          </cell>
          <cell r="P56">
            <v>6</v>
          </cell>
          <cell r="Q56">
            <v>8</v>
          </cell>
          <cell r="R56">
            <v>7</v>
          </cell>
          <cell r="S56">
            <v>4</v>
          </cell>
          <cell r="T56">
            <v>7</v>
          </cell>
          <cell r="U56">
            <v>5</v>
          </cell>
          <cell r="V56">
            <v>10</v>
          </cell>
          <cell r="W56">
            <v>11</v>
          </cell>
          <cell r="X56">
            <v>5</v>
          </cell>
          <cell r="Y56">
            <v>2</v>
          </cell>
          <cell r="Z56">
            <v>0</v>
          </cell>
          <cell r="AA56">
            <v>0</v>
          </cell>
        </row>
        <row r="57">
          <cell r="Q57">
            <v>11</v>
          </cell>
          <cell r="R57">
            <v>2</v>
          </cell>
          <cell r="S57">
            <v>4</v>
          </cell>
          <cell r="T57">
            <v>3</v>
          </cell>
          <cell r="U57">
            <v>4</v>
          </cell>
          <cell r="V57">
            <v>2</v>
          </cell>
          <cell r="W57">
            <v>1</v>
          </cell>
          <cell r="X57">
            <v>3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1</v>
          </cell>
        </row>
        <row r="58">
          <cell r="Q58">
            <v>0</v>
          </cell>
          <cell r="R58">
            <v>8</v>
          </cell>
          <cell r="S58">
            <v>6</v>
          </cell>
          <cell r="T58">
            <v>4</v>
          </cell>
          <cell r="U58">
            <v>5</v>
          </cell>
          <cell r="V58">
            <v>5</v>
          </cell>
          <cell r="W58">
            <v>7</v>
          </cell>
          <cell r="X58">
            <v>8</v>
          </cell>
          <cell r="Y58">
            <v>7</v>
          </cell>
          <cell r="Z58">
            <v>6</v>
          </cell>
          <cell r="AA58">
            <v>3</v>
          </cell>
          <cell r="AB58">
            <v>2</v>
          </cell>
          <cell r="AC58">
            <v>1</v>
          </cell>
        </row>
        <row r="59">
          <cell r="R59">
            <v>9</v>
          </cell>
          <cell r="S59">
            <v>4</v>
          </cell>
          <cell r="T59">
            <v>3</v>
          </cell>
          <cell r="U59">
            <v>5</v>
          </cell>
          <cell r="V59">
            <v>2</v>
          </cell>
          <cell r="W59">
            <v>3</v>
          </cell>
          <cell r="X59">
            <v>2</v>
          </cell>
          <cell r="Y59">
            <v>1</v>
          </cell>
          <cell r="Z59">
            <v>1</v>
          </cell>
          <cell r="AA59">
            <v>0</v>
          </cell>
          <cell r="AB59">
            <v>1</v>
          </cell>
          <cell r="AC59">
            <v>0</v>
          </cell>
          <cell r="AD59">
            <v>0</v>
          </cell>
        </row>
        <row r="60">
          <cell r="R60">
            <v>0</v>
          </cell>
          <cell r="S60">
            <v>6</v>
          </cell>
          <cell r="T60">
            <v>6</v>
          </cell>
          <cell r="U60">
            <v>7</v>
          </cell>
          <cell r="V60">
            <v>4</v>
          </cell>
          <cell r="W60">
            <v>7</v>
          </cell>
          <cell r="X60">
            <v>5</v>
          </cell>
          <cell r="Y60">
            <v>6</v>
          </cell>
          <cell r="Z60">
            <v>11</v>
          </cell>
          <cell r="AA60">
            <v>5</v>
          </cell>
          <cell r="AB60">
            <v>2</v>
          </cell>
          <cell r="AC60">
            <v>0</v>
          </cell>
          <cell r="AD60">
            <v>0</v>
          </cell>
        </row>
        <row r="61">
          <cell r="S61">
            <v>10</v>
          </cell>
          <cell r="T61">
            <v>2</v>
          </cell>
          <cell r="U61">
            <v>4</v>
          </cell>
          <cell r="V61">
            <v>3</v>
          </cell>
          <cell r="W61">
            <v>4</v>
          </cell>
          <cell r="X61">
            <v>2</v>
          </cell>
          <cell r="Y61">
            <v>1</v>
          </cell>
          <cell r="Z61">
            <v>3</v>
          </cell>
          <cell r="AA61">
            <v>0</v>
          </cell>
          <cell r="AB61">
            <v>0</v>
          </cell>
          <cell r="AC61">
            <v>1</v>
          </cell>
          <cell r="AD61">
            <v>0</v>
          </cell>
          <cell r="AE61">
            <v>1</v>
          </cell>
        </row>
        <row r="62">
          <cell r="S62">
            <v>0</v>
          </cell>
          <cell r="T62">
            <v>8</v>
          </cell>
          <cell r="U62">
            <v>6</v>
          </cell>
          <cell r="V62">
            <v>4</v>
          </cell>
          <cell r="W62">
            <v>5</v>
          </cell>
          <cell r="X62">
            <v>5</v>
          </cell>
          <cell r="Y62">
            <v>7</v>
          </cell>
          <cell r="Z62">
            <v>8</v>
          </cell>
          <cell r="AA62">
            <v>6</v>
          </cell>
          <cell r="AB62">
            <v>6</v>
          </cell>
          <cell r="AC62">
            <v>3</v>
          </cell>
          <cell r="AD62">
            <v>2</v>
          </cell>
          <cell r="AE62">
            <v>1</v>
          </cell>
        </row>
        <row r="63">
          <cell r="T63">
            <v>10</v>
          </cell>
          <cell r="U63">
            <v>2</v>
          </cell>
          <cell r="V63">
            <v>6</v>
          </cell>
          <cell r="W63">
            <v>2</v>
          </cell>
          <cell r="X63">
            <v>1</v>
          </cell>
          <cell r="Y63">
            <v>2</v>
          </cell>
          <cell r="Z63">
            <v>3</v>
          </cell>
          <cell r="AA63">
            <v>2</v>
          </cell>
          <cell r="AB63">
            <v>1</v>
          </cell>
          <cell r="AC63">
            <v>0</v>
          </cell>
          <cell r="AD63">
            <v>1</v>
          </cell>
          <cell r="AE63">
            <v>0</v>
          </cell>
          <cell r="AF63">
            <v>1</v>
          </cell>
        </row>
        <row r="64">
          <cell r="T64">
            <v>0</v>
          </cell>
          <cell r="U64">
            <v>5</v>
          </cell>
          <cell r="V64">
            <v>4</v>
          </cell>
          <cell r="W64">
            <v>6</v>
          </cell>
          <cell r="X64">
            <v>7</v>
          </cell>
          <cell r="Y64">
            <v>3</v>
          </cell>
          <cell r="Z64">
            <v>2</v>
          </cell>
          <cell r="AA64">
            <v>9</v>
          </cell>
          <cell r="AB64">
            <v>8</v>
          </cell>
          <cell r="AC64">
            <v>5</v>
          </cell>
          <cell r="AD64">
            <v>6</v>
          </cell>
          <cell r="AE64">
            <v>4</v>
          </cell>
          <cell r="AF64">
            <v>0</v>
          </cell>
        </row>
        <row r="65">
          <cell r="U65">
            <v>6</v>
          </cell>
          <cell r="V65">
            <v>4</v>
          </cell>
          <cell r="W65">
            <v>6</v>
          </cell>
          <cell r="X65">
            <v>3</v>
          </cell>
          <cell r="Y65">
            <v>1</v>
          </cell>
          <cell r="Z65">
            <v>2</v>
          </cell>
          <cell r="AA65">
            <v>2</v>
          </cell>
          <cell r="AB65">
            <v>3</v>
          </cell>
          <cell r="AC65">
            <v>1</v>
          </cell>
          <cell r="AD65">
            <v>0</v>
          </cell>
          <cell r="AE65">
            <v>1</v>
          </cell>
          <cell r="AF65">
            <v>0</v>
          </cell>
          <cell r="AG65">
            <v>1</v>
          </cell>
        </row>
        <row r="66">
          <cell r="U66">
            <v>0</v>
          </cell>
          <cell r="V66">
            <v>4</v>
          </cell>
          <cell r="W66">
            <v>8</v>
          </cell>
          <cell r="X66">
            <v>3</v>
          </cell>
          <cell r="Y66">
            <v>5</v>
          </cell>
          <cell r="Z66">
            <v>5</v>
          </cell>
          <cell r="AA66">
            <v>7</v>
          </cell>
          <cell r="AB66">
            <v>8</v>
          </cell>
          <cell r="AC66">
            <v>6</v>
          </cell>
          <cell r="AD66">
            <v>1</v>
          </cell>
          <cell r="AE66">
            <v>0</v>
          </cell>
          <cell r="AF66">
            <v>1</v>
          </cell>
          <cell r="AG66">
            <v>1</v>
          </cell>
        </row>
        <row r="67">
          <cell r="V67">
            <v>9</v>
          </cell>
          <cell r="W67">
            <v>3</v>
          </cell>
          <cell r="X67">
            <v>4</v>
          </cell>
          <cell r="Y67">
            <v>5</v>
          </cell>
          <cell r="Z67">
            <v>1</v>
          </cell>
          <cell r="AA67">
            <v>4</v>
          </cell>
          <cell r="AB67">
            <v>1</v>
          </cell>
          <cell r="AC67">
            <v>2</v>
          </cell>
          <cell r="AD67">
            <v>1</v>
          </cell>
          <cell r="AE67">
            <v>0</v>
          </cell>
          <cell r="AF67">
            <v>1</v>
          </cell>
          <cell r="AG67">
            <v>0</v>
          </cell>
          <cell r="AH67">
            <v>1</v>
          </cell>
        </row>
        <row r="68">
          <cell r="V68">
            <v>0</v>
          </cell>
          <cell r="W68">
            <v>6</v>
          </cell>
          <cell r="X68">
            <v>7</v>
          </cell>
          <cell r="Y68">
            <v>5</v>
          </cell>
          <cell r="Z68">
            <v>4</v>
          </cell>
          <cell r="AA68">
            <v>6</v>
          </cell>
          <cell r="AB68">
            <v>3</v>
          </cell>
          <cell r="AC68">
            <v>10</v>
          </cell>
          <cell r="AD68">
            <v>10</v>
          </cell>
          <cell r="AE68">
            <v>5</v>
          </cell>
          <cell r="AF68">
            <v>2</v>
          </cell>
          <cell r="AG68">
            <v>0</v>
          </cell>
          <cell r="AH68">
            <v>1</v>
          </cell>
        </row>
        <row r="69">
          <cell r="X69">
            <v>7</v>
          </cell>
          <cell r="Y69">
            <v>2</v>
          </cell>
          <cell r="Z69">
            <v>3</v>
          </cell>
          <cell r="AA69">
            <v>4</v>
          </cell>
          <cell r="AB69">
            <v>3</v>
          </cell>
          <cell r="AC69">
            <v>3</v>
          </cell>
          <cell r="AD69">
            <v>2</v>
          </cell>
          <cell r="AE69">
            <v>2</v>
          </cell>
          <cell r="AF69">
            <v>1</v>
          </cell>
          <cell r="AG69">
            <v>0</v>
          </cell>
          <cell r="AH69">
            <v>1</v>
          </cell>
          <cell r="AI69">
            <v>0</v>
          </cell>
          <cell r="AJ69">
            <v>0</v>
          </cell>
        </row>
        <row r="70">
          <cell r="X70">
            <v>0</v>
          </cell>
          <cell r="Y70">
            <v>8</v>
          </cell>
          <cell r="Z70">
            <v>4</v>
          </cell>
          <cell r="AA70">
            <v>4</v>
          </cell>
          <cell r="AB70">
            <v>5</v>
          </cell>
          <cell r="AC70">
            <v>5</v>
          </cell>
          <cell r="AD70">
            <v>7</v>
          </cell>
          <cell r="AE70">
            <v>8</v>
          </cell>
          <cell r="AF70">
            <v>4</v>
          </cell>
          <cell r="AG70">
            <v>1</v>
          </cell>
          <cell r="AH70">
            <v>2</v>
          </cell>
          <cell r="AI70">
            <v>1</v>
          </cell>
          <cell r="AJ70">
            <v>0</v>
          </cell>
        </row>
        <row r="71">
          <cell r="Y71">
            <v>11</v>
          </cell>
          <cell r="Z71">
            <v>2</v>
          </cell>
          <cell r="AA71">
            <v>6</v>
          </cell>
          <cell r="AB71">
            <v>2</v>
          </cell>
          <cell r="AC71">
            <v>1</v>
          </cell>
          <cell r="AD71">
            <v>2</v>
          </cell>
          <cell r="AE71">
            <v>3</v>
          </cell>
          <cell r="AF71">
            <v>2</v>
          </cell>
          <cell r="AG71">
            <v>1</v>
          </cell>
          <cell r="AH71">
            <v>0</v>
          </cell>
          <cell r="AI71">
            <v>1</v>
          </cell>
          <cell r="AJ71">
            <v>0</v>
          </cell>
          <cell r="AK71">
            <v>0</v>
          </cell>
        </row>
        <row r="72">
          <cell r="Y72">
            <v>0</v>
          </cell>
          <cell r="Z72">
            <v>5</v>
          </cell>
          <cell r="AA72">
            <v>4</v>
          </cell>
          <cell r="AB72">
            <v>6</v>
          </cell>
          <cell r="AC72">
            <v>7</v>
          </cell>
          <cell r="AD72">
            <v>3</v>
          </cell>
          <cell r="AE72">
            <v>5</v>
          </cell>
          <cell r="AF72">
            <v>9</v>
          </cell>
          <cell r="AG72">
            <v>8</v>
          </cell>
          <cell r="AH72">
            <v>5</v>
          </cell>
          <cell r="AI72">
            <v>6</v>
          </cell>
          <cell r="AJ72">
            <v>4</v>
          </cell>
          <cell r="AK72">
            <v>0</v>
          </cell>
        </row>
        <row r="73">
          <cell r="Z73">
            <v>7</v>
          </cell>
          <cell r="AA73">
            <v>6</v>
          </cell>
          <cell r="AB73">
            <v>4</v>
          </cell>
          <cell r="AC73">
            <v>1</v>
          </cell>
          <cell r="AD73">
            <v>3</v>
          </cell>
          <cell r="AE73">
            <v>2</v>
          </cell>
          <cell r="AF73">
            <v>2</v>
          </cell>
          <cell r="AG73">
            <v>3</v>
          </cell>
          <cell r="AH73">
            <v>1</v>
          </cell>
          <cell r="AI73">
            <v>0</v>
          </cell>
          <cell r="AJ73">
            <v>1</v>
          </cell>
          <cell r="AK73">
            <v>0</v>
          </cell>
          <cell r="AL73">
            <v>0</v>
          </cell>
        </row>
        <row r="74">
          <cell r="Z74">
            <v>0</v>
          </cell>
          <cell r="AA74">
            <v>4</v>
          </cell>
          <cell r="AB74">
            <v>8</v>
          </cell>
          <cell r="AC74">
            <v>6</v>
          </cell>
          <cell r="AD74">
            <v>8</v>
          </cell>
          <cell r="AE74">
            <v>5</v>
          </cell>
          <cell r="AF74">
            <v>7</v>
          </cell>
          <cell r="AG74">
            <v>6</v>
          </cell>
          <cell r="AH74">
            <v>7</v>
          </cell>
          <cell r="AI74">
            <v>1</v>
          </cell>
          <cell r="AJ74">
            <v>0</v>
          </cell>
          <cell r="AK74">
            <v>1</v>
          </cell>
          <cell r="AL74">
            <v>0</v>
          </cell>
        </row>
        <row r="75">
          <cell r="AA75">
            <v>9</v>
          </cell>
          <cell r="AB75">
            <v>3</v>
          </cell>
          <cell r="AC75">
            <v>4</v>
          </cell>
          <cell r="AD75">
            <v>5</v>
          </cell>
          <cell r="AE75">
            <v>1</v>
          </cell>
          <cell r="AF75">
            <v>4</v>
          </cell>
          <cell r="AG75">
            <v>1</v>
          </cell>
          <cell r="AH75">
            <v>2</v>
          </cell>
          <cell r="AI75">
            <v>1</v>
          </cell>
          <cell r="AJ75">
            <v>0</v>
          </cell>
          <cell r="AK75">
            <v>1</v>
          </cell>
          <cell r="AL75">
            <v>0</v>
          </cell>
          <cell r="AM75">
            <v>0</v>
          </cell>
        </row>
        <row r="76">
          <cell r="AA76">
            <v>0</v>
          </cell>
          <cell r="AB76">
            <v>6</v>
          </cell>
          <cell r="AC76">
            <v>7</v>
          </cell>
          <cell r="AD76">
            <v>5</v>
          </cell>
          <cell r="AE76">
            <v>4</v>
          </cell>
          <cell r="AF76">
            <v>6</v>
          </cell>
          <cell r="AG76">
            <v>3</v>
          </cell>
          <cell r="AH76">
            <v>10</v>
          </cell>
          <cell r="AI76">
            <v>10</v>
          </cell>
          <cell r="AJ76">
            <v>5</v>
          </cell>
          <cell r="AK76">
            <v>2</v>
          </cell>
          <cell r="AL76">
            <v>0</v>
          </cell>
          <cell r="AM76">
            <v>0</v>
          </cell>
        </row>
        <row r="77">
          <cell r="AC77">
            <v>7</v>
          </cell>
          <cell r="AD77">
            <v>2</v>
          </cell>
          <cell r="AE77">
            <v>3</v>
          </cell>
          <cell r="AF77">
            <v>4</v>
          </cell>
          <cell r="AG77">
            <v>3</v>
          </cell>
          <cell r="AH77">
            <v>3</v>
          </cell>
          <cell r="AI77">
            <v>2</v>
          </cell>
          <cell r="AJ77">
            <v>2</v>
          </cell>
          <cell r="AK77">
            <v>1</v>
          </cell>
          <cell r="AL77">
            <v>0</v>
          </cell>
          <cell r="AM77">
            <v>1</v>
          </cell>
          <cell r="AN77">
            <v>0</v>
          </cell>
          <cell r="AO77">
            <v>0</v>
          </cell>
        </row>
        <row r="78">
          <cell r="AC78">
            <v>0</v>
          </cell>
          <cell r="AD78">
            <v>8</v>
          </cell>
          <cell r="AE78">
            <v>4</v>
          </cell>
          <cell r="AF78">
            <v>4</v>
          </cell>
          <cell r="AG78">
            <v>5</v>
          </cell>
          <cell r="AH78">
            <v>5</v>
          </cell>
          <cell r="AI78">
            <v>7</v>
          </cell>
          <cell r="AJ78">
            <v>8</v>
          </cell>
          <cell r="AK78">
            <v>4</v>
          </cell>
          <cell r="AL78">
            <v>1</v>
          </cell>
          <cell r="AM78">
            <v>2</v>
          </cell>
          <cell r="AN78">
            <v>1</v>
          </cell>
          <cell r="AO78">
            <v>0</v>
          </cell>
        </row>
        <row r="79">
          <cell r="AD79">
            <v>8</v>
          </cell>
          <cell r="AE79">
            <v>3</v>
          </cell>
          <cell r="AF79">
            <v>4</v>
          </cell>
          <cell r="AG79">
            <v>5</v>
          </cell>
          <cell r="AH79">
            <v>1</v>
          </cell>
          <cell r="AI79">
            <v>4</v>
          </cell>
          <cell r="AJ79">
            <v>1</v>
          </cell>
          <cell r="AK79">
            <v>2</v>
          </cell>
          <cell r="AL79">
            <v>1</v>
          </cell>
          <cell r="AM79">
            <v>0</v>
          </cell>
          <cell r="AN79">
            <v>1</v>
          </cell>
          <cell r="AO79">
            <v>0</v>
          </cell>
          <cell r="AP79">
            <v>0</v>
          </cell>
        </row>
        <row r="80">
          <cell r="AD80">
            <v>0</v>
          </cell>
          <cell r="AE80">
            <v>6</v>
          </cell>
          <cell r="AF80">
            <v>7</v>
          </cell>
          <cell r="AG80">
            <v>5</v>
          </cell>
          <cell r="AH80">
            <v>4</v>
          </cell>
          <cell r="AI80">
            <v>6</v>
          </cell>
          <cell r="AJ80">
            <v>3</v>
          </cell>
          <cell r="AK80">
            <v>8</v>
          </cell>
          <cell r="AL80">
            <v>8</v>
          </cell>
          <cell r="AM80">
            <v>5</v>
          </cell>
          <cell r="AN80">
            <v>2</v>
          </cell>
          <cell r="AO80">
            <v>0</v>
          </cell>
          <cell r="AP80">
            <v>0</v>
          </cell>
        </row>
        <row r="81">
          <cell r="AE81">
            <v>6</v>
          </cell>
          <cell r="AF81">
            <v>2</v>
          </cell>
          <cell r="AG81">
            <v>3</v>
          </cell>
          <cell r="AH81">
            <v>4</v>
          </cell>
          <cell r="AI81">
            <v>3</v>
          </cell>
          <cell r="AJ81">
            <v>3</v>
          </cell>
          <cell r="AK81">
            <v>2</v>
          </cell>
          <cell r="AL81">
            <v>2</v>
          </cell>
          <cell r="AM81">
            <v>1</v>
          </cell>
          <cell r="AN81">
            <v>0</v>
          </cell>
          <cell r="AO81">
            <v>1</v>
          </cell>
          <cell r="AP81">
            <v>0</v>
          </cell>
          <cell r="AQ81">
            <v>0</v>
          </cell>
        </row>
        <row r="82">
          <cell r="AE82">
            <v>0</v>
          </cell>
          <cell r="AF82">
            <v>8</v>
          </cell>
          <cell r="AG82">
            <v>4</v>
          </cell>
          <cell r="AH82">
            <v>4</v>
          </cell>
          <cell r="AI82">
            <v>5</v>
          </cell>
          <cell r="AJ82">
            <v>5</v>
          </cell>
          <cell r="AK82">
            <v>7</v>
          </cell>
          <cell r="AL82">
            <v>6</v>
          </cell>
          <cell r="AM82">
            <v>2</v>
          </cell>
          <cell r="AN82">
            <v>1</v>
          </cell>
          <cell r="AO82">
            <v>2</v>
          </cell>
          <cell r="AP82">
            <v>1</v>
          </cell>
          <cell r="AQ82">
            <v>0</v>
          </cell>
        </row>
        <row r="83">
          <cell r="AF83">
            <v>12</v>
          </cell>
          <cell r="AG83">
            <v>7</v>
          </cell>
          <cell r="AH83">
            <v>14</v>
          </cell>
          <cell r="AI83">
            <v>10</v>
          </cell>
          <cell r="AJ83">
            <v>5</v>
          </cell>
          <cell r="AK83">
            <v>2</v>
          </cell>
          <cell r="AL83">
            <v>1</v>
          </cell>
          <cell r="AM83">
            <v>2</v>
          </cell>
          <cell r="AN83">
            <v>1</v>
          </cell>
          <cell r="AO83">
            <v>0</v>
          </cell>
          <cell r="AP83">
            <v>0</v>
          </cell>
          <cell r="AQ83">
            <v>0</v>
          </cell>
        </row>
        <row r="84">
          <cell r="AF84">
            <v>0</v>
          </cell>
          <cell r="AG84">
            <v>5</v>
          </cell>
          <cell r="AH84">
            <v>7</v>
          </cell>
          <cell r="AI84">
            <v>6</v>
          </cell>
          <cell r="AJ84">
            <v>6</v>
          </cell>
          <cell r="AK84">
            <v>7</v>
          </cell>
          <cell r="AL84">
            <v>5</v>
          </cell>
          <cell r="AM84">
            <v>8</v>
          </cell>
          <cell r="AN84">
            <v>12</v>
          </cell>
          <cell r="AO84">
            <v>5</v>
          </cell>
          <cell r="AP84">
            <v>8</v>
          </cell>
          <cell r="AQ84">
            <v>5</v>
          </cell>
        </row>
        <row r="85">
          <cell r="AG85">
            <v>10</v>
          </cell>
          <cell r="AH85">
            <v>10</v>
          </cell>
          <cell r="AI85">
            <v>16</v>
          </cell>
          <cell r="AJ85">
            <v>8</v>
          </cell>
          <cell r="AK85">
            <v>5</v>
          </cell>
          <cell r="AL85">
            <v>1</v>
          </cell>
          <cell r="AM85">
            <v>6</v>
          </cell>
          <cell r="AN85">
            <v>3</v>
          </cell>
          <cell r="AO85">
            <v>1</v>
          </cell>
          <cell r="AP85">
            <v>0</v>
          </cell>
          <cell r="AQ85">
            <v>1</v>
          </cell>
        </row>
        <row r="86">
          <cell r="AG86">
            <v>0</v>
          </cell>
          <cell r="AH86">
            <v>4</v>
          </cell>
          <cell r="AI86">
            <v>11</v>
          </cell>
          <cell r="AJ86">
            <v>5</v>
          </cell>
          <cell r="AK86">
            <v>4</v>
          </cell>
          <cell r="AL86">
            <v>6</v>
          </cell>
          <cell r="AM86">
            <v>4</v>
          </cell>
          <cell r="AN86">
            <v>6</v>
          </cell>
          <cell r="AO86">
            <v>6</v>
          </cell>
          <cell r="AP86">
            <v>3</v>
          </cell>
          <cell r="AQ86">
            <v>5</v>
          </cell>
        </row>
        <row r="87">
          <cell r="AH87">
            <v>7</v>
          </cell>
          <cell r="AI87">
            <v>5</v>
          </cell>
          <cell r="AJ87">
            <v>13</v>
          </cell>
          <cell r="AK87">
            <v>14</v>
          </cell>
          <cell r="AL87">
            <v>8</v>
          </cell>
          <cell r="AM87">
            <v>6</v>
          </cell>
          <cell r="AN87">
            <v>2</v>
          </cell>
          <cell r="AO87">
            <v>1</v>
          </cell>
          <cell r="AP87">
            <v>1</v>
          </cell>
          <cell r="AQ87">
            <v>0</v>
          </cell>
        </row>
        <row r="88">
          <cell r="AH88">
            <v>0</v>
          </cell>
          <cell r="AI88">
            <v>6</v>
          </cell>
          <cell r="AJ88">
            <v>8</v>
          </cell>
          <cell r="AK88">
            <v>7</v>
          </cell>
          <cell r="AL88">
            <v>7</v>
          </cell>
          <cell r="AM88">
            <v>6</v>
          </cell>
          <cell r="AN88">
            <v>3</v>
          </cell>
          <cell r="AO88">
            <v>10</v>
          </cell>
          <cell r="AP88">
            <v>12</v>
          </cell>
          <cell r="AQ88">
            <v>5</v>
          </cell>
        </row>
        <row r="89">
          <cell r="AJ89">
            <v>8</v>
          </cell>
          <cell r="AK89">
            <v>4</v>
          </cell>
          <cell r="AL89">
            <v>12</v>
          </cell>
          <cell r="AM89">
            <v>9</v>
          </cell>
          <cell r="AN89">
            <v>3</v>
          </cell>
          <cell r="AO89">
            <v>2</v>
          </cell>
          <cell r="AP89">
            <v>1</v>
          </cell>
          <cell r="AQ89">
            <v>3</v>
          </cell>
        </row>
        <row r="90">
          <cell r="AJ90">
            <v>0</v>
          </cell>
          <cell r="AK90">
            <v>8</v>
          </cell>
          <cell r="AL90">
            <v>8</v>
          </cell>
          <cell r="AM90">
            <v>6</v>
          </cell>
          <cell r="AN90">
            <v>5</v>
          </cell>
          <cell r="AO90">
            <v>7</v>
          </cell>
          <cell r="AP90">
            <v>7</v>
          </cell>
          <cell r="AQ90">
            <v>2</v>
          </cell>
        </row>
        <row r="91">
          <cell r="AK91">
            <v>11</v>
          </cell>
          <cell r="AL91">
            <v>7</v>
          </cell>
          <cell r="AM91">
            <v>14</v>
          </cell>
          <cell r="AN91">
            <v>10</v>
          </cell>
          <cell r="AO91">
            <v>5</v>
          </cell>
          <cell r="AP91">
            <v>2</v>
          </cell>
          <cell r="AQ91">
            <v>1</v>
          </cell>
        </row>
        <row r="92">
          <cell r="AK92">
            <v>0</v>
          </cell>
          <cell r="AL92">
            <v>5</v>
          </cell>
          <cell r="AM92">
            <v>7</v>
          </cell>
          <cell r="AN92">
            <v>6</v>
          </cell>
          <cell r="AO92">
            <v>6</v>
          </cell>
          <cell r="AP92">
            <v>7</v>
          </cell>
          <cell r="AQ92">
            <v>5</v>
          </cell>
        </row>
        <row r="93">
          <cell r="AL93">
            <v>12</v>
          </cell>
          <cell r="AM93">
            <v>10</v>
          </cell>
          <cell r="AN93">
            <v>16</v>
          </cell>
          <cell r="AO93">
            <v>8</v>
          </cell>
          <cell r="AP93">
            <v>5</v>
          </cell>
          <cell r="AQ93">
            <v>1</v>
          </cell>
        </row>
        <row r="94">
          <cell r="AL94">
            <v>0</v>
          </cell>
          <cell r="AM94">
            <v>4</v>
          </cell>
          <cell r="AN94">
            <v>11</v>
          </cell>
          <cell r="AO94">
            <v>5</v>
          </cell>
          <cell r="AP94">
            <v>8</v>
          </cell>
          <cell r="AQ94">
            <v>6</v>
          </cell>
        </row>
        <row r="95">
          <cell r="AM95">
            <v>15</v>
          </cell>
          <cell r="AN95">
            <v>15</v>
          </cell>
          <cell r="AO95">
            <v>13</v>
          </cell>
          <cell r="AP95">
            <v>14</v>
          </cell>
          <cell r="AQ95">
            <v>8</v>
          </cell>
        </row>
        <row r="96">
          <cell r="AM96">
            <v>0</v>
          </cell>
          <cell r="AN96">
            <v>6</v>
          </cell>
          <cell r="AO96">
            <v>8</v>
          </cell>
          <cell r="AP96">
            <v>7</v>
          </cell>
          <cell r="AQ96">
            <v>7</v>
          </cell>
        </row>
        <row r="97">
          <cell r="AO97">
            <v>14</v>
          </cell>
          <cell r="AP97">
            <v>14</v>
          </cell>
          <cell r="AQ97">
            <v>12</v>
          </cell>
        </row>
        <row r="98">
          <cell r="AO98">
            <v>0</v>
          </cell>
          <cell r="AP98">
            <v>8</v>
          </cell>
          <cell r="AQ98">
            <v>8</v>
          </cell>
        </row>
        <row r="99">
          <cell r="AP99">
            <v>12</v>
          </cell>
          <cell r="AQ99">
            <v>10</v>
          </cell>
        </row>
        <row r="100">
          <cell r="AP100">
            <v>0</v>
          </cell>
          <cell r="AQ100">
            <v>4</v>
          </cell>
        </row>
        <row r="101">
          <cell r="AQ101">
            <v>16</v>
          </cell>
        </row>
        <row r="102">
          <cell r="AQ102">
            <v>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9672B-09A5-4A53-B187-E5F6FDED9FD4}" name="Table2" displayName="Table2" ref="B36:D50" totalsRowShown="0">
  <autoFilter ref="B36:D50" xr:uid="{416DEA67-27D9-49D0-A970-C0E569051262}"/>
  <tableColumns count="3">
    <tableColumn id="1" xr3:uid="{445BAECD-6533-4708-9AA8-D7CA6102CFF7}" name="Column1" dataDxfId="0"/>
    <tableColumn id="2" xr3:uid="{5C367673-8C9E-432C-B395-877805B472C8}" name="Column2"/>
    <tableColumn id="3" xr3:uid="{FB1FD323-D2E3-4926-A552-70B565923164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zoomScale="55" zoomScaleNormal="55" workbookViewId="0">
      <selection activeCell="M13" sqref="M13"/>
    </sheetView>
  </sheetViews>
  <sheetFormatPr defaultColWidth="8.77734375" defaultRowHeight="13.2" x14ac:dyDescent="0.25"/>
  <cols>
    <col min="1" max="1" width="10.6640625" customWidth="1"/>
    <col min="3" max="3" width="8.6640625" customWidth="1"/>
  </cols>
  <sheetData>
    <row r="1" spans="1:55" x14ac:dyDescent="0.25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8">
        <v>2019</v>
      </c>
      <c r="L1" s="8" t="s">
        <v>53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11"/>
      <c r="B3" s="11"/>
      <c r="C3" s="11"/>
      <c r="D3" s="11"/>
      <c r="E3" s="11"/>
      <c r="F3" s="11"/>
      <c r="G3" s="11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.8" thickBot="1" x14ac:dyDescent="0.3">
      <c r="A4" s="12" t="s">
        <v>1</v>
      </c>
      <c r="B4" s="13" t="s">
        <v>2</v>
      </c>
      <c r="C4" s="13" t="s">
        <v>47</v>
      </c>
      <c r="D4" s="13" t="s">
        <v>48</v>
      </c>
      <c r="E4" s="13" t="s">
        <v>18</v>
      </c>
      <c r="F4" s="13" t="s">
        <v>3</v>
      </c>
      <c r="G4" s="14" t="s">
        <v>4</v>
      </c>
      <c r="H4" s="3">
        <f>DATE($K$1-4,1,1)</f>
        <v>42005</v>
      </c>
      <c r="I4" s="3">
        <f>DATE($K$1-4,2,1)</f>
        <v>42036</v>
      </c>
      <c r="J4" s="3">
        <f>DATE($K$1-4,3,1)</f>
        <v>42064</v>
      </c>
      <c r="K4" s="3">
        <f>DATE($K$1-4,4,1)</f>
        <v>42095</v>
      </c>
      <c r="L4" s="3">
        <f>DATE($K$1-4,5,1)</f>
        <v>42125</v>
      </c>
      <c r="M4" s="3">
        <f>DATE($K$1-4,6,1)</f>
        <v>42156</v>
      </c>
      <c r="N4" s="3">
        <f>DATE($K$1-4,7,1)</f>
        <v>42186</v>
      </c>
      <c r="O4" s="3">
        <f>DATE($K$1-4,8,1)</f>
        <v>42217</v>
      </c>
      <c r="P4" s="3">
        <f>DATE($K$1-4,9,1)</f>
        <v>42248</v>
      </c>
      <c r="Q4" s="3">
        <f>DATE($K$1-4,10,1)</f>
        <v>42278</v>
      </c>
      <c r="R4" s="3">
        <f>DATE($K$1-4,11,1)</f>
        <v>42309</v>
      </c>
      <c r="S4" s="3">
        <f>DATE($K$1-4,12,1)</f>
        <v>42339</v>
      </c>
      <c r="T4" s="3">
        <f>DATE($K$1-3,1,1)</f>
        <v>42370</v>
      </c>
      <c r="U4" s="3">
        <f>DATE($K$1-3,2,1)</f>
        <v>42401</v>
      </c>
      <c r="V4" s="3">
        <f>DATE($K$1-3,3,1)</f>
        <v>42430</v>
      </c>
      <c r="W4" s="3">
        <f>DATE($K$1-3,4,1)</f>
        <v>42461</v>
      </c>
      <c r="X4" s="3">
        <f>DATE($K$1-3,5,1)</f>
        <v>42491</v>
      </c>
      <c r="Y4" s="3">
        <f>DATE($K$1-3,6,1)</f>
        <v>42522</v>
      </c>
      <c r="Z4" s="3">
        <f>DATE($K$1-3,7,1)</f>
        <v>42552</v>
      </c>
      <c r="AA4" s="3">
        <f>DATE($K$1-3,8,1)</f>
        <v>42583</v>
      </c>
      <c r="AB4" s="3">
        <f>DATE($K$1-3,9,1)</f>
        <v>42614</v>
      </c>
      <c r="AC4" s="3">
        <f>DATE($K$1-3,10,1)</f>
        <v>42644</v>
      </c>
      <c r="AD4" s="3">
        <f>DATE($K$1-3,11,1)</f>
        <v>42675</v>
      </c>
      <c r="AE4" s="3">
        <f>DATE($K$1-3,12,1)</f>
        <v>42705</v>
      </c>
      <c r="AF4" s="3">
        <f>DATE($K$1-2,1,1)</f>
        <v>42736</v>
      </c>
      <c r="AG4" s="3">
        <f>DATE($K$1-2,2,1)</f>
        <v>42767</v>
      </c>
      <c r="AH4" s="3">
        <f>DATE($K$1-2,3,1)</f>
        <v>42795</v>
      </c>
      <c r="AI4" s="3">
        <f>DATE($K$1-2,4,1)</f>
        <v>42826</v>
      </c>
      <c r="AJ4" s="3">
        <f>DATE($K$1-2,5,1)</f>
        <v>42856</v>
      </c>
      <c r="AK4" s="3">
        <f>DATE($K$1-2,6,1)</f>
        <v>42887</v>
      </c>
      <c r="AL4" s="3">
        <f>DATE($K$1-2,7,1)</f>
        <v>42917</v>
      </c>
      <c r="AM4" s="3">
        <f>DATE($K$1-2,8,1)</f>
        <v>42948</v>
      </c>
      <c r="AN4" s="3">
        <f>DATE($K$1-2,9,1)</f>
        <v>42979</v>
      </c>
      <c r="AO4" s="3">
        <f>DATE($K$1-2,10,1)</f>
        <v>43009</v>
      </c>
      <c r="AP4" s="3">
        <f>DATE($K$1-2,11,1)</f>
        <v>43040</v>
      </c>
      <c r="AQ4" s="3">
        <f>DATE($K$1-2,12,1)</f>
        <v>43070</v>
      </c>
      <c r="AR4" s="3">
        <f>DATE($K$1-1,1,1)</f>
        <v>43101</v>
      </c>
      <c r="AS4" s="3">
        <f>DATE($K$1-1,2,1)</f>
        <v>43132</v>
      </c>
      <c r="AT4" s="3">
        <f>DATE($K$1-1,3,1)</f>
        <v>43160</v>
      </c>
      <c r="AU4" s="3">
        <f>DATE($K$1-1,4,1)</f>
        <v>43191</v>
      </c>
      <c r="AV4" s="3">
        <f>DATE($K$1-1,5,1)</f>
        <v>43221</v>
      </c>
      <c r="AW4" s="3">
        <f>DATE($K$1-1,6,1)</f>
        <v>43252</v>
      </c>
      <c r="AX4" s="3">
        <f>DATE($K$1-1,7,1)</f>
        <v>43282</v>
      </c>
      <c r="AY4" s="3">
        <f>DATE($K$1-1,8,1)</f>
        <v>43313</v>
      </c>
      <c r="AZ4" s="3">
        <f>DATE($K$1-1,9,1)</f>
        <v>43344</v>
      </c>
      <c r="BA4" s="3">
        <f>DATE($K$1-1,10,1)</f>
        <v>43374</v>
      </c>
      <c r="BB4" s="3">
        <f>DATE($K$1-1,11,1)</f>
        <v>43405</v>
      </c>
      <c r="BC4" s="3">
        <f>DATE($K$1-1,12,1)</f>
        <v>43435</v>
      </c>
    </row>
    <row r="5" spans="1:55" ht="13.8" thickTop="1" x14ac:dyDescent="0.25">
      <c r="A5" s="4">
        <f>DATE($K$1-4,1,1)</f>
        <v>42005</v>
      </c>
      <c r="B5" s="5" t="s">
        <v>5</v>
      </c>
      <c r="C5" s="5">
        <f t="shared" ref="C5:C36" si="0">SUM(H5:BC5)</f>
        <v>33</v>
      </c>
      <c r="D5" s="5" t="s">
        <v>52</v>
      </c>
      <c r="E5" s="5" t="s">
        <v>51</v>
      </c>
      <c r="F5" s="1">
        <v>2400</v>
      </c>
      <c r="G5" s="6" t="s">
        <v>6</v>
      </c>
      <c r="H5" s="1">
        <v>6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4">
        <f>DATE(($K$1-4),1,1)</f>
        <v>42005</v>
      </c>
      <c r="B6" s="5" t="s">
        <v>5</v>
      </c>
      <c r="C6" s="5">
        <f t="shared" si="0"/>
        <v>32</v>
      </c>
      <c r="D6" s="5" t="s">
        <v>52</v>
      </c>
      <c r="E6" s="5" t="s">
        <v>51</v>
      </c>
      <c r="F6" s="1">
        <v>2400</v>
      </c>
      <c r="G6" s="7" t="s">
        <v>7</v>
      </c>
      <c r="H6" s="1">
        <v>0</v>
      </c>
      <c r="I6" s="1">
        <v>2</v>
      </c>
      <c r="J6" s="1">
        <v>5</v>
      </c>
      <c r="K6" s="1">
        <v>4</v>
      </c>
      <c r="L6" s="1">
        <v>4</v>
      </c>
      <c r="M6" s="1">
        <v>5</v>
      </c>
      <c r="N6" s="1">
        <v>4</v>
      </c>
      <c r="O6" s="1">
        <v>3</v>
      </c>
      <c r="P6" s="1">
        <v>2</v>
      </c>
      <c r="Q6" s="1">
        <v>2</v>
      </c>
      <c r="R6" s="1">
        <v>1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4">
        <f>DATE(($K$1-4),2,1)</f>
        <v>42036</v>
      </c>
      <c r="B7" s="5" t="s">
        <v>8</v>
      </c>
      <c r="C7" s="5">
        <f t="shared" si="0"/>
        <v>36</v>
      </c>
      <c r="D7" s="5" t="s">
        <v>49</v>
      </c>
      <c r="E7" s="5" t="s">
        <v>51</v>
      </c>
      <c r="F7" s="1">
        <v>3780</v>
      </c>
      <c r="G7" s="7" t="s">
        <v>6</v>
      </c>
      <c r="H7" s="2"/>
      <c r="I7" s="1">
        <v>5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4">
        <f>DATE(($K$1-4),2,1)</f>
        <v>42036</v>
      </c>
      <c r="B8" s="5" t="s">
        <v>8</v>
      </c>
      <c r="C8" s="5">
        <f t="shared" si="0"/>
        <v>35</v>
      </c>
      <c r="D8" s="5" t="s">
        <v>49</v>
      </c>
      <c r="E8" s="5" t="s">
        <v>51</v>
      </c>
      <c r="F8" s="1">
        <v>3780</v>
      </c>
      <c r="G8" s="7" t="s">
        <v>7</v>
      </c>
      <c r="H8" s="2"/>
      <c r="I8" s="1">
        <v>0</v>
      </c>
      <c r="J8" s="1">
        <v>5</v>
      </c>
      <c r="K8" s="1">
        <v>8</v>
      </c>
      <c r="L8" s="1">
        <v>4</v>
      </c>
      <c r="M8" s="1">
        <v>5</v>
      </c>
      <c r="N8" s="1">
        <v>5</v>
      </c>
      <c r="O8" s="1">
        <v>1</v>
      </c>
      <c r="P8" s="1">
        <v>3</v>
      </c>
      <c r="Q8" s="1">
        <v>2</v>
      </c>
      <c r="R8" s="1">
        <v>0</v>
      </c>
      <c r="S8" s="1">
        <v>0</v>
      </c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4">
        <f>DATE(($K$1-4),3,1)</f>
        <v>42064</v>
      </c>
      <c r="B9" s="5" t="s">
        <v>7</v>
      </c>
      <c r="C9" s="5">
        <f t="shared" si="0"/>
        <v>26</v>
      </c>
      <c r="D9" s="5" t="s">
        <v>52</v>
      </c>
      <c r="E9" s="5" t="s">
        <v>50</v>
      </c>
      <c r="F9" s="1">
        <v>4593</v>
      </c>
      <c r="G9" s="7" t="s">
        <v>6</v>
      </c>
      <c r="H9" s="1"/>
      <c r="I9" s="1"/>
      <c r="J9" s="1">
        <v>4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4">
        <f>DATE(($K$1-4),3,1)</f>
        <v>42064</v>
      </c>
      <c r="B10" s="5" t="s">
        <v>7</v>
      </c>
      <c r="C10" s="5">
        <f t="shared" si="0"/>
        <v>24</v>
      </c>
      <c r="D10" s="5" t="s">
        <v>52</v>
      </c>
      <c r="E10" s="5" t="s">
        <v>50</v>
      </c>
      <c r="F10" s="1">
        <v>4593</v>
      </c>
      <c r="G10" s="7" t="s">
        <v>7</v>
      </c>
      <c r="H10" s="1"/>
      <c r="I10" s="1"/>
      <c r="J10" s="1">
        <v>0</v>
      </c>
      <c r="K10" s="1">
        <v>6</v>
      </c>
      <c r="L10" s="1">
        <v>4</v>
      </c>
      <c r="M10" s="1">
        <v>4</v>
      </c>
      <c r="N10" s="1">
        <v>3</v>
      </c>
      <c r="O10" s="1">
        <v>1</v>
      </c>
      <c r="P10" s="1">
        <v>3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4">
        <f>DATE(($K$1-4),5,1)</f>
        <v>42125</v>
      </c>
      <c r="B11" s="5" t="s">
        <v>9</v>
      </c>
      <c r="C11" s="5">
        <f t="shared" si="0"/>
        <v>24</v>
      </c>
      <c r="D11" s="5" t="s">
        <v>52</v>
      </c>
      <c r="E11" s="5" t="s">
        <v>51</v>
      </c>
      <c r="F11" s="1">
        <v>3690</v>
      </c>
      <c r="G11" s="7" t="s">
        <v>6</v>
      </c>
      <c r="H11" s="1"/>
      <c r="I11" s="1"/>
      <c r="J11" s="1"/>
      <c r="K11" s="1"/>
      <c r="L11" s="1">
        <v>4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4">
        <f>DATE(($K$1-4),5,1)</f>
        <v>42125</v>
      </c>
      <c r="B12" s="5" t="s">
        <v>9</v>
      </c>
      <c r="C12" s="5">
        <f t="shared" si="0"/>
        <v>23</v>
      </c>
      <c r="D12" s="5" t="s">
        <v>52</v>
      </c>
      <c r="E12" s="5" t="s">
        <v>51</v>
      </c>
      <c r="F12" s="1">
        <v>3690</v>
      </c>
      <c r="G12" s="7" t="s">
        <v>7</v>
      </c>
      <c r="H12" s="1"/>
      <c r="I12" s="1"/>
      <c r="J12" s="1"/>
      <c r="K12" s="1"/>
      <c r="L12" s="1">
        <v>0</v>
      </c>
      <c r="M12" s="1">
        <v>5</v>
      </c>
      <c r="N12" s="1">
        <v>3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4">
        <f>DATE(($K$1-4),6,1)</f>
        <v>42156</v>
      </c>
      <c r="B13" s="5" t="s">
        <v>10</v>
      </c>
      <c r="C13" s="5">
        <f t="shared" si="0"/>
        <v>33</v>
      </c>
      <c r="D13" s="5" t="s">
        <v>52</v>
      </c>
      <c r="E13" s="5" t="s">
        <v>51</v>
      </c>
      <c r="F13" s="1">
        <v>4400</v>
      </c>
      <c r="G13" s="7" t="s">
        <v>6</v>
      </c>
      <c r="H13" s="1"/>
      <c r="I13" s="1"/>
      <c r="J13" s="1"/>
      <c r="K13" s="1"/>
      <c r="L13" s="1"/>
      <c r="M13" s="1">
        <v>6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4">
        <f>DATE(($K$1-4),6,1)</f>
        <v>42156</v>
      </c>
      <c r="B14" s="5" t="s">
        <v>10</v>
      </c>
      <c r="C14" s="5">
        <f t="shared" si="0"/>
        <v>33</v>
      </c>
      <c r="D14" s="5" t="s">
        <v>52</v>
      </c>
      <c r="E14" s="5" t="s">
        <v>51</v>
      </c>
      <c r="F14" s="1">
        <v>4400</v>
      </c>
      <c r="G14" s="7" t="s">
        <v>7</v>
      </c>
      <c r="H14" s="1"/>
      <c r="I14" s="1"/>
      <c r="J14" s="1"/>
      <c r="K14" s="1"/>
      <c r="L14" s="1"/>
      <c r="M14" s="1">
        <v>0</v>
      </c>
      <c r="N14" s="1">
        <v>5</v>
      </c>
      <c r="O14" s="1">
        <v>4</v>
      </c>
      <c r="P14" s="1">
        <v>3</v>
      </c>
      <c r="Q14" s="1">
        <v>4</v>
      </c>
      <c r="R14" s="1">
        <v>5</v>
      </c>
      <c r="S14" s="1">
        <v>4</v>
      </c>
      <c r="T14" s="1">
        <v>3</v>
      </c>
      <c r="U14" s="1">
        <v>2</v>
      </c>
      <c r="V14" s="1">
        <v>1</v>
      </c>
      <c r="W14" s="1">
        <v>0</v>
      </c>
      <c r="X14" s="1">
        <v>1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4">
        <f>DATE(($K$1-4),7,1)</f>
        <v>42186</v>
      </c>
      <c r="B15" s="5" t="s">
        <v>11</v>
      </c>
      <c r="C15" s="5">
        <f t="shared" si="0"/>
        <v>35</v>
      </c>
      <c r="D15" s="5" t="s">
        <v>52</v>
      </c>
      <c r="E15" s="5" t="s">
        <v>51</v>
      </c>
      <c r="F15" s="1">
        <v>4450</v>
      </c>
      <c r="G15" s="7" t="s">
        <v>6</v>
      </c>
      <c r="H15" s="1"/>
      <c r="I15" s="1"/>
      <c r="J15" s="1"/>
      <c r="K15" s="1"/>
      <c r="L15" s="1"/>
      <c r="M15" s="1"/>
      <c r="N15" s="1">
        <v>5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4">
        <f>DATE(($K$1-4),7,1)</f>
        <v>42186</v>
      </c>
      <c r="B16" s="5" t="s">
        <v>11</v>
      </c>
      <c r="C16" s="5">
        <f t="shared" si="0"/>
        <v>34</v>
      </c>
      <c r="D16" s="5" t="s">
        <v>52</v>
      </c>
      <c r="E16" s="5" t="s">
        <v>51</v>
      </c>
      <c r="F16" s="1">
        <v>4450</v>
      </c>
      <c r="G16" s="7" t="s">
        <v>7</v>
      </c>
      <c r="H16" s="1"/>
      <c r="I16" s="1"/>
      <c r="J16" s="1"/>
      <c r="K16" s="1"/>
      <c r="L16" s="1"/>
      <c r="M16" s="1"/>
      <c r="N16" s="1">
        <v>0</v>
      </c>
      <c r="O16" s="1">
        <v>7</v>
      </c>
      <c r="P16" s="1">
        <v>6</v>
      </c>
      <c r="Q16" s="1">
        <v>5</v>
      </c>
      <c r="R16" s="1">
        <v>3</v>
      </c>
      <c r="S16" s="1">
        <v>3</v>
      </c>
      <c r="T16" s="1">
        <v>4</v>
      </c>
      <c r="U16" s="1">
        <v>3</v>
      </c>
      <c r="V16" s="1">
        <v>2</v>
      </c>
      <c r="W16" s="1">
        <v>0</v>
      </c>
      <c r="X16" s="1">
        <v>0</v>
      </c>
      <c r="Y16" s="1">
        <v>1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4">
        <f>DATE(($K$1-4),8,1)</f>
        <v>42217</v>
      </c>
      <c r="B17" s="5" t="s">
        <v>12</v>
      </c>
      <c r="C17" s="5">
        <f t="shared" si="0"/>
        <v>27</v>
      </c>
      <c r="D17" s="5" t="s">
        <v>49</v>
      </c>
      <c r="E17" s="5" t="s">
        <v>51</v>
      </c>
      <c r="F17" s="1">
        <v>4925</v>
      </c>
      <c r="G17" s="7" t="s">
        <v>6</v>
      </c>
      <c r="H17" s="1"/>
      <c r="I17" s="1"/>
      <c r="J17" s="1"/>
      <c r="K17" s="1"/>
      <c r="L17" s="1"/>
      <c r="M17" s="1"/>
      <c r="N17" s="1"/>
      <c r="O17" s="1">
        <v>5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4">
        <f>DATE(($K$1-4),8,1)</f>
        <v>42217</v>
      </c>
      <c r="B18" s="5" t="s">
        <v>12</v>
      </c>
      <c r="C18" s="5">
        <f t="shared" si="0"/>
        <v>27</v>
      </c>
      <c r="D18" s="5" t="s">
        <v>49</v>
      </c>
      <c r="E18" s="5" t="s">
        <v>51</v>
      </c>
      <c r="F18" s="1">
        <v>4925</v>
      </c>
      <c r="G18" s="7" t="s">
        <v>7</v>
      </c>
      <c r="H18" s="1"/>
      <c r="I18" s="1"/>
      <c r="J18" s="1"/>
      <c r="K18" s="1"/>
      <c r="L18" s="1"/>
      <c r="M18" s="1"/>
      <c r="N18" s="1"/>
      <c r="O18" s="1">
        <v>0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4">
        <f>DATE(($K$1-4),10,1)</f>
        <v>42278</v>
      </c>
      <c r="B19" s="5" t="s">
        <v>13</v>
      </c>
      <c r="C19" s="5">
        <f t="shared" si="0"/>
        <v>27</v>
      </c>
      <c r="D19" s="5" t="s">
        <v>49</v>
      </c>
      <c r="E19" s="5" t="s">
        <v>51</v>
      </c>
      <c r="F19" s="1">
        <v>5645</v>
      </c>
      <c r="G19" s="7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>
        <v>6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4">
        <f>DATE(($K$1-4),10,1)</f>
        <v>42278</v>
      </c>
      <c r="B20" s="5" t="s">
        <v>13</v>
      </c>
      <c r="C20" s="5">
        <f t="shared" si="0"/>
        <v>27</v>
      </c>
      <c r="D20" s="5" t="s">
        <v>49</v>
      </c>
      <c r="E20" s="5" t="s">
        <v>51</v>
      </c>
      <c r="F20" s="1">
        <v>5645</v>
      </c>
      <c r="G20" s="7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5</v>
      </c>
      <c r="S20" s="1">
        <v>3</v>
      </c>
      <c r="T20" s="1">
        <v>4</v>
      </c>
      <c r="U20" s="1">
        <v>4</v>
      </c>
      <c r="V20" s="1">
        <v>3</v>
      </c>
      <c r="W20" s="1">
        <v>2</v>
      </c>
      <c r="X20" s="1">
        <v>2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4">
        <f>DATE(($K$1-4),11,1)</f>
        <v>42309</v>
      </c>
      <c r="B21" s="5" t="s">
        <v>15</v>
      </c>
      <c r="C21" s="5">
        <f t="shared" si="0"/>
        <v>23</v>
      </c>
      <c r="D21" s="5" t="s">
        <v>49</v>
      </c>
      <c r="E21" s="5" t="s">
        <v>50</v>
      </c>
      <c r="F21" s="1">
        <v>6323</v>
      </c>
      <c r="G21" s="7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3</v>
      </c>
      <c r="S21" s="1">
        <v>4</v>
      </c>
      <c r="T21" s="1">
        <v>3</v>
      </c>
      <c r="U21" s="1">
        <v>3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4">
        <f>DATE(($K$1-4),11,1)</f>
        <v>42309</v>
      </c>
      <c r="B22" s="5" t="s">
        <v>15</v>
      </c>
      <c r="C22" s="5">
        <f t="shared" si="0"/>
        <v>23</v>
      </c>
      <c r="D22" s="5" t="s">
        <v>49</v>
      </c>
      <c r="E22" s="5" t="s">
        <v>50</v>
      </c>
      <c r="F22" s="1">
        <v>6323</v>
      </c>
      <c r="G22" s="7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4</v>
      </c>
      <c r="T22" s="1">
        <v>2</v>
      </c>
      <c r="U22" s="1">
        <v>4</v>
      </c>
      <c r="V22" s="1">
        <v>2</v>
      </c>
      <c r="W22" s="1">
        <v>2</v>
      </c>
      <c r="X22" s="1">
        <v>3</v>
      </c>
      <c r="Y22" s="1">
        <v>2</v>
      </c>
      <c r="Z22" s="1">
        <v>2</v>
      </c>
      <c r="AA22" s="1">
        <v>1</v>
      </c>
      <c r="AB22" s="1">
        <v>1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4">
        <f>DATE(($K$1-4),12,1)</f>
        <v>42339</v>
      </c>
      <c r="B23" s="5" t="s">
        <v>16</v>
      </c>
      <c r="C23" s="5">
        <f t="shared" si="0"/>
        <v>25</v>
      </c>
      <c r="D23" s="5" t="s">
        <v>49</v>
      </c>
      <c r="E23" s="5" t="s">
        <v>50</v>
      </c>
      <c r="F23" s="1">
        <v>3809</v>
      </c>
      <c r="G23" s="7" t="s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4">
        <f>DATE(($K$1-4),12,1)</f>
        <v>42339</v>
      </c>
      <c r="B24" s="5" t="s">
        <v>16</v>
      </c>
      <c r="C24" s="5">
        <f t="shared" si="0"/>
        <v>24</v>
      </c>
      <c r="D24" s="5" t="s">
        <v>49</v>
      </c>
      <c r="E24" s="5" t="s">
        <v>50</v>
      </c>
      <c r="F24" s="1">
        <v>3809</v>
      </c>
      <c r="G24" s="7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3</v>
      </c>
      <c r="U24" s="1">
        <v>3</v>
      </c>
      <c r="V24" s="1">
        <v>4</v>
      </c>
      <c r="W24" s="1">
        <v>3</v>
      </c>
      <c r="X24" s="1">
        <v>2</v>
      </c>
      <c r="Y24" s="1">
        <v>2</v>
      </c>
      <c r="Z24" s="1">
        <v>3</v>
      </c>
      <c r="AA24" s="1">
        <v>2</v>
      </c>
      <c r="AB24" s="1">
        <v>0</v>
      </c>
      <c r="AC24" s="1">
        <v>0</v>
      </c>
      <c r="AD24" s="1">
        <v>1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4">
        <f>DATE(($K$1-3),1,1)</f>
        <v>42370</v>
      </c>
      <c r="B25" s="5" t="s">
        <v>28</v>
      </c>
      <c r="C25" s="5">
        <f t="shared" si="0"/>
        <v>47</v>
      </c>
      <c r="D25" s="5" t="s">
        <v>52</v>
      </c>
      <c r="E25" s="5" t="s">
        <v>51</v>
      </c>
      <c r="F25" s="1">
        <v>2900</v>
      </c>
      <c r="G25" s="7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5</v>
      </c>
      <c r="U25" s="1">
        <v>7</v>
      </c>
      <c r="V25" s="1">
        <v>14</v>
      </c>
      <c r="W25" s="1">
        <v>10</v>
      </c>
      <c r="X25" s="1">
        <v>5</v>
      </c>
      <c r="Y25" s="1">
        <v>2</v>
      </c>
      <c r="Z25" s="1">
        <v>1</v>
      </c>
      <c r="AA25" s="1">
        <v>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4">
        <f>DATE(($K$1-3),1,1)</f>
        <v>42370</v>
      </c>
      <c r="B26" s="5" t="s">
        <v>28</v>
      </c>
      <c r="C26" s="5">
        <f t="shared" si="0"/>
        <v>46</v>
      </c>
      <c r="D26" s="5" t="s">
        <v>52</v>
      </c>
      <c r="E26" s="5" t="s">
        <v>51</v>
      </c>
      <c r="F26" s="1">
        <v>2900</v>
      </c>
      <c r="G26" s="7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7</v>
      </c>
      <c r="W26" s="1">
        <v>6</v>
      </c>
      <c r="X26" s="1">
        <v>6</v>
      </c>
      <c r="Y26" s="1">
        <v>7</v>
      </c>
      <c r="Z26" s="1">
        <v>5</v>
      </c>
      <c r="AA26" s="1">
        <v>6</v>
      </c>
      <c r="AB26" s="1">
        <v>3</v>
      </c>
      <c r="AC26" s="1">
        <v>1</v>
      </c>
      <c r="AD26" s="1">
        <v>0</v>
      </c>
      <c r="AE26" s="1">
        <v>0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4">
        <f>DATE(($K$1-3),2,1)</f>
        <v>42401</v>
      </c>
      <c r="B27" s="5" t="s">
        <v>29</v>
      </c>
      <c r="C27" s="5">
        <f t="shared" si="0"/>
        <v>55</v>
      </c>
      <c r="D27" s="5" t="s">
        <v>52</v>
      </c>
      <c r="E27" s="5" t="s">
        <v>50</v>
      </c>
      <c r="F27" s="1">
        <v>3800</v>
      </c>
      <c r="G27" s="7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4</v>
      </c>
      <c r="V27" s="1">
        <v>10</v>
      </c>
      <c r="W27" s="1">
        <v>16</v>
      </c>
      <c r="X27" s="1">
        <v>8</v>
      </c>
      <c r="Y27" s="1">
        <v>5</v>
      </c>
      <c r="Z27" s="1">
        <v>1</v>
      </c>
      <c r="AA27" s="1">
        <v>6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4">
        <f>DATE(($K$1-3),2,1)</f>
        <v>42401</v>
      </c>
      <c r="B28" s="5" t="s">
        <v>29</v>
      </c>
      <c r="C28" s="5">
        <f t="shared" si="0"/>
        <v>55</v>
      </c>
      <c r="D28" s="5" t="s">
        <v>52</v>
      </c>
      <c r="E28" s="5" t="s">
        <v>50</v>
      </c>
      <c r="F28" s="1">
        <v>3800</v>
      </c>
      <c r="G28" s="7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11</v>
      </c>
      <c r="X28" s="1">
        <v>5</v>
      </c>
      <c r="Y28" s="1">
        <v>4</v>
      </c>
      <c r="Z28" s="1">
        <v>6</v>
      </c>
      <c r="AA28" s="1">
        <v>4</v>
      </c>
      <c r="AB28" s="1">
        <v>6</v>
      </c>
      <c r="AC28" s="1">
        <v>6</v>
      </c>
      <c r="AD28" s="1">
        <v>3</v>
      </c>
      <c r="AE28" s="1">
        <v>3</v>
      </c>
      <c r="AF28" s="1">
        <v>2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4">
        <f>DATE(($K$1-3),3,1)</f>
        <v>42430</v>
      </c>
      <c r="B29" s="5" t="s">
        <v>30</v>
      </c>
      <c r="C29" s="5">
        <f t="shared" si="0"/>
        <v>55</v>
      </c>
      <c r="D29" s="5" t="s">
        <v>49</v>
      </c>
      <c r="E29" s="5" t="s">
        <v>51</v>
      </c>
      <c r="F29" s="1">
        <v>5215</v>
      </c>
      <c r="G29" s="7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</v>
      </c>
      <c r="W29" s="1">
        <v>5</v>
      </c>
      <c r="X29" s="1">
        <v>13</v>
      </c>
      <c r="Y29" s="1">
        <v>14</v>
      </c>
      <c r="Z29" s="1">
        <v>8</v>
      </c>
      <c r="AA29" s="1">
        <v>6</v>
      </c>
      <c r="AB29" s="1">
        <v>2</v>
      </c>
      <c r="AC29" s="1">
        <v>1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4">
        <f>DATE(($K$1-3),3,1)</f>
        <v>42430</v>
      </c>
      <c r="B30" s="5" t="s">
        <v>30</v>
      </c>
      <c r="C30" s="5">
        <f t="shared" si="0"/>
        <v>53</v>
      </c>
      <c r="D30" s="5" t="s">
        <v>49</v>
      </c>
      <c r="E30" s="5" t="s">
        <v>51</v>
      </c>
      <c r="F30" s="1">
        <v>5215</v>
      </c>
      <c r="G30" s="7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5</v>
      </c>
      <c r="X30" s="1">
        <v>8</v>
      </c>
      <c r="Y30" s="1">
        <v>7</v>
      </c>
      <c r="Z30" s="1">
        <v>7</v>
      </c>
      <c r="AA30" s="1">
        <v>6</v>
      </c>
      <c r="AB30" s="1">
        <v>3</v>
      </c>
      <c r="AC30" s="1">
        <v>7</v>
      </c>
      <c r="AD30" s="1">
        <v>5</v>
      </c>
      <c r="AE30" s="1">
        <v>3</v>
      </c>
      <c r="AF30" s="1">
        <v>1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4">
        <f>DATE(($K$1-3),5,1)</f>
        <v>42491</v>
      </c>
      <c r="B31" s="5" t="s">
        <v>6</v>
      </c>
      <c r="C31" s="5">
        <f t="shared" si="0"/>
        <v>41</v>
      </c>
      <c r="D31" s="5" t="s">
        <v>49</v>
      </c>
      <c r="E31" s="5" t="s">
        <v>51</v>
      </c>
      <c r="F31" s="1">
        <v>3900</v>
      </c>
      <c r="G31" s="7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3</v>
      </c>
      <c r="Y31" s="1">
        <v>4</v>
      </c>
      <c r="Z31" s="1">
        <v>12</v>
      </c>
      <c r="AA31" s="1">
        <v>9</v>
      </c>
      <c r="AB31" s="1">
        <v>3</v>
      </c>
      <c r="AC31" s="1">
        <v>2</v>
      </c>
      <c r="AD31" s="1">
        <v>1</v>
      </c>
      <c r="AE31" s="1">
        <v>3</v>
      </c>
      <c r="AF31" s="1">
        <v>0</v>
      </c>
      <c r="AG31" s="1">
        <v>0</v>
      </c>
      <c r="AH31" s="1">
        <v>1</v>
      </c>
      <c r="AI31" s="1">
        <v>2</v>
      </c>
      <c r="AJ31" s="1"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4">
        <f>DATE(($K$1-3),5,1)</f>
        <v>42491</v>
      </c>
      <c r="B32" s="5" t="s">
        <v>6</v>
      </c>
      <c r="C32" s="5">
        <f t="shared" si="0"/>
        <v>40</v>
      </c>
      <c r="D32" s="5" t="s">
        <v>49</v>
      </c>
      <c r="E32" s="5" t="s">
        <v>51</v>
      </c>
      <c r="F32" s="1">
        <v>3900</v>
      </c>
      <c r="G32" s="7" t="s">
        <v>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4</v>
      </c>
      <c r="Z32" s="1">
        <v>8</v>
      </c>
      <c r="AA32" s="1">
        <v>6</v>
      </c>
      <c r="AB32" s="1">
        <v>5</v>
      </c>
      <c r="AC32" s="1">
        <v>6</v>
      </c>
      <c r="AD32" s="1">
        <v>3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4">
        <f>DATE(($K$1-3),6,1)</f>
        <v>42522</v>
      </c>
      <c r="B33" s="5" t="s">
        <v>31</v>
      </c>
      <c r="C33" s="5">
        <f t="shared" si="0"/>
        <v>46</v>
      </c>
      <c r="D33" s="5" t="s">
        <v>52</v>
      </c>
      <c r="E33" s="5" t="s">
        <v>50</v>
      </c>
      <c r="F33" s="1">
        <v>5100</v>
      </c>
      <c r="G33" s="7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</v>
      </c>
      <c r="Z33" s="1">
        <v>7</v>
      </c>
      <c r="AA33" s="1">
        <v>14</v>
      </c>
      <c r="AB33" s="1">
        <v>10</v>
      </c>
      <c r="AC33" s="1">
        <v>5</v>
      </c>
      <c r="AD33" s="1">
        <v>2</v>
      </c>
      <c r="AE33" s="1">
        <v>1</v>
      </c>
      <c r="AF33" s="1">
        <v>2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4">
        <f>DATE(($K$1-3),6,1)</f>
        <v>42522</v>
      </c>
      <c r="B34" s="5" t="s">
        <v>31</v>
      </c>
      <c r="C34" s="5">
        <f t="shared" si="0"/>
        <v>46</v>
      </c>
      <c r="D34" s="5" t="s">
        <v>52</v>
      </c>
      <c r="E34" s="5" t="s">
        <v>50</v>
      </c>
      <c r="F34" s="1">
        <v>5100</v>
      </c>
      <c r="G34" s="7" t="s">
        <v>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7</v>
      </c>
      <c r="AB34" s="1">
        <v>6</v>
      </c>
      <c r="AC34" s="1">
        <v>6</v>
      </c>
      <c r="AD34" s="1">
        <v>7</v>
      </c>
      <c r="AE34" s="1">
        <v>5</v>
      </c>
      <c r="AF34" s="1">
        <v>4</v>
      </c>
      <c r="AG34" s="1">
        <v>4</v>
      </c>
      <c r="AH34" s="1">
        <v>2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4">
        <f>DATE(($K$1-3),7,1)</f>
        <v>42552</v>
      </c>
      <c r="B35" s="5" t="s">
        <v>32</v>
      </c>
      <c r="C35" s="5">
        <f t="shared" si="0"/>
        <v>56</v>
      </c>
      <c r="D35" s="5" t="s">
        <v>49</v>
      </c>
      <c r="E35" s="5" t="s">
        <v>51</v>
      </c>
      <c r="F35" s="1">
        <v>5330</v>
      </c>
      <c r="G35" s="7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5</v>
      </c>
      <c r="AA35" s="1">
        <v>10</v>
      </c>
      <c r="AB35" s="1">
        <v>16</v>
      </c>
      <c r="AC35" s="1">
        <v>8</v>
      </c>
      <c r="AD35" s="1">
        <v>5</v>
      </c>
      <c r="AE35" s="1">
        <v>1</v>
      </c>
      <c r="AF35" s="1">
        <v>6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4">
        <f>DATE(($K$1-3),7,1)</f>
        <v>42552</v>
      </c>
      <c r="B36" s="5" t="s">
        <v>32</v>
      </c>
      <c r="C36" s="5">
        <f t="shared" si="0"/>
        <v>56</v>
      </c>
      <c r="D36" s="5" t="s">
        <v>49</v>
      </c>
      <c r="E36" s="5" t="s">
        <v>51</v>
      </c>
      <c r="F36" s="1">
        <v>5330</v>
      </c>
      <c r="G36" s="7" t="s">
        <v>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11</v>
      </c>
      <c r="AC36" s="1">
        <v>5</v>
      </c>
      <c r="AD36" s="1">
        <v>8</v>
      </c>
      <c r="AE36" s="1">
        <v>6</v>
      </c>
      <c r="AF36" s="1">
        <v>4</v>
      </c>
      <c r="AG36" s="1">
        <v>5</v>
      </c>
      <c r="AH36" s="1">
        <v>3</v>
      </c>
      <c r="AI36" s="1">
        <v>2</v>
      </c>
      <c r="AJ36" s="1">
        <v>3</v>
      </c>
      <c r="AK36" s="1">
        <v>3</v>
      </c>
      <c r="AL36" s="1">
        <v>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4">
        <f>DATE(($K$1-3),8,1)</f>
        <v>42583</v>
      </c>
      <c r="B37" s="5" t="s">
        <v>33</v>
      </c>
      <c r="C37" s="5">
        <f t="shared" ref="C37:C64" si="1">SUM(H37:BC37)</f>
        <v>69</v>
      </c>
      <c r="D37" s="5" t="s">
        <v>49</v>
      </c>
      <c r="E37" s="5" t="s">
        <v>50</v>
      </c>
      <c r="F37" s="1">
        <v>5455</v>
      </c>
      <c r="G37" s="7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6</v>
      </c>
      <c r="AB37" s="1">
        <v>15</v>
      </c>
      <c r="AC37" s="1">
        <v>13</v>
      </c>
      <c r="AD37" s="1">
        <v>14</v>
      </c>
      <c r="AE37" s="1">
        <v>8</v>
      </c>
      <c r="AF37" s="1">
        <v>6</v>
      </c>
      <c r="AG37" s="1">
        <v>2</v>
      </c>
      <c r="AH37" s="1">
        <v>1</v>
      </c>
      <c r="AI37" s="1">
        <v>1</v>
      </c>
      <c r="AJ37" s="1">
        <v>0</v>
      </c>
      <c r="AK37" s="1">
        <v>1</v>
      </c>
      <c r="AL37" s="1">
        <v>2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4">
        <f>DATE(($K$1-3),8,1)</f>
        <v>42583</v>
      </c>
      <c r="B38" s="5" t="s">
        <v>33</v>
      </c>
      <c r="C38" s="5">
        <f t="shared" si="1"/>
        <v>68</v>
      </c>
      <c r="D38" s="5" t="s">
        <v>49</v>
      </c>
      <c r="E38" s="5" t="s">
        <v>50</v>
      </c>
      <c r="F38" s="1">
        <v>5455</v>
      </c>
      <c r="G38" s="7" t="s">
        <v>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8</v>
      </c>
      <c r="AD38" s="1">
        <v>7</v>
      </c>
      <c r="AE38" s="1">
        <v>7</v>
      </c>
      <c r="AF38" s="1">
        <v>6</v>
      </c>
      <c r="AG38" s="1">
        <v>5</v>
      </c>
      <c r="AH38" s="1">
        <v>10</v>
      </c>
      <c r="AI38" s="1">
        <v>8</v>
      </c>
      <c r="AJ38" s="1">
        <v>6</v>
      </c>
      <c r="AK38" s="1">
        <v>2</v>
      </c>
      <c r="AL38" s="1">
        <v>2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4">
        <f>DATE(($K$1-3),10,1)</f>
        <v>42644</v>
      </c>
      <c r="B39" s="5" t="s">
        <v>34</v>
      </c>
      <c r="C39" s="5">
        <f t="shared" si="1"/>
        <v>53</v>
      </c>
      <c r="D39" s="5" t="s">
        <v>49</v>
      </c>
      <c r="E39" s="5" t="s">
        <v>50</v>
      </c>
      <c r="F39" s="1">
        <v>6200</v>
      </c>
      <c r="G39" s="7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6</v>
      </c>
      <c r="AD39" s="1">
        <v>14</v>
      </c>
      <c r="AE39" s="1">
        <v>12</v>
      </c>
      <c r="AF39" s="1">
        <v>9</v>
      </c>
      <c r="AG39" s="1">
        <v>3</v>
      </c>
      <c r="AH39" s="1">
        <v>2</v>
      </c>
      <c r="AI39" s="1">
        <v>1</v>
      </c>
      <c r="AJ39" s="1">
        <v>3</v>
      </c>
      <c r="AK39" s="1">
        <v>0</v>
      </c>
      <c r="AL39" s="1">
        <v>0</v>
      </c>
      <c r="AM39" s="1">
        <v>1</v>
      </c>
      <c r="AN39" s="1">
        <v>2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4">
        <f>DATE(($K$1-3),10,1)</f>
        <v>42644</v>
      </c>
      <c r="B40" s="5" t="s">
        <v>34</v>
      </c>
      <c r="C40" s="5">
        <f t="shared" si="1"/>
        <v>53</v>
      </c>
      <c r="D40" s="5" t="s">
        <v>49</v>
      </c>
      <c r="E40" s="5" t="s">
        <v>50</v>
      </c>
      <c r="F40" s="1">
        <v>6200</v>
      </c>
      <c r="G40" s="7" t="s"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8</v>
      </c>
      <c r="AF40" s="1">
        <v>11</v>
      </c>
      <c r="AG40" s="1">
        <v>8</v>
      </c>
      <c r="AH40" s="1">
        <v>7</v>
      </c>
      <c r="AI40" s="1">
        <v>4</v>
      </c>
      <c r="AJ40" s="1">
        <v>2</v>
      </c>
      <c r="AK40" s="1">
        <v>2</v>
      </c>
      <c r="AL40" s="1">
        <v>0</v>
      </c>
      <c r="AM40" s="1">
        <v>1</v>
      </c>
      <c r="AN40" s="1">
        <v>1</v>
      </c>
      <c r="AO40" s="1">
        <v>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4">
        <f>DATE(($K$1-3),11,1)</f>
        <v>42675</v>
      </c>
      <c r="B41" s="5" t="s">
        <v>35</v>
      </c>
      <c r="C41" s="5">
        <f t="shared" si="1"/>
        <v>58</v>
      </c>
      <c r="D41" s="5" t="s">
        <v>49</v>
      </c>
      <c r="E41" s="5" t="s">
        <v>51</v>
      </c>
      <c r="F41" s="1">
        <v>7100</v>
      </c>
      <c r="G41" s="7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7</v>
      </c>
      <c r="AE41" s="1">
        <v>10</v>
      </c>
      <c r="AF41" s="1">
        <v>16</v>
      </c>
      <c r="AG41" s="1">
        <v>8</v>
      </c>
      <c r="AH41" s="1">
        <v>5</v>
      </c>
      <c r="AI41" s="1">
        <v>1</v>
      </c>
      <c r="AJ41" s="1">
        <v>6</v>
      </c>
      <c r="AK41" s="1">
        <v>3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4">
        <f>DATE(($K$1-3),11,1)</f>
        <v>42675</v>
      </c>
      <c r="B42" s="5" t="s">
        <v>35</v>
      </c>
      <c r="C42" s="5">
        <f t="shared" si="1"/>
        <v>58</v>
      </c>
      <c r="D42" s="5" t="s">
        <v>49</v>
      </c>
      <c r="E42" s="5" t="s">
        <v>51</v>
      </c>
      <c r="F42" s="1">
        <v>7100</v>
      </c>
      <c r="G42" s="7" t="s">
        <v>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4</v>
      </c>
      <c r="AF42" s="1">
        <v>11</v>
      </c>
      <c r="AG42" s="1">
        <v>5</v>
      </c>
      <c r="AH42" s="1">
        <v>8</v>
      </c>
      <c r="AI42" s="1">
        <v>6</v>
      </c>
      <c r="AJ42" s="1">
        <v>4</v>
      </c>
      <c r="AK42" s="1">
        <v>6</v>
      </c>
      <c r="AL42" s="1">
        <v>8</v>
      </c>
      <c r="AM42" s="1">
        <v>3</v>
      </c>
      <c r="AN42" s="1">
        <v>2</v>
      </c>
      <c r="AO42" s="1">
        <v>1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4">
        <f>DATE(($K$1-3),12,1)</f>
        <v>42705</v>
      </c>
      <c r="B43" s="5" t="s">
        <v>36</v>
      </c>
      <c r="C43" s="5">
        <f t="shared" si="1"/>
        <v>69</v>
      </c>
      <c r="D43" s="5" t="s">
        <v>49</v>
      </c>
      <c r="E43" s="5" t="s">
        <v>50</v>
      </c>
      <c r="F43" s="1">
        <v>4204</v>
      </c>
      <c r="G43" s="7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6</v>
      </c>
      <c r="AF43" s="1">
        <v>15</v>
      </c>
      <c r="AG43" s="1">
        <v>13</v>
      </c>
      <c r="AH43" s="1">
        <v>14</v>
      </c>
      <c r="AI43" s="1">
        <v>8</v>
      </c>
      <c r="AJ43" s="1">
        <v>6</v>
      </c>
      <c r="AK43" s="1">
        <v>2</v>
      </c>
      <c r="AL43" s="1">
        <v>1</v>
      </c>
      <c r="AM43" s="1">
        <v>1</v>
      </c>
      <c r="AN43" s="1">
        <v>0</v>
      </c>
      <c r="AO43" s="1">
        <v>1</v>
      </c>
      <c r="AP43" s="1">
        <v>2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4">
        <f>DATE(($K$1-3),12,1)</f>
        <v>42705</v>
      </c>
      <c r="B44" s="5" t="s">
        <v>36</v>
      </c>
      <c r="C44" s="5">
        <f t="shared" si="1"/>
        <v>67</v>
      </c>
      <c r="D44" s="5" t="s">
        <v>49</v>
      </c>
      <c r="E44" s="5" t="s">
        <v>50</v>
      </c>
      <c r="F44" s="1">
        <v>4204</v>
      </c>
      <c r="G44" s="7" t="s">
        <v>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6</v>
      </c>
      <c r="AG44" s="1">
        <v>8</v>
      </c>
      <c r="AH44" s="1">
        <v>7</v>
      </c>
      <c r="AI44" s="1">
        <v>7</v>
      </c>
      <c r="AJ44" s="1">
        <v>6</v>
      </c>
      <c r="AK44" s="1">
        <v>5</v>
      </c>
      <c r="AL44" s="1">
        <v>10</v>
      </c>
      <c r="AM44" s="1">
        <v>6</v>
      </c>
      <c r="AN44" s="1">
        <v>4</v>
      </c>
      <c r="AO44" s="1">
        <v>3</v>
      </c>
      <c r="AP44" s="1">
        <v>3</v>
      </c>
      <c r="AQ44" s="1">
        <v>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4">
        <f>DATE(($K$1-2),1,1)</f>
        <v>42736</v>
      </c>
      <c r="B45" s="5" t="s">
        <v>37</v>
      </c>
      <c r="C45" s="5">
        <f t="shared" si="1"/>
        <v>26</v>
      </c>
      <c r="D45" s="5" t="s">
        <v>52</v>
      </c>
      <c r="E45" s="5" t="s">
        <v>51</v>
      </c>
      <c r="F45" s="1">
        <v>3200</v>
      </c>
      <c r="G45" s="7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5</v>
      </c>
      <c r="AG45" s="1">
        <v>2</v>
      </c>
      <c r="AH45" s="1">
        <v>6</v>
      </c>
      <c r="AI45" s="1">
        <v>2</v>
      </c>
      <c r="AJ45" s="1">
        <v>1</v>
      </c>
      <c r="AK45" s="1">
        <v>2</v>
      </c>
      <c r="AL45" s="1">
        <v>3</v>
      </c>
      <c r="AM45" s="1">
        <v>2</v>
      </c>
      <c r="AN45" s="1">
        <v>1</v>
      </c>
      <c r="AO45" s="1">
        <v>0</v>
      </c>
      <c r="AP45" s="1">
        <v>1</v>
      </c>
      <c r="AQ45" s="1">
        <v>0</v>
      </c>
      <c r="AR45" s="1">
        <v>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4">
        <f>DATE(($K$1-2),1,1)</f>
        <v>42736</v>
      </c>
      <c r="B46" s="5" t="s">
        <v>37</v>
      </c>
      <c r="C46" s="5">
        <f t="shared" si="1"/>
        <v>24</v>
      </c>
      <c r="D46" s="5" t="s">
        <v>52</v>
      </c>
      <c r="E46" s="5" t="s">
        <v>51</v>
      </c>
      <c r="F46" s="1">
        <v>3200</v>
      </c>
      <c r="G46" s="7" t="s">
        <v>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4</v>
      </c>
      <c r="AH46" s="1">
        <v>4</v>
      </c>
      <c r="AI46" s="1">
        <v>3</v>
      </c>
      <c r="AJ46" s="1">
        <v>3</v>
      </c>
      <c r="AK46" s="1">
        <v>2</v>
      </c>
      <c r="AL46" s="1">
        <v>3</v>
      </c>
      <c r="AM46" s="1">
        <v>3</v>
      </c>
      <c r="AN46" s="1">
        <v>1</v>
      </c>
      <c r="AO46" s="1">
        <v>0</v>
      </c>
      <c r="AP46" s="1">
        <v>0</v>
      </c>
      <c r="AQ46" s="1">
        <v>1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4">
        <f>DATE(($K$1-2),2,1)</f>
        <v>42767</v>
      </c>
      <c r="B47" s="5" t="s">
        <v>38</v>
      </c>
      <c r="C47" s="5">
        <f t="shared" si="1"/>
        <v>27</v>
      </c>
      <c r="D47" s="5" t="s">
        <v>52</v>
      </c>
      <c r="E47" s="5" t="s">
        <v>50</v>
      </c>
      <c r="F47" s="1">
        <v>5020</v>
      </c>
      <c r="G47" s="7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</v>
      </c>
      <c r="AH47" s="1">
        <v>4</v>
      </c>
      <c r="AI47" s="1">
        <v>6</v>
      </c>
      <c r="AJ47" s="1">
        <v>3</v>
      </c>
      <c r="AK47" s="1">
        <v>1</v>
      </c>
      <c r="AL47" s="1">
        <v>2</v>
      </c>
      <c r="AM47" s="1">
        <v>2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4">
        <f>DATE(($K$1-2),2,1)</f>
        <v>42767</v>
      </c>
      <c r="B48" s="5" t="s">
        <v>38</v>
      </c>
      <c r="C48" s="5">
        <f t="shared" si="1"/>
        <v>27</v>
      </c>
      <c r="D48" s="5" t="s">
        <v>52</v>
      </c>
      <c r="E48" s="5" t="s">
        <v>50</v>
      </c>
      <c r="F48" s="1">
        <v>5020</v>
      </c>
      <c r="G48" s="7" t="s">
        <v>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2</v>
      </c>
      <c r="AI48" s="1">
        <v>4</v>
      </c>
      <c r="AJ48" s="1">
        <v>3</v>
      </c>
      <c r="AK48" s="1">
        <v>4</v>
      </c>
      <c r="AL48" s="1">
        <v>4</v>
      </c>
      <c r="AM48" s="1">
        <v>3</v>
      </c>
      <c r="AN48" s="1">
        <v>2</v>
      </c>
      <c r="AO48" s="1">
        <v>2</v>
      </c>
      <c r="AP48" s="1">
        <v>1</v>
      </c>
      <c r="AQ48" s="1">
        <v>0</v>
      </c>
      <c r="AR48" s="1">
        <v>1</v>
      </c>
      <c r="AS48" s="1">
        <v>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4">
        <f>DATE(($K$1-2),3,1)</f>
        <v>42795</v>
      </c>
      <c r="B49" s="5" t="s">
        <v>39</v>
      </c>
      <c r="C49" s="5">
        <f t="shared" si="1"/>
        <v>28</v>
      </c>
      <c r="D49" s="5" t="s">
        <v>49</v>
      </c>
      <c r="E49" s="5" t="s">
        <v>50</v>
      </c>
      <c r="F49" s="1">
        <v>5500</v>
      </c>
      <c r="G49" s="7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5</v>
      </c>
      <c r="AI49" s="1">
        <v>3</v>
      </c>
      <c r="AJ49" s="1">
        <v>4</v>
      </c>
      <c r="AK49" s="1">
        <v>5</v>
      </c>
      <c r="AL49" s="1">
        <v>1</v>
      </c>
      <c r="AM49" s="1">
        <v>4</v>
      </c>
      <c r="AN49" s="1">
        <v>1</v>
      </c>
      <c r="AO49" s="1">
        <v>2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4">
        <f>DATE(($K$1-2),3,1)</f>
        <v>42795</v>
      </c>
      <c r="B50" s="5" t="s">
        <v>39</v>
      </c>
      <c r="C50" s="5">
        <f t="shared" si="1"/>
        <v>27</v>
      </c>
      <c r="D50" s="5" t="s">
        <v>49</v>
      </c>
      <c r="E50" s="5" t="s">
        <v>50</v>
      </c>
      <c r="F50" s="1">
        <v>5500</v>
      </c>
      <c r="G50" s="7" t="s">
        <v>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3</v>
      </c>
      <c r="AJ50" s="1">
        <v>3</v>
      </c>
      <c r="AK50" s="1">
        <v>4</v>
      </c>
      <c r="AL50" s="1">
        <v>3</v>
      </c>
      <c r="AM50" s="1">
        <v>4</v>
      </c>
      <c r="AN50" s="1">
        <v>3</v>
      </c>
      <c r="AO50" s="1">
        <v>3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4">
        <f>DATE(($K$1-2),5,1)</f>
        <v>42856</v>
      </c>
      <c r="B51" s="5" t="s">
        <v>40</v>
      </c>
      <c r="C51" s="5">
        <f t="shared" si="1"/>
        <v>23</v>
      </c>
      <c r="D51" s="5" t="s">
        <v>52</v>
      </c>
      <c r="E51" s="5" t="s">
        <v>50</v>
      </c>
      <c r="F51" s="1">
        <v>4500</v>
      </c>
      <c r="G51" s="7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2</v>
      </c>
      <c r="AK51" s="1">
        <v>2</v>
      </c>
      <c r="AL51" s="1">
        <v>3</v>
      </c>
      <c r="AM51" s="1">
        <v>4</v>
      </c>
      <c r="AN51" s="1">
        <v>3</v>
      </c>
      <c r="AO51" s="1">
        <v>3</v>
      </c>
      <c r="AP51" s="1">
        <v>2</v>
      </c>
      <c r="AQ51" s="1">
        <v>2</v>
      </c>
      <c r="AR51" s="1">
        <v>1</v>
      </c>
      <c r="AS51" s="1">
        <v>0</v>
      </c>
      <c r="AT51" s="1">
        <v>1</v>
      </c>
      <c r="AU51" s="1">
        <v>0</v>
      </c>
      <c r="AV51" s="1">
        <v>0</v>
      </c>
      <c r="AW51" s="1"/>
      <c r="AX51" s="1"/>
      <c r="AY51" s="1"/>
      <c r="AZ51" s="1"/>
      <c r="BA51" s="1"/>
      <c r="BB51" s="1"/>
      <c r="BC51" s="1"/>
    </row>
    <row r="52" spans="1:55" x14ac:dyDescent="0.25">
      <c r="A52" s="4">
        <f>DATE(($K$1-2),5,1)</f>
        <v>42856</v>
      </c>
      <c r="B52" s="5" t="s">
        <v>40</v>
      </c>
      <c r="C52" s="5">
        <f t="shared" si="1"/>
        <v>22</v>
      </c>
      <c r="D52" s="5" t="s">
        <v>52</v>
      </c>
      <c r="E52" s="5" t="s">
        <v>50</v>
      </c>
      <c r="F52" s="1">
        <v>4500</v>
      </c>
      <c r="G52" s="7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1</v>
      </c>
      <c r="AL52" s="1">
        <v>3</v>
      </c>
      <c r="AM52" s="1">
        <v>2</v>
      </c>
      <c r="AN52" s="1">
        <v>3</v>
      </c>
      <c r="AO52" s="1">
        <v>4</v>
      </c>
      <c r="AP52" s="1">
        <v>3</v>
      </c>
      <c r="AQ52" s="1">
        <v>2</v>
      </c>
      <c r="AR52" s="1">
        <v>2</v>
      </c>
      <c r="AS52" s="1">
        <v>1</v>
      </c>
      <c r="AT52" s="1">
        <v>1</v>
      </c>
      <c r="AU52" s="1">
        <v>0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5">
      <c r="A53" s="4">
        <f>DATE(($K$1-2),6,1)</f>
        <v>42887</v>
      </c>
      <c r="B53" s="5" t="s">
        <v>41</v>
      </c>
      <c r="C53" s="5">
        <f t="shared" si="1"/>
        <v>25</v>
      </c>
      <c r="D53" s="5" t="s">
        <v>52</v>
      </c>
      <c r="E53" s="5" t="s">
        <v>50</v>
      </c>
      <c r="F53" s="1">
        <v>5600</v>
      </c>
      <c r="G53" s="7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5</v>
      </c>
      <c r="AL53" s="1">
        <v>2</v>
      </c>
      <c r="AM53" s="1">
        <v>6</v>
      </c>
      <c r="AN53" s="1">
        <v>2</v>
      </c>
      <c r="AO53" s="1">
        <v>1</v>
      </c>
      <c r="AP53" s="1">
        <v>2</v>
      </c>
      <c r="AQ53" s="1">
        <v>3</v>
      </c>
      <c r="AR53" s="1">
        <v>2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5">
      <c r="A54" s="4">
        <f>DATE(($K$1-2),6,1)</f>
        <v>42887</v>
      </c>
      <c r="B54" s="5" t="s">
        <v>41</v>
      </c>
      <c r="C54" s="5">
        <f t="shared" si="1"/>
        <v>24</v>
      </c>
      <c r="D54" s="5" t="s">
        <v>52</v>
      </c>
      <c r="E54" s="5" t="s">
        <v>50</v>
      </c>
      <c r="F54" s="1">
        <v>5600</v>
      </c>
      <c r="G54" s="7" t="s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3</v>
      </c>
      <c r="AM54" s="1">
        <v>4</v>
      </c>
      <c r="AN54" s="1">
        <v>4</v>
      </c>
      <c r="AO54" s="1">
        <v>3</v>
      </c>
      <c r="AP54" s="1">
        <v>1</v>
      </c>
      <c r="AQ54" s="1">
        <v>3</v>
      </c>
      <c r="AR54" s="1">
        <v>3</v>
      </c>
      <c r="AS54" s="1">
        <v>2</v>
      </c>
      <c r="AT54" s="1">
        <v>0</v>
      </c>
      <c r="AU54" s="1">
        <v>0</v>
      </c>
      <c r="AV54" s="1">
        <v>1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5">
      <c r="A55" s="4">
        <f>DATE(($K$1-2),7,1)</f>
        <v>42917</v>
      </c>
      <c r="B55" s="5" t="s">
        <v>42</v>
      </c>
      <c r="C55" s="5">
        <f t="shared" si="1"/>
        <v>26</v>
      </c>
      <c r="D55" s="5" t="s">
        <v>52</v>
      </c>
      <c r="E55" s="5" t="s">
        <v>50</v>
      </c>
      <c r="F55" s="1">
        <v>5600</v>
      </c>
      <c r="G55" s="7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</v>
      </c>
      <c r="AM55" s="1">
        <v>6</v>
      </c>
      <c r="AN55" s="1">
        <v>4</v>
      </c>
      <c r="AO55" s="1">
        <v>1</v>
      </c>
      <c r="AP55" s="1">
        <v>3</v>
      </c>
      <c r="AQ55" s="1">
        <v>2</v>
      </c>
      <c r="AR55" s="1">
        <v>2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5">
      <c r="A56" s="4">
        <f>DATE(($K$1-2),7,1)</f>
        <v>42917</v>
      </c>
      <c r="B56" s="5" t="s">
        <v>42</v>
      </c>
      <c r="C56" s="5">
        <f t="shared" si="1"/>
        <v>26</v>
      </c>
      <c r="D56" s="5" t="s">
        <v>52</v>
      </c>
      <c r="E56" s="5" t="s">
        <v>50</v>
      </c>
      <c r="F56" s="1">
        <v>5600</v>
      </c>
      <c r="G56" s="7" t="s">
        <v>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3</v>
      </c>
      <c r="AO56" s="1">
        <v>3</v>
      </c>
      <c r="AP56" s="1">
        <v>4</v>
      </c>
      <c r="AQ56" s="1">
        <v>2</v>
      </c>
      <c r="AR56" s="1">
        <v>3</v>
      </c>
      <c r="AS56" s="1">
        <v>2</v>
      </c>
      <c r="AT56" s="1">
        <v>2</v>
      </c>
      <c r="AU56" s="1">
        <v>1</v>
      </c>
      <c r="AV56" s="1">
        <v>0</v>
      </c>
      <c r="AW56" s="1">
        <v>1</v>
      </c>
      <c r="AX56" s="1">
        <v>1</v>
      </c>
      <c r="AY56" s="1"/>
      <c r="AZ56" s="1"/>
      <c r="BA56" s="1"/>
      <c r="BB56" s="1"/>
      <c r="BC56" s="1"/>
    </row>
    <row r="57" spans="1:55" x14ac:dyDescent="0.25">
      <c r="A57" s="4">
        <f>DATE(($K$1-2),8,1)</f>
        <v>42948</v>
      </c>
      <c r="B57" s="5" t="s">
        <v>43</v>
      </c>
      <c r="C57" s="5">
        <f t="shared" si="1"/>
        <v>26</v>
      </c>
      <c r="D57" s="5" t="s">
        <v>49</v>
      </c>
      <c r="E57" s="5" t="s">
        <v>50</v>
      </c>
      <c r="F57" s="1">
        <v>6100</v>
      </c>
      <c r="G57" s="7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4</v>
      </c>
      <c r="AN57" s="1">
        <v>3</v>
      </c>
      <c r="AO57" s="1">
        <v>4</v>
      </c>
      <c r="AP57" s="1">
        <v>5</v>
      </c>
      <c r="AQ57" s="1">
        <v>1</v>
      </c>
      <c r="AR57" s="1">
        <v>4</v>
      </c>
      <c r="AS57" s="1">
        <v>1</v>
      </c>
      <c r="AT57" s="1">
        <v>2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1"/>
      <c r="BA57" s="1"/>
      <c r="BB57" s="1"/>
      <c r="BC57" s="1"/>
    </row>
    <row r="58" spans="1:55" x14ac:dyDescent="0.25">
      <c r="A58" s="4">
        <f>DATE(($K$1-2),8,1)</f>
        <v>42948</v>
      </c>
      <c r="B58" s="5" t="s">
        <v>43</v>
      </c>
      <c r="C58" s="5">
        <f t="shared" si="1"/>
        <v>26</v>
      </c>
      <c r="D58" s="5" t="s">
        <v>49</v>
      </c>
      <c r="E58" s="5" t="s">
        <v>50</v>
      </c>
      <c r="F58" s="1">
        <v>6100</v>
      </c>
      <c r="G58" s="7" t="s">
        <v>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2</v>
      </c>
      <c r="AO58" s="1">
        <v>3</v>
      </c>
      <c r="AP58" s="1">
        <v>4</v>
      </c>
      <c r="AQ58" s="1">
        <v>4</v>
      </c>
      <c r="AR58" s="1">
        <v>5</v>
      </c>
      <c r="AS58" s="1">
        <v>1</v>
      </c>
      <c r="AT58" s="1">
        <v>3</v>
      </c>
      <c r="AU58" s="1">
        <v>2</v>
      </c>
      <c r="AV58" s="1">
        <v>1</v>
      </c>
      <c r="AW58" s="1">
        <v>1</v>
      </c>
      <c r="AX58" s="1">
        <v>0</v>
      </c>
      <c r="AY58" s="1">
        <v>0</v>
      </c>
      <c r="AZ58" s="1"/>
      <c r="BA58" s="1"/>
      <c r="BB58" s="1"/>
      <c r="BC58" s="1"/>
    </row>
    <row r="59" spans="1:55" x14ac:dyDescent="0.25">
      <c r="A59" s="4">
        <f>DATE(($K$1-2),10,1)</f>
        <v>43009</v>
      </c>
      <c r="B59" s="5" t="s">
        <v>44</v>
      </c>
      <c r="C59" s="5">
        <f t="shared" si="1"/>
        <v>24</v>
      </c>
      <c r="D59" s="5" t="s">
        <v>52</v>
      </c>
      <c r="E59" s="5" t="s">
        <v>51</v>
      </c>
      <c r="F59" s="1">
        <v>6750</v>
      </c>
      <c r="G59" s="7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3</v>
      </c>
      <c r="AP59" s="1">
        <v>2</v>
      </c>
      <c r="AQ59" s="1">
        <v>3</v>
      </c>
      <c r="AR59" s="1">
        <v>4</v>
      </c>
      <c r="AS59" s="1">
        <v>3</v>
      </c>
      <c r="AT59" s="1">
        <v>3</v>
      </c>
      <c r="AU59" s="1">
        <v>2</v>
      </c>
      <c r="AV59" s="1">
        <v>2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/>
      <c r="BC59" s="1"/>
    </row>
    <row r="60" spans="1:55" x14ac:dyDescent="0.25">
      <c r="A60" s="4">
        <f>DATE(($K$1-2),10,1)</f>
        <v>43009</v>
      </c>
      <c r="B60" s="5" t="s">
        <v>44</v>
      </c>
      <c r="C60" s="5">
        <f t="shared" si="1"/>
        <v>24</v>
      </c>
      <c r="D60" s="5" t="s">
        <v>52</v>
      </c>
      <c r="E60" s="5" t="s">
        <v>51</v>
      </c>
      <c r="F60" s="1">
        <v>6750</v>
      </c>
      <c r="G60" s="7" t="s"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3</v>
      </c>
      <c r="AQ60" s="1">
        <v>2</v>
      </c>
      <c r="AR60" s="1">
        <v>4</v>
      </c>
      <c r="AS60" s="1">
        <v>4</v>
      </c>
      <c r="AT60" s="1">
        <v>3</v>
      </c>
      <c r="AU60" s="1">
        <v>3</v>
      </c>
      <c r="AV60" s="1">
        <v>2</v>
      </c>
      <c r="AW60" s="1">
        <v>2</v>
      </c>
      <c r="AX60" s="1">
        <v>0</v>
      </c>
      <c r="AY60" s="1">
        <v>1</v>
      </c>
      <c r="AZ60" s="1">
        <v>0</v>
      </c>
      <c r="BA60" s="1">
        <v>0</v>
      </c>
      <c r="BB60" s="1"/>
      <c r="BC60" s="1"/>
    </row>
    <row r="61" spans="1:55" x14ac:dyDescent="0.25">
      <c r="A61" s="4">
        <f>DATE(($K$1-2),11,1)</f>
        <v>43040</v>
      </c>
      <c r="B61" s="5" t="s">
        <v>45</v>
      </c>
      <c r="C61" s="5">
        <f t="shared" si="1"/>
        <v>26</v>
      </c>
      <c r="D61" s="5" t="s">
        <v>52</v>
      </c>
      <c r="E61" s="5" t="s">
        <v>50</v>
      </c>
      <c r="F61" s="1">
        <v>7504</v>
      </c>
      <c r="G61" s="7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4</v>
      </c>
      <c r="AQ61" s="1">
        <v>3</v>
      </c>
      <c r="AR61" s="1">
        <v>4</v>
      </c>
      <c r="AS61" s="1">
        <v>5</v>
      </c>
      <c r="AT61" s="1">
        <v>1</v>
      </c>
      <c r="AU61" s="1">
        <v>4</v>
      </c>
      <c r="AV61" s="1">
        <v>1</v>
      </c>
      <c r="AW61" s="1">
        <v>2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5">
      <c r="A62" s="4">
        <f>DATE(($K$1-2),11,1)</f>
        <v>43040</v>
      </c>
      <c r="B62" s="5" t="s">
        <v>45</v>
      </c>
      <c r="C62" s="5">
        <f t="shared" si="1"/>
        <v>26</v>
      </c>
      <c r="D62" s="5" t="s">
        <v>52</v>
      </c>
      <c r="E62" s="5" t="s">
        <v>50</v>
      </c>
      <c r="F62" s="1">
        <v>7504</v>
      </c>
      <c r="G62" s="7" t="s"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3</v>
      </c>
      <c r="AR62" s="1">
        <v>4</v>
      </c>
      <c r="AS62" s="1">
        <v>4</v>
      </c>
      <c r="AT62" s="1">
        <v>3</v>
      </c>
      <c r="AU62" s="1">
        <v>3</v>
      </c>
      <c r="AV62" s="1">
        <v>2</v>
      </c>
      <c r="AW62" s="1">
        <v>3</v>
      </c>
      <c r="AX62" s="1">
        <v>2</v>
      </c>
      <c r="AY62" s="1">
        <v>1</v>
      </c>
      <c r="AZ62" s="1">
        <v>0</v>
      </c>
      <c r="BA62" s="1">
        <v>1</v>
      </c>
      <c r="BB62" s="1">
        <v>0</v>
      </c>
      <c r="BC62" s="1"/>
    </row>
    <row r="63" spans="1:55" x14ac:dyDescent="0.25">
      <c r="A63" s="4">
        <f>DATE(($K$1-2),12,1)</f>
        <v>43070</v>
      </c>
      <c r="B63" s="5" t="s">
        <v>46</v>
      </c>
      <c r="C63" s="5">
        <f t="shared" si="1"/>
        <v>24</v>
      </c>
      <c r="D63" s="5" t="s">
        <v>49</v>
      </c>
      <c r="E63" s="5" t="s">
        <v>51</v>
      </c>
      <c r="F63" s="1">
        <v>4932</v>
      </c>
      <c r="G63" s="7" t="s">
        <v>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3</v>
      </c>
      <c r="AR63" s="1">
        <v>2</v>
      </c>
      <c r="AS63" s="1">
        <v>3</v>
      </c>
      <c r="AT63" s="1">
        <v>4</v>
      </c>
      <c r="AU63" s="1">
        <v>3</v>
      </c>
      <c r="AV63" s="1">
        <v>3</v>
      </c>
      <c r="AW63" s="1">
        <v>2</v>
      </c>
      <c r="AX63" s="1">
        <v>2</v>
      </c>
      <c r="AY63" s="1">
        <v>1</v>
      </c>
      <c r="AZ63" s="1">
        <v>0</v>
      </c>
      <c r="BA63" s="1">
        <v>1</v>
      </c>
      <c r="BB63" s="1">
        <v>0</v>
      </c>
      <c r="BC63" s="1">
        <v>0</v>
      </c>
    </row>
    <row r="64" spans="1:55" x14ac:dyDescent="0.25">
      <c r="A64" s="4">
        <f>DATE(($K$1-2),12,1)</f>
        <v>43070</v>
      </c>
      <c r="B64" s="5" t="s">
        <v>46</v>
      </c>
      <c r="C64" s="5">
        <f t="shared" si="1"/>
        <v>24</v>
      </c>
      <c r="D64" s="5" t="s">
        <v>49</v>
      </c>
      <c r="E64" s="5" t="s">
        <v>51</v>
      </c>
      <c r="F64" s="1">
        <v>4932</v>
      </c>
      <c r="G64" s="7" t="s"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3</v>
      </c>
      <c r="AS64" s="1">
        <v>2</v>
      </c>
      <c r="AT64" s="1">
        <v>3</v>
      </c>
      <c r="AU64" s="1">
        <v>4</v>
      </c>
      <c r="AV64" s="1">
        <v>4</v>
      </c>
      <c r="AW64" s="1">
        <v>3</v>
      </c>
      <c r="AX64" s="1">
        <v>2</v>
      </c>
      <c r="AY64" s="1">
        <v>2</v>
      </c>
      <c r="AZ64" s="1">
        <v>0</v>
      </c>
      <c r="BA64" s="1">
        <v>1</v>
      </c>
      <c r="BB64" s="1">
        <v>0</v>
      </c>
      <c r="BC64" s="1">
        <v>0</v>
      </c>
    </row>
  </sheetData>
  <sortState xmlns:xlrd2="http://schemas.microsoft.com/office/spreadsheetml/2017/richdata2"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92DC-0584-B740-9095-4DC5EEC6DFEB}">
  <dimension ref="A1:AK38"/>
  <sheetViews>
    <sheetView zoomScale="40" zoomScaleNormal="40" workbookViewId="0">
      <selection activeCell="D10" sqref="D10"/>
    </sheetView>
  </sheetViews>
  <sheetFormatPr defaultColWidth="11.5546875" defaultRowHeight="13.2" x14ac:dyDescent="0.25"/>
  <sheetData>
    <row r="1" spans="1:37" x14ac:dyDescent="0.25">
      <c r="A1" s="152" t="s">
        <v>98</v>
      </c>
      <c r="B1" s="154">
        <v>42019</v>
      </c>
      <c r="C1" s="154">
        <v>42050</v>
      </c>
      <c r="D1" s="154">
        <v>42078</v>
      </c>
      <c r="E1" s="154">
        <v>42109</v>
      </c>
      <c r="F1" s="154">
        <v>42139</v>
      </c>
      <c r="G1" s="154">
        <v>42170</v>
      </c>
      <c r="H1" s="154">
        <v>42200</v>
      </c>
      <c r="I1" s="154">
        <v>42231</v>
      </c>
      <c r="J1" s="154">
        <v>42262</v>
      </c>
      <c r="K1" s="154">
        <v>42292</v>
      </c>
      <c r="L1" s="154">
        <v>42323</v>
      </c>
      <c r="M1" s="154">
        <v>42353</v>
      </c>
      <c r="N1" s="154">
        <v>42385</v>
      </c>
      <c r="O1" s="154">
        <v>42416</v>
      </c>
      <c r="P1" s="154">
        <v>42445</v>
      </c>
      <c r="Q1" s="154">
        <v>42476</v>
      </c>
      <c r="R1" s="154">
        <v>42506</v>
      </c>
      <c r="S1" s="154">
        <v>42537</v>
      </c>
      <c r="T1" s="154">
        <v>42567</v>
      </c>
      <c r="U1" s="154">
        <v>42598</v>
      </c>
      <c r="V1" s="154">
        <v>42629</v>
      </c>
      <c r="W1" s="154">
        <v>42659</v>
      </c>
      <c r="X1" s="154">
        <v>42690</v>
      </c>
      <c r="Y1" s="154">
        <v>42720</v>
      </c>
      <c r="Z1" s="154">
        <v>42752</v>
      </c>
      <c r="AA1" s="154">
        <v>42783</v>
      </c>
      <c r="AB1" s="154">
        <v>42811</v>
      </c>
      <c r="AC1" s="154">
        <v>42842</v>
      </c>
      <c r="AD1" s="154">
        <v>42872</v>
      </c>
      <c r="AE1" s="154">
        <v>42903</v>
      </c>
      <c r="AF1" s="154">
        <v>42933</v>
      </c>
      <c r="AG1" s="154">
        <v>42964</v>
      </c>
      <c r="AH1" s="154">
        <v>42995</v>
      </c>
      <c r="AI1" s="154">
        <v>43025</v>
      </c>
      <c r="AJ1" s="154">
        <v>43056</v>
      </c>
      <c r="AK1" s="154">
        <v>43086</v>
      </c>
    </row>
    <row r="2" spans="1:37" x14ac:dyDescent="0.25">
      <c r="A2" s="153" t="s">
        <v>64</v>
      </c>
      <c r="B2" s="16">
        <v>6</v>
      </c>
      <c r="C2" s="16">
        <v>6</v>
      </c>
      <c r="D2" s="16">
        <v>5.666666666666667</v>
      </c>
      <c r="E2" s="16">
        <v>5</v>
      </c>
      <c r="F2" s="16">
        <v>3.5</v>
      </c>
      <c r="G2" s="16">
        <v>3.6</v>
      </c>
      <c r="H2" s="16">
        <v>3</v>
      </c>
      <c r="I2" s="16">
        <v>3.4285714285714284</v>
      </c>
      <c r="J2" s="16">
        <v>3.4285714285714284</v>
      </c>
      <c r="K2" s="16">
        <v>2.375</v>
      </c>
      <c r="L2" s="16">
        <v>2.3333333333333335</v>
      </c>
      <c r="M2" s="16">
        <v>2.6</v>
      </c>
      <c r="N2" s="16">
        <v>2.4545454545454546</v>
      </c>
      <c r="O2" s="16">
        <v>2.8181818181818183</v>
      </c>
      <c r="P2" s="16">
        <v>4</v>
      </c>
      <c r="Q2" s="16">
        <v>5.4</v>
      </c>
      <c r="R2" s="16">
        <v>5.7272727272727275</v>
      </c>
      <c r="S2" s="16">
        <v>6</v>
      </c>
      <c r="T2" s="16">
        <v>6</v>
      </c>
      <c r="U2" s="16">
        <v>6.7272727272727275</v>
      </c>
      <c r="V2" s="16">
        <v>8.3000000000000007</v>
      </c>
      <c r="W2" s="16">
        <v>7.3636363636363633</v>
      </c>
      <c r="X2" s="16">
        <v>7.5454545454545459</v>
      </c>
      <c r="Y2" s="16">
        <v>7.9090909090909092</v>
      </c>
      <c r="Z2" s="16">
        <v>9.0909090909090917</v>
      </c>
      <c r="AA2" s="16">
        <v>8.545454545454545</v>
      </c>
      <c r="AB2" s="16">
        <v>8.0909090909090917</v>
      </c>
      <c r="AC2" s="16">
        <v>7.5</v>
      </c>
      <c r="AD2" s="16">
        <v>6.4545454545454541</v>
      </c>
      <c r="AE2" s="16">
        <v>5.7272727272727275</v>
      </c>
      <c r="AF2" s="16">
        <v>3.9090909090909092</v>
      </c>
      <c r="AG2" s="16">
        <v>3.8181818181818183</v>
      </c>
      <c r="AH2" s="16">
        <v>3.7</v>
      </c>
      <c r="AI2" s="16">
        <v>2.7272727272727271</v>
      </c>
      <c r="AJ2" s="16">
        <v>2.9090909090909092</v>
      </c>
      <c r="AK2" s="16">
        <v>2.7272727272727271</v>
      </c>
    </row>
    <row r="3" spans="1:37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K28" sqref="K28"/>
    </sheetView>
  </sheetViews>
  <sheetFormatPr defaultColWidth="8.77734375" defaultRowHeight="13.2" x14ac:dyDescent="0.25"/>
  <cols>
    <col min="1" max="1" width="8.77734375" style="10"/>
    <col min="2" max="2" width="3.77734375" style="9" customWidth="1"/>
    <col min="3" max="16384" width="8.77734375" style="9"/>
  </cols>
  <sheetData>
    <row r="2" spans="1:3" x14ac:dyDescent="0.25">
      <c r="B2" s="9" t="s">
        <v>26</v>
      </c>
    </row>
    <row r="3" spans="1:3" x14ac:dyDescent="0.25">
      <c r="C3" s="9" t="s">
        <v>17</v>
      </c>
    </row>
    <row r="4" spans="1:3" x14ac:dyDescent="0.25">
      <c r="C4" s="9" t="s">
        <v>21</v>
      </c>
    </row>
    <row r="5" spans="1:3" x14ac:dyDescent="0.25">
      <c r="C5" s="9" t="s">
        <v>22</v>
      </c>
    </row>
    <row r="6" spans="1:3" x14ac:dyDescent="0.25">
      <c r="A6" s="10" t="s">
        <v>27</v>
      </c>
      <c r="C6" s="9" t="s">
        <v>18</v>
      </c>
    </row>
    <row r="7" spans="1:3" x14ac:dyDescent="0.25">
      <c r="A7" s="10" t="s">
        <v>27</v>
      </c>
      <c r="C7" s="9" t="s">
        <v>19</v>
      </c>
    </row>
    <row r="8" spans="1:3" x14ac:dyDescent="0.25">
      <c r="C8" s="9" t="s">
        <v>20</v>
      </c>
    </row>
    <row r="9" spans="1:3" x14ac:dyDescent="0.25">
      <c r="C9" s="9" t="s">
        <v>23</v>
      </c>
    </row>
    <row r="10" spans="1:3" x14ac:dyDescent="0.25">
      <c r="C10" s="9" t="s">
        <v>24</v>
      </c>
    </row>
    <row r="11" spans="1:3" x14ac:dyDescent="0.25">
      <c r="C11" s="9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FDB4-6A87-4E2D-8C11-CBE17D9CA83C}">
  <dimension ref="A4:AH50"/>
  <sheetViews>
    <sheetView zoomScale="58" zoomScaleNormal="130" workbookViewId="0">
      <selection activeCell="S35" sqref="S35"/>
    </sheetView>
  </sheetViews>
  <sheetFormatPr defaultColWidth="8.77734375" defaultRowHeight="13.2" x14ac:dyDescent="0.25"/>
  <cols>
    <col min="2" max="2" width="15.44140625" customWidth="1"/>
    <col min="3" max="3" width="10.6640625" customWidth="1"/>
  </cols>
  <sheetData>
    <row r="4" spans="2:34" x14ac:dyDescent="0.25">
      <c r="B4" s="71" t="s">
        <v>57</v>
      </c>
      <c r="C4" s="71" t="s">
        <v>58</v>
      </c>
      <c r="D4" s="76" t="s">
        <v>5</v>
      </c>
      <c r="E4" s="76" t="s">
        <v>8</v>
      </c>
      <c r="F4" s="76" t="s">
        <v>7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15</v>
      </c>
      <c r="M4" s="77" t="s">
        <v>16</v>
      </c>
      <c r="N4" s="77" t="s">
        <v>28</v>
      </c>
      <c r="O4" s="77" t="s">
        <v>29</v>
      </c>
      <c r="P4" s="77" t="s">
        <v>30</v>
      </c>
      <c r="Q4" s="77" t="s">
        <v>6</v>
      </c>
      <c r="R4" s="77" t="s">
        <v>31</v>
      </c>
      <c r="S4" s="77" t="s">
        <v>32</v>
      </c>
      <c r="T4" s="77" t="s">
        <v>33</v>
      </c>
      <c r="U4" s="77" t="s">
        <v>34</v>
      </c>
      <c r="V4" s="77" t="s">
        <v>35</v>
      </c>
      <c r="W4" s="77" t="s">
        <v>36</v>
      </c>
      <c r="X4" s="77" t="s">
        <v>37</v>
      </c>
      <c r="Y4" s="77" t="s">
        <v>38</v>
      </c>
      <c r="Z4" s="77" t="s">
        <v>39</v>
      </c>
      <c r="AA4" s="77" t="s">
        <v>40</v>
      </c>
      <c r="AB4" s="77" t="s">
        <v>41</v>
      </c>
      <c r="AC4" s="77" t="s">
        <v>42</v>
      </c>
      <c r="AD4" s="77" t="s">
        <v>43</v>
      </c>
      <c r="AE4" s="77" t="s">
        <v>44</v>
      </c>
      <c r="AF4" s="77" t="s">
        <v>45</v>
      </c>
      <c r="AG4" s="77" t="s">
        <v>46</v>
      </c>
      <c r="AH4" s="77" t="s">
        <v>61</v>
      </c>
    </row>
    <row r="5" spans="2:34" x14ac:dyDescent="0.25">
      <c r="B5" s="89" t="s">
        <v>59</v>
      </c>
      <c r="C5" s="71">
        <v>0</v>
      </c>
      <c r="D5" s="58">
        <v>6</v>
      </c>
      <c r="E5" s="58">
        <v>5</v>
      </c>
      <c r="F5" s="58">
        <v>4</v>
      </c>
      <c r="G5" s="58">
        <v>4</v>
      </c>
      <c r="H5" s="58">
        <v>6</v>
      </c>
      <c r="I5" s="58">
        <v>5</v>
      </c>
      <c r="J5" s="58">
        <v>5</v>
      </c>
      <c r="K5" s="58">
        <v>6</v>
      </c>
      <c r="L5" s="58">
        <v>3</v>
      </c>
      <c r="M5" s="58">
        <v>4</v>
      </c>
      <c r="N5" s="58">
        <v>5</v>
      </c>
      <c r="O5" s="58">
        <v>4</v>
      </c>
      <c r="P5" s="58">
        <v>3</v>
      </c>
      <c r="Q5" s="58">
        <v>3</v>
      </c>
      <c r="R5" s="58">
        <v>4</v>
      </c>
      <c r="S5" s="58">
        <v>5</v>
      </c>
      <c r="T5" s="58">
        <v>6</v>
      </c>
      <c r="U5" s="58">
        <v>6</v>
      </c>
      <c r="V5" s="58">
        <v>7</v>
      </c>
      <c r="W5" s="58">
        <v>6</v>
      </c>
      <c r="X5" s="58">
        <v>5</v>
      </c>
      <c r="Y5" s="58">
        <v>3</v>
      </c>
      <c r="Z5" s="58">
        <v>5</v>
      </c>
      <c r="AA5" s="58">
        <v>2</v>
      </c>
      <c r="AB5" s="58">
        <v>5</v>
      </c>
      <c r="AC5" s="58">
        <v>3</v>
      </c>
      <c r="AD5" s="58">
        <v>4</v>
      </c>
      <c r="AE5" s="58">
        <v>3</v>
      </c>
      <c r="AF5" s="58">
        <v>4</v>
      </c>
      <c r="AG5" s="58">
        <v>3</v>
      </c>
      <c r="AH5" s="22">
        <f t="shared" ref="AH5:AH30" si="0">AVERAGE(D5:AG5)</f>
        <v>4.4666666666666668</v>
      </c>
    </row>
    <row r="6" spans="2:34" x14ac:dyDescent="0.25">
      <c r="B6" s="89"/>
      <c r="C6" s="71">
        <v>1</v>
      </c>
      <c r="D6" s="58">
        <v>7</v>
      </c>
      <c r="E6" s="58">
        <v>6</v>
      </c>
      <c r="F6" s="58">
        <v>3</v>
      </c>
      <c r="G6" s="58">
        <v>3</v>
      </c>
      <c r="H6" s="58">
        <v>4</v>
      </c>
      <c r="I6" s="58">
        <v>4</v>
      </c>
      <c r="J6" s="58">
        <v>4</v>
      </c>
      <c r="K6" s="58">
        <v>3</v>
      </c>
      <c r="L6" s="58">
        <v>3</v>
      </c>
      <c r="M6" s="58">
        <v>3</v>
      </c>
      <c r="N6" s="58">
        <v>7</v>
      </c>
      <c r="O6" s="58">
        <v>10</v>
      </c>
      <c r="P6" s="58">
        <v>3</v>
      </c>
      <c r="Q6" s="58">
        <v>3</v>
      </c>
      <c r="R6" s="58">
        <v>6</v>
      </c>
      <c r="S6" s="58">
        <v>11</v>
      </c>
      <c r="T6" s="58">
        <v>15</v>
      </c>
      <c r="U6" s="58">
        <v>12</v>
      </c>
      <c r="V6" s="58">
        <v>13</v>
      </c>
      <c r="W6" s="58">
        <v>15</v>
      </c>
      <c r="X6" s="58">
        <v>3</v>
      </c>
      <c r="Y6" s="58">
        <v>5</v>
      </c>
      <c r="Z6" s="58">
        <v>5</v>
      </c>
      <c r="AA6" s="58">
        <v>3</v>
      </c>
      <c r="AB6" s="58">
        <v>4</v>
      </c>
      <c r="AC6" s="58">
        <v>5</v>
      </c>
      <c r="AD6" s="58">
        <v>5</v>
      </c>
      <c r="AE6" s="58">
        <v>2</v>
      </c>
      <c r="AF6" s="58">
        <v>4</v>
      </c>
      <c r="AG6" s="58">
        <v>2</v>
      </c>
      <c r="AH6" s="22">
        <f t="shared" si="0"/>
        <v>5.7666666666666666</v>
      </c>
    </row>
    <row r="7" spans="2:34" x14ac:dyDescent="0.25">
      <c r="B7" s="89"/>
      <c r="C7" s="71">
        <v>2</v>
      </c>
      <c r="D7" s="58">
        <v>7</v>
      </c>
      <c r="E7" s="58">
        <v>6</v>
      </c>
      <c r="F7" s="58">
        <v>2</v>
      </c>
      <c r="G7" s="58">
        <v>2</v>
      </c>
      <c r="H7" s="58">
        <v>5</v>
      </c>
      <c r="I7" s="58">
        <v>5</v>
      </c>
      <c r="J7" s="58">
        <v>3</v>
      </c>
      <c r="K7" s="58">
        <v>4</v>
      </c>
      <c r="L7" s="58">
        <v>4</v>
      </c>
      <c r="M7" s="58">
        <v>4</v>
      </c>
      <c r="N7" s="58">
        <v>14</v>
      </c>
      <c r="O7" s="58">
        <v>15</v>
      </c>
      <c r="P7" s="58">
        <v>8</v>
      </c>
      <c r="Q7" s="58">
        <v>5</v>
      </c>
      <c r="R7" s="58">
        <v>13</v>
      </c>
      <c r="S7" s="58">
        <v>16</v>
      </c>
      <c r="T7" s="58">
        <v>20</v>
      </c>
      <c r="U7" s="58">
        <v>16</v>
      </c>
      <c r="V7" s="58">
        <v>18</v>
      </c>
      <c r="W7" s="58">
        <v>20</v>
      </c>
      <c r="X7" s="58">
        <v>5</v>
      </c>
      <c r="Y7" s="58">
        <v>7</v>
      </c>
      <c r="Z7" s="58">
        <v>6</v>
      </c>
      <c r="AA7" s="58">
        <v>3</v>
      </c>
      <c r="AB7" s="58">
        <v>6</v>
      </c>
      <c r="AC7" s="58">
        <v>6</v>
      </c>
      <c r="AD7" s="58">
        <v>6</v>
      </c>
      <c r="AE7" s="58">
        <v>3</v>
      </c>
      <c r="AF7" s="58">
        <v>4</v>
      </c>
      <c r="AG7" s="58">
        <v>3</v>
      </c>
      <c r="AH7" s="22">
        <f t="shared" si="0"/>
        <v>7.8666666666666663</v>
      </c>
    </row>
    <row r="8" spans="2:34" x14ac:dyDescent="0.25">
      <c r="B8" s="89"/>
      <c r="C8" s="71">
        <v>3</v>
      </c>
      <c r="D8" s="58">
        <v>6</v>
      </c>
      <c r="E8" s="58">
        <v>4</v>
      </c>
      <c r="F8" s="58">
        <v>2</v>
      </c>
      <c r="G8" s="58">
        <v>3</v>
      </c>
      <c r="H8" s="58">
        <v>5</v>
      </c>
      <c r="I8" s="58">
        <v>3</v>
      </c>
      <c r="J8" s="58">
        <v>5</v>
      </c>
      <c r="K8" s="58">
        <v>3</v>
      </c>
      <c r="L8" s="58">
        <v>3</v>
      </c>
      <c r="M8" s="58">
        <v>3</v>
      </c>
      <c r="N8" s="58">
        <v>18</v>
      </c>
      <c r="O8" s="58">
        <v>18</v>
      </c>
      <c r="P8" s="58">
        <v>15</v>
      </c>
      <c r="Q8" s="58">
        <v>10</v>
      </c>
      <c r="R8" s="58">
        <v>17</v>
      </c>
      <c r="S8" s="58">
        <v>19</v>
      </c>
      <c r="T8" s="58">
        <v>27</v>
      </c>
      <c r="U8" s="58">
        <v>14</v>
      </c>
      <c r="V8" s="58">
        <v>21</v>
      </c>
      <c r="W8" s="58">
        <v>27</v>
      </c>
      <c r="X8" s="58">
        <v>4</v>
      </c>
      <c r="Y8" s="58">
        <v>7</v>
      </c>
      <c r="Z8" s="58">
        <v>7</v>
      </c>
      <c r="AA8" s="58">
        <v>5</v>
      </c>
      <c r="AB8" s="58">
        <v>4</v>
      </c>
      <c r="AC8" s="58">
        <v>4</v>
      </c>
      <c r="AD8" s="58">
        <v>7</v>
      </c>
      <c r="AE8" s="58">
        <v>3</v>
      </c>
      <c r="AF8" s="58">
        <v>5</v>
      </c>
      <c r="AG8" s="58">
        <v>4</v>
      </c>
      <c r="AH8" s="22">
        <f t="shared" si="0"/>
        <v>9.1</v>
      </c>
    </row>
    <row r="9" spans="2:34" x14ac:dyDescent="0.25">
      <c r="B9" s="89"/>
      <c r="C9" s="71">
        <v>4</v>
      </c>
      <c r="D9" s="58">
        <v>4</v>
      </c>
      <c r="E9" s="58">
        <v>2</v>
      </c>
      <c r="F9" s="58">
        <v>2</v>
      </c>
      <c r="G9" s="58">
        <v>2</v>
      </c>
      <c r="H9" s="58">
        <v>3</v>
      </c>
      <c r="I9" s="58">
        <v>3</v>
      </c>
      <c r="J9" s="58">
        <v>3</v>
      </c>
      <c r="K9" s="58">
        <v>3</v>
      </c>
      <c r="L9" s="58">
        <v>3</v>
      </c>
      <c r="M9" s="58">
        <v>4</v>
      </c>
      <c r="N9" s="58">
        <v>17</v>
      </c>
      <c r="O9" s="58">
        <v>19</v>
      </c>
      <c r="P9" s="58">
        <v>16</v>
      </c>
      <c r="Q9" s="58">
        <v>8</v>
      </c>
      <c r="R9" s="58">
        <v>16</v>
      </c>
      <c r="S9" s="58">
        <v>16</v>
      </c>
      <c r="T9" s="58">
        <v>28</v>
      </c>
      <c r="U9" s="58">
        <v>9</v>
      </c>
      <c r="V9" s="58">
        <v>18</v>
      </c>
      <c r="W9" s="58">
        <v>28</v>
      </c>
      <c r="X9" s="58">
        <v>2</v>
      </c>
      <c r="Y9" s="58">
        <v>4</v>
      </c>
      <c r="Z9" s="58">
        <v>5</v>
      </c>
      <c r="AA9" s="58">
        <v>5</v>
      </c>
      <c r="AB9" s="58">
        <v>2</v>
      </c>
      <c r="AC9" s="58">
        <v>3</v>
      </c>
      <c r="AD9" s="58">
        <v>4</v>
      </c>
      <c r="AE9" s="58">
        <v>2</v>
      </c>
      <c r="AF9" s="58">
        <v>3</v>
      </c>
      <c r="AG9" s="58">
        <v>3</v>
      </c>
      <c r="AH9" s="22">
        <f t="shared" si="0"/>
        <v>7.9</v>
      </c>
    </row>
    <row r="10" spans="2:34" x14ac:dyDescent="0.25">
      <c r="B10" s="89"/>
      <c r="C10" s="71">
        <v>5</v>
      </c>
      <c r="D10" s="58">
        <v>5</v>
      </c>
      <c r="E10" s="58">
        <v>1</v>
      </c>
      <c r="F10" s="58">
        <v>3</v>
      </c>
      <c r="G10" s="58">
        <v>1</v>
      </c>
      <c r="H10" s="58">
        <v>4</v>
      </c>
      <c r="I10" s="58">
        <v>4</v>
      </c>
      <c r="J10" s="58">
        <v>3</v>
      </c>
      <c r="K10" s="58">
        <v>2</v>
      </c>
      <c r="L10" s="58">
        <v>4</v>
      </c>
      <c r="M10" s="58">
        <v>4</v>
      </c>
      <c r="N10" s="58">
        <v>12</v>
      </c>
      <c r="O10" s="58">
        <v>14</v>
      </c>
      <c r="P10" s="58">
        <v>16</v>
      </c>
      <c r="Q10" s="58">
        <v>4</v>
      </c>
      <c r="R10" s="58">
        <v>11</v>
      </c>
      <c r="S10" s="58">
        <v>11</v>
      </c>
      <c r="T10" s="58">
        <v>28</v>
      </c>
      <c r="U10" s="58">
        <v>4</v>
      </c>
      <c r="V10" s="58">
        <v>13</v>
      </c>
      <c r="W10" s="58">
        <v>28</v>
      </c>
      <c r="X10" s="58">
        <v>2</v>
      </c>
      <c r="Y10" s="58">
        <v>2</v>
      </c>
      <c r="Z10" s="58">
        <v>5</v>
      </c>
      <c r="AA10" s="58">
        <v>4</v>
      </c>
      <c r="AB10" s="58">
        <v>3</v>
      </c>
      <c r="AC10" s="58">
        <v>3</v>
      </c>
      <c r="AD10" s="58">
        <v>3</v>
      </c>
      <c r="AE10" s="58">
        <v>2</v>
      </c>
      <c r="AF10" s="58">
        <v>4</v>
      </c>
      <c r="AG10" s="58">
        <v>2</v>
      </c>
      <c r="AH10" s="22">
        <f t="shared" si="0"/>
        <v>6.7333333333333334</v>
      </c>
    </row>
    <row r="11" spans="2:34" x14ac:dyDescent="0.25">
      <c r="B11" s="89"/>
      <c r="C11" s="71">
        <v>6</v>
      </c>
      <c r="D11" s="58">
        <v>4</v>
      </c>
      <c r="E11" s="58">
        <v>1</v>
      </c>
      <c r="F11" s="58">
        <v>2</v>
      </c>
      <c r="G11" s="58">
        <v>0</v>
      </c>
      <c r="H11" s="58">
        <v>3</v>
      </c>
      <c r="I11" s="58">
        <v>1</v>
      </c>
      <c r="J11" s="58">
        <v>1</v>
      </c>
      <c r="K11" s="58">
        <v>1</v>
      </c>
      <c r="L11" s="58">
        <v>3</v>
      </c>
      <c r="M11" s="58">
        <v>3</v>
      </c>
      <c r="N11" s="58">
        <v>8</v>
      </c>
      <c r="O11" s="58">
        <v>16</v>
      </c>
      <c r="P11" s="58">
        <v>15</v>
      </c>
      <c r="Q11" s="58">
        <v>2</v>
      </c>
      <c r="R11" s="58">
        <v>7</v>
      </c>
      <c r="S11" s="58">
        <v>13</v>
      </c>
      <c r="T11" s="58">
        <v>25</v>
      </c>
      <c r="U11" s="58">
        <v>1</v>
      </c>
      <c r="V11" s="58">
        <v>15</v>
      </c>
      <c r="W11" s="58">
        <v>25</v>
      </c>
      <c r="X11" s="58">
        <v>2</v>
      </c>
      <c r="Y11" s="58">
        <v>1</v>
      </c>
      <c r="Z11" s="58">
        <v>3</v>
      </c>
      <c r="AA11" s="58">
        <v>3</v>
      </c>
      <c r="AB11" s="58">
        <v>3</v>
      </c>
      <c r="AC11" s="58">
        <v>2</v>
      </c>
      <c r="AD11" s="58">
        <v>3</v>
      </c>
      <c r="AE11" s="58">
        <v>1</v>
      </c>
      <c r="AF11" s="58">
        <v>3</v>
      </c>
      <c r="AG11" s="58">
        <v>1</v>
      </c>
      <c r="AH11" s="22">
        <f t="shared" si="0"/>
        <v>5.6</v>
      </c>
    </row>
    <row r="12" spans="2:34" x14ac:dyDescent="0.25">
      <c r="B12" s="89"/>
      <c r="C12" s="71">
        <v>7</v>
      </c>
      <c r="D12" s="58">
        <v>3</v>
      </c>
      <c r="E12" s="58">
        <v>3</v>
      </c>
      <c r="F12" s="58">
        <v>2</v>
      </c>
      <c r="G12" s="58">
        <v>1</v>
      </c>
      <c r="H12" s="58">
        <v>2</v>
      </c>
      <c r="I12" s="58">
        <v>3</v>
      </c>
      <c r="J12" s="58">
        <v>2</v>
      </c>
      <c r="K12" s="58">
        <v>2</v>
      </c>
      <c r="L12" s="58">
        <v>2</v>
      </c>
      <c r="M12" s="58">
        <v>3</v>
      </c>
      <c r="N12" s="58">
        <v>4</v>
      </c>
      <c r="O12" s="58">
        <v>13</v>
      </c>
      <c r="P12" s="58">
        <v>9</v>
      </c>
      <c r="Q12" s="58">
        <v>3</v>
      </c>
      <c r="R12" s="58">
        <v>5</v>
      </c>
      <c r="S12" s="58">
        <v>11</v>
      </c>
      <c r="T12" s="58">
        <v>16</v>
      </c>
      <c r="U12" s="58">
        <v>2</v>
      </c>
      <c r="V12" s="58">
        <v>12</v>
      </c>
      <c r="W12" s="58">
        <v>16</v>
      </c>
      <c r="X12" s="58">
        <v>2</v>
      </c>
      <c r="Y12" s="58">
        <v>2</v>
      </c>
      <c r="Z12" s="58">
        <v>2</v>
      </c>
      <c r="AA12" s="58">
        <v>3</v>
      </c>
      <c r="AB12" s="58">
        <v>2</v>
      </c>
      <c r="AC12" s="58">
        <v>3</v>
      </c>
      <c r="AD12" s="58">
        <v>2</v>
      </c>
      <c r="AE12" s="58">
        <v>1</v>
      </c>
      <c r="AF12" s="58">
        <v>2</v>
      </c>
      <c r="AG12" s="58">
        <v>1</v>
      </c>
      <c r="AH12" s="22">
        <f t="shared" si="0"/>
        <v>4.4666666666666668</v>
      </c>
    </row>
    <row r="13" spans="2:34" x14ac:dyDescent="0.25">
      <c r="B13" s="89"/>
      <c r="C13" s="71">
        <v>8</v>
      </c>
      <c r="D13" s="58">
        <v>2</v>
      </c>
      <c r="E13" s="58">
        <v>1</v>
      </c>
      <c r="F13" s="58">
        <v>2</v>
      </c>
      <c r="G13" s="58">
        <v>1</v>
      </c>
      <c r="H13" s="58">
        <v>1</v>
      </c>
      <c r="I13" s="58">
        <v>1</v>
      </c>
      <c r="J13" s="58">
        <v>2</v>
      </c>
      <c r="K13" s="58">
        <v>1</v>
      </c>
      <c r="L13" s="58">
        <v>1</v>
      </c>
      <c r="M13" s="58">
        <v>1</v>
      </c>
      <c r="N13" s="58">
        <v>2</v>
      </c>
      <c r="O13" s="58">
        <v>8</v>
      </c>
      <c r="P13" s="58">
        <v>5</v>
      </c>
      <c r="Q13" s="58">
        <v>1</v>
      </c>
      <c r="R13" s="58">
        <v>2</v>
      </c>
      <c r="S13" s="58">
        <v>9</v>
      </c>
      <c r="T13" s="58">
        <v>9</v>
      </c>
      <c r="U13" s="58">
        <v>0</v>
      </c>
      <c r="V13" s="58">
        <v>5</v>
      </c>
      <c r="W13" s="58">
        <v>11</v>
      </c>
      <c r="X13" s="58">
        <v>1</v>
      </c>
      <c r="Y13" s="58">
        <v>1</v>
      </c>
      <c r="Z13" s="58">
        <v>2</v>
      </c>
      <c r="AA13" s="58">
        <v>2</v>
      </c>
      <c r="AB13" s="58">
        <v>1</v>
      </c>
      <c r="AC13" s="58">
        <v>2</v>
      </c>
      <c r="AD13" s="58">
        <v>1</v>
      </c>
      <c r="AE13" s="58">
        <v>0</v>
      </c>
      <c r="AF13" s="58">
        <v>1</v>
      </c>
      <c r="AG13" s="58">
        <v>0</v>
      </c>
      <c r="AH13" s="22">
        <f t="shared" si="0"/>
        <v>2.5333333333333332</v>
      </c>
    </row>
    <row r="14" spans="2:34" x14ac:dyDescent="0.25">
      <c r="B14" s="89"/>
      <c r="C14" s="71">
        <v>9</v>
      </c>
      <c r="D14" s="58">
        <v>0</v>
      </c>
      <c r="E14" s="58">
        <v>1</v>
      </c>
      <c r="F14" s="58">
        <v>2</v>
      </c>
      <c r="G14" s="58">
        <v>1</v>
      </c>
      <c r="H14" s="58">
        <v>0</v>
      </c>
      <c r="I14" s="58">
        <v>1</v>
      </c>
      <c r="J14" s="58">
        <v>1</v>
      </c>
      <c r="K14" s="58">
        <v>0</v>
      </c>
      <c r="L14" s="58">
        <v>0</v>
      </c>
      <c r="M14" s="58">
        <v>1</v>
      </c>
      <c r="N14" s="58">
        <v>1</v>
      </c>
      <c r="O14" s="58">
        <v>5</v>
      </c>
      <c r="P14" s="58">
        <v>2</v>
      </c>
      <c r="Q14" s="58">
        <v>0</v>
      </c>
      <c r="R14" s="58">
        <v>0</v>
      </c>
      <c r="S14" s="58">
        <v>7</v>
      </c>
      <c r="T14" s="58">
        <v>3</v>
      </c>
      <c r="U14" s="58">
        <v>0</v>
      </c>
      <c r="V14" s="58">
        <v>2</v>
      </c>
      <c r="W14" s="58">
        <v>7</v>
      </c>
      <c r="X14" s="58">
        <v>1</v>
      </c>
      <c r="Y14" s="58">
        <v>0</v>
      </c>
      <c r="Z14" s="58">
        <v>1</v>
      </c>
      <c r="AA14" s="58">
        <v>1</v>
      </c>
      <c r="AB14" s="58">
        <v>1</v>
      </c>
      <c r="AC14" s="58">
        <v>1</v>
      </c>
      <c r="AD14" s="58">
        <v>0</v>
      </c>
      <c r="AE14" s="58">
        <v>0</v>
      </c>
      <c r="AF14" s="58">
        <v>0</v>
      </c>
      <c r="AG14" s="58">
        <v>0</v>
      </c>
      <c r="AH14" s="22">
        <f t="shared" si="0"/>
        <v>1.3</v>
      </c>
    </row>
    <row r="15" spans="2:34" x14ac:dyDescent="0.25">
      <c r="B15" s="89"/>
      <c r="C15" s="71">
        <v>10</v>
      </c>
      <c r="D15" s="58">
        <v>0</v>
      </c>
      <c r="E15" s="58">
        <v>2</v>
      </c>
      <c r="F15" s="58">
        <v>3</v>
      </c>
      <c r="G15" s="58">
        <v>2</v>
      </c>
      <c r="H15" s="58">
        <v>0</v>
      </c>
      <c r="I15" s="58">
        <v>2</v>
      </c>
      <c r="J15" s="58">
        <v>1</v>
      </c>
      <c r="K15" s="58">
        <v>1</v>
      </c>
      <c r="L15" s="58">
        <v>0</v>
      </c>
      <c r="M15" s="58">
        <v>2</v>
      </c>
      <c r="N15" s="58">
        <v>1</v>
      </c>
      <c r="O15" s="58">
        <v>3</v>
      </c>
      <c r="P15" s="58">
        <v>2</v>
      </c>
      <c r="Q15" s="58">
        <v>0</v>
      </c>
      <c r="R15" s="58">
        <v>0</v>
      </c>
      <c r="S15" s="58">
        <v>5</v>
      </c>
      <c r="T15" s="58">
        <v>2</v>
      </c>
      <c r="U15" s="58">
        <v>0</v>
      </c>
      <c r="V15" s="58">
        <v>1</v>
      </c>
      <c r="W15" s="58">
        <v>5</v>
      </c>
      <c r="X15" s="58">
        <v>2</v>
      </c>
      <c r="Y15" s="58">
        <v>1</v>
      </c>
      <c r="Z15" s="58">
        <v>1</v>
      </c>
      <c r="AA15" s="58">
        <v>1</v>
      </c>
      <c r="AB15" s="58">
        <v>2</v>
      </c>
      <c r="AC15" s="58">
        <v>2</v>
      </c>
      <c r="AD15" s="58">
        <v>0</v>
      </c>
      <c r="AE15" s="58">
        <v>0</v>
      </c>
      <c r="AF15" s="58">
        <v>1</v>
      </c>
      <c r="AG15" s="58">
        <v>0</v>
      </c>
      <c r="AH15" s="22">
        <f t="shared" si="0"/>
        <v>1.4</v>
      </c>
    </row>
    <row r="16" spans="2:34" x14ac:dyDescent="0.25">
      <c r="B16" s="89"/>
      <c r="C16" s="71">
        <v>11</v>
      </c>
      <c r="D16" s="58">
        <v>0</v>
      </c>
      <c r="E16" s="58">
        <v>1</v>
      </c>
      <c r="F16" s="58">
        <v>2</v>
      </c>
      <c r="G16" s="58">
        <v>1</v>
      </c>
      <c r="H16" s="58">
        <v>0</v>
      </c>
      <c r="I16" s="58">
        <v>1</v>
      </c>
      <c r="J16" s="58">
        <v>0</v>
      </c>
      <c r="K16" s="58">
        <v>0</v>
      </c>
      <c r="L16" s="58">
        <v>0</v>
      </c>
      <c r="M16" s="58">
        <v>1</v>
      </c>
      <c r="N16" s="58">
        <v>1</v>
      </c>
      <c r="O16" s="58">
        <v>1</v>
      </c>
      <c r="P16" s="58">
        <v>2</v>
      </c>
      <c r="Q16" s="58">
        <v>1</v>
      </c>
      <c r="R16" s="58">
        <v>0</v>
      </c>
      <c r="S16" s="58">
        <v>2</v>
      </c>
      <c r="T16" s="58">
        <v>2</v>
      </c>
      <c r="U16" s="58">
        <v>1</v>
      </c>
      <c r="V16" s="58">
        <v>0</v>
      </c>
      <c r="W16" s="58">
        <v>4</v>
      </c>
      <c r="X16" s="58">
        <v>1</v>
      </c>
      <c r="Y16" s="58">
        <v>0</v>
      </c>
      <c r="Z16" s="58">
        <v>1</v>
      </c>
      <c r="AA16" s="58">
        <v>1</v>
      </c>
      <c r="AB16" s="58">
        <v>1</v>
      </c>
      <c r="AC16" s="58">
        <v>1</v>
      </c>
      <c r="AD16" s="58">
        <v>0</v>
      </c>
      <c r="AE16" s="58">
        <v>0</v>
      </c>
      <c r="AF16" s="58">
        <v>0</v>
      </c>
      <c r="AG16" s="58">
        <v>0</v>
      </c>
      <c r="AH16" s="22">
        <f t="shared" si="0"/>
        <v>0.83333333333333337</v>
      </c>
    </row>
    <row r="17" spans="1:34" ht="13.8" thickBot="1" x14ac:dyDescent="0.3">
      <c r="B17" s="90"/>
      <c r="C17" s="72">
        <v>12</v>
      </c>
      <c r="D17" s="59">
        <v>0</v>
      </c>
      <c r="E17" s="59">
        <v>1</v>
      </c>
      <c r="F17" s="59">
        <v>2</v>
      </c>
      <c r="G17" s="59">
        <v>1</v>
      </c>
      <c r="H17" s="59">
        <v>0</v>
      </c>
      <c r="I17" s="59">
        <v>1</v>
      </c>
      <c r="J17" s="59">
        <v>0</v>
      </c>
      <c r="K17" s="59">
        <v>0</v>
      </c>
      <c r="L17" s="59">
        <v>0</v>
      </c>
      <c r="M17" s="59">
        <v>1</v>
      </c>
      <c r="N17" s="59">
        <v>1</v>
      </c>
      <c r="O17" s="59">
        <v>0</v>
      </c>
      <c r="P17" s="59">
        <v>2</v>
      </c>
      <c r="Q17" s="59">
        <v>1</v>
      </c>
      <c r="R17" s="59">
        <v>0</v>
      </c>
      <c r="S17" s="59">
        <v>0</v>
      </c>
      <c r="T17" s="59">
        <v>1</v>
      </c>
      <c r="U17" s="59">
        <v>0</v>
      </c>
      <c r="V17" s="59">
        <v>0</v>
      </c>
      <c r="W17" s="59">
        <v>2</v>
      </c>
      <c r="X17" s="59">
        <v>2</v>
      </c>
      <c r="Y17" s="59">
        <v>0</v>
      </c>
      <c r="Z17" s="59">
        <v>1</v>
      </c>
      <c r="AA17" s="59">
        <v>1</v>
      </c>
      <c r="AB17" s="59">
        <v>1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23">
        <f t="shared" si="0"/>
        <v>0.6</v>
      </c>
    </row>
    <row r="18" spans="1:34" x14ac:dyDescent="0.25">
      <c r="B18" s="91" t="s">
        <v>60</v>
      </c>
      <c r="C18" s="73">
        <v>0</v>
      </c>
      <c r="D18" s="70">
        <v>6</v>
      </c>
      <c r="E18" s="70">
        <v>5</v>
      </c>
      <c r="F18" s="58">
        <v>4</v>
      </c>
      <c r="G18" s="58">
        <v>4</v>
      </c>
      <c r="H18" s="58">
        <v>6</v>
      </c>
      <c r="I18" s="58">
        <v>5</v>
      </c>
      <c r="J18" s="58">
        <v>5</v>
      </c>
      <c r="K18" s="58">
        <v>6</v>
      </c>
      <c r="L18" s="58">
        <v>3</v>
      </c>
      <c r="M18" s="58">
        <v>4</v>
      </c>
      <c r="N18" s="58">
        <v>5</v>
      </c>
      <c r="O18" s="58">
        <v>4</v>
      </c>
      <c r="P18" s="58">
        <v>3</v>
      </c>
      <c r="Q18" s="58">
        <v>3</v>
      </c>
      <c r="R18" s="58">
        <v>4</v>
      </c>
      <c r="S18" s="58">
        <v>5</v>
      </c>
      <c r="T18" s="58">
        <v>6</v>
      </c>
      <c r="U18" s="58">
        <v>6</v>
      </c>
      <c r="V18" s="58">
        <v>7</v>
      </c>
      <c r="W18" s="58">
        <v>6</v>
      </c>
      <c r="X18" s="58">
        <v>5</v>
      </c>
      <c r="Y18" s="58">
        <v>3</v>
      </c>
      <c r="Z18" s="58">
        <v>5</v>
      </c>
      <c r="AA18" s="58">
        <v>2</v>
      </c>
      <c r="AB18" s="58">
        <v>5</v>
      </c>
      <c r="AC18" s="58">
        <v>3</v>
      </c>
      <c r="AD18" s="58">
        <v>4</v>
      </c>
      <c r="AE18" s="58">
        <v>3</v>
      </c>
      <c r="AF18" s="58">
        <v>4</v>
      </c>
      <c r="AG18" s="58">
        <v>3</v>
      </c>
      <c r="AH18" s="24">
        <f t="shared" si="0"/>
        <v>4.4666666666666668</v>
      </c>
    </row>
    <row r="19" spans="1:34" x14ac:dyDescent="0.25">
      <c r="B19" s="89"/>
      <c r="C19" s="71">
        <v>1</v>
      </c>
      <c r="D19" s="58">
        <v>9</v>
      </c>
      <c r="E19" s="58">
        <v>11</v>
      </c>
      <c r="F19" s="58">
        <v>9</v>
      </c>
      <c r="G19" s="58">
        <v>8</v>
      </c>
      <c r="H19" s="58">
        <v>9</v>
      </c>
      <c r="I19" s="58">
        <v>11</v>
      </c>
      <c r="J19" s="58">
        <v>9</v>
      </c>
      <c r="K19" s="58">
        <v>8</v>
      </c>
      <c r="L19" s="58">
        <v>7</v>
      </c>
      <c r="M19" s="58">
        <v>6</v>
      </c>
      <c r="N19" s="58">
        <v>12</v>
      </c>
      <c r="O19" s="58">
        <v>14</v>
      </c>
      <c r="P19" s="58">
        <v>8</v>
      </c>
      <c r="Q19" s="58">
        <v>7</v>
      </c>
      <c r="R19" s="58">
        <v>11</v>
      </c>
      <c r="S19" s="58">
        <v>15</v>
      </c>
      <c r="T19" s="58">
        <v>21</v>
      </c>
      <c r="U19" s="58">
        <v>20</v>
      </c>
      <c r="V19" s="58">
        <v>17</v>
      </c>
      <c r="W19" s="58">
        <v>21</v>
      </c>
      <c r="X19" s="58">
        <v>7</v>
      </c>
      <c r="Y19" s="58">
        <v>7</v>
      </c>
      <c r="Z19" s="58">
        <v>8</v>
      </c>
      <c r="AA19" s="58">
        <v>4</v>
      </c>
      <c r="AB19" s="58">
        <v>7</v>
      </c>
      <c r="AC19" s="58">
        <v>9</v>
      </c>
      <c r="AD19" s="58">
        <v>7</v>
      </c>
      <c r="AE19" s="58">
        <v>5</v>
      </c>
      <c r="AF19" s="58">
        <v>7</v>
      </c>
      <c r="AG19" s="58">
        <v>5</v>
      </c>
      <c r="AH19" s="22">
        <f t="shared" si="0"/>
        <v>9.9666666666666668</v>
      </c>
    </row>
    <row r="20" spans="1:34" x14ac:dyDescent="0.25">
      <c r="A20" s="75"/>
      <c r="B20" s="89"/>
      <c r="C20" s="71">
        <v>2</v>
      </c>
      <c r="D20" s="58">
        <v>14</v>
      </c>
      <c r="E20" s="58">
        <v>19</v>
      </c>
      <c r="F20" s="58">
        <v>12</v>
      </c>
      <c r="G20" s="58">
        <v>10</v>
      </c>
      <c r="H20" s="58">
        <v>14</v>
      </c>
      <c r="I20" s="58">
        <v>19</v>
      </c>
      <c r="J20" s="58">
        <v>12</v>
      </c>
      <c r="K20" s="58">
        <v>12</v>
      </c>
      <c r="L20" s="58">
        <v>10</v>
      </c>
      <c r="M20" s="58">
        <v>10</v>
      </c>
      <c r="N20" s="58">
        <v>26</v>
      </c>
      <c r="O20" s="58">
        <v>30</v>
      </c>
      <c r="P20" s="58">
        <v>21</v>
      </c>
      <c r="Q20" s="58">
        <v>19</v>
      </c>
      <c r="R20" s="58">
        <v>25</v>
      </c>
      <c r="S20" s="58">
        <v>31</v>
      </c>
      <c r="T20" s="58">
        <v>34</v>
      </c>
      <c r="U20" s="58">
        <v>32</v>
      </c>
      <c r="V20" s="58">
        <v>33</v>
      </c>
      <c r="W20" s="58">
        <v>34</v>
      </c>
      <c r="X20" s="58">
        <v>13</v>
      </c>
      <c r="Y20" s="58">
        <v>13</v>
      </c>
      <c r="Z20" s="58">
        <v>12</v>
      </c>
      <c r="AA20" s="58">
        <v>7</v>
      </c>
      <c r="AB20" s="58">
        <v>13</v>
      </c>
      <c r="AC20" s="58">
        <v>13</v>
      </c>
      <c r="AD20" s="58">
        <v>11</v>
      </c>
      <c r="AE20" s="58">
        <v>8</v>
      </c>
      <c r="AF20" s="58">
        <v>11</v>
      </c>
      <c r="AG20" s="58">
        <v>8</v>
      </c>
      <c r="AH20" s="22">
        <f t="shared" si="0"/>
        <v>17.533333333333335</v>
      </c>
    </row>
    <row r="21" spans="1:34" x14ac:dyDescent="0.25">
      <c r="B21" s="89"/>
      <c r="C21" s="71">
        <v>3</v>
      </c>
      <c r="D21" s="58">
        <v>17</v>
      </c>
      <c r="E21" s="58">
        <v>21</v>
      </c>
      <c r="F21" s="58">
        <v>16</v>
      </c>
      <c r="G21" s="58">
        <v>15</v>
      </c>
      <c r="H21" s="58">
        <v>17</v>
      </c>
      <c r="I21" s="58">
        <v>21</v>
      </c>
      <c r="J21" s="58">
        <v>17</v>
      </c>
      <c r="K21" s="58">
        <v>15</v>
      </c>
      <c r="L21" s="58">
        <v>13</v>
      </c>
      <c r="M21" s="58">
        <v>13</v>
      </c>
      <c r="N21" s="58">
        <v>36</v>
      </c>
      <c r="O21" s="58">
        <v>38</v>
      </c>
      <c r="P21" s="58">
        <v>35</v>
      </c>
      <c r="Q21" s="58">
        <v>28</v>
      </c>
      <c r="R21" s="58">
        <v>35</v>
      </c>
      <c r="S21" s="58">
        <v>39</v>
      </c>
      <c r="T21" s="58">
        <v>48</v>
      </c>
      <c r="U21" s="58">
        <v>41</v>
      </c>
      <c r="V21" s="58">
        <v>41</v>
      </c>
      <c r="W21" s="58">
        <v>48</v>
      </c>
      <c r="X21" s="58">
        <v>15</v>
      </c>
      <c r="Y21" s="58">
        <v>16</v>
      </c>
      <c r="Z21" s="58">
        <v>17</v>
      </c>
      <c r="AA21" s="58">
        <v>11</v>
      </c>
      <c r="AB21" s="58">
        <v>15</v>
      </c>
      <c r="AC21" s="58">
        <v>14</v>
      </c>
      <c r="AD21" s="58">
        <v>16</v>
      </c>
      <c r="AE21" s="58">
        <v>12</v>
      </c>
      <c r="AF21" s="58">
        <v>16</v>
      </c>
      <c r="AG21" s="58">
        <v>12</v>
      </c>
      <c r="AH21" s="22">
        <f t="shared" si="0"/>
        <v>23.266666666666666</v>
      </c>
    </row>
    <row r="22" spans="1:34" x14ac:dyDescent="0.25">
      <c r="B22" s="89"/>
      <c r="C22" s="71">
        <v>4</v>
      </c>
      <c r="D22" s="58">
        <v>19</v>
      </c>
      <c r="E22" s="58">
        <v>24</v>
      </c>
      <c r="F22" s="58">
        <v>19</v>
      </c>
      <c r="G22" s="58">
        <v>17</v>
      </c>
      <c r="H22" s="58">
        <v>19</v>
      </c>
      <c r="I22" s="58">
        <v>24</v>
      </c>
      <c r="J22" s="58">
        <v>19</v>
      </c>
      <c r="K22" s="58">
        <v>19</v>
      </c>
      <c r="L22" s="58">
        <v>15</v>
      </c>
      <c r="M22" s="58">
        <v>17</v>
      </c>
      <c r="N22" s="58">
        <v>41</v>
      </c>
      <c r="O22" s="58">
        <v>43</v>
      </c>
      <c r="P22" s="58">
        <v>43</v>
      </c>
      <c r="Q22" s="58">
        <v>31</v>
      </c>
      <c r="R22" s="58">
        <v>40</v>
      </c>
      <c r="S22" s="58">
        <v>44</v>
      </c>
      <c r="T22" s="58">
        <v>56</v>
      </c>
      <c r="U22" s="58">
        <v>44</v>
      </c>
      <c r="V22" s="58">
        <v>46</v>
      </c>
      <c r="W22" s="58">
        <v>56</v>
      </c>
      <c r="X22" s="58">
        <v>16</v>
      </c>
      <c r="Y22" s="58">
        <v>17</v>
      </c>
      <c r="Z22" s="58">
        <v>18</v>
      </c>
      <c r="AA22" s="58">
        <v>14</v>
      </c>
      <c r="AB22" s="58">
        <v>16</v>
      </c>
      <c r="AC22" s="58">
        <v>17</v>
      </c>
      <c r="AD22" s="58">
        <v>17</v>
      </c>
      <c r="AE22" s="58">
        <v>15</v>
      </c>
      <c r="AF22" s="58">
        <v>17</v>
      </c>
      <c r="AG22" s="58">
        <v>15</v>
      </c>
      <c r="AH22" s="22">
        <f t="shared" si="0"/>
        <v>26.6</v>
      </c>
    </row>
    <row r="23" spans="1:34" x14ac:dyDescent="0.25">
      <c r="B23" s="89"/>
      <c r="C23" s="71">
        <v>5</v>
      </c>
      <c r="D23" s="58">
        <v>25</v>
      </c>
      <c r="E23" s="58">
        <v>28</v>
      </c>
      <c r="F23" s="58">
        <v>21</v>
      </c>
      <c r="G23" s="58">
        <v>19</v>
      </c>
      <c r="H23" s="58">
        <v>25</v>
      </c>
      <c r="I23" s="58">
        <v>28</v>
      </c>
      <c r="J23" s="58">
        <v>22</v>
      </c>
      <c r="K23" s="58">
        <v>21</v>
      </c>
      <c r="L23" s="58">
        <v>18</v>
      </c>
      <c r="M23" s="58">
        <v>19</v>
      </c>
      <c r="N23" s="58">
        <v>43</v>
      </c>
      <c r="O23" s="58">
        <v>44</v>
      </c>
      <c r="P23" s="58">
        <v>49</v>
      </c>
      <c r="Q23" s="58">
        <v>33</v>
      </c>
      <c r="R23" s="58">
        <v>42</v>
      </c>
      <c r="S23" s="58">
        <v>45</v>
      </c>
      <c r="T23" s="58">
        <v>62</v>
      </c>
      <c r="U23" s="58">
        <v>46</v>
      </c>
      <c r="V23" s="58">
        <v>47</v>
      </c>
      <c r="W23" s="58">
        <v>62</v>
      </c>
      <c r="X23" s="58">
        <v>18</v>
      </c>
      <c r="Y23" s="58">
        <v>19</v>
      </c>
      <c r="Z23" s="58">
        <v>22</v>
      </c>
      <c r="AA23" s="58">
        <v>17</v>
      </c>
      <c r="AB23" s="58">
        <v>18</v>
      </c>
      <c r="AC23" s="58">
        <v>19</v>
      </c>
      <c r="AD23" s="58">
        <v>21</v>
      </c>
      <c r="AE23" s="58">
        <v>18</v>
      </c>
      <c r="AF23" s="58">
        <v>21</v>
      </c>
      <c r="AG23" s="58">
        <v>18</v>
      </c>
      <c r="AH23" s="22">
        <f t="shared" si="0"/>
        <v>29.666666666666668</v>
      </c>
    </row>
    <row r="24" spans="1:34" x14ac:dyDescent="0.25">
      <c r="B24" s="89"/>
      <c r="C24" s="71">
        <v>6</v>
      </c>
      <c r="D24" s="58">
        <v>28</v>
      </c>
      <c r="E24" s="58">
        <v>29</v>
      </c>
      <c r="F24" s="58">
        <v>23</v>
      </c>
      <c r="G24" s="58">
        <v>20</v>
      </c>
      <c r="H24" s="58">
        <v>28</v>
      </c>
      <c r="I24" s="58">
        <v>29</v>
      </c>
      <c r="J24" s="58">
        <v>24</v>
      </c>
      <c r="K24" s="58">
        <v>22</v>
      </c>
      <c r="L24" s="58">
        <v>20</v>
      </c>
      <c r="M24" s="58">
        <v>20</v>
      </c>
      <c r="N24" s="58">
        <v>44</v>
      </c>
      <c r="O24" s="58">
        <v>50</v>
      </c>
      <c r="P24" s="58">
        <v>51</v>
      </c>
      <c r="Q24" s="58">
        <v>34</v>
      </c>
      <c r="R24" s="58">
        <v>43</v>
      </c>
      <c r="S24" s="58">
        <v>51</v>
      </c>
      <c r="T24" s="58">
        <v>64</v>
      </c>
      <c r="U24" s="58">
        <v>47</v>
      </c>
      <c r="V24" s="58">
        <v>53</v>
      </c>
      <c r="W24" s="58">
        <v>64</v>
      </c>
      <c r="X24" s="58">
        <v>21</v>
      </c>
      <c r="Y24" s="58">
        <v>21</v>
      </c>
      <c r="Z24" s="58">
        <v>23</v>
      </c>
      <c r="AA24" s="58">
        <v>19</v>
      </c>
      <c r="AB24" s="58">
        <v>21</v>
      </c>
      <c r="AC24" s="58">
        <v>21</v>
      </c>
      <c r="AD24" s="58">
        <v>22</v>
      </c>
      <c r="AE24" s="58">
        <v>20</v>
      </c>
      <c r="AF24" s="58">
        <v>22</v>
      </c>
      <c r="AG24" s="58">
        <v>20</v>
      </c>
      <c r="AH24" s="22">
        <f t="shared" si="0"/>
        <v>31.8</v>
      </c>
    </row>
    <row r="25" spans="1:34" x14ac:dyDescent="0.25">
      <c r="B25" s="89"/>
      <c r="C25" s="71">
        <v>7</v>
      </c>
      <c r="D25" s="58">
        <v>30</v>
      </c>
      <c r="E25" s="58">
        <v>34</v>
      </c>
      <c r="F25" s="58">
        <v>24</v>
      </c>
      <c r="G25" s="58">
        <v>23</v>
      </c>
      <c r="H25" s="58">
        <v>30</v>
      </c>
      <c r="I25" s="58">
        <v>34</v>
      </c>
      <c r="J25" s="58">
        <v>25</v>
      </c>
      <c r="K25" s="58">
        <v>25</v>
      </c>
      <c r="L25" s="58">
        <v>21</v>
      </c>
      <c r="M25" s="58">
        <v>23</v>
      </c>
      <c r="N25" s="58">
        <v>46</v>
      </c>
      <c r="O25" s="58">
        <v>53</v>
      </c>
      <c r="P25" s="58">
        <v>52</v>
      </c>
      <c r="Q25" s="58">
        <v>37</v>
      </c>
      <c r="R25" s="58">
        <v>45</v>
      </c>
      <c r="S25" s="58">
        <v>54</v>
      </c>
      <c r="T25" s="58">
        <v>65</v>
      </c>
      <c r="U25" s="58">
        <v>50</v>
      </c>
      <c r="V25" s="58">
        <v>56</v>
      </c>
      <c r="W25" s="58">
        <v>65</v>
      </c>
      <c r="X25" s="58">
        <v>23</v>
      </c>
      <c r="Y25" s="58">
        <v>24</v>
      </c>
      <c r="Z25" s="58">
        <v>25</v>
      </c>
      <c r="AA25" s="58">
        <v>21</v>
      </c>
      <c r="AB25" s="58">
        <v>23</v>
      </c>
      <c r="AC25" s="58">
        <v>24</v>
      </c>
      <c r="AD25" s="58">
        <v>24</v>
      </c>
      <c r="AE25" s="58">
        <v>22</v>
      </c>
      <c r="AF25" s="58">
        <v>24</v>
      </c>
      <c r="AG25" s="58">
        <v>22</v>
      </c>
      <c r="AH25" s="22">
        <f t="shared" si="0"/>
        <v>34.133333333333333</v>
      </c>
    </row>
    <row r="26" spans="1:34" x14ac:dyDescent="0.25">
      <c r="B26" s="89"/>
      <c r="C26" s="71">
        <v>8</v>
      </c>
      <c r="D26" s="58">
        <v>31</v>
      </c>
      <c r="E26" s="58">
        <v>34</v>
      </c>
      <c r="F26" s="58">
        <v>25</v>
      </c>
      <c r="G26" s="58">
        <v>23</v>
      </c>
      <c r="H26" s="58">
        <v>31</v>
      </c>
      <c r="I26" s="58">
        <v>34</v>
      </c>
      <c r="J26" s="58">
        <v>26</v>
      </c>
      <c r="K26" s="58">
        <v>25</v>
      </c>
      <c r="L26" s="58">
        <v>22</v>
      </c>
      <c r="M26" s="58">
        <v>23</v>
      </c>
      <c r="N26" s="58">
        <v>47</v>
      </c>
      <c r="O26" s="58">
        <v>54</v>
      </c>
      <c r="P26" s="58">
        <v>53</v>
      </c>
      <c r="Q26" s="58">
        <v>37</v>
      </c>
      <c r="R26" s="58">
        <v>46</v>
      </c>
      <c r="S26" s="58">
        <v>55</v>
      </c>
      <c r="T26" s="58">
        <v>66</v>
      </c>
      <c r="U26" s="58">
        <v>50</v>
      </c>
      <c r="V26" s="58">
        <v>57</v>
      </c>
      <c r="W26" s="58">
        <v>66</v>
      </c>
      <c r="X26" s="58">
        <v>24</v>
      </c>
      <c r="Y26" s="58">
        <v>25</v>
      </c>
      <c r="Z26" s="58">
        <v>26</v>
      </c>
      <c r="AA26" s="58">
        <v>22</v>
      </c>
      <c r="AB26" s="58">
        <v>24</v>
      </c>
      <c r="AC26" s="58">
        <v>25</v>
      </c>
      <c r="AD26" s="58">
        <v>25</v>
      </c>
      <c r="AE26" s="58">
        <v>23</v>
      </c>
      <c r="AF26" s="58">
        <v>25</v>
      </c>
      <c r="AG26" s="58">
        <v>23</v>
      </c>
      <c r="AH26" s="22">
        <f t="shared" si="0"/>
        <v>34.9</v>
      </c>
    </row>
    <row r="27" spans="1:34" x14ac:dyDescent="0.25">
      <c r="B27" s="89"/>
      <c r="C27" s="71">
        <v>9</v>
      </c>
      <c r="D27" s="58">
        <v>31</v>
      </c>
      <c r="E27" s="58">
        <v>34</v>
      </c>
      <c r="F27" s="58">
        <v>25</v>
      </c>
      <c r="G27" s="58">
        <v>23</v>
      </c>
      <c r="H27" s="58">
        <v>31</v>
      </c>
      <c r="I27" s="58">
        <v>34</v>
      </c>
      <c r="J27" s="58">
        <v>26</v>
      </c>
      <c r="K27" s="58">
        <v>25</v>
      </c>
      <c r="L27" s="58">
        <v>22</v>
      </c>
      <c r="M27" s="58">
        <v>23</v>
      </c>
      <c r="N27" s="58">
        <v>47</v>
      </c>
      <c r="O27" s="58">
        <v>54</v>
      </c>
      <c r="P27" s="58">
        <v>53</v>
      </c>
      <c r="Q27" s="58">
        <v>37</v>
      </c>
      <c r="R27" s="58">
        <v>46</v>
      </c>
      <c r="S27" s="58">
        <v>55</v>
      </c>
      <c r="T27" s="58">
        <v>66</v>
      </c>
      <c r="U27" s="58">
        <v>50</v>
      </c>
      <c r="V27" s="58">
        <v>57</v>
      </c>
      <c r="W27" s="58">
        <v>66</v>
      </c>
      <c r="X27" s="58">
        <v>24</v>
      </c>
      <c r="Y27" s="58">
        <v>25</v>
      </c>
      <c r="Z27" s="58">
        <v>26</v>
      </c>
      <c r="AA27" s="58">
        <v>22</v>
      </c>
      <c r="AB27" s="58">
        <v>24</v>
      </c>
      <c r="AC27" s="58">
        <v>25</v>
      </c>
      <c r="AD27" s="58">
        <v>25</v>
      </c>
      <c r="AE27" s="58">
        <v>23</v>
      </c>
      <c r="AF27" s="58">
        <v>25</v>
      </c>
      <c r="AG27" s="58">
        <v>23</v>
      </c>
      <c r="AH27" s="22">
        <f t="shared" si="0"/>
        <v>34.9</v>
      </c>
    </row>
    <row r="28" spans="1:34" x14ac:dyDescent="0.25">
      <c r="B28" s="89"/>
      <c r="C28" s="71">
        <v>10</v>
      </c>
      <c r="D28" s="58">
        <v>32</v>
      </c>
      <c r="E28" s="58">
        <v>35</v>
      </c>
      <c r="F28" s="58">
        <v>26</v>
      </c>
      <c r="G28" s="58">
        <v>24</v>
      </c>
      <c r="H28" s="58">
        <v>32</v>
      </c>
      <c r="I28" s="58">
        <v>35</v>
      </c>
      <c r="J28" s="58">
        <v>27</v>
      </c>
      <c r="K28" s="58">
        <v>26</v>
      </c>
      <c r="L28" s="58">
        <v>23</v>
      </c>
      <c r="M28" s="58">
        <v>24</v>
      </c>
      <c r="N28" s="58">
        <v>47</v>
      </c>
      <c r="O28" s="58">
        <v>55</v>
      </c>
      <c r="P28" s="58">
        <v>54</v>
      </c>
      <c r="Q28" s="58">
        <v>38</v>
      </c>
      <c r="R28" s="58">
        <v>46</v>
      </c>
      <c r="S28" s="58">
        <v>56</v>
      </c>
      <c r="T28" s="58">
        <v>67</v>
      </c>
      <c r="U28" s="58">
        <v>51</v>
      </c>
      <c r="V28" s="58">
        <v>58</v>
      </c>
      <c r="W28" s="58">
        <v>67</v>
      </c>
      <c r="X28" s="58">
        <v>25</v>
      </c>
      <c r="Y28" s="58">
        <v>26</v>
      </c>
      <c r="Z28" s="58">
        <v>27</v>
      </c>
      <c r="AA28" s="58">
        <v>23</v>
      </c>
      <c r="AB28" s="58">
        <v>25</v>
      </c>
      <c r="AC28" s="58">
        <v>26</v>
      </c>
      <c r="AD28" s="58">
        <v>26</v>
      </c>
      <c r="AE28" s="58">
        <v>24</v>
      </c>
      <c r="AF28" s="58">
        <v>26</v>
      </c>
      <c r="AG28" s="58">
        <v>24</v>
      </c>
      <c r="AH28" s="22">
        <f t="shared" si="0"/>
        <v>35.833333333333336</v>
      </c>
    </row>
    <row r="29" spans="1:34" x14ac:dyDescent="0.25">
      <c r="B29" s="89"/>
      <c r="C29" s="71">
        <v>11</v>
      </c>
      <c r="D29" s="58">
        <v>32</v>
      </c>
      <c r="E29" s="58">
        <v>35</v>
      </c>
      <c r="F29" s="58">
        <v>26</v>
      </c>
      <c r="G29" s="58">
        <v>24</v>
      </c>
      <c r="H29" s="58">
        <v>32</v>
      </c>
      <c r="I29" s="58">
        <v>35</v>
      </c>
      <c r="J29" s="58">
        <v>27</v>
      </c>
      <c r="K29" s="58">
        <v>26</v>
      </c>
      <c r="L29" s="58">
        <v>23</v>
      </c>
      <c r="M29" s="58">
        <v>24</v>
      </c>
      <c r="N29" s="58">
        <v>47</v>
      </c>
      <c r="O29" s="58">
        <v>55</v>
      </c>
      <c r="P29" s="58">
        <v>54</v>
      </c>
      <c r="Q29" s="58">
        <v>40</v>
      </c>
      <c r="R29" s="58">
        <v>46</v>
      </c>
      <c r="S29" s="58">
        <v>56</v>
      </c>
      <c r="T29" s="58">
        <v>69</v>
      </c>
      <c r="U29" s="58">
        <v>53</v>
      </c>
      <c r="V29" s="58">
        <v>58</v>
      </c>
      <c r="W29" s="58">
        <v>69</v>
      </c>
      <c r="X29" s="58">
        <v>25</v>
      </c>
      <c r="Y29" s="58">
        <v>26</v>
      </c>
      <c r="Z29" s="58">
        <v>27</v>
      </c>
      <c r="AA29" s="58">
        <v>23</v>
      </c>
      <c r="AB29" s="58">
        <v>25</v>
      </c>
      <c r="AC29" s="58">
        <v>26</v>
      </c>
      <c r="AD29" s="58">
        <v>26</v>
      </c>
      <c r="AE29" s="58">
        <v>24</v>
      </c>
      <c r="AF29" s="58">
        <v>26</v>
      </c>
      <c r="AG29" s="58">
        <v>24</v>
      </c>
      <c r="AH29" s="22">
        <f t="shared" si="0"/>
        <v>36.1</v>
      </c>
    </row>
    <row r="30" spans="1:34" x14ac:dyDescent="0.25">
      <c r="B30" s="89"/>
      <c r="C30" s="71">
        <v>12</v>
      </c>
      <c r="D30" s="58">
        <v>33</v>
      </c>
      <c r="E30" s="58">
        <v>36</v>
      </c>
      <c r="F30" s="58">
        <v>26</v>
      </c>
      <c r="G30" s="58">
        <v>24</v>
      </c>
      <c r="H30" s="58">
        <v>33</v>
      </c>
      <c r="I30" s="58">
        <v>35</v>
      </c>
      <c r="J30" s="58">
        <v>27</v>
      </c>
      <c r="K30" s="58">
        <v>27</v>
      </c>
      <c r="L30" s="58">
        <v>23</v>
      </c>
      <c r="M30" s="58">
        <v>25</v>
      </c>
      <c r="N30" s="58">
        <v>47</v>
      </c>
      <c r="O30" s="58">
        <v>55</v>
      </c>
      <c r="P30" s="58">
        <v>55</v>
      </c>
      <c r="Q30" s="58">
        <v>41</v>
      </c>
      <c r="R30" s="58">
        <v>46</v>
      </c>
      <c r="S30" s="58">
        <v>56</v>
      </c>
      <c r="T30" s="58">
        <v>69</v>
      </c>
      <c r="U30" s="58">
        <v>53</v>
      </c>
      <c r="V30" s="58">
        <v>58</v>
      </c>
      <c r="W30" s="58">
        <v>69</v>
      </c>
      <c r="X30" s="58">
        <v>26</v>
      </c>
      <c r="Y30" s="58">
        <v>27</v>
      </c>
      <c r="Z30" s="58">
        <v>28</v>
      </c>
      <c r="AA30" s="58">
        <v>23</v>
      </c>
      <c r="AB30" s="58">
        <v>25</v>
      </c>
      <c r="AC30" s="58">
        <v>26</v>
      </c>
      <c r="AD30" s="58">
        <v>26</v>
      </c>
      <c r="AE30" s="58">
        <v>24</v>
      </c>
      <c r="AF30" s="58">
        <v>26</v>
      </c>
      <c r="AG30" s="58">
        <v>24</v>
      </c>
      <c r="AH30" s="22">
        <f t="shared" si="0"/>
        <v>36.43333333333333</v>
      </c>
    </row>
    <row r="36" spans="2:4" x14ac:dyDescent="0.25">
      <c r="B36" t="s">
        <v>54</v>
      </c>
      <c r="C36" t="s">
        <v>55</v>
      </c>
      <c r="D36" t="s">
        <v>56</v>
      </c>
    </row>
    <row r="37" spans="2:4" x14ac:dyDescent="0.25">
      <c r="B37" s="34" t="s">
        <v>58</v>
      </c>
      <c r="C37" s="15" t="s">
        <v>59</v>
      </c>
      <c r="D37" s="15" t="s">
        <v>62</v>
      </c>
    </row>
    <row r="38" spans="2:4" x14ac:dyDescent="0.25">
      <c r="B38" s="34">
        <v>0</v>
      </c>
      <c r="C38" s="16">
        <v>4.4666699999999997</v>
      </c>
      <c r="D38" s="17">
        <v>4.4666699999999997</v>
      </c>
    </row>
    <row r="39" spans="2:4" x14ac:dyDescent="0.25">
      <c r="B39" s="34">
        <v>1</v>
      </c>
      <c r="C39" s="16">
        <v>5.7666700000000004</v>
      </c>
      <c r="D39" s="16">
        <v>9.9666700000000006</v>
      </c>
    </row>
    <row r="40" spans="2:4" x14ac:dyDescent="0.25">
      <c r="B40" s="34">
        <v>2</v>
      </c>
      <c r="C40" s="16">
        <v>7.8666700000000001</v>
      </c>
      <c r="D40" s="16">
        <v>17.533300000000001</v>
      </c>
    </row>
    <row r="41" spans="2:4" x14ac:dyDescent="0.25">
      <c r="B41" s="34">
        <v>3</v>
      </c>
      <c r="C41" s="16">
        <v>9.1</v>
      </c>
      <c r="D41" s="16">
        <v>23.2667</v>
      </c>
    </row>
    <row r="42" spans="2:4" x14ac:dyDescent="0.25">
      <c r="B42" s="34">
        <v>4</v>
      </c>
      <c r="C42" s="16">
        <v>7.9</v>
      </c>
      <c r="D42" s="16">
        <v>26.6</v>
      </c>
    </row>
    <row r="43" spans="2:4" x14ac:dyDescent="0.25">
      <c r="B43" s="34">
        <v>5</v>
      </c>
      <c r="C43" s="16">
        <v>6.7333299999999996</v>
      </c>
      <c r="D43" s="16">
        <v>29.666699999999999</v>
      </c>
    </row>
    <row r="44" spans="2:4" x14ac:dyDescent="0.25">
      <c r="B44" s="34">
        <v>6</v>
      </c>
      <c r="C44" s="16">
        <v>5.6</v>
      </c>
      <c r="D44" s="16">
        <v>31.8</v>
      </c>
    </row>
    <row r="45" spans="2:4" x14ac:dyDescent="0.25">
      <c r="B45" s="34">
        <v>7</v>
      </c>
      <c r="C45" s="16">
        <v>4.4666699999999997</v>
      </c>
      <c r="D45" s="16">
        <v>34.133299999999998</v>
      </c>
    </row>
    <row r="46" spans="2:4" x14ac:dyDescent="0.25">
      <c r="B46" s="34">
        <v>8</v>
      </c>
      <c r="C46" s="16">
        <v>2.5333299999999999</v>
      </c>
      <c r="D46" s="16">
        <v>34.9</v>
      </c>
    </row>
    <row r="47" spans="2:4" x14ac:dyDescent="0.25">
      <c r="B47" s="34">
        <v>9</v>
      </c>
      <c r="C47" s="16">
        <v>1.3</v>
      </c>
      <c r="D47" s="16">
        <v>34.9</v>
      </c>
    </row>
    <row r="48" spans="2:4" x14ac:dyDescent="0.25">
      <c r="B48" s="34">
        <v>10</v>
      </c>
      <c r="C48" s="16">
        <v>1.4</v>
      </c>
      <c r="D48" s="16">
        <v>35.833300000000001</v>
      </c>
    </row>
    <row r="49" spans="2:4" x14ac:dyDescent="0.25">
      <c r="B49" s="34">
        <v>11</v>
      </c>
      <c r="C49" s="16">
        <v>0.83333000000000002</v>
      </c>
      <c r="D49" s="16">
        <v>36.1</v>
      </c>
    </row>
    <row r="50" spans="2:4" ht="13.8" thickBot="1" x14ac:dyDescent="0.3">
      <c r="B50" s="34">
        <v>12</v>
      </c>
      <c r="C50" s="18">
        <v>0.6</v>
      </c>
      <c r="D50" s="16">
        <v>36.433300000000003</v>
      </c>
    </row>
  </sheetData>
  <mergeCells count="2">
    <mergeCell ref="B5:B17"/>
    <mergeCell ref="B18:B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22FC-633E-4A93-9383-26AB423A6780}">
  <dimension ref="B4:AH49"/>
  <sheetViews>
    <sheetView topLeftCell="C31" zoomScale="115" zoomScaleNormal="115" workbookViewId="0">
      <selection activeCell="K33" sqref="K33"/>
    </sheetView>
  </sheetViews>
  <sheetFormatPr defaultColWidth="8.77734375" defaultRowHeight="13.2" x14ac:dyDescent="0.25"/>
  <cols>
    <col min="2" max="2" width="15.33203125" customWidth="1"/>
    <col min="7" max="7" width="10.44140625" customWidth="1"/>
  </cols>
  <sheetData>
    <row r="4" spans="2:34" x14ac:dyDescent="0.25">
      <c r="B4" s="71" t="s">
        <v>63</v>
      </c>
      <c r="C4" s="71" t="s">
        <v>58</v>
      </c>
      <c r="D4" s="74" t="s">
        <v>5</v>
      </c>
      <c r="E4" s="74" t="s">
        <v>8</v>
      </c>
      <c r="F4" s="74" t="s">
        <v>7</v>
      </c>
      <c r="G4" s="74" t="s">
        <v>9</v>
      </c>
      <c r="H4" s="74" t="s">
        <v>10</v>
      </c>
      <c r="I4" s="74" t="s">
        <v>11</v>
      </c>
      <c r="J4" s="74" t="s">
        <v>12</v>
      </c>
      <c r="K4" s="74" t="s">
        <v>13</v>
      </c>
      <c r="L4" s="74" t="s">
        <v>15</v>
      </c>
      <c r="M4" s="74" t="s">
        <v>16</v>
      </c>
      <c r="N4" s="74" t="s">
        <v>28</v>
      </c>
      <c r="O4" s="74" t="s">
        <v>29</v>
      </c>
      <c r="P4" s="74" t="s">
        <v>30</v>
      </c>
      <c r="Q4" s="74" t="s">
        <v>6</v>
      </c>
      <c r="R4" s="74" t="s">
        <v>31</v>
      </c>
      <c r="S4" s="74" t="s">
        <v>32</v>
      </c>
      <c r="T4" s="74" t="s">
        <v>33</v>
      </c>
      <c r="U4" s="74" t="s">
        <v>34</v>
      </c>
      <c r="V4" s="74" t="s">
        <v>35</v>
      </c>
      <c r="W4" s="74" t="s">
        <v>36</v>
      </c>
      <c r="X4" s="74" t="s">
        <v>37</v>
      </c>
      <c r="Y4" s="74" t="s">
        <v>38</v>
      </c>
      <c r="Z4" s="74" t="s">
        <v>39</v>
      </c>
      <c r="AA4" s="74" t="s">
        <v>40</v>
      </c>
      <c r="AB4" s="74" t="s">
        <v>41</v>
      </c>
      <c r="AC4" s="74" t="s">
        <v>42</v>
      </c>
      <c r="AD4" s="74" t="s">
        <v>43</v>
      </c>
      <c r="AE4" s="74" t="s">
        <v>44</v>
      </c>
      <c r="AF4" s="74" t="s">
        <v>45</v>
      </c>
      <c r="AG4" s="74" t="s">
        <v>46</v>
      </c>
      <c r="AH4" s="74" t="s">
        <v>61</v>
      </c>
    </row>
    <row r="5" spans="2:34" x14ac:dyDescent="0.25">
      <c r="B5" s="94" t="s">
        <v>64</v>
      </c>
      <c r="C5" s="71">
        <v>0</v>
      </c>
      <c r="D5" s="16">
        <v>2.5</v>
      </c>
      <c r="E5" s="19">
        <v>1.3225</v>
      </c>
      <c r="F5" s="19">
        <v>0.87080000000000002</v>
      </c>
      <c r="G5" s="19">
        <v>1.0840000000000001</v>
      </c>
      <c r="H5" s="19">
        <v>1.3632</v>
      </c>
      <c r="I5" s="19">
        <v>1.1234999999999999</v>
      </c>
      <c r="J5" s="19">
        <v>1.0149999999999999</v>
      </c>
      <c r="K5" s="19">
        <v>1.0620000000000001</v>
      </c>
      <c r="L5" s="19">
        <v>0.47399999999999998</v>
      </c>
      <c r="M5" s="19">
        <v>1.05</v>
      </c>
      <c r="N5" s="19">
        <v>1.724</v>
      </c>
      <c r="O5" s="19">
        <v>1.0524</v>
      </c>
      <c r="P5" s="19">
        <v>0.57509999999999994</v>
      </c>
      <c r="Q5" s="19">
        <v>0.76919999999999999</v>
      </c>
      <c r="R5" s="19">
        <f>('PRQ AVG '!R5/5100)*1000</f>
        <v>0.78431372549019607</v>
      </c>
      <c r="S5" s="19">
        <f>('PRQ AVG '!S5/5330)*1000</f>
        <v>0.93808630393996251</v>
      </c>
      <c r="T5" s="19">
        <f>('PRQ AVG '!T5/5455)*1000</f>
        <v>1.0999083409715857</v>
      </c>
      <c r="U5" s="19">
        <f>('PRQ AVG '!U5/6200)*1000</f>
        <v>0.967741935483871</v>
      </c>
      <c r="V5" s="19">
        <f>('PRQ AVG '!V5/7100)*1000</f>
        <v>0.98591549295774639</v>
      </c>
      <c r="W5" s="19">
        <f>('PRQ AVG '!W5/4204)*1000</f>
        <v>1.4272121788772598</v>
      </c>
      <c r="X5" s="19">
        <f>('PRQ AVG '!X5/3200)*1000</f>
        <v>1.5625</v>
      </c>
      <c r="Y5" s="19">
        <f>('PRQ AVG '!Y5/5020)*1000</f>
        <v>0.59760956175298796</v>
      </c>
      <c r="Z5" s="19">
        <f>('PRQ AVG '!Z5/5500)*1000</f>
        <v>0.90909090909090906</v>
      </c>
      <c r="AA5" s="19">
        <f>('PRQ AVG '!AA5/4500)*1000</f>
        <v>0.44444444444444448</v>
      </c>
      <c r="AB5" s="19">
        <f>('PRQ AVG '!AB5/5600)*1000</f>
        <v>0.89285714285714279</v>
      </c>
      <c r="AC5" s="19">
        <f>('PRQ AVG '!AC5/5600)*1000</f>
        <v>0.5357142857142857</v>
      </c>
      <c r="AD5" s="19">
        <f>('PRQ AVG '!AD5/6100)*1000</f>
        <v>0.65573770491803274</v>
      </c>
      <c r="AE5" s="19">
        <f>('PRQ AVG '!AE5/6750)*1000</f>
        <v>0.44444444444444448</v>
      </c>
      <c r="AF5" s="19">
        <f>('PRQ AVG '!AF5/7504)*1000</f>
        <v>0.53304904051172708</v>
      </c>
      <c r="AG5" s="19">
        <f>('PRQ AVG '!AG5/4932)*1000</f>
        <v>0.6082725060827251</v>
      </c>
      <c r="AH5" s="22">
        <f t="shared" ref="AH5:AH30" si="0">AVERAGE(D5:AG5)</f>
        <v>0.97908660058457708</v>
      </c>
    </row>
    <row r="6" spans="2:34" x14ac:dyDescent="0.25">
      <c r="B6" s="93"/>
      <c r="C6" s="71">
        <v>1</v>
      </c>
      <c r="D6" s="16">
        <v>2.9165999999999999</v>
      </c>
      <c r="E6" s="19">
        <v>1.587</v>
      </c>
      <c r="F6" s="19">
        <v>0.65310000000000001</v>
      </c>
      <c r="G6" s="19">
        <v>0.81299999999999994</v>
      </c>
      <c r="H6" s="19">
        <v>0.90880000000000005</v>
      </c>
      <c r="I6" s="19">
        <v>0.89880000000000004</v>
      </c>
      <c r="J6" s="19">
        <v>0.81200000000000006</v>
      </c>
      <c r="K6" s="19">
        <v>0.53100000000000003</v>
      </c>
      <c r="L6" s="19">
        <v>0.47399999999999998</v>
      </c>
      <c r="M6" s="19">
        <v>0.78749999999999998</v>
      </c>
      <c r="N6" s="19">
        <v>2.4136000000000002</v>
      </c>
      <c r="O6" s="19">
        <v>2.6309999999999998</v>
      </c>
      <c r="P6" s="19">
        <v>0.57509999999999994</v>
      </c>
      <c r="Q6" s="19">
        <f>('PRQ AVG '!Q6/3900)*1000</f>
        <v>0.76923076923076927</v>
      </c>
      <c r="R6" s="19">
        <f>('PRQ AVG '!R6/5100)*1000</f>
        <v>1.1764705882352939</v>
      </c>
      <c r="S6" s="19">
        <f>('PRQ AVG '!S6/5330)*1000</f>
        <v>2.0637898686679175</v>
      </c>
      <c r="T6" s="19">
        <f>('PRQ AVG '!T6/5455)*1000</f>
        <v>2.7497708524289641</v>
      </c>
      <c r="U6" s="19">
        <f>('PRQ AVG '!U6/6200)*1000</f>
        <v>1.935483870967742</v>
      </c>
      <c r="V6" s="19">
        <f>('PRQ AVG '!V6/7100)*1000</f>
        <v>1.8309859154929577</v>
      </c>
      <c r="W6" s="19">
        <f>('PRQ AVG '!W6/4204)*1000</f>
        <v>3.5680304471931494</v>
      </c>
      <c r="X6" s="19">
        <f>('PRQ AVG '!X6/3200)*1000</f>
        <v>0.9375</v>
      </c>
      <c r="Y6" s="19">
        <f>('PRQ AVG '!Y6/5020)*1000</f>
        <v>0.99601593625498008</v>
      </c>
      <c r="Z6" s="19">
        <f>('PRQ AVG '!Z6/5500)*1000</f>
        <v>0.90909090909090906</v>
      </c>
      <c r="AA6" s="19">
        <f>('PRQ AVG '!AA6/4500)*1000</f>
        <v>0.66666666666666663</v>
      </c>
      <c r="AB6" s="19">
        <f>('PRQ AVG '!AB6/5600)*1000</f>
        <v>0.7142857142857143</v>
      </c>
      <c r="AC6" s="19">
        <f>('PRQ AVG '!AC6/5600)*1000</f>
        <v>0.89285714285714279</v>
      </c>
      <c r="AD6" s="19">
        <f>('PRQ AVG '!AD6/6100)*1000</f>
        <v>0.81967213114754101</v>
      </c>
      <c r="AE6" s="19">
        <f>('PRQ AVG '!AE6/6750)*1000</f>
        <v>0.29629629629629628</v>
      </c>
      <c r="AF6" s="19">
        <f>('PRQ AVG '!AF6/7504)*1000</f>
        <v>0.53304904051172708</v>
      </c>
      <c r="AG6" s="19">
        <f>('PRQ AVG '!AG6/4932)*1000</f>
        <v>0.40551500405515006</v>
      </c>
      <c r="AH6" s="22">
        <f t="shared" si="0"/>
        <v>1.242207038446097</v>
      </c>
    </row>
    <row r="7" spans="2:34" x14ac:dyDescent="0.25">
      <c r="B7" s="93"/>
      <c r="C7" s="71">
        <v>2</v>
      </c>
      <c r="D7" s="16">
        <v>2.9165999999999999</v>
      </c>
      <c r="E7" s="19">
        <v>1.587</v>
      </c>
      <c r="F7" s="19">
        <v>0.43540000000000001</v>
      </c>
      <c r="G7" s="19">
        <v>0.54200000000000004</v>
      </c>
      <c r="H7" s="19">
        <v>1.1359999999999999</v>
      </c>
      <c r="I7" s="19">
        <v>1.1234999999999999</v>
      </c>
      <c r="J7" s="19">
        <v>0.60899999999999999</v>
      </c>
      <c r="K7" s="19">
        <v>0.70799999999999996</v>
      </c>
      <c r="L7" s="19">
        <v>0.63200000000000001</v>
      </c>
      <c r="M7" s="19">
        <v>1.05</v>
      </c>
      <c r="N7" s="19">
        <v>4.8272000000000004</v>
      </c>
      <c r="O7" s="19">
        <v>3.9464999999999999</v>
      </c>
      <c r="P7" s="19">
        <v>1.5336000000000001</v>
      </c>
      <c r="Q7" s="19">
        <f>('PRQ AVG '!Q7/3900)*1000</f>
        <v>1.2820512820512822</v>
      </c>
      <c r="R7" s="19">
        <f>('PRQ AVG '!R7/5100)*1000</f>
        <v>2.5490196078431375</v>
      </c>
      <c r="S7" s="19">
        <f>('PRQ AVG '!S7/5330)*1000</f>
        <v>3.0018761726078798</v>
      </c>
      <c r="T7" s="19">
        <f>('PRQ AVG '!T7/5455)*1000</f>
        <v>3.6663611365719526</v>
      </c>
      <c r="U7" s="19">
        <f>('PRQ AVG '!U7/6200)*1000</f>
        <v>2.5806451612903225</v>
      </c>
      <c r="V7" s="19">
        <f>('PRQ AVG '!V7/7100)*1000</f>
        <v>2.5352112676056335</v>
      </c>
      <c r="W7" s="19">
        <f>('PRQ AVG '!W7/4204)*1000</f>
        <v>4.7573739295908659</v>
      </c>
      <c r="X7" s="19">
        <f>('PRQ AVG '!X7/3200)*1000</f>
        <v>1.5625</v>
      </c>
      <c r="Y7" s="19">
        <f>('PRQ AVG '!Y7/5020)*1000</f>
        <v>1.3944223107569722</v>
      </c>
      <c r="Z7" s="19">
        <f>('PRQ AVG '!Z7/5500)*1000</f>
        <v>1.0909090909090911</v>
      </c>
      <c r="AA7" s="19">
        <f>('PRQ AVG '!AA7/4500)*1000</f>
        <v>0.66666666666666663</v>
      </c>
      <c r="AB7" s="19">
        <f>('PRQ AVG '!AB7/5600)*1000</f>
        <v>1.0714285714285714</v>
      </c>
      <c r="AC7" s="19">
        <f>('PRQ AVG '!AC7/5600)*1000</f>
        <v>1.0714285714285714</v>
      </c>
      <c r="AD7" s="19">
        <f>('PRQ AVG '!AD7/6100)*1000</f>
        <v>0.98360655737704916</v>
      </c>
      <c r="AE7" s="19">
        <f>('PRQ AVG '!AE7/6750)*1000</f>
        <v>0.44444444444444448</v>
      </c>
      <c r="AF7" s="19">
        <f>('PRQ AVG '!AF7/7504)*1000</f>
        <v>0.53304904051172708</v>
      </c>
      <c r="AG7" s="19">
        <f>('PRQ AVG '!AG7/4932)*1000</f>
        <v>0.6082725060827251</v>
      </c>
      <c r="AH7" s="22">
        <f t="shared" si="0"/>
        <v>1.6948688772388965</v>
      </c>
    </row>
    <row r="8" spans="2:34" x14ac:dyDescent="0.25">
      <c r="B8" s="93"/>
      <c r="C8" s="71">
        <v>3</v>
      </c>
      <c r="D8" s="16">
        <v>2.5</v>
      </c>
      <c r="E8" s="19">
        <v>1.0580000000000001</v>
      </c>
      <c r="F8" s="19">
        <v>0.43540000000000001</v>
      </c>
      <c r="G8" s="19">
        <v>0.81299999999999994</v>
      </c>
      <c r="H8" s="19">
        <v>1.1359999999999999</v>
      </c>
      <c r="I8" s="19">
        <v>0.67410000000000003</v>
      </c>
      <c r="J8" s="19">
        <v>1.0149999999999999</v>
      </c>
      <c r="K8" s="19">
        <v>0.53100000000000003</v>
      </c>
      <c r="L8" s="19">
        <v>0.47399999999999998</v>
      </c>
      <c r="M8" s="19">
        <v>0.78749999999999998</v>
      </c>
      <c r="N8" s="19">
        <v>6.2064000000000004</v>
      </c>
      <c r="O8" s="19">
        <v>4.7358000000000002</v>
      </c>
      <c r="P8" s="19">
        <v>2.8755000000000002</v>
      </c>
      <c r="Q8" s="19">
        <f>('PRQ AVG '!Q8/3900)*1000</f>
        <v>2.5641025641025643</v>
      </c>
      <c r="R8" s="19">
        <f>('PRQ AVG '!R8/5100)*1000</f>
        <v>3.3333333333333335</v>
      </c>
      <c r="S8" s="19">
        <f>('PRQ AVG '!S8/5330)*1000</f>
        <v>3.5647279549718576</v>
      </c>
      <c r="T8" s="19">
        <f>('PRQ AVG '!T8/5455)*1000</f>
        <v>4.9495875343721361</v>
      </c>
      <c r="U8" s="19">
        <f>('PRQ AVG '!U8/6200)*1000</f>
        <v>2.2580645161290325</v>
      </c>
      <c r="V8" s="19">
        <f>('PRQ AVG '!V8/7100)*1000</f>
        <v>2.9577464788732395</v>
      </c>
      <c r="W8" s="19">
        <f>('PRQ AVG '!W8/4204)*1000</f>
        <v>6.4224548049476686</v>
      </c>
      <c r="X8" s="19">
        <f>('PRQ AVG '!X8/3200)*1000</f>
        <v>1.25</v>
      </c>
      <c r="Y8" s="19">
        <f>('PRQ AVG '!Y8/5020)*1000</f>
        <v>1.3944223107569722</v>
      </c>
      <c r="Z8" s="19">
        <f>('PRQ AVG '!Z8/5500)*1000</f>
        <v>1.2727272727272727</v>
      </c>
      <c r="AA8" s="19">
        <f>('PRQ AVG '!AA8/4500)*1000</f>
        <v>1.1111111111111112</v>
      </c>
      <c r="AB8" s="19">
        <f>('PRQ AVG '!AB8/5600)*1000</f>
        <v>0.7142857142857143</v>
      </c>
      <c r="AC8" s="19">
        <f>('PRQ AVG '!AC8/5600)*1000</f>
        <v>0.7142857142857143</v>
      </c>
      <c r="AD8" s="19">
        <f>('PRQ AVG '!AD8/6100)*1000</f>
        <v>1.1475409836065573</v>
      </c>
      <c r="AE8" s="19">
        <f>('PRQ AVG '!AE8/6750)*1000</f>
        <v>0.44444444444444448</v>
      </c>
      <c r="AF8" s="19">
        <f>('PRQ AVG '!AF8/7504)*1000</f>
        <v>0.66631130063965882</v>
      </c>
      <c r="AG8" s="19">
        <f>('PRQ AVG '!AG8/4932)*1000</f>
        <v>0.81103000811030013</v>
      </c>
      <c r="AH8" s="22">
        <f t="shared" si="0"/>
        <v>1.9605958682232525</v>
      </c>
    </row>
    <row r="9" spans="2:34" x14ac:dyDescent="0.25">
      <c r="B9" s="93"/>
      <c r="C9" s="71">
        <v>4</v>
      </c>
      <c r="D9" s="16">
        <v>1.6666000000000001</v>
      </c>
      <c r="E9" s="19">
        <v>0.52900000000000003</v>
      </c>
      <c r="F9" s="19">
        <v>0.43540000000000001</v>
      </c>
      <c r="G9" s="19">
        <v>0.54200000000000004</v>
      </c>
      <c r="H9" s="19">
        <v>0.68159999999999998</v>
      </c>
      <c r="I9" s="19">
        <v>0.67410000000000003</v>
      </c>
      <c r="J9" s="19">
        <v>0.60899999999999999</v>
      </c>
      <c r="K9" s="19">
        <v>0.53100000000000003</v>
      </c>
      <c r="L9" s="19">
        <v>0.47399999999999998</v>
      </c>
      <c r="M9" s="19">
        <v>1.05</v>
      </c>
      <c r="N9" s="19">
        <v>5.8616000000000001</v>
      </c>
      <c r="O9" s="19">
        <v>4.9988999999999999</v>
      </c>
      <c r="P9" s="19">
        <v>3.0672000000000001</v>
      </c>
      <c r="Q9" s="19">
        <f>('PRQ AVG '!Q9/3900)*1000</f>
        <v>2.0512820512820511</v>
      </c>
      <c r="R9" s="19">
        <f>('PRQ AVG '!R9/5100)*1000</f>
        <v>3.1372549019607843</v>
      </c>
      <c r="S9" s="19">
        <f>('PRQ AVG '!S9/5330)*1000</f>
        <v>3.0018761726078798</v>
      </c>
      <c r="T9" s="19">
        <f>('PRQ AVG '!T9/5455)*1000</f>
        <v>5.1329055912007338</v>
      </c>
      <c r="U9" s="19">
        <f>('PRQ AVG '!U9/6200)*1000</f>
        <v>1.4516129032258065</v>
      </c>
      <c r="V9" s="19">
        <f>('PRQ AVG '!V9/7100)*1000</f>
        <v>2.5352112676056335</v>
      </c>
      <c r="W9" s="19">
        <f>('PRQ AVG '!W9/4204)*1000</f>
        <v>6.6603235014272126</v>
      </c>
      <c r="X9" s="19">
        <f>('PRQ AVG '!X9/3200)*1000</f>
        <v>0.625</v>
      </c>
      <c r="Y9" s="19">
        <f>('PRQ AVG '!Y9/5020)*1000</f>
        <v>0.79681274900398413</v>
      </c>
      <c r="Z9" s="19">
        <f>('PRQ AVG '!Z9/5500)*1000</f>
        <v>0.90909090909090906</v>
      </c>
      <c r="AA9" s="19">
        <f>('PRQ AVG '!AA9/4500)*1000</f>
        <v>1.1111111111111112</v>
      </c>
      <c r="AB9" s="19">
        <f>('PRQ AVG '!AB9/5600)*1000</f>
        <v>0.35714285714285715</v>
      </c>
      <c r="AC9" s="19">
        <f>('PRQ AVG '!AC9/5600)*1000</f>
        <v>0.5357142857142857</v>
      </c>
      <c r="AD9" s="19">
        <f>('PRQ AVG '!AD9/6100)*1000</f>
        <v>0.65573770491803274</v>
      </c>
      <c r="AE9" s="19">
        <f>('PRQ AVG '!AE9/6750)*1000</f>
        <v>0.29629629629629628</v>
      </c>
      <c r="AF9" s="19">
        <f>('PRQ AVG '!AF9/7504)*1000</f>
        <v>0.39978678038379528</v>
      </c>
      <c r="AG9" s="19">
        <f>('PRQ AVG '!AG9/4932)*1000</f>
        <v>0.6082725060827251</v>
      </c>
      <c r="AH9" s="22">
        <f t="shared" si="0"/>
        <v>1.7128610529684698</v>
      </c>
    </row>
    <row r="10" spans="2:34" x14ac:dyDescent="0.25">
      <c r="B10" s="93"/>
      <c r="C10" s="71">
        <v>5</v>
      </c>
      <c r="D10" s="16">
        <v>2.0832999999999999</v>
      </c>
      <c r="E10" s="19">
        <v>0.26450000000000001</v>
      </c>
      <c r="F10" s="19">
        <v>0.65310000000000001</v>
      </c>
      <c r="G10" s="19">
        <v>0.27100000000000002</v>
      </c>
      <c r="H10" s="19">
        <v>0.96879999999999999</v>
      </c>
      <c r="I10" s="19">
        <v>0.89880000000000004</v>
      </c>
      <c r="J10" s="19">
        <v>0.60899999999999999</v>
      </c>
      <c r="K10" s="19">
        <v>0.35399999999999998</v>
      </c>
      <c r="L10" s="19">
        <v>0.63200000000000001</v>
      </c>
      <c r="M10" s="19">
        <v>1.05</v>
      </c>
      <c r="N10" s="19">
        <v>4.1375999999999999</v>
      </c>
      <c r="O10" s="19">
        <v>3.6833999999999998</v>
      </c>
      <c r="P10" s="19">
        <v>3.0672000000000001</v>
      </c>
      <c r="Q10" s="19">
        <f>('PRQ AVG '!Q10/3900)*1000</f>
        <v>1.0256410256410255</v>
      </c>
      <c r="R10" s="19">
        <f>('PRQ AVG '!R10/5100)*1000</f>
        <v>2.1568627450980391</v>
      </c>
      <c r="S10" s="19">
        <f>('PRQ AVG '!S10/5330)*1000</f>
        <v>2.0637898686679175</v>
      </c>
      <c r="T10" s="19">
        <f>('PRQ AVG '!T10/5455)*1000</f>
        <v>5.1329055912007338</v>
      </c>
      <c r="U10" s="19">
        <f>('PRQ AVG '!U10/6200)*1000</f>
        <v>0.64516129032258063</v>
      </c>
      <c r="V10" s="19">
        <f>('PRQ AVG '!V10/7100)*1000</f>
        <v>1.8309859154929577</v>
      </c>
      <c r="W10" s="19">
        <f>('PRQ AVG '!W10/4204)*1000</f>
        <v>6.6603235014272126</v>
      </c>
      <c r="X10" s="19">
        <f>('PRQ AVG '!X10/3200)*1000</f>
        <v>0.625</v>
      </c>
      <c r="Y10" s="19">
        <f>('PRQ AVG '!Y10/5020)*1000</f>
        <v>0.39840637450199207</v>
      </c>
      <c r="Z10" s="19">
        <f>('PRQ AVG '!Z10/5500)*1000</f>
        <v>0.90909090909090906</v>
      </c>
      <c r="AA10" s="19">
        <f>('PRQ AVG '!AA10/4500)*1000</f>
        <v>0.88888888888888895</v>
      </c>
      <c r="AB10" s="19">
        <f>('PRQ AVG '!AB10/5600)*1000</f>
        <v>0.5357142857142857</v>
      </c>
      <c r="AC10" s="19">
        <f>('PRQ AVG '!AC10/5600)*1000</f>
        <v>0.5357142857142857</v>
      </c>
      <c r="AD10" s="19">
        <f>('PRQ AVG '!AD10/6100)*1000</f>
        <v>0.49180327868852458</v>
      </c>
      <c r="AE10" s="19">
        <f>('PRQ AVG '!AE10/6750)*1000</f>
        <v>0.29629629629629628</v>
      </c>
      <c r="AF10" s="19">
        <f>('PRQ AVG '!AF10/7504)*1000</f>
        <v>0.53304904051172708</v>
      </c>
      <c r="AG10" s="19">
        <f>('PRQ AVG '!AG10/4932)*1000</f>
        <v>0.40551500405515006</v>
      </c>
      <c r="AH10" s="22">
        <f t="shared" si="0"/>
        <v>1.4602616100437507</v>
      </c>
    </row>
    <row r="11" spans="2:34" x14ac:dyDescent="0.25">
      <c r="B11" s="93"/>
      <c r="C11" s="71">
        <v>6</v>
      </c>
      <c r="D11" s="16">
        <v>1.6666000000000001</v>
      </c>
      <c r="E11" s="19">
        <v>0.26450000000000001</v>
      </c>
      <c r="F11" s="19">
        <v>0.43540000000000001</v>
      </c>
      <c r="G11" s="19">
        <v>0</v>
      </c>
      <c r="H11" s="19">
        <v>0.68159999999999998</v>
      </c>
      <c r="I11" s="19">
        <v>0.22470000000000001</v>
      </c>
      <c r="J11" s="19">
        <v>0.20300000000000001</v>
      </c>
      <c r="K11" s="19">
        <v>0.17699999999999999</v>
      </c>
      <c r="L11" s="19">
        <v>0.47399999999999998</v>
      </c>
      <c r="M11" s="19">
        <v>0.78749999999999998</v>
      </c>
      <c r="N11" s="19">
        <v>2.7584</v>
      </c>
      <c r="O11" s="19">
        <v>4.2096</v>
      </c>
      <c r="P11" s="19">
        <v>2.8755000000000002</v>
      </c>
      <c r="Q11" s="19">
        <f>('PRQ AVG '!Q11/3900)*1000</f>
        <v>0.51282051282051277</v>
      </c>
      <c r="R11" s="19">
        <f>('PRQ AVG '!R11/5100)*1000</f>
        <v>1.3725490196078431</v>
      </c>
      <c r="S11" s="19">
        <f>('PRQ AVG '!S11/5330)*1000</f>
        <v>2.4390243902439024</v>
      </c>
      <c r="T11" s="19">
        <f>('PRQ AVG '!T11/5455)*1000</f>
        <v>4.5829514207149407</v>
      </c>
      <c r="U11" s="19">
        <f>('PRQ AVG '!U11/6200)*1000</f>
        <v>0.16129032258064516</v>
      </c>
      <c r="V11" s="19">
        <f>('PRQ AVG '!V11/7100)*1000</f>
        <v>2.112676056338028</v>
      </c>
      <c r="W11" s="19">
        <f>('PRQ AVG '!W11/4204)*1000</f>
        <v>5.9467174119885815</v>
      </c>
      <c r="X11" s="19">
        <f>('PRQ AVG '!X11/3200)*1000</f>
        <v>0.625</v>
      </c>
      <c r="Y11" s="19">
        <f>('PRQ AVG '!Y11/5020)*1000</f>
        <v>0.19920318725099603</v>
      </c>
      <c r="Z11" s="19">
        <f>('PRQ AVG '!Z11/5500)*1000</f>
        <v>0.54545454545454553</v>
      </c>
      <c r="AA11" s="19">
        <f>('PRQ AVG '!AA11/4500)*1000</f>
        <v>0.66666666666666663</v>
      </c>
      <c r="AB11" s="19">
        <f>('PRQ AVG '!AB11/5600)*1000</f>
        <v>0.5357142857142857</v>
      </c>
      <c r="AC11" s="19">
        <f>('PRQ AVG '!AC11/5600)*1000</f>
        <v>0.35714285714285715</v>
      </c>
      <c r="AD11" s="19">
        <f>('PRQ AVG '!AD11/6100)*1000</f>
        <v>0.49180327868852458</v>
      </c>
      <c r="AE11" s="19">
        <f>('PRQ AVG '!AE11/6750)*1000</f>
        <v>0.14814814814814814</v>
      </c>
      <c r="AF11" s="19">
        <f>('PRQ AVG '!AF11/7504)*1000</f>
        <v>0.39978678038379528</v>
      </c>
      <c r="AG11" s="19">
        <f>('PRQ AVG '!AG11/4932)*1000</f>
        <v>0.20275750202757503</v>
      </c>
      <c r="AH11" s="22">
        <f t="shared" si="0"/>
        <v>1.2019168795257278</v>
      </c>
    </row>
    <row r="12" spans="2:34" x14ac:dyDescent="0.25">
      <c r="B12" s="93"/>
      <c r="C12" s="71">
        <v>7</v>
      </c>
      <c r="D12" s="16">
        <v>1.25</v>
      </c>
      <c r="E12" s="19">
        <v>0.79349999999999998</v>
      </c>
      <c r="F12" s="19">
        <v>0.43540000000000001</v>
      </c>
      <c r="G12" s="19">
        <v>0.27100000000000002</v>
      </c>
      <c r="H12" s="19">
        <v>0.54400000000000004</v>
      </c>
      <c r="I12" s="19">
        <v>0.67410000000000003</v>
      </c>
      <c r="J12" s="19">
        <v>0.40600000000000003</v>
      </c>
      <c r="K12" s="19">
        <v>0.35399999999999998</v>
      </c>
      <c r="L12" s="19">
        <v>0.316</v>
      </c>
      <c r="M12" s="19">
        <v>0.78749999999999998</v>
      </c>
      <c r="N12" s="19">
        <v>1.3792</v>
      </c>
      <c r="O12" s="19">
        <v>3.4203000000000001</v>
      </c>
      <c r="P12" s="19">
        <v>1.7253000000000001</v>
      </c>
      <c r="Q12" s="19">
        <f>('PRQ AVG '!Q12/3900)*1000</f>
        <v>0.76923076923076927</v>
      </c>
      <c r="R12" s="19">
        <f>('PRQ AVG '!R12/5100)*1000</f>
        <v>0.98039215686274506</v>
      </c>
      <c r="S12" s="19">
        <f>('PRQ AVG '!S12/5330)*1000</f>
        <v>2.0637898686679175</v>
      </c>
      <c r="T12" s="19">
        <f>('PRQ AVG '!T12/5455)*1000</f>
        <v>2.9330889092575618</v>
      </c>
      <c r="U12" s="19">
        <f>('PRQ AVG '!U12/6200)*1000</f>
        <v>0.32258064516129031</v>
      </c>
      <c r="V12" s="19">
        <f>('PRQ AVG '!V12/7100)*1000</f>
        <v>1.6901408450704227</v>
      </c>
      <c r="W12" s="19">
        <f>('PRQ AVG '!W12/4204)*1000</f>
        <v>3.805899143672693</v>
      </c>
      <c r="X12" s="19">
        <f>('PRQ AVG '!X12/3200)*1000</f>
        <v>0.625</v>
      </c>
      <c r="Y12" s="19">
        <f>('PRQ AVG '!Y12/5020)*1000</f>
        <v>0.39840637450199207</v>
      </c>
      <c r="Z12" s="19">
        <f>('PRQ AVG '!Z12/5500)*1000</f>
        <v>0.36363636363636359</v>
      </c>
      <c r="AA12" s="19">
        <f>('PRQ AVG '!AA12/4500)*1000</f>
        <v>0.66666666666666663</v>
      </c>
      <c r="AB12" s="19">
        <f>('PRQ AVG '!AB12/5600)*1000</f>
        <v>0.35714285714285715</v>
      </c>
      <c r="AC12" s="19">
        <f>('PRQ AVG '!AC12/5600)*1000</f>
        <v>0.5357142857142857</v>
      </c>
      <c r="AD12" s="19">
        <f>('PRQ AVG '!AD12/6100)*1000</f>
        <v>0.32786885245901637</v>
      </c>
      <c r="AE12" s="19">
        <f>('PRQ AVG '!AE12/6750)*1000</f>
        <v>0.14814814814814814</v>
      </c>
      <c r="AF12" s="19">
        <f>('PRQ AVG '!AF12/7504)*1000</f>
        <v>0.26652452025586354</v>
      </c>
      <c r="AG12" s="19">
        <f>('PRQ AVG '!AG12/4932)*1000</f>
        <v>0.20275750202757503</v>
      </c>
      <c r="AH12" s="22">
        <f t="shared" si="0"/>
        <v>0.96044293028253913</v>
      </c>
    </row>
    <row r="13" spans="2:34" x14ac:dyDescent="0.25">
      <c r="B13" s="93"/>
      <c r="C13" s="71">
        <v>8</v>
      </c>
      <c r="D13" s="16">
        <v>0.83330000000000004</v>
      </c>
      <c r="E13" s="19">
        <v>0.26450000000000001</v>
      </c>
      <c r="F13" s="19">
        <v>0.43540000000000001</v>
      </c>
      <c r="G13" s="19">
        <v>0.27100000000000002</v>
      </c>
      <c r="H13" s="19">
        <v>0.22720000000000001</v>
      </c>
      <c r="I13" s="19">
        <v>0.22470000000000001</v>
      </c>
      <c r="J13" s="19">
        <v>0.40600000000000003</v>
      </c>
      <c r="K13" s="19">
        <v>0.17699999999999999</v>
      </c>
      <c r="L13" s="19">
        <v>0.158</v>
      </c>
      <c r="M13" s="19">
        <v>0.26250000000000001</v>
      </c>
      <c r="N13" s="19">
        <v>0.68959999999999999</v>
      </c>
      <c r="O13" s="19">
        <v>2.1048</v>
      </c>
      <c r="P13" s="19">
        <v>0.95850000000000002</v>
      </c>
      <c r="Q13" s="19">
        <f>('PRQ AVG '!Q13/3900)*1000</f>
        <v>0.25641025641025639</v>
      </c>
      <c r="R13" s="19">
        <f>('PRQ AVG '!R13/5100)*1000</f>
        <v>0.39215686274509803</v>
      </c>
      <c r="S13" s="19">
        <f>('PRQ AVG '!S13/5330)*1000</f>
        <v>1.6885553470919326</v>
      </c>
      <c r="T13" s="19">
        <f>('PRQ AVG '!T13/5455)*1000</f>
        <v>1.6498625114573786</v>
      </c>
      <c r="U13" s="19">
        <f>('PRQ AVG '!U13/6200)*1000</f>
        <v>0</v>
      </c>
      <c r="V13" s="19">
        <f>('PRQ AVG '!V13/7100)*1000</f>
        <v>0.70422535211267612</v>
      </c>
      <c r="W13" s="19">
        <f>('PRQ AVG '!W13/4204)*1000</f>
        <v>2.6165556612749761</v>
      </c>
      <c r="X13" s="19">
        <f>('PRQ AVG '!X13/3200)*1000</f>
        <v>0.3125</v>
      </c>
      <c r="Y13" s="19">
        <f>('PRQ AVG '!Y13/5020)*1000</f>
        <v>0.19920318725099603</v>
      </c>
      <c r="Z13" s="19">
        <f>('PRQ AVG '!Z13/5500)*1000</f>
        <v>0.36363636363636359</v>
      </c>
      <c r="AA13" s="19">
        <f>('PRQ AVG '!AA13/4500)*1000</f>
        <v>0.44444444444444448</v>
      </c>
      <c r="AB13" s="19">
        <f>('PRQ AVG '!AB13/5600)*1000</f>
        <v>0.17857142857142858</v>
      </c>
      <c r="AC13" s="19">
        <f>('PRQ AVG '!AC13/5600)*1000</f>
        <v>0.35714285714285715</v>
      </c>
      <c r="AD13" s="19">
        <f>('PRQ AVG '!AD13/6100)*1000</f>
        <v>0.16393442622950818</v>
      </c>
      <c r="AE13" s="19">
        <f>('PRQ AVG '!AE13/6750)*1000</f>
        <v>0</v>
      </c>
      <c r="AF13" s="19">
        <f>('PRQ AVG '!AF13/7504)*1000</f>
        <v>0.13326226012793177</v>
      </c>
      <c r="AG13" s="19">
        <f>('PRQ AVG '!AG13/4932)*1000</f>
        <v>0</v>
      </c>
      <c r="AH13" s="22">
        <f t="shared" si="0"/>
        <v>0.54909869861652838</v>
      </c>
    </row>
    <row r="14" spans="2:34" x14ac:dyDescent="0.25">
      <c r="B14" s="93"/>
      <c r="C14" s="71">
        <v>9</v>
      </c>
      <c r="D14" s="16">
        <v>0</v>
      </c>
      <c r="E14" s="19">
        <v>0.26450000000000001</v>
      </c>
      <c r="F14" s="19">
        <v>0.43540000000000001</v>
      </c>
      <c r="G14" s="19">
        <v>0.27100000000000002</v>
      </c>
      <c r="H14" s="19">
        <v>0</v>
      </c>
      <c r="I14" s="19">
        <v>0.22470000000000001</v>
      </c>
      <c r="J14" s="19">
        <v>0.20300000000000001</v>
      </c>
      <c r="K14" s="19">
        <v>0</v>
      </c>
      <c r="L14" s="19">
        <v>0</v>
      </c>
      <c r="M14" s="19">
        <v>0.26250000000000001</v>
      </c>
      <c r="N14" s="19">
        <v>0.3448</v>
      </c>
      <c r="O14" s="19">
        <v>1.3154999999999999</v>
      </c>
      <c r="P14" s="19">
        <v>0.38340000000000002</v>
      </c>
      <c r="Q14" s="19">
        <f>('PRQ AVG '!Q14/3900)*1000</f>
        <v>0</v>
      </c>
      <c r="R14" s="19">
        <f>('PRQ AVG '!R14/5100)*1000</f>
        <v>0</v>
      </c>
      <c r="S14" s="19">
        <f>('PRQ AVG '!S14/5330)*1000</f>
        <v>1.3133208255159474</v>
      </c>
      <c r="T14" s="19">
        <f>('PRQ AVG '!T14/5455)*1000</f>
        <v>0.54995417048579287</v>
      </c>
      <c r="U14" s="19">
        <f>('PRQ AVG '!U14/6200)*1000</f>
        <v>0</v>
      </c>
      <c r="V14" s="19">
        <f>('PRQ AVG '!V14/7100)*1000</f>
        <v>0.28169014084507044</v>
      </c>
      <c r="W14" s="19">
        <f>('PRQ AVG '!W14/4204)*1000</f>
        <v>1.6650808753568032</v>
      </c>
      <c r="X14" s="19">
        <f>('PRQ AVG '!X14/3200)*1000</f>
        <v>0.3125</v>
      </c>
      <c r="Y14" s="19">
        <f>('PRQ AVG '!Y14/5020)*1000</f>
        <v>0</v>
      </c>
      <c r="Z14" s="19">
        <f>('PRQ AVG '!Z14/5500)*1000</f>
        <v>0.1818181818181818</v>
      </c>
      <c r="AA14" s="19">
        <f>('PRQ AVG '!AA14/4500)*1000</f>
        <v>0.22222222222222224</v>
      </c>
      <c r="AB14" s="19">
        <f>('PRQ AVG '!AB14/5600)*1000</f>
        <v>0.17857142857142858</v>
      </c>
      <c r="AC14" s="19">
        <f>('PRQ AVG '!AC14/5600)*1000</f>
        <v>0.17857142857142858</v>
      </c>
      <c r="AD14" s="19">
        <f>('PRQ AVG '!AD14/6100)*1000</f>
        <v>0</v>
      </c>
      <c r="AE14" s="19">
        <f>('PRQ AVG '!AE14/6750)*1000</f>
        <v>0</v>
      </c>
      <c r="AF14" s="19">
        <f>('PRQ AVG '!AF14/7504)*1000</f>
        <v>0</v>
      </c>
      <c r="AG14" s="19">
        <f>('PRQ AVG '!AG14/4932)*1000</f>
        <v>0</v>
      </c>
      <c r="AH14" s="22">
        <f t="shared" si="0"/>
        <v>0.28628430911289576</v>
      </c>
    </row>
    <row r="15" spans="2:34" x14ac:dyDescent="0.25">
      <c r="B15" s="93"/>
      <c r="C15" s="71">
        <v>10</v>
      </c>
      <c r="D15" s="16">
        <v>0</v>
      </c>
      <c r="E15" s="19">
        <v>0.52900000000000003</v>
      </c>
      <c r="F15" s="19">
        <v>0.65310000000000001</v>
      </c>
      <c r="G15" s="19">
        <v>0.54200000000000004</v>
      </c>
      <c r="H15" s="19">
        <v>0</v>
      </c>
      <c r="I15" s="19">
        <v>0.44940000000000002</v>
      </c>
      <c r="J15" s="19">
        <v>0.20300000000000001</v>
      </c>
      <c r="K15" s="19">
        <v>0.17699999999999999</v>
      </c>
      <c r="L15" s="19">
        <v>0</v>
      </c>
      <c r="M15" s="19">
        <v>0.52500000000000002</v>
      </c>
      <c r="N15" s="19">
        <v>0.3448</v>
      </c>
      <c r="O15" s="19">
        <v>0.7893</v>
      </c>
      <c r="P15" s="19">
        <v>0.38340000000000002</v>
      </c>
      <c r="Q15" s="19">
        <f>('PRQ AVG '!Q15/3900)*1000</f>
        <v>0</v>
      </c>
      <c r="R15" s="19">
        <f>('PRQ AVG '!R15/5100)*1000</f>
        <v>0</v>
      </c>
      <c r="S15" s="19">
        <f>('PRQ AVG '!S15/5330)*1000</f>
        <v>0.93808630393996251</v>
      </c>
      <c r="T15" s="19">
        <f>('PRQ AVG '!T15/5455)*1000</f>
        <v>0.36663611365719523</v>
      </c>
      <c r="U15" s="19">
        <f>('PRQ AVG '!U15/6200)*1000</f>
        <v>0</v>
      </c>
      <c r="V15" s="19">
        <f>('PRQ AVG '!V15/7100)*1000</f>
        <v>0.14084507042253522</v>
      </c>
      <c r="W15" s="19">
        <f>('PRQ AVG '!W15/4204)*1000</f>
        <v>1.1893434823977165</v>
      </c>
      <c r="X15" s="19">
        <f>('PRQ AVG '!X15/3200)*1000</f>
        <v>0.625</v>
      </c>
      <c r="Y15" s="19">
        <f>('PRQ AVG '!Y15/5020)*1000</f>
        <v>0.19920318725099603</v>
      </c>
      <c r="Z15" s="19">
        <f>('PRQ AVG '!Z15/5500)*1000</f>
        <v>0.1818181818181818</v>
      </c>
      <c r="AA15" s="19">
        <f>('PRQ AVG '!AA15/4500)*1000</f>
        <v>0.22222222222222224</v>
      </c>
      <c r="AB15" s="19">
        <f>('PRQ AVG '!AB15/5600)*1000</f>
        <v>0.35714285714285715</v>
      </c>
      <c r="AC15" s="19">
        <f>('PRQ AVG '!AC15/5600)*1000</f>
        <v>0.35714285714285715</v>
      </c>
      <c r="AD15" s="19">
        <f>('PRQ AVG '!AD15/6100)*1000</f>
        <v>0</v>
      </c>
      <c r="AE15" s="19">
        <f>('PRQ AVG '!AE15/6750)*1000</f>
        <v>0</v>
      </c>
      <c r="AF15" s="19">
        <f>('PRQ AVG '!AF15/7504)*1000</f>
        <v>0.13326226012793177</v>
      </c>
      <c r="AG15" s="19">
        <f>('PRQ AVG '!AG15/4932)*1000</f>
        <v>0</v>
      </c>
      <c r="AH15" s="22">
        <f t="shared" si="0"/>
        <v>0.31022341787074853</v>
      </c>
    </row>
    <row r="16" spans="2:34" x14ac:dyDescent="0.25">
      <c r="B16" s="93"/>
      <c r="C16" s="71">
        <v>11</v>
      </c>
      <c r="D16" s="16">
        <v>0</v>
      </c>
      <c r="E16" s="19">
        <v>0.26450000000000001</v>
      </c>
      <c r="F16" s="19">
        <v>0.43540000000000001</v>
      </c>
      <c r="G16" s="19">
        <v>0.27100000000000002</v>
      </c>
      <c r="H16" s="19">
        <v>0</v>
      </c>
      <c r="I16" s="19">
        <v>0.22470000000000001</v>
      </c>
      <c r="J16" s="19">
        <v>0</v>
      </c>
      <c r="K16" s="19">
        <v>0</v>
      </c>
      <c r="L16" s="19">
        <v>0</v>
      </c>
      <c r="M16" s="19">
        <v>0.26250000000000001</v>
      </c>
      <c r="N16" s="19">
        <v>0.3448</v>
      </c>
      <c r="O16" s="19">
        <v>0.2631</v>
      </c>
      <c r="P16" s="19">
        <v>0.38340000000000002</v>
      </c>
      <c r="Q16" s="19">
        <f>('PRQ AVG '!Q16/3900)*1000</f>
        <v>0.25641025641025639</v>
      </c>
      <c r="R16" s="19">
        <f>('PRQ AVG '!R16/5100)*1000</f>
        <v>0</v>
      </c>
      <c r="S16" s="19">
        <f>('PRQ AVG '!S16/5330)*1000</f>
        <v>0.37523452157598497</v>
      </c>
      <c r="T16" s="19">
        <f>('PRQ AVG '!T16/5455)*1000</f>
        <v>0.36663611365719523</v>
      </c>
      <c r="U16" s="19">
        <f>('PRQ AVG '!U16/6200)*1000</f>
        <v>0.16129032258064516</v>
      </c>
      <c r="V16" s="19">
        <f>('PRQ AVG '!V16/7100)*1000</f>
        <v>0</v>
      </c>
      <c r="W16" s="19">
        <f>('PRQ AVG '!W16/4204)*1000</f>
        <v>0.95147478591817325</v>
      </c>
      <c r="X16" s="19">
        <f>('PRQ AVG '!X16/3200)*1000</f>
        <v>0.3125</v>
      </c>
      <c r="Y16" s="19">
        <f>('PRQ AVG '!Y16/5020)*1000</f>
        <v>0</v>
      </c>
      <c r="Z16" s="19">
        <f>('PRQ AVG '!Z16/5500)*1000</f>
        <v>0.1818181818181818</v>
      </c>
      <c r="AA16" s="19">
        <f>('PRQ AVG '!AA16/4500)*1000</f>
        <v>0.22222222222222224</v>
      </c>
      <c r="AB16" s="19">
        <f>('PRQ AVG '!AB16/5600)*1000</f>
        <v>0.17857142857142858</v>
      </c>
      <c r="AC16" s="19">
        <f>('PRQ AVG '!AC16/5600)*1000</f>
        <v>0.17857142857142858</v>
      </c>
      <c r="AD16" s="19">
        <f>('PRQ AVG '!AD16/6100)*1000</f>
        <v>0</v>
      </c>
      <c r="AE16" s="19">
        <f>('PRQ AVG '!AE16/6750)*1000</f>
        <v>0</v>
      </c>
      <c r="AF16" s="19">
        <f>('PRQ AVG '!AF16/7504)*1000</f>
        <v>0</v>
      </c>
      <c r="AG16" s="19">
        <f>('PRQ AVG '!AG16/4932)*1000</f>
        <v>0</v>
      </c>
      <c r="AH16" s="22">
        <f t="shared" si="0"/>
        <v>0.18780430871085055</v>
      </c>
    </row>
    <row r="17" spans="2:34" ht="13.8" thickBot="1" x14ac:dyDescent="0.3">
      <c r="B17" s="95"/>
      <c r="C17" s="72">
        <v>12</v>
      </c>
      <c r="D17" s="18">
        <v>0</v>
      </c>
      <c r="E17" s="20">
        <v>0.26450000000000001</v>
      </c>
      <c r="F17" s="20">
        <v>0.43540000000000001</v>
      </c>
      <c r="G17" s="20">
        <v>0.27100000000000002</v>
      </c>
      <c r="H17" s="20">
        <v>0</v>
      </c>
      <c r="I17" s="20">
        <v>0.22470000000000001</v>
      </c>
      <c r="J17" s="20">
        <v>0</v>
      </c>
      <c r="K17" s="20">
        <v>0</v>
      </c>
      <c r="L17" s="20">
        <v>0</v>
      </c>
      <c r="M17" s="20">
        <v>0.26250000000000001</v>
      </c>
      <c r="N17" s="20">
        <v>0.3448</v>
      </c>
      <c r="O17" s="20">
        <f>('PRQ AVG '!O17/3800)*1000</f>
        <v>0</v>
      </c>
      <c r="P17" s="20">
        <v>0.38340000000000002</v>
      </c>
      <c r="Q17" s="20">
        <f>('PRQ AVG '!Q17/3900)*1000</f>
        <v>0.25641025641025639</v>
      </c>
      <c r="R17" s="20">
        <f>('PRQ AVG '!R17/5100)*1000</f>
        <v>0</v>
      </c>
      <c r="S17" s="20">
        <f>('PRQ AVG '!S17/5330)*1000</f>
        <v>0</v>
      </c>
      <c r="T17" s="20">
        <f>('PRQ AVG '!T17/5455)*1000</f>
        <v>0.18331805682859761</v>
      </c>
      <c r="U17" s="20">
        <f>('PRQ AVG '!U17/6200)*1000</f>
        <v>0</v>
      </c>
      <c r="V17" s="20">
        <f>('PRQ AVG '!V17/7100)*1000</f>
        <v>0</v>
      </c>
      <c r="W17" s="20">
        <f>('PRQ AVG '!W17/4204)*1000</f>
        <v>0.47573739295908662</v>
      </c>
      <c r="X17" s="20">
        <f>('PRQ AVG '!X17/3200)*1000</f>
        <v>0.625</v>
      </c>
      <c r="Y17" s="20">
        <f>('PRQ AVG '!Y17/5020)*1000</f>
        <v>0</v>
      </c>
      <c r="Z17" s="20">
        <f>('PRQ AVG '!Z17/5500)*1000</f>
        <v>0.1818181818181818</v>
      </c>
      <c r="AA17" s="20">
        <f>('PRQ AVG '!AA17/4500)*1000</f>
        <v>0.22222222222222224</v>
      </c>
      <c r="AB17" s="20">
        <f>('PRQ AVG '!AB17/5600)*1000</f>
        <v>0.17857142857142858</v>
      </c>
      <c r="AC17" s="20">
        <f>('PRQ AVG '!AC17/5600)*1000</f>
        <v>0</v>
      </c>
      <c r="AD17" s="20">
        <f>('PRQ AVG '!AD17/6100)*1000</f>
        <v>0</v>
      </c>
      <c r="AE17" s="20">
        <f>('PRQ AVG '!AE17/6750)*1000</f>
        <v>0</v>
      </c>
      <c r="AF17" s="20">
        <f>('PRQ AVG '!AF17/7504)*1000</f>
        <v>0</v>
      </c>
      <c r="AG17" s="20">
        <f>('PRQ AVG '!AG17/4932)*1000</f>
        <v>0</v>
      </c>
      <c r="AH17" s="23">
        <f t="shared" si="0"/>
        <v>0.14364591796032578</v>
      </c>
    </row>
    <row r="18" spans="2:34" x14ac:dyDescent="0.25">
      <c r="B18" s="92" t="s">
        <v>60</v>
      </c>
      <c r="C18" s="73">
        <v>0</v>
      </c>
      <c r="D18" s="17">
        <v>2.5</v>
      </c>
      <c r="E18" s="21">
        <v>1.3225</v>
      </c>
      <c r="F18" s="21">
        <v>0.70879999999999999</v>
      </c>
      <c r="G18" s="21">
        <v>1.0840000000000001</v>
      </c>
      <c r="H18" s="21">
        <v>1.3632</v>
      </c>
      <c r="I18" s="21">
        <v>1.1234999999999999</v>
      </c>
      <c r="J18" s="21">
        <v>1.0149999999999999</v>
      </c>
      <c r="K18" s="21">
        <v>1.0620000000000001</v>
      </c>
      <c r="L18" s="21">
        <v>0.47399999999999998</v>
      </c>
      <c r="M18" s="21">
        <v>1.05</v>
      </c>
      <c r="N18" s="21">
        <v>1.724</v>
      </c>
      <c r="O18" s="21">
        <v>1.0524</v>
      </c>
      <c r="P18" s="21">
        <v>0.57509999999999994</v>
      </c>
      <c r="Q18" s="21">
        <f>('PRQ AVG '!Q18/3900)*1000</f>
        <v>0.76923076923076927</v>
      </c>
      <c r="R18" s="21">
        <f>('PRQ AVG '!R18/5100)*1000</f>
        <v>0.78431372549019607</v>
      </c>
      <c r="S18" s="21">
        <f>('PRQ AVG '!S18/5330)*1000</f>
        <v>0.93808630393996251</v>
      </c>
      <c r="T18" s="21">
        <f>('PRQ AVG '!T18/5455)*1000</f>
        <v>1.0999083409715857</v>
      </c>
      <c r="U18" s="21">
        <f>('PRQ AVG '!U18/6200)*1000</f>
        <v>0.967741935483871</v>
      </c>
      <c r="V18" s="21">
        <f>('PRQ AVG '!V18/7100)*1000</f>
        <v>0.98591549295774639</v>
      </c>
      <c r="W18" s="21">
        <f>('PRQ AVG '!W18/4204)*1000</f>
        <v>1.4272121788772598</v>
      </c>
      <c r="X18" s="21">
        <f>('PRQ AVG '!X18/3200)*1000</f>
        <v>1.5625</v>
      </c>
      <c r="Y18" s="21">
        <f>('PRQ AVG '!Y18/5020)*1000</f>
        <v>0.59760956175298796</v>
      </c>
      <c r="Z18" s="21">
        <f>('PRQ AVG '!Z18/5500)*1000</f>
        <v>0.90909090909090906</v>
      </c>
      <c r="AA18" s="21">
        <f>('PRQ AVG '!AA18/4500)*1000</f>
        <v>0.44444444444444448</v>
      </c>
      <c r="AB18" s="21">
        <f>('PRQ AVG '!AB18/5600)*1000</f>
        <v>0.89285714285714279</v>
      </c>
      <c r="AC18" s="21">
        <f>('PRQ AVG '!AC18/5600)*1000</f>
        <v>0.5357142857142857</v>
      </c>
      <c r="AD18" s="21">
        <f>('PRQ AVG '!AD18/6100)*1000</f>
        <v>0.65573770491803274</v>
      </c>
      <c r="AE18" s="21">
        <f>('PRQ AVG '!AE18/6750)*1000</f>
        <v>0.44444444444444448</v>
      </c>
      <c r="AF18" s="21">
        <f>('PRQ AVG '!AF18/7504)*1000</f>
        <v>0.53304904051172708</v>
      </c>
      <c r="AG18" s="21">
        <f>('PRQ AVG '!AG18/4932)*1000</f>
        <v>0.6082725060827251</v>
      </c>
      <c r="AH18" s="24">
        <f t="shared" si="0"/>
        <v>0.9736876262256029</v>
      </c>
    </row>
    <row r="19" spans="2:34" x14ac:dyDescent="0.25">
      <c r="B19" s="93"/>
      <c r="C19" s="71">
        <v>1</v>
      </c>
      <c r="D19" s="16">
        <v>3.75</v>
      </c>
      <c r="E19" s="19">
        <v>2.9095</v>
      </c>
      <c r="F19" s="19">
        <v>1.9548000000000001</v>
      </c>
      <c r="G19" s="19">
        <v>2.1680000000000001</v>
      </c>
      <c r="H19" s="19">
        <v>2.0448</v>
      </c>
      <c r="I19" s="19">
        <v>2.4714</v>
      </c>
      <c r="J19" s="19">
        <v>1.827</v>
      </c>
      <c r="K19" s="19">
        <v>1.4159999999999999</v>
      </c>
      <c r="L19" s="19">
        <v>1.1060000000000001</v>
      </c>
      <c r="M19" s="19">
        <v>1.575</v>
      </c>
      <c r="N19" s="19">
        <v>4.1375999999999999</v>
      </c>
      <c r="O19" s="19">
        <v>3.6833999999999998</v>
      </c>
      <c r="P19" s="19">
        <v>1.5336000000000001</v>
      </c>
      <c r="Q19" s="19">
        <f>('PRQ AVG '!Q19/3900)*1000</f>
        <v>1.7948717948717949</v>
      </c>
      <c r="R19" s="19">
        <f>('PRQ AVG '!R19/5100)*1000</f>
        <v>2.1568627450980391</v>
      </c>
      <c r="S19" s="19">
        <f>('PRQ AVG '!S19/5330)*1000</f>
        <v>2.8142589118198873</v>
      </c>
      <c r="T19" s="19">
        <f>('PRQ AVG '!T19/5455)*1000</f>
        <v>3.8496791934005499</v>
      </c>
      <c r="U19" s="19">
        <f>('PRQ AVG '!U19/6200)*1000</f>
        <v>3.225806451612903</v>
      </c>
      <c r="V19" s="19">
        <f>('PRQ AVG '!V19/7100)*1000</f>
        <v>2.3943661971830985</v>
      </c>
      <c r="W19" s="19">
        <f>('PRQ AVG '!W19/4204)*1000</f>
        <v>4.9952426260704099</v>
      </c>
      <c r="X19" s="19">
        <f>('PRQ AVG '!X19/3200)*1000</f>
        <v>2.1875</v>
      </c>
      <c r="Y19" s="19">
        <f>('PRQ AVG '!Y19/5020)*1000</f>
        <v>1.3944223107569722</v>
      </c>
      <c r="Z19" s="19">
        <f>('PRQ AVG '!Z19/5500)*1000</f>
        <v>1.4545454545454544</v>
      </c>
      <c r="AA19" s="19">
        <f>('PRQ AVG '!AA19/4500)*1000</f>
        <v>0.88888888888888895</v>
      </c>
      <c r="AB19" s="19">
        <f>('PRQ AVG '!AB19/5600)*1000</f>
        <v>1.25</v>
      </c>
      <c r="AC19" s="19">
        <f>('PRQ AVG '!AC19/5600)*1000</f>
        <v>1.6071428571428572</v>
      </c>
      <c r="AD19" s="19">
        <f>('PRQ AVG '!AD19/6100)*1000</f>
        <v>1.1475409836065573</v>
      </c>
      <c r="AE19" s="19">
        <f>('PRQ AVG '!AE19/6750)*1000</f>
        <v>0.7407407407407407</v>
      </c>
      <c r="AF19" s="19">
        <f>('PRQ AVG '!AF19/7504)*1000</f>
        <v>0.93283582089552242</v>
      </c>
      <c r="AG19" s="19">
        <f>('PRQ AVG '!AG19/4932)*1000</f>
        <v>1.013787510137875</v>
      </c>
      <c r="AH19" s="22">
        <f t="shared" si="0"/>
        <v>2.1475197495590512</v>
      </c>
    </row>
    <row r="20" spans="2:34" x14ac:dyDescent="0.25">
      <c r="B20" s="93"/>
      <c r="C20" s="71">
        <v>2</v>
      </c>
      <c r="D20" s="16">
        <v>5.8333000000000004</v>
      </c>
      <c r="E20" s="19">
        <v>5.0255000000000001</v>
      </c>
      <c r="F20" s="19">
        <v>2.6126</v>
      </c>
      <c r="G20" s="19">
        <v>2.71</v>
      </c>
      <c r="H20" s="19">
        <v>3.1808000000000001</v>
      </c>
      <c r="I20" s="19">
        <v>4.2693000000000003</v>
      </c>
      <c r="J20" s="19">
        <v>2.4359999999999999</v>
      </c>
      <c r="K20" s="19">
        <v>2.1240000000000001</v>
      </c>
      <c r="L20" s="19">
        <v>1.58</v>
      </c>
      <c r="M20" s="19">
        <v>2.625</v>
      </c>
      <c r="N20" s="19">
        <v>8.9648000000000003</v>
      </c>
      <c r="O20" s="19">
        <v>7.8929999999999998</v>
      </c>
      <c r="P20" s="19">
        <v>4.0256999999999996</v>
      </c>
      <c r="Q20" s="19">
        <f>('PRQ AVG '!Q20/3900)*1000</f>
        <v>4.8717948717948723</v>
      </c>
      <c r="R20" s="19">
        <f>('PRQ AVG '!R20/5100)*1000</f>
        <v>4.9019607843137258</v>
      </c>
      <c r="S20" s="19">
        <f>('PRQ AVG '!S20/5330)*1000</f>
        <v>5.8161350844277679</v>
      </c>
      <c r="T20" s="19">
        <f>('PRQ AVG '!T20/5455)*1000</f>
        <v>6.232813932172319</v>
      </c>
      <c r="U20" s="19">
        <f>('PRQ AVG '!U20/6200)*1000</f>
        <v>5.161290322580645</v>
      </c>
      <c r="V20" s="19">
        <f>('PRQ AVG '!V20/7100)*1000</f>
        <v>4.647887323943662</v>
      </c>
      <c r="W20" s="19">
        <f>('PRQ AVG '!W20/4204)*1000</f>
        <v>8.0875356803044731</v>
      </c>
      <c r="X20" s="19">
        <f>('PRQ AVG '!X20/3200)*1000</f>
        <v>4.0625</v>
      </c>
      <c r="Y20" s="19">
        <f>('PRQ AVG '!Y20/5020)*1000</f>
        <v>2.5896414342629481</v>
      </c>
      <c r="Z20" s="19">
        <f>('PRQ AVG '!Z20/5500)*1000</f>
        <v>2.1818181818181821</v>
      </c>
      <c r="AA20" s="19">
        <f>('PRQ AVG '!AA20/4500)*1000</f>
        <v>1.5555555555555554</v>
      </c>
      <c r="AB20" s="19">
        <f>('PRQ AVG '!AB20/5600)*1000</f>
        <v>2.3214285714285716</v>
      </c>
      <c r="AC20" s="19">
        <f>('PRQ AVG '!AC20/5600)*1000</f>
        <v>2.3214285714285716</v>
      </c>
      <c r="AD20" s="19">
        <f>('PRQ AVG '!AD20/6100)*1000</f>
        <v>1.8032786885245902</v>
      </c>
      <c r="AE20" s="19">
        <f>('PRQ AVG '!AE20/6750)*1000</f>
        <v>1.1851851851851851</v>
      </c>
      <c r="AF20" s="19">
        <f>('PRQ AVG '!AF20/7504)*1000</f>
        <v>1.4658848614072495</v>
      </c>
      <c r="AG20" s="19">
        <f>('PRQ AVG '!AG20/4932)*1000</f>
        <v>1.6220600162206003</v>
      </c>
      <c r="AH20" s="22">
        <f t="shared" si="0"/>
        <v>3.8036066355122973</v>
      </c>
    </row>
    <row r="21" spans="2:34" x14ac:dyDescent="0.25">
      <c r="B21" s="93"/>
      <c r="C21" s="71">
        <v>3</v>
      </c>
      <c r="D21" s="16">
        <v>7.0833000000000004</v>
      </c>
      <c r="E21" s="19">
        <v>5.5545</v>
      </c>
      <c r="F21" s="19">
        <v>3.4834999999999998</v>
      </c>
      <c r="G21" s="19">
        <v>4.0650000000000004</v>
      </c>
      <c r="H21" s="19">
        <v>3.8624000000000001</v>
      </c>
      <c r="I21" s="19">
        <v>4.7187000000000001</v>
      </c>
      <c r="J21" s="19">
        <v>3.4510000000000001</v>
      </c>
      <c r="K21" s="19">
        <v>2.6549999999999998</v>
      </c>
      <c r="L21" s="19">
        <v>2.0539999999999998</v>
      </c>
      <c r="M21" s="19">
        <v>3.4125000000000001</v>
      </c>
      <c r="N21" s="19">
        <v>12.412800000000001</v>
      </c>
      <c r="O21" s="19">
        <v>9.9977999999999998</v>
      </c>
      <c r="P21" s="19">
        <v>6.7065000000000001</v>
      </c>
      <c r="Q21" s="19">
        <f>('PRQ AVG '!Q21/3900)*1000</f>
        <v>7.1794871794871797</v>
      </c>
      <c r="R21" s="19">
        <f>('PRQ AVG '!R21/5100)*1000</f>
        <v>6.8627450980392153</v>
      </c>
      <c r="S21" s="19">
        <f>('PRQ AVG '!S21/5330)*1000</f>
        <v>7.3170731707317076</v>
      </c>
      <c r="T21" s="19">
        <f>('PRQ AVG '!T21/5455)*1000</f>
        <v>8.7992667277726859</v>
      </c>
      <c r="U21" s="19">
        <f>('PRQ AVG '!U21/6200)*1000</f>
        <v>6.6129032258064511</v>
      </c>
      <c r="V21" s="19">
        <f>('PRQ AVG '!V21/7100)*1000</f>
        <v>5.7746478873239431</v>
      </c>
      <c r="W21" s="19">
        <f>('PRQ AVG '!W21/4204)*1000</f>
        <v>11.417697431018079</v>
      </c>
      <c r="X21" s="19">
        <f>('PRQ AVG '!X21/3200)*1000</f>
        <v>4.6875</v>
      </c>
      <c r="Y21" s="19">
        <f>('PRQ AVG '!Y21/5020)*1000</f>
        <v>3.1872509960159365</v>
      </c>
      <c r="Z21" s="19">
        <f>('PRQ AVG '!Z21/5500)*1000</f>
        <v>3.0909090909090908</v>
      </c>
      <c r="AA21" s="19">
        <f>('PRQ AVG '!AA21/4500)*1000</f>
        <v>2.4444444444444442</v>
      </c>
      <c r="AB21" s="19">
        <f>('PRQ AVG '!AB21/5600)*1000</f>
        <v>2.6785714285714284</v>
      </c>
      <c r="AC21" s="19">
        <f>('PRQ AVG '!AC21/5600)*1000</f>
        <v>2.5</v>
      </c>
      <c r="AD21" s="19">
        <f>('PRQ AVG '!AD21/6100)*1000</f>
        <v>2.622950819672131</v>
      </c>
      <c r="AE21" s="19">
        <f>('PRQ AVG '!AE21/6750)*1000</f>
        <v>1.7777777777777779</v>
      </c>
      <c r="AF21" s="19">
        <f>('PRQ AVG '!AF21/7504)*1000</f>
        <v>2.1321961620469083</v>
      </c>
      <c r="AG21" s="19">
        <f>('PRQ AVG '!AG21/4932)*1000</f>
        <v>2.4330900243309004</v>
      </c>
      <c r="AH21" s="22">
        <f t="shared" si="0"/>
        <v>5.0325170487982636</v>
      </c>
    </row>
    <row r="22" spans="2:34" x14ac:dyDescent="0.25">
      <c r="B22" s="93"/>
      <c r="C22" s="71">
        <v>4</v>
      </c>
      <c r="D22" s="19">
        <v>7.9165999999999999</v>
      </c>
      <c r="E22" s="19">
        <v>6.3479999999999999</v>
      </c>
      <c r="F22" s="19">
        <v>4.1365999999999996</v>
      </c>
      <c r="G22" s="19">
        <v>4.6070000000000002</v>
      </c>
      <c r="H22" s="19">
        <v>4.3167999999999997</v>
      </c>
      <c r="I22" s="19">
        <v>5.3928000000000003</v>
      </c>
      <c r="J22" s="19">
        <v>3.8570000000000002</v>
      </c>
      <c r="K22" s="19">
        <v>3.363</v>
      </c>
      <c r="L22" s="19">
        <v>2.37</v>
      </c>
      <c r="M22" s="19">
        <v>4.4625000000000004</v>
      </c>
      <c r="N22" s="19">
        <v>14.136799999999999</v>
      </c>
      <c r="O22" s="19">
        <v>11.3133</v>
      </c>
      <c r="P22" s="19">
        <v>8.2431000000000001</v>
      </c>
      <c r="Q22" s="19">
        <f>('PRQ AVG '!Q22/3900)*1000</f>
        <v>7.9487179487179489</v>
      </c>
      <c r="R22" s="19">
        <f>('PRQ AVG '!R22/5100)*1000</f>
        <v>7.8431372549019605</v>
      </c>
      <c r="S22" s="19">
        <f>('PRQ AVG '!S22/5330)*1000</f>
        <v>8.2551594746716699</v>
      </c>
      <c r="T22" s="19">
        <f>('PRQ AVG '!T22/5455)*1000</f>
        <v>10.265811182401468</v>
      </c>
      <c r="U22" s="19">
        <f>('PRQ AVG '!U22/6200)*1000</f>
        <v>7.0967741935483879</v>
      </c>
      <c r="V22" s="19">
        <f>('PRQ AVG '!V22/7100)*1000</f>
        <v>6.4788732394366191</v>
      </c>
      <c r="W22" s="19">
        <f>('PRQ AVG '!W22/4204)*1000</f>
        <v>13.320647002854425</v>
      </c>
      <c r="X22" s="19">
        <f>('PRQ AVG '!X22/3200)*1000</f>
        <v>5</v>
      </c>
      <c r="Y22" s="19">
        <f>('PRQ AVG '!Y22/5020)*1000</f>
        <v>3.3864541832669319</v>
      </c>
      <c r="Z22" s="19">
        <f>('PRQ AVG '!Z22/5500)*1000</f>
        <v>3.2727272727272725</v>
      </c>
      <c r="AA22" s="19">
        <f>('PRQ AVG '!AA22/4500)*1000</f>
        <v>3.1111111111111107</v>
      </c>
      <c r="AB22" s="19">
        <f>('PRQ AVG '!AB22/5600)*1000</f>
        <v>2.8571428571428572</v>
      </c>
      <c r="AC22" s="19">
        <f>('PRQ AVG '!AC22/5600)*1000</f>
        <v>3.0357142857142856</v>
      </c>
      <c r="AD22" s="19">
        <f>('PRQ AVG '!AD22/6100)*1000</f>
        <v>2.7868852459016398</v>
      </c>
      <c r="AE22" s="19">
        <f>('PRQ AVG '!AE22/6750)*1000</f>
        <v>2.2222222222222223</v>
      </c>
      <c r="AF22" s="19">
        <f>('PRQ AVG '!AF22/7504)*1000</f>
        <v>2.2654584221748397</v>
      </c>
      <c r="AG22" s="19">
        <f>('PRQ AVG '!AG22/4932)*1000</f>
        <v>3.0413625304136254</v>
      </c>
      <c r="AH22" s="22">
        <f t="shared" si="0"/>
        <v>5.7550566142402424</v>
      </c>
    </row>
    <row r="23" spans="2:34" x14ac:dyDescent="0.25">
      <c r="B23" s="93"/>
      <c r="C23" s="71">
        <v>5</v>
      </c>
      <c r="D23" s="19">
        <v>10.416600000000001</v>
      </c>
      <c r="E23" s="19">
        <v>7.4059999999999997</v>
      </c>
      <c r="F23" s="19">
        <v>4.7521000000000004</v>
      </c>
      <c r="G23" s="19">
        <v>5.149</v>
      </c>
      <c r="H23" s="19">
        <v>5.68</v>
      </c>
      <c r="I23" s="19">
        <v>6.2915999999999999</v>
      </c>
      <c r="J23" s="19">
        <v>4.4660000000000002</v>
      </c>
      <c r="K23" s="19">
        <v>3.7170000000000001</v>
      </c>
      <c r="L23" s="19">
        <v>2.8439999999999999</v>
      </c>
      <c r="M23" s="19">
        <v>4.9874999999999998</v>
      </c>
      <c r="N23" s="19">
        <v>14.8264</v>
      </c>
      <c r="O23" s="19">
        <v>11.5764</v>
      </c>
      <c r="P23" s="19">
        <v>9.3933</v>
      </c>
      <c r="Q23" s="19">
        <f>('PRQ AVG '!Q23/3900)*1000</f>
        <v>8.4615384615384617</v>
      </c>
      <c r="R23" s="19">
        <f>('PRQ AVG '!R23/5100)*1000</f>
        <v>8.2352941176470598</v>
      </c>
      <c r="S23" s="19">
        <f>('PRQ AVG '!S23/5330)*1000</f>
        <v>8.4427767354596632</v>
      </c>
      <c r="T23" s="19">
        <f>('PRQ AVG '!T23/5455)*1000</f>
        <v>11.365719523373054</v>
      </c>
      <c r="U23" s="19">
        <f>('PRQ AVG '!U23/6200)*1000</f>
        <v>7.4193548387096779</v>
      </c>
      <c r="V23" s="19">
        <f>('PRQ AVG '!V23/7100)*1000</f>
        <v>6.619718309859155</v>
      </c>
      <c r="W23" s="19">
        <f>('PRQ AVG '!W23/4204)*1000</f>
        <v>14.747859181731684</v>
      </c>
      <c r="X23" s="19">
        <f>('PRQ AVG '!X23/3200)*1000</f>
        <v>5.625</v>
      </c>
      <c r="Y23" s="19">
        <f>('PRQ AVG '!Y23/5020)*1000</f>
        <v>3.7848605577689245</v>
      </c>
      <c r="Z23" s="19">
        <f>('PRQ AVG '!Z23/5500)*1000</f>
        <v>4</v>
      </c>
      <c r="AA23" s="19">
        <f>('PRQ AVG '!AA23/4500)*1000</f>
        <v>3.7777777777777781</v>
      </c>
      <c r="AB23" s="19">
        <f>('PRQ AVG '!AB23/5600)*1000</f>
        <v>3.2142857142857144</v>
      </c>
      <c r="AC23" s="19">
        <f>('PRQ AVG '!AC23/5600)*1000</f>
        <v>3.3928571428571428</v>
      </c>
      <c r="AD23" s="19">
        <f>('PRQ AVG '!AD23/6100)*1000</f>
        <v>3.4426229508196724</v>
      </c>
      <c r="AE23" s="19">
        <f>('PRQ AVG '!AE23/6750)*1000</f>
        <v>2.6666666666666665</v>
      </c>
      <c r="AF23" s="19">
        <f>('PRQ AVG '!AF23/7504)*1000</f>
        <v>2.7985074626865671</v>
      </c>
      <c r="AG23" s="19">
        <f>('PRQ AVG '!AG23/4932)*1000</f>
        <v>3.6496350364963503</v>
      </c>
      <c r="AH23" s="22">
        <f t="shared" si="0"/>
        <v>6.4383458159225855</v>
      </c>
    </row>
    <row r="24" spans="2:34" x14ac:dyDescent="0.25">
      <c r="B24" s="93"/>
      <c r="C24" s="71">
        <v>6</v>
      </c>
      <c r="D24" s="19">
        <v>11.666600000000001</v>
      </c>
      <c r="E24" s="19">
        <v>7.6704999999999997</v>
      </c>
      <c r="F24" s="19">
        <v>5.0075000000000003</v>
      </c>
      <c r="G24" s="19">
        <v>5.42</v>
      </c>
      <c r="H24" s="19">
        <v>6.3616000000000001</v>
      </c>
      <c r="I24" s="19">
        <v>6.5163000000000002</v>
      </c>
      <c r="J24" s="19">
        <v>4.8719999999999999</v>
      </c>
      <c r="K24" s="19">
        <v>3.8940000000000001</v>
      </c>
      <c r="L24" s="19">
        <v>3.16</v>
      </c>
      <c r="M24" s="19">
        <v>5.25</v>
      </c>
      <c r="N24" s="19">
        <v>15.171200000000001</v>
      </c>
      <c r="O24" s="19">
        <v>13.154999999999999</v>
      </c>
      <c r="P24" s="19">
        <v>9.7766999999999999</v>
      </c>
      <c r="Q24" s="19">
        <f>('PRQ AVG '!Q24/3900)*1000</f>
        <v>8.7179487179487172</v>
      </c>
      <c r="R24" s="19">
        <f>('PRQ AVG '!R24/5100)*1000</f>
        <v>8.4313725490196063</v>
      </c>
      <c r="S24" s="19">
        <f>('PRQ AVG '!S24/5330)*1000</f>
        <v>9.5684803001876162</v>
      </c>
      <c r="T24" s="19">
        <f>('PRQ AVG '!T24/5455)*1000</f>
        <v>11.732355637030247</v>
      </c>
      <c r="U24" s="19">
        <f>('PRQ AVG '!U24/6200)*1000</f>
        <v>7.580645161290323</v>
      </c>
      <c r="V24" s="19">
        <f>('PRQ AVG '!V24/7100)*1000</f>
        <v>7.4647887323943669</v>
      </c>
      <c r="W24" s="19">
        <f>('PRQ AVG '!W24/4204)*1000</f>
        <v>15.223596574690772</v>
      </c>
      <c r="X24" s="19">
        <f>('PRQ AVG '!X24/3200)*1000</f>
        <v>6.5625</v>
      </c>
      <c r="Y24" s="19">
        <f>('PRQ AVG '!Y24/5020)*1000</f>
        <v>4.1832669322709162</v>
      </c>
      <c r="Z24" s="19">
        <f>('PRQ AVG '!Z24/5500)*1000</f>
        <v>4.1818181818181817</v>
      </c>
      <c r="AA24" s="19">
        <f>('PRQ AVG '!AA24/4500)*1000</f>
        <v>4.2222222222222214</v>
      </c>
      <c r="AB24" s="19">
        <f>('PRQ AVG '!AB24/5600)*1000</f>
        <v>3.75</v>
      </c>
      <c r="AC24" s="19">
        <f>('PRQ AVG '!AC24/5600)*1000</f>
        <v>3.75</v>
      </c>
      <c r="AD24" s="19">
        <f>('PRQ AVG '!AD24/6100)*1000</f>
        <v>3.6065573770491803</v>
      </c>
      <c r="AE24" s="19">
        <f>('PRQ AVG '!AE24/6750)*1000</f>
        <v>2.9629629629629628</v>
      </c>
      <c r="AF24" s="19">
        <f>('PRQ AVG '!AF24/7504)*1000</f>
        <v>2.931769722814499</v>
      </c>
      <c r="AG24" s="19">
        <f>('PRQ AVG '!AG24/4932)*1000</f>
        <v>4.0551500405515002</v>
      </c>
      <c r="AH24" s="22">
        <f t="shared" si="0"/>
        <v>6.8948945037417042</v>
      </c>
    </row>
    <row r="25" spans="2:34" x14ac:dyDescent="0.25">
      <c r="B25" s="93"/>
      <c r="C25" s="71">
        <v>7</v>
      </c>
      <c r="D25" s="19">
        <v>12.5</v>
      </c>
      <c r="E25" s="19">
        <v>8.9930000000000003</v>
      </c>
      <c r="F25" s="19">
        <v>5.2252000000000001</v>
      </c>
      <c r="G25" s="19">
        <v>6.2329999999999997</v>
      </c>
      <c r="H25" s="19">
        <v>6.8159999999999998</v>
      </c>
      <c r="I25" s="19">
        <v>7.6398000000000001</v>
      </c>
      <c r="J25" s="19">
        <v>5.0750000000000002</v>
      </c>
      <c r="K25" s="19">
        <v>4.4249999999999998</v>
      </c>
      <c r="L25" s="19">
        <v>3.3180000000000001</v>
      </c>
      <c r="M25" s="19">
        <v>6.0374999999999996</v>
      </c>
      <c r="N25" s="19">
        <v>15.860799999999999</v>
      </c>
      <c r="O25" s="19">
        <v>13.9443</v>
      </c>
      <c r="P25" s="19">
        <v>9.9684000000000008</v>
      </c>
      <c r="Q25" s="19">
        <f>('PRQ AVG '!Q25/3900)*1000</f>
        <v>9.4871794871794872</v>
      </c>
      <c r="R25" s="19">
        <f>('PRQ AVG '!R25/5100)*1000</f>
        <v>8.8235294117647065</v>
      </c>
      <c r="S25" s="19">
        <f>('PRQ AVG '!S25/5330)*1000</f>
        <v>10.131332082551596</v>
      </c>
      <c r="T25" s="19">
        <f>('PRQ AVG '!T25/5455)*1000</f>
        <v>11.915673693858846</v>
      </c>
      <c r="U25" s="19">
        <f>('PRQ AVG '!U25/6200)*1000</f>
        <v>8.064516129032258</v>
      </c>
      <c r="V25" s="19">
        <f>('PRQ AVG '!V25/7100)*1000</f>
        <v>7.8873239436619711</v>
      </c>
      <c r="W25" s="19">
        <f>('PRQ AVG '!W25/4204)*1000</f>
        <v>15.461465271170315</v>
      </c>
      <c r="X25" s="19">
        <f>('PRQ AVG '!X25/3200)*1000</f>
        <v>7.1875</v>
      </c>
      <c r="Y25" s="19">
        <f>('PRQ AVG '!Y25/5020)*1000</f>
        <v>4.7808764940239037</v>
      </c>
      <c r="Z25" s="19">
        <f>('PRQ AVG '!Z25/5500)*1000</f>
        <v>4.545454545454545</v>
      </c>
      <c r="AA25" s="19">
        <f>('PRQ AVG '!AA25/4500)*1000</f>
        <v>4.666666666666667</v>
      </c>
      <c r="AB25" s="19">
        <f>('PRQ AVG '!AB25/5600)*1000</f>
        <v>4.1071428571428568</v>
      </c>
      <c r="AC25" s="19">
        <f>('PRQ AVG '!AC25/5600)*1000</f>
        <v>4.2857142857142856</v>
      </c>
      <c r="AD25" s="19">
        <f>('PRQ AVG '!AD25/6100)*1000</f>
        <v>3.9344262295081966</v>
      </c>
      <c r="AE25" s="19">
        <f>('PRQ AVG '!AE25/6750)*1000</f>
        <v>3.2592592592592591</v>
      </c>
      <c r="AF25" s="19">
        <f>('PRQ AVG '!AF25/7504)*1000</f>
        <v>3.1982942430703623</v>
      </c>
      <c r="AG25" s="19">
        <f>('PRQ AVG '!AG25/4932)*1000</f>
        <v>4.4606650446066505</v>
      </c>
      <c r="AH25" s="22">
        <f t="shared" si="0"/>
        <v>7.4077673214888646</v>
      </c>
    </row>
    <row r="26" spans="2:34" x14ac:dyDescent="0.25">
      <c r="B26" s="93"/>
      <c r="C26" s="71">
        <v>8</v>
      </c>
      <c r="D26" s="19">
        <v>12.916600000000001</v>
      </c>
      <c r="E26" s="19">
        <v>8.9930000000000003</v>
      </c>
      <c r="F26" s="19">
        <v>5.4429999999999996</v>
      </c>
      <c r="G26" s="19">
        <v>6.2329999999999997</v>
      </c>
      <c r="H26" s="19">
        <v>7.0431999999999997</v>
      </c>
      <c r="I26" s="19">
        <v>7.6398000000000001</v>
      </c>
      <c r="J26" s="19">
        <v>5.2779999999999996</v>
      </c>
      <c r="K26" s="19">
        <v>4.4249999999999998</v>
      </c>
      <c r="L26" s="19">
        <v>3.476</v>
      </c>
      <c r="M26" s="19">
        <v>6.0374999999999996</v>
      </c>
      <c r="N26" s="19">
        <v>16.2056</v>
      </c>
      <c r="O26" s="19">
        <v>14.2074</v>
      </c>
      <c r="P26" s="19">
        <v>10.1601</v>
      </c>
      <c r="Q26" s="19">
        <f>('PRQ AVG '!Q26/3900)*1000</f>
        <v>9.4871794871794872</v>
      </c>
      <c r="R26" s="19">
        <f>('PRQ AVG '!R26/5100)*1000</f>
        <v>9.0196078431372548</v>
      </c>
      <c r="S26" s="19">
        <f>('PRQ AVG '!S26/5330)*1000</f>
        <v>10.318949343339586</v>
      </c>
      <c r="T26" s="19">
        <f>('PRQ AVG '!T26/5455)*1000</f>
        <v>12.098991750687443</v>
      </c>
      <c r="U26" s="19">
        <f>('PRQ AVG '!U26/6200)*1000</f>
        <v>8.064516129032258</v>
      </c>
      <c r="V26" s="19">
        <f>('PRQ AVG '!V26/7100)*1000</f>
        <v>8.0281690140845079</v>
      </c>
      <c r="W26" s="19">
        <f>('PRQ AVG '!W26/4204)*1000</f>
        <v>15.699333967649858</v>
      </c>
      <c r="X26" s="19">
        <f>('PRQ AVG '!X26/3200)*1000</f>
        <v>7.5</v>
      </c>
      <c r="Y26" s="19">
        <f>('PRQ AVG '!Y26/5020)*1000</f>
        <v>4.9800796812749004</v>
      </c>
      <c r="Z26" s="19">
        <f>('PRQ AVG '!Z26/5500)*1000</f>
        <v>4.7272727272727275</v>
      </c>
      <c r="AA26" s="19">
        <f>('PRQ AVG '!AA26/4500)*1000</f>
        <v>4.8888888888888884</v>
      </c>
      <c r="AB26" s="19">
        <f>('PRQ AVG '!AB26/5600)*1000</f>
        <v>4.2857142857142856</v>
      </c>
      <c r="AC26" s="19">
        <f>('PRQ AVG '!AC26/5600)*1000</f>
        <v>4.4642857142857144</v>
      </c>
      <c r="AD26" s="19">
        <f>('PRQ AVG '!AD26/6100)*1000</f>
        <v>4.0983606557377055</v>
      </c>
      <c r="AE26" s="19">
        <f>('PRQ AVG '!AE26/6750)*1000</f>
        <v>3.4074074074074074</v>
      </c>
      <c r="AF26" s="19">
        <f>('PRQ AVG '!AF26/7504)*1000</f>
        <v>3.3315565031982941</v>
      </c>
      <c r="AG26" s="19">
        <f>('PRQ AVG '!AG26/4932)*1000</f>
        <v>4.6634225466342256</v>
      </c>
      <c r="AH26" s="22">
        <f t="shared" si="0"/>
        <v>7.5707311981841521</v>
      </c>
    </row>
    <row r="27" spans="2:34" x14ac:dyDescent="0.25">
      <c r="B27" s="93"/>
      <c r="C27" s="71">
        <v>9</v>
      </c>
      <c r="D27" s="19">
        <v>12.916600000000001</v>
      </c>
      <c r="E27" s="19">
        <v>8.9930000000000003</v>
      </c>
      <c r="F27" s="19">
        <v>5.4429999999999996</v>
      </c>
      <c r="G27" s="19">
        <v>6.2329999999999997</v>
      </c>
      <c r="H27" s="19">
        <v>7.0431999999999997</v>
      </c>
      <c r="I27" s="19">
        <v>7.6398000000000001</v>
      </c>
      <c r="J27" s="19">
        <v>5.2779999999999996</v>
      </c>
      <c r="K27" s="19">
        <v>4.4249999999999998</v>
      </c>
      <c r="L27" s="19">
        <v>3.476</v>
      </c>
      <c r="M27" s="19">
        <v>6.0374999999999996</v>
      </c>
      <c r="N27" s="19">
        <v>16.2056</v>
      </c>
      <c r="O27" s="19">
        <v>14.2074</v>
      </c>
      <c r="P27" s="19">
        <v>10.1601</v>
      </c>
      <c r="Q27" s="19">
        <f>('PRQ AVG '!Q27/3900)*1000</f>
        <v>9.4871794871794872</v>
      </c>
      <c r="R27" s="19">
        <f>('PRQ AVG '!R27/5100)*1000</f>
        <v>9.0196078431372548</v>
      </c>
      <c r="S27" s="19">
        <f>('PRQ AVG '!S27/5330)*1000</f>
        <v>10.318949343339586</v>
      </c>
      <c r="T27" s="19">
        <f>('PRQ AVG '!T27/5455)*1000</f>
        <v>12.098991750687443</v>
      </c>
      <c r="U27" s="19">
        <f>('PRQ AVG '!U27/6200)*1000</f>
        <v>8.064516129032258</v>
      </c>
      <c r="V27" s="19">
        <f>('PRQ AVG '!V27/7100)*1000</f>
        <v>8.0281690140845079</v>
      </c>
      <c r="W27" s="19">
        <f>('PRQ AVG '!W27/4204)*1000</f>
        <v>15.699333967649858</v>
      </c>
      <c r="X27" s="19">
        <f>('PRQ AVG '!X27/3200)*1000</f>
        <v>7.5</v>
      </c>
      <c r="Y27" s="19">
        <f>('PRQ AVG '!Y27/5020)*1000</f>
        <v>4.9800796812749004</v>
      </c>
      <c r="Z27" s="19">
        <f>('PRQ AVG '!Z27/5500)*1000</f>
        <v>4.7272727272727275</v>
      </c>
      <c r="AA27" s="19">
        <f>('PRQ AVG '!AA27/4500)*1000</f>
        <v>4.8888888888888884</v>
      </c>
      <c r="AB27" s="19">
        <f>('PRQ AVG '!AB27/5600)*1000</f>
        <v>4.2857142857142856</v>
      </c>
      <c r="AC27" s="19">
        <f>('PRQ AVG '!AC27/5600)*1000</f>
        <v>4.4642857142857144</v>
      </c>
      <c r="AD27" s="19">
        <f>('PRQ AVG '!AD27/6100)*1000</f>
        <v>4.0983606557377055</v>
      </c>
      <c r="AE27" s="19">
        <f>('PRQ AVG '!AE27/6750)*1000</f>
        <v>3.4074074074074074</v>
      </c>
      <c r="AF27" s="19">
        <f>('PRQ AVG '!AF27/7504)*1000</f>
        <v>3.3315565031982941</v>
      </c>
      <c r="AG27" s="19">
        <f>('PRQ AVG '!AG27/4932)*1000</f>
        <v>4.6634225466342256</v>
      </c>
      <c r="AH27" s="22">
        <f t="shared" si="0"/>
        <v>7.5707311981841521</v>
      </c>
    </row>
    <row r="28" spans="2:34" x14ac:dyDescent="0.25">
      <c r="B28" s="93"/>
      <c r="C28" s="71">
        <v>10</v>
      </c>
      <c r="D28" s="19">
        <v>13.333299999999999</v>
      </c>
      <c r="E28" s="19">
        <v>9.2575000000000003</v>
      </c>
      <c r="F28" s="19">
        <v>5.6607000000000003</v>
      </c>
      <c r="G28" s="19">
        <v>6.5039999999999996</v>
      </c>
      <c r="H28" s="19">
        <v>7.2704000000000004</v>
      </c>
      <c r="I28" s="19">
        <v>7.8644999999999996</v>
      </c>
      <c r="J28" s="19">
        <v>5.4809999999999999</v>
      </c>
      <c r="K28" s="19">
        <v>4.6020000000000003</v>
      </c>
      <c r="L28" s="19">
        <v>3.6339999999999999</v>
      </c>
      <c r="M28" s="19">
        <v>6.3</v>
      </c>
      <c r="N28" s="19">
        <v>16.2056</v>
      </c>
      <c r="O28" s="19">
        <v>14.470499999999999</v>
      </c>
      <c r="P28" s="19">
        <v>10.351800000000001</v>
      </c>
      <c r="Q28" s="19">
        <f>('PRQ AVG '!Q28/3900)*1000</f>
        <v>9.7435897435897445</v>
      </c>
      <c r="R28" s="19">
        <f>('PRQ AVG '!R28/5100)*1000</f>
        <v>9.0196078431372548</v>
      </c>
      <c r="S28" s="19">
        <f>('PRQ AVG '!S28/5330)*1000</f>
        <v>10.506566604127579</v>
      </c>
      <c r="T28" s="19">
        <f>('PRQ AVG '!T28/5455)*1000</f>
        <v>12.28230980751604</v>
      </c>
      <c r="U28" s="19">
        <f>('PRQ AVG '!U28/6200)*1000</f>
        <v>8.2258064516129039</v>
      </c>
      <c r="V28" s="19">
        <f>('PRQ AVG '!V28/7100)*1000</f>
        <v>8.169014084507042</v>
      </c>
      <c r="W28" s="19">
        <f>('PRQ AVG '!W28/4204)*1000</f>
        <v>15.937202664129401</v>
      </c>
      <c r="X28" s="19">
        <f>('PRQ AVG '!X28/3200)*1000</f>
        <v>7.8125</v>
      </c>
      <c r="Y28" s="19">
        <f>('PRQ AVG '!Y28/5020)*1000</f>
        <v>5.1792828685258963</v>
      </c>
      <c r="Z28" s="19">
        <f>('PRQ AVG '!Z28/5500)*1000</f>
        <v>4.9090909090909092</v>
      </c>
      <c r="AA28" s="19">
        <f>('PRQ AVG '!AA28/4500)*1000</f>
        <v>5.1111111111111116</v>
      </c>
      <c r="AB28" s="19">
        <f>('PRQ AVG '!AB28/5600)*1000</f>
        <v>4.4642857142857144</v>
      </c>
      <c r="AC28" s="19">
        <f>('PRQ AVG '!AC28/5600)*1000</f>
        <v>4.6428571428571432</v>
      </c>
      <c r="AD28" s="19">
        <f>('PRQ AVG '!AD28/6100)*1000</f>
        <v>4.2622950819672134</v>
      </c>
      <c r="AE28" s="19">
        <f>('PRQ AVG '!AE28/6750)*1000</f>
        <v>3.5555555555555558</v>
      </c>
      <c r="AF28" s="19">
        <f>('PRQ AVG '!AF28/7504)*1000</f>
        <v>3.464818763326226</v>
      </c>
      <c r="AG28" s="19">
        <f>('PRQ AVG '!AG28/4932)*1000</f>
        <v>4.8661800486618008</v>
      </c>
      <c r="AH28" s="22">
        <f t="shared" si="0"/>
        <v>7.7695791464667172</v>
      </c>
    </row>
    <row r="29" spans="2:34" x14ac:dyDescent="0.25">
      <c r="B29" s="93"/>
      <c r="C29" s="71">
        <v>11</v>
      </c>
      <c r="D29" s="19">
        <v>13.333299999999999</v>
      </c>
      <c r="E29" s="19">
        <v>9.2575000000000003</v>
      </c>
      <c r="F29" s="19">
        <v>5.6607000000000003</v>
      </c>
      <c r="G29" s="19">
        <v>6.5039999999999996</v>
      </c>
      <c r="H29" s="19">
        <v>7.2704000000000004</v>
      </c>
      <c r="I29" s="19">
        <v>7.8644999999999996</v>
      </c>
      <c r="J29" s="19">
        <v>5.4809999999999999</v>
      </c>
      <c r="K29" s="19">
        <v>4.6020000000000003</v>
      </c>
      <c r="L29" s="19">
        <v>3.6339999999999999</v>
      </c>
      <c r="M29" s="19">
        <v>6.3</v>
      </c>
      <c r="N29" s="19">
        <v>16.2056</v>
      </c>
      <c r="O29" s="19">
        <v>14.470499999999999</v>
      </c>
      <c r="P29" s="19">
        <v>10.351800000000001</v>
      </c>
      <c r="Q29" s="19">
        <f>('PRQ AVG '!Q29/3900)*1000</f>
        <v>10.256410256410257</v>
      </c>
      <c r="R29" s="19">
        <f>('PRQ AVG '!R29/5100)*1000</f>
        <v>9.0196078431372548</v>
      </c>
      <c r="S29" s="19">
        <f>('PRQ AVG '!S29/5330)*1000</f>
        <v>10.506566604127579</v>
      </c>
      <c r="T29" s="19">
        <f>('PRQ AVG '!T29/5455)*1000</f>
        <v>12.648945921173235</v>
      </c>
      <c r="U29" s="19">
        <f>('PRQ AVG '!U29/6200)*1000</f>
        <v>8.5483870967741939</v>
      </c>
      <c r="V29" s="19">
        <f>('PRQ AVG '!V29/7100)*1000</f>
        <v>8.169014084507042</v>
      </c>
      <c r="W29" s="19">
        <f>('PRQ AVG '!W29/4204)*1000</f>
        <v>16.412940057088488</v>
      </c>
      <c r="X29" s="19">
        <f>('PRQ AVG '!X29/3200)*1000</f>
        <v>7.8125</v>
      </c>
      <c r="Y29" s="19">
        <f>('PRQ AVG '!Y29/5020)*1000</f>
        <v>5.1792828685258963</v>
      </c>
      <c r="Z29" s="19">
        <f>('PRQ AVG '!Z29/5500)*1000</f>
        <v>4.9090909090909092</v>
      </c>
      <c r="AA29" s="19">
        <f>('PRQ AVG '!AA29/4500)*1000</f>
        <v>5.1111111111111116</v>
      </c>
      <c r="AB29" s="19">
        <f>('PRQ AVG '!AB29/5600)*1000</f>
        <v>4.4642857142857144</v>
      </c>
      <c r="AC29" s="19">
        <f>('PRQ AVG '!AC29/5600)*1000</f>
        <v>4.6428571428571432</v>
      </c>
      <c r="AD29" s="19">
        <f>('PRQ AVG '!AD29/6100)*1000</f>
        <v>4.2622950819672134</v>
      </c>
      <c r="AE29" s="19">
        <f>('PRQ AVG '!AE29/6750)*1000</f>
        <v>3.5555555555555558</v>
      </c>
      <c r="AF29" s="19">
        <f>('PRQ AVG '!AF29/7504)*1000</f>
        <v>3.464818763326226</v>
      </c>
      <c r="AG29" s="19">
        <f>('PRQ AVG '!AG29/4932)*1000</f>
        <v>4.8661800486618008</v>
      </c>
      <c r="AH29" s="22">
        <f t="shared" si="0"/>
        <v>7.8255049686199873</v>
      </c>
    </row>
    <row r="30" spans="2:34" x14ac:dyDescent="0.25">
      <c r="B30" s="91"/>
      <c r="C30" s="71">
        <v>12</v>
      </c>
      <c r="D30" s="19">
        <v>13.75</v>
      </c>
      <c r="E30" s="19">
        <v>9.5220000000000002</v>
      </c>
      <c r="F30" s="19">
        <v>5.6607000000000003</v>
      </c>
      <c r="G30" s="19">
        <v>6.5039999999999996</v>
      </c>
      <c r="H30" s="19">
        <v>7.4976000000000003</v>
      </c>
      <c r="I30" s="19">
        <v>7.8644999999999996</v>
      </c>
      <c r="J30" s="19">
        <v>5.4809999999999999</v>
      </c>
      <c r="K30" s="19">
        <v>4.7789999999999999</v>
      </c>
      <c r="L30" s="19">
        <v>3.6339999999999999</v>
      </c>
      <c r="M30" s="19">
        <v>6.5625</v>
      </c>
      <c r="N30" s="19">
        <v>16.2056</v>
      </c>
      <c r="O30" s="19">
        <v>14.470499999999999</v>
      </c>
      <c r="P30" s="19">
        <v>10.5435</v>
      </c>
      <c r="Q30" s="19">
        <f>('PRQ AVG '!Q30/3900)*1000</f>
        <v>10.512820512820513</v>
      </c>
      <c r="R30" s="19">
        <f>('PRQ AVG '!R30/5100)*1000</f>
        <v>9.0196078431372548</v>
      </c>
      <c r="S30" s="19">
        <f>('PRQ AVG '!S30/5330)*1000</f>
        <v>10.506566604127579</v>
      </c>
      <c r="T30" s="19">
        <f>('PRQ AVG '!T30/5455)*1000</f>
        <v>12.648945921173235</v>
      </c>
      <c r="U30" s="19">
        <f>('PRQ AVG '!U30/6200)*1000</f>
        <v>8.5483870967741939</v>
      </c>
      <c r="V30" s="19">
        <f>('PRQ AVG '!V30/7100)*1000</f>
        <v>8.169014084507042</v>
      </c>
      <c r="W30" s="19">
        <f>('PRQ AVG '!W30/4204)*1000</f>
        <v>16.412940057088488</v>
      </c>
      <c r="X30" s="19">
        <f>('PRQ AVG '!X30/3200)*1000</f>
        <v>8.125</v>
      </c>
      <c r="Y30" s="19">
        <f>('PRQ AVG '!Y30/5020)*1000</f>
        <v>5.378486055776893</v>
      </c>
      <c r="Z30" s="19">
        <f>('PRQ AVG '!Z30/5500)*1000</f>
        <v>5.0909090909090908</v>
      </c>
      <c r="AA30" s="19">
        <f>('PRQ AVG '!AA30/4500)*1000</f>
        <v>5.1111111111111116</v>
      </c>
      <c r="AB30" s="19">
        <f>('PRQ AVG '!AB30/5600)*1000</f>
        <v>4.4642857142857144</v>
      </c>
      <c r="AC30" s="19">
        <f>('PRQ AVG '!AC30/5600)*1000</f>
        <v>4.6428571428571432</v>
      </c>
      <c r="AD30" s="19">
        <f>('PRQ AVG '!AD30/6100)*1000</f>
        <v>4.2622950819672134</v>
      </c>
      <c r="AE30" s="19">
        <f>('PRQ AVG '!AE30/6750)*1000</f>
        <v>3.5555555555555558</v>
      </c>
      <c r="AF30" s="19">
        <f>('PRQ AVG '!AF30/7504)*1000</f>
        <v>3.464818763326226</v>
      </c>
      <c r="AG30" s="19">
        <f>('PRQ AVG '!AG30/4932)*1000</f>
        <v>4.8661800486618008</v>
      </c>
      <c r="AH30" s="22">
        <f t="shared" si="0"/>
        <v>7.908489356135969</v>
      </c>
    </row>
    <row r="35" spans="6:8" x14ac:dyDescent="0.25">
      <c r="F35" s="97" t="s">
        <v>58</v>
      </c>
      <c r="G35" s="96" t="s">
        <v>63</v>
      </c>
      <c r="H35" s="96"/>
    </row>
    <row r="36" spans="6:8" x14ac:dyDescent="0.25">
      <c r="F36" s="97"/>
      <c r="G36" s="74" t="s">
        <v>59</v>
      </c>
      <c r="H36" s="74" t="s">
        <v>62</v>
      </c>
    </row>
    <row r="37" spans="6:8" x14ac:dyDescent="0.25">
      <c r="F37" s="71">
        <v>0</v>
      </c>
      <c r="G37" s="19">
        <v>0.97908700000000004</v>
      </c>
      <c r="H37" s="19">
        <v>0.973688</v>
      </c>
    </row>
    <row r="38" spans="6:8" x14ac:dyDescent="0.25">
      <c r="F38" s="71">
        <v>1</v>
      </c>
      <c r="G38" s="19">
        <v>1.2422070000000001</v>
      </c>
      <c r="H38" s="19">
        <v>2.1475249999999999</v>
      </c>
    </row>
    <row r="39" spans="6:8" x14ac:dyDescent="0.25">
      <c r="F39" s="71">
        <v>2</v>
      </c>
      <c r="G39" s="19">
        <v>1.694869</v>
      </c>
      <c r="H39" s="19">
        <v>3.803607</v>
      </c>
    </row>
    <row r="40" spans="6:8" x14ac:dyDescent="0.25">
      <c r="F40" s="71">
        <v>3</v>
      </c>
      <c r="G40" s="19">
        <v>1.960596</v>
      </c>
      <c r="H40" s="19">
        <v>5.0325170000000004</v>
      </c>
    </row>
    <row r="41" spans="6:8" x14ac:dyDescent="0.25">
      <c r="F41" s="71">
        <v>4</v>
      </c>
      <c r="G41" s="19">
        <v>1.712861</v>
      </c>
      <c r="H41" s="19">
        <v>5.7550569999999999</v>
      </c>
    </row>
    <row r="42" spans="6:8" x14ac:dyDescent="0.25">
      <c r="F42" s="71">
        <v>5</v>
      </c>
      <c r="G42" s="19">
        <v>1.4602619999999999</v>
      </c>
      <c r="H42" s="19">
        <v>6.4383460000000001</v>
      </c>
    </row>
    <row r="43" spans="6:8" x14ac:dyDescent="0.25">
      <c r="F43" s="71">
        <v>6</v>
      </c>
      <c r="G43" s="19">
        <v>1.2019169999999999</v>
      </c>
      <c r="H43" s="19">
        <v>6.894895</v>
      </c>
    </row>
    <row r="44" spans="6:8" x14ac:dyDescent="0.25">
      <c r="F44" s="71">
        <v>7</v>
      </c>
      <c r="G44" s="19">
        <v>0.96043999999999996</v>
      </c>
      <c r="H44" s="19">
        <v>7.4077669999999998</v>
      </c>
    </row>
    <row r="45" spans="6:8" x14ac:dyDescent="0.25">
      <c r="F45" s="71">
        <v>8</v>
      </c>
      <c r="G45" s="19">
        <v>0.549099</v>
      </c>
      <c r="H45" s="19">
        <v>7.5707310000000003</v>
      </c>
    </row>
    <row r="46" spans="6:8" x14ac:dyDescent="0.25">
      <c r="F46" s="71">
        <v>9</v>
      </c>
      <c r="G46" s="19">
        <v>0.28628399999999998</v>
      </c>
      <c r="H46" s="19">
        <v>7.5707310000000003</v>
      </c>
    </row>
    <row r="47" spans="6:8" x14ac:dyDescent="0.25">
      <c r="F47" s="71">
        <v>10</v>
      </c>
      <c r="G47" s="19">
        <v>0.31022300000000003</v>
      </c>
      <c r="H47" s="19">
        <v>7.7695790000000002</v>
      </c>
    </row>
    <row r="48" spans="6:8" x14ac:dyDescent="0.25">
      <c r="F48" s="71">
        <v>11</v>
      </c>
      <c r="G48" s="19">
        <v>0.187804</v>
      </c>
      <c r="H48" s="19">
        <v>7.8255049999999997</v>
      </c>
    </row>
    <row r="49" spans="6:8" x14ac:dyDescent="0.25">
      <c r="F49" s="71">
        <v>12</v>
      </c>
      <c r="G49" s="19">
        <v>0.143646</v>
      </c>
      <c r="H49" s="19">
        <v>7.9084890000000003</v>
      </c>
    </row>
  </sheetData>
  <mergeCells count="4">
    <mergeCell ref="B18:B30"/>
    <mergeCell ref="B5:B17"/>
    <mergeCell ref="G35:H35"/>
    <mergeCell ref="F35:F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EDFE-447D-4783-B80B-60AF70E7696F}">
  <dimension ref="B3:AM49"/>
  <sheetViews>
    <sheetView topLeftCell="A17" zoomScale="82" zoomScaleNormal="145" workbookViewId="0">
      <selection activeCell="M56" sqref="M56"/>
    </sheetView>
  </sheetViews>
  <sheetFormatPr defaultColWidth="8.77734375" defaultRowHeight="13.2" x14ac:dyDescent="0.25"/>
  <cols>
    <col min="2" max="2" width="12.44140625" customWidth="1"/>
    <col min="3" max="3" width="10.77734375" customWidth="1"/>
    <col min="5" max="5" width="10.6640625" customWidth="1"/>
    <col min="22" max="22" width="11.109375" customWidth="1"/>
  </cols>
  <sheetData>
    <row r="3" spans="2:39" ht="17.399999999999999" x14ac:dyDescent="0.25">
      <c r="B3" s="98" t="s">
        <v>52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V3" s="98" t="s">
        <v>66</v>
      </c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spans="2:39" x14ac:dyDescent="0.25">
      <c r="B4" s="76" t="s">
        <v>63</v>
      </c>
      <c r="C4" s="71" t="s">
        <v>58</v>
      </c>
      <c r="D4" s="74" t="s">
        <v>5</v>
      </c>
      <c r="E4" s="74" t="s">
        <v>7</v>
      </c>
      <c r="F4" s="74" t="s">
        <v>9</v>
      </c>
      <c r="G4" s="74" t="s">
        <v>10</v>
      </c>
      <c r="H4" s="74" t="s">
        <v>11</v>
      </c>
      <c r="I4" s="74" t="s">
        <v>28</v>
      </c>
      <c r="J4" s="74" t="s">
        <v>29</v>
      </c>
      <c r="K4" s="74" t="s">
        <v>31</v>
      </c>
      <c r="L4" s="74" t="s">
        <v>37</v>
      </c>
      <c r="M4" s="74" t="s">
        <v>38</v>
      </c>
      <c r="N4" s="74" t="s">
        <v>40</v>
      </c>
      <c r="O4" s="74" t="s">
        <v>41</v>
      </c>
      <c r="P4" s="74" t="s">
        <v>42</v>
      </c>
      <c r="Q4" s="74" t="s">
        <v>44</v>
      </c>
      <c r="R4" s="74" t="s">
        <v>45</v>
      </c>
      <c r="S4" s="74" t="s">
        <v>61</v>
      </c>
      <c r="V4" s="71" t="s">
        <v>63</v>
      </c>
      <c r="W4" s="71" t="s">
        <v>58</v>
      </c>
      <c r="X4" s="74" t="s">
        <v>8</v>
      </c>
      <c r="Y4" s="74" t="s">
        <v>12</v>
      </c>
      <c r="Z4" s="74" t="s">
        <v>13</v>
      </c>
      <c r="AA4" s="74" t="s">
        <v>15</v>
      </c>
      <c r="AB4" s="74" t="s">
        <v>16</v>
      </c>
      <c r="AC4" s="74" t="s">
        <v>30</v>
      </c>
      <c r="AD4" s="74" t="s">
        <v>6</v>
      </c>
      <c r="AE4" s="74" t="s">
        <v>32</v>
      </c>
      <c r="AF4" s="74" t="s">
        <v>33</v>
      </c>
      <c r="AG4" s="74" t="s">
        <v>34</v>
      </c>
      <c r="AH4" s="74" t="s">
        <v>35</v>
      </c>
      <c r="AI4" s="74" t="s">
        <v>36</v>
      </c>
      <c r="AJ4" s="74" t="s">
        <v>39</v>
      </c>
      <c r="AK4" s="74" t="s">
        <v>43</v>
      </c>
      <c r="AL4" s="74" t="s">
        <v>46</v>
      </c>
      <c r="AM4" s="74" t="s">
        <v>65</v>
      </c>
    </row>
    <row r="5" spans="2:39" x14ac:dyDescent="0.25">
      <c r="B5" s="89" t="s">
        <v>59</v>
      </c>
      <c r="C5" s="71">
        <v>0</v>
      </c>
      <c r="D5" s="16">
        <v>2.5</v>
      </c>
      <c r="E5" s="19">
        <v>0.87080000000000002</v>
      </c>
      <c r="F5" s="19">
        <v>1.0840000000000001</v>
      </c>
      <c r="G5" s="19">
        <v>1.3632</v>
      </c>
      <c r="H5" s="19">
        <v>1.1234999999999999</v>
      </c>
      <c r="I5" s="19">
        <v>1.724</v>
      </c>
      <c r="J5" s="19">
        <f>('PRQ AVG '!O5/3800)*1000</f>
        <v>1.0526315789473684</v>
      </c>
      <c r="K5" s="19">
        <f>('PRQ AVG '!R5/5100)*1000</f>
        <v>0.78431372549019607</v>
      </c>
      <c r="L5" s="19">
        <f>('PRQ AVG '!X5/3200)*1000</f>
        <v>1.5625</v>
      </c>
      <c r="M5" s="19">
        <f>('PRQ AVG '!Y5/5020)*1000</f>
        <v>0.59760956175298796</v>
      </c>
      <c r="N5" s="19">
        <f>('PRQ AVG '!AA5/4500)*1000</f>
        <v>0.44444444444444448</v>
      </c>
      <c r="O5" s="19">
        <f>('PRQ AVG '!AB5/5600)*1000</f>
        <v>0.89285714285714279</v>
      </c>
      <c r="P5" s="19">
        <f>('PRQ AVG '!AC5/5600)*1000</f>
        <v>0.5357142857142857</v>
      </c>
      <c r="Q5" s="19">
        <f>('PRQ AVG '!AE5/6750)*1000</f>
        <v>0.44444444444444448</v>
      </c>
      <c r="R5" s="19">
        <f>('PRQ AVG '!AF5/7504)*1000</f>
        <v>0.53304904051172708</v>
      </c>
      <c r="S5" s="22">
        <f t="shared" ref="S5:S30" si="0">AVERAGE(D5:R5)</f>
        <v>1.0342042816108399</v>
      </c>
      <c r="V5" s="89" t="s">
        <v>59</v>
      </c>
      <c r="W5" s="71">
        <v>0</v>
      </c>
      <c r="X5" s="19">
        <v>1.3225</v>
      </c>
      <c r="Y5" s="19">
        <v>1.0149999999999999</v>
      </c>
      <c r="Z5" s="19">
        <v>1.0620000000000001</v>
      </c>
      <c r="AA5" s="19">
        <v>0.47399999999999998</v>
      </c>
      <c r="AB5" s="19">
        <v>1.05</v>
      </c>
      <c r="AC5" s="19">
        <f>('PRQ AVG '!P5/5215)*1000</f>
        <v>0.57526366251198457</v>
      </c>
      <c r="AD5" s="19">
        <f>('PRQ AVG '!Q5/3900)*1000</f>
        <v>0.76923076923076927</v>
      </c>
      <c r="AE5" s="19">
        <f>('PRQ AVG '!S5/5330)*1000</f>
        <v>0.93808630393996251</v>
      </c>
      <c r="AF5" s="19">
        <f>('PRQ AVG '!T5/5455)*1000</f>
        <v>1.0999083409715857</v>
      </c>
      <c r="AG5" s="19">
        <f>('PRQ AVG '!U5/6200)*1000</f>
        <v>0.967741935483871</v>
      </c>
      <c r="AH5" s="19">
        <f>('PRQ AVG '!V5/7100)*1000</f>
        <v>0.98591549295774639</v>
      </c>
      <c r="AI5" s="19">
        <f>('PRQ AVG '!W5/4204)*1000</f>
        <v>1.4272121788772598</v>
      </c>
      <c r="AJ5" s="19">
        <f>('PRQ AVG '!Z5/5500)*1000</f>
        <v>0.90909090909090906</v>
      </c>
      <c r="AK5" s="19">
        <f>('PRQ AVG '!AD5/6100)*1000</f>
        <v>0.65573770491803274</v>
      </c>
      <c r="AL5" s="19">
        <f>('PRQ AVG '!AG5/4932)*1000</f>
        <v>0.6082725060827251</v>
      </c>
      <c r="AM5" s="22">
        <f t="shared" ref="AM5:AM30" si="1">AVERAGE(X5:AL5)</f>
        <v>0.92399732027098969</v>
      </c>
    </row>
    <row r="6" spans="2:39" x14ac:dyDescent="0.25">
      <c r="B6" s="89"/>
      <c r="C6" s="71">
        <v>1</v>
      </c>
      <c r="D6" s="16">
        <v>2.9165999999999999</v>
      </c>
      <c r="E6" s="19">
        <v>0.65310000000000001</v>
      </c>
      <c r="F6" s="19">
        <v>0.81299999999999994</v>
      </c>
      <c r="G6" s="19">
        <v>0.90880000000000005</v>
      </c>
      <c r="H6" s="19">
        <v>0.89880000000000004</v>
      </c>
      <c r="I6" s="19">
        <v>2.4136000000000002</v>
      </c>
      <c r="J6" s="19">
        <f>('PRQ AVG '!O6/3800)*1000</f>
        <v>2.6315789473684208</v>
      </c>
      <c r="K6" s="19">
        <f>('PRQ AVG '!R6/5100)*1000</f>
        <v>1.1764705882352939</v>
      </c>
      <c r="L6" s="19">
        <f>('PRQ AVG '!X6/3200)*1000</f>
        <v>0.9375</v>
      </c>
      <c r="M6" s="19">
        <f>('PRQ AVG '!Y6/5020)*1000</f>
        <v>0.99601593625498008</v>
      </c>
      <c r="N6" s="19">
        <f>('PRQ AVG '!AA6/4500)*1000</f>
        <v>0.66666666666666663</v>
      </c>
      <c r="O6" s="19">
        <f>('PRQ AVG '!AB6/5600)*1000</f>
        <v>0.7142857142857143</v>
      </c>
      <c r="P6" s="19">
        <f>('PRQ AVG '!AC6/5600)*1000</f>
        <v>0.89285714285714279</v>
      </c>
      <c r="Q6" s="19">
        <f>('PRQ AVG '!AE6/6750)*1000</f>
        <v>0.29629629629629628</v>
      </c>
      <c r="R6" s="19">
        <f>('PRQ AVG '!AF6/7504)*1000</f>
        <v>0.53304904051172708</v>
      </c>
      <c r="S6" s="22">
        <f t="shared" si="0"/>
        <v>1.1632413554984162</v>
      </c>
      <c r="V6" s="89"/>
      <c r="W6" s="71">
        <v>1</v>
      </c>
      <c r="X6" s="19">
        <v>1.587</v>
      </c>
      <c r="Y6" s="19">
        <v>0.81200000000000006</v>
      </c>
      <c r="Z6" s="19">
        <v>0.53100000000000003</v>
      </c>
      <c r="AA6" s="19">
        <v>0.47399999999999998</v>
      </c>
      <c r="AB6" s="19">
        <v>0.78749999999999998</v>
      </c>
      <c r="AC6" s="19">
        <f>('PRQ AVG '!P6/5215)*1000</f>
        <v>0.57526366251198457</v>
      </c>
      <c r="AD6" s="19">
        <f>('PRQ AVG '!Q6/3900)*1000</f>
        <v>0.76923076923076927</v>
      </c>
      <c r="AE6" s="19">
        <f>('PRQ AVG '!S6/5330)*1000</f>
        <v>2.0637898686679175</v>
      </c>
      <c r="AF6" s="19">
        <f>('PRQ AVG '!T6/5455)*1000</f>
        <v>2.7497708524289641</v>
      </c>
      <c r="AG6" s="19">
        <f>('PRQ AVG '!U6/6200)*1000</f>
        <v>1.935483870967742</v>
      </c>
      <c r="AH6" s="19">
        <f>('PRQ AVG '!V6/7100)*1000</f>
        <v>1.8309859154929577</v>
      </c>
      <c r="AI6" s="19">
        <f>('PRQ AVG '!W6/4204)*1000</f>
        <v>3.5680304471931494</v>
      </c>
      <c r="AJ6" s="19">
        <f>('PRQ AVG '!Z6/5500)*1000</f>
        <v>0.90909090909090906</v>
      </c>
      <c r="AK6" s="19">
        <f>('PRQ AVG '!AD6/6100)*1000</f>
        <v>0.81967213114754101</v>
      </c>
      <c r="AL6" s="19">
        <f>('PRQ AVG '!AG6/4932)*1000</f>
        <v>0.40551500405515006</v>
      </c>
      <c r="AM6" s="22">
        <f t="shared" si="1"/>
        <v>1.3212222287191391</v>
      </c>
    </row>
    <row r="7" spans="2:39" x14ac:dyDescent="0.25">
      <c r="B7" s="89"/>
      <c r="C7" s="71">
        <v>2</v>
      </c>
      <c r="D7" s="16">
        <v>2.9165999999999999</v>
      </c>
      <c r="E7" s="19">
        <v>0.43540000000000001</v>
      </c>
      <c r="F7" s="19">
        <v>0.54200000000000004</v>
      </c>
      <c r="G7" s="19">
        <v>1.1359999999999999</v>
      </c>
      <c r="H7" s="19">
        <v>1.1234999999999999</v>
      </c>
      <c r="I7" s="19">
        <v>4.8272000000000004</v>
      </c>
      <c r="J7" s="19">
        <f>('PRQ AVG '!O7/3800)*1000</f>
        <v>3.9473684210526319</v>
      </c>
      <c r="K7" s="19">
        <f>('PRQ AVG '!R7/5100)*1000</f>
        <v>2.5490196078431375</v>
      </c>
      <c r="L7" s="19">
        <f>('PRQ AVG '!X7/3200)*1000</f>
        <v>1.5625</v>
      </c>
      <c r="M7" s="19">
        <f>('PRQ AVG '!Y7/5020)*1000</f>
        <v>1.3944223107569722</v>
      </c>
      <c r="N7" s="19">
        <f>('PRQ AVG '!AA7/4500)*1000</f>
        <v>0.66666666666666663</v>
      </c>
      <c r="O7" s="19">
        <f>('PRQ AVG '!AB7/5600)*1000</f>
        <v>1.0714285714285714</v>
      </c>
      <c r="P7" s="19">
        <f>('PRQ AVG '!AC7/5600)*1000</f>
        <v>1.0714285714285714</v>
      </c>
      <c r="Q7" s="19">
        <f>('PRQ AVG '!AE7/6750)*1000</f>
        <v>0.44444444444444448</v>
      </c>
      <c r="R7" s="19">
        <f>('PRQ AVG '!AF7/7504)*1000</f>
        <v>0.53304904051172708</v>
      </c>
      <c r="S7" s="22">
        <f t="shared" si="0"/>
        <v>1.6147351756088486</v>
      </c>
      <c r="V7" s="89"/>
      <c r="W7" s="71">
        <v>2</v>
      </c>
      <c r="X7" s="19">
        <v>1.587</v>
      </c>
      <c r="Y7" s="19">
        <v>0.60899999999999999</v>
      </c>
      <c r="Z7" s="19">
        <v>0.70799999999999996</v>
      </c>
      <c r="AA7" s="19">
        <v>0.63200000000000001</v>
      </c>
      <c r="AB7" s="19">
        <v>1.05</v>
      </c>
      <c r="AC7" s="19">
        <f>('PRQ AVG '!P7/5215)*1000</f>
        <v>1.5340364333652923</v>
      </c>
      <c r="AD7" s="19">
        <f>('PRQ AVG '!Q7/3900)*1000</f>
        <v>1.2820512820512822</v>
      </c>
      <c r="AE7" s="19">
        <f>('PRQ AVG '!S7/5330)*1000</f>
        <v>3.0018761726078798</v>
      </c>
      <c r="AF7" s="19">
        <f>('PRQ AVG '!T7/5455)*1000</f>
        <v>3.6663611365719526</v>
      </c>
      <c r="AG7" s="19">
        <f>('PRQ AVG '!U7/6200)*1000</f>
        <v>2.5806451612903225</v>
      </c>
      <c r="AH7" s="19">
        <f>('PRQ AVG '!V7/7100)*1000</f>
        <v>2.5352112676056335</v>
      </c>
      <c r="AI7" s="19">
        <f>('PRQ AVG '!W7/4204)*1000</f>
        <v>4.7573739295908659</v>
      </c>
      <c r="AJ7" s="19">
        <f>('PRQ AVG '!Z7/5500)*1000</f>
        <v>1.0909090909090911</v>
      </c>
      <c r="AK7" s="19">
        <f>('PRQ AVG '!AD7/6100)*1000</f>
        <v>0.98360655737704916</v>
      </c>
      <c r="AL7" s="19">
        <f>('PRQ AVG '!AG7/4932)*1000</f>
        <v>0.6082725060827251</v>
      </c>
      <c r="AM7" s="22">
        <f t="shared" si="1"/>
        <v>1.7750895691634727</v>
      </c>
    </row>
    <row r="8" spans="2:39" x14ac:dyDescent="0.25">
      <c r="B8" s="89"/>
      <c r="C8" s="71">
        <v>3</v>
      </c>
      <c r="D8" s="16">
        <v>2.5</v>
      </c>
      <c r="E8" s="19">
        <v>0.43540000000000001</v>
      </c>
      <c r="F8" s="19">
        <v>0.81299999999999994</v>
      </c>
      <c r="G8" s="19">
        <v>1.1359999999999999</v>
      </c>
      <c r="H8" s="19">
        <v>0.67410000000000003</v>
      </c>
      <c r="I8" s="19">
        <v>6.2064000000000004</v>
      </c>
      <c r="J8" s="19">
        <f>('PRQ AVG '!O8/3800)*1000</f>
        <v>4.7368421052631584</v>
      </c>
      <c r="K8" s="19">
        <f>('PRQ AVG '!R8/5100)*1000</f>
        <v>3.3333333333333335</v>
      </c>
      <c r="L8" s="19">
        <f>('PRQ AVG '!X8/3200)*1000</f>
        <v>1.25</v>
      </c>
      <c r="M8" s="19">
        <f>('PRQ AVG '!Y8/5020)*1000</f>
        <v>1.3944223107569722</v>
      </c>
      <c r="N8" s="19">
        <f>('PRQ AVG '!AA8/4500)*1000</f>
        <v>1.1111111111111112</v>
      </c>
      <c r="O8" s="19">
        <f>('PRQ AVG '!AB8/5600)*1000</f>
        <v>0.7142857142857143</v>
      </c>
      <c r="P8" s="19">
        <f>('PRQ AVG '!AC8/5600)*1000</f>
        <v>0.7142857142857143</v>
      </c>
      <c r="Q8" s="19">
        <f>('PRQ AVG '!AE8/6750)*1000</f>
        <v>0.44444444444444448</v>
      </c>
      <c r="R8" s="19">
        <f>('PRQ AVG '!AF8/7504)*1000</f>
        <v>0.66631130063965882</v>
      </c>
      <c r="S8" s="22">
        <f t="shared" si="0"/>
        <v>1.7419957356080071</v>
      </c>
      <c r="V8" s="89"/>
      <c r="W8" s="71">
        <v>3</v>
      </c>
      <c r="X8" s="19">
        <v>1.0580000000000001</v>
      </c>
      <c r="Y8" s="19">
        <v>1.0149999999999999</v>
      </c>
      <c r="Z8" s="19">
        <v>0.53100000000000003</v>
      </c>
      <c r="AA8" s="19">
        <v>0.47399999999999998</v>
      </c>
      <c r="AB8" s="19">
        <v>0.78749999999999998</v>
      </c>
      <c r="AC8" s="19">
        <f>('PRQ AVG '!P8/5215)*1000</f>
        <v>2.8763183125599232</v>
      </c>
      <c r="AD8" s="19">
        <f>('PRQ AVG '!Q8/3900)*1000</f>
        <v>2.5641025641025643</v>
      </c>
      <c r="AE8" s="19">
        <f>('PRQ AVG '!S8/5330)*1000</f>
        <v>3.5647279549718576</v>
      </c>
      <c r="AF8" s="19">
        <f>('PRQ AVG '!T8/5455)*1000</f>
        <v>4.9495875343721361</v>
      </c>
      <c r="AG8" s="19">
        <f>('PRQ AVG '!U8/6200)*1000</f>
        <v>2.2580645161290325</v>
      </c>
      <c r="AH8" s="19">
        <f>('PRQ AVG '!V8/7100)*1000</f>
        <v>2.9577464788732395</v>
      </c>
      <c r="AI8" s="19">
        <f>('PRQ AVG '!W8/4204)*1000</f>
        <v>6.4224548049476686</v>
      </c>
      <c r="AJ8" s="19">
        <f>('PRQ AVG '!Z8/5500)*1000</f>
        <v>1.2727272727272727</v>
      </c>
      <c r="AK8" s="19">
        <f>('PRQ AVG '!AD8/6100)*1000</f>
        <v>1.1475409836065573</v>
      </c>
      <c r="AL8" s="19">
        <f>('PRQ AVG '!AG8/4932)*1000</f>
        <v>0.81103000811030013</v>
      </c>
      <c r="AM8" s="22">
        <f t="shared" si="1"/>
        <v>2.17932002869337</v>
      </c>
    </row>
    <row r="9" spans="2:39" x14ac:dyDescent="0.25">
      <c r="B9" s="89"/>
      <c r="C9" s="71">
        <v>4</v>
      </c>
      <c r="D9" s="16">
        <v>1.6666000000000001</v>
      </c>
      <c r="E9" s="19">
        <v>0.43540000000000001</v>
      </c>
      <c r="F9" s="19">
        <v>0.54200000000000004</v>
      </c>
      <c r="G9" s="19">
        <v>0.68159999999999998</v>
      </c>
      <c r="H9" s="19">
        <v>0.67410000000000003</v>
      </c>
      <c r="I9" s="19">
        <v>5.8616000000000001</v>
      </c>
      <c r="J9" s="19">
        <f>('PRQ AVG '!O9/3800)*1000</f>
        <v>5</v>
      </c>
      <c r="K9" s="19">
        <f>('PRQ AVG '!R9/5100)*1000</f>
        <v>3.1372549019607843</v>
      </c>
      <c r="L9" s="19">
        <f>('PRQ AVG '!X9/3200)*1000</f>
        <v>0.625</v>
      </c>
      <c r="M9" s="19">
        <f>('PRQ AVG '!Y9/5020)*1000</f>
        <v>0.79681274900398413</v>
      </c>
      <c r="N9" s="19">
        <f>('PRQ AVG '!AA9/4500)*1000</f>
        <v>1.1111111111111112</v>
      </c>
      <c r="O9" s="19">
        <f>('PRQ AVG '!AB9/5600)*1000</f>
        <v>0.35714285714285715</v>
      </c>
      <c r="P9" s="19">
        <f>('PRQ AVG '!AC9/5600)*1000</f>
        <v>0.5357142857142857</v>
      </c>
      <c r="Q9" s="19">
        <f>('PRQ AVG '!AE9/6750)*1000</f>
        <v>0.29629629629629628</v>
      </c>
      <c r="R9" s="19">
        <f>('PRQ AVG '!AF9/7504)*1000</f>
        <v>0.39978678038379528</v>
      </c>
      <c r="S9" s="22">
        <f t="shared" si="0"/>
        <v>1.4746945987742075</v>
      </c>
      <c r="V9" s="89"/>
      <c r="W9" s="71">
        <v>4</v>
      </c>
      <c r="X9" s="19">
        <v>0.52900000000000003</v>
      </c>
      <c r="Y9" s="19">
        <v>0.60899999999999999</v>
      </c>
      <c r="Z9" s="19">
        <v>0.53100000000000003</v>
      </c>
      <c r="AA9" s="19">
        <v>0.47399999999999998</v>
      </c>
      <c r="AB9" s="19">
        <v>1.05</v>
      </c>
      <c r="AC9" s="19">
        <f>('PRQ AVG '!P9/5215)*1000</f>
        <v>3.0680728667305845</v>
      </c>
      <c r="AD9" s="19">
        <f>('PRQ AVG '!Q9/3900)*1000</f>
        <v>2.0512820512820511</v>
      </c>
      <c r="AE9" s="19">
        <f>('PRQ AVG '!S9/5330)*1000</f>
        <v>3.0018761726078798</v>
      </c>
      <c r="AF9" s="19">
        <f>('PRQ AVG '!T9/5455)*1000</f>
        <v>5.1329055912007338</v>
      </c>
      <c r="AG9" s="19">
        <f>('PRQ AVG '!U9/6200)*1000</f>
        <v>1.4516129032258065</v>
      </c>
      <c r="AH9" s="19">
        <f>('PRQ AVG '!V9/7100)*1000</f>
        <v>2.5352112676056335</v>
      </c>
      <c r="AI9" s="19">
        <f>('PRQ AVG '!W9/4204)*1000</f>
        <v>6.6603235014272126</v>
      </c>
      <c r="AJ9" s="19">
        <f>('PRQ AVG '!Z9/5500)*1000</f>
        <v>0.90909090909090906</v>
      </c>
      <c r="AK9" s="19">
        <f>('PRQ AVG '!AD9/6100)*1000</f>
        <v>0.65573770491803274</v>
      </c>
      <c r="AL9" s="19">
        <f>('PRQ AVG '!AG9/4932)*1000</f>
        <v>0.6082725060827251</v>
      </c>
      <c r="AM9" s="22">
        <f t="shared" si="1"/>
        <v>1.951159031611438</v>
      </c>
    </row>
    <row r="10" spans="2:39" x14ac:dyDescent="0.25">
      <c r="B10" s="89"/>
      <c r="C10" s="71">
        <v>5</v>
      </c>
      <c r="D10" s="16">
        <v>2.0832999999999999</v>
      </c>
      <c r="E10" s="19">
        <v>0.65310000000000001</v>
      </c>
      <c r="F10" s="19">
        <v>0.27100000000000002</v>
      </c>
      <c r="G10" s="19">
        <v>0.96879999999999999</v>
      </c>
      <c r="H10" s="19">
        <v>0.89880000000000004</v>
      </c>
      <c r="I10" s="19">
        <v>4.1375999999999999</v>
      </c>
      <c r="J10" s="19">
        <f>('PRQ AVG '!O10/3800)*1000</f>
        <v>3.6842105263157894</v>
      </c>
      <c r="K10" s="19">
        <f>('PRQ AVG '!R10/5100)*1000</f>
        <v>2.1568627450980391</v>
      </c>
      <c r="L10" s="19">
        <f>('PRQ AVG '!X10/3200)*1000</f>
        <v>0.625</v>
      </c>
      <c r="M10" s="19">
        <f>('PRQ AVG '!Y10/5020)*1000</f>
        <v>0.39840637450199207</v>
      </c>
      <c r="N10" s="19">
        <f>('PRQ AVG '!AA10/4500)*1000</f>
        <v>0.88888888888888895</v>
      </c>
      <c r="O10" s="19">
        <f>('PRQ AVG '!AB10/5600)*1000</f>
        <v>0.5357142857142857</v>
      </c>
      <c r="P10" s="19">
        <f>('PRQ AVG '!AC10/5600)*1000</f>
        <v>0.5357142857142857</v>
      </c>
      <c r="Q10" s="19">
        <f>('PRQ AVG '!AE10/6750)*1000</f>
        <v>0.29629629629629628</v>
      </c>
      <c r="R10" s="19">
        <f>('PRQ AVG '!AF10/7504)*1000</f>
        <v>0.53304904051172708</v>
      </c>
      <c r="S10" s="22">
        <f t="shared" si="0"/>
        <v>1.2444494962027535</v>
      </c>
      <c r="V10" s="89"/>
      <c r="W10" s="71">
        <v>5</v>
      </c>
      <c r="X10" s="19">
        <v>0.26450000000000001</v>
      </c>
      <c r="Y10" s="19">
        <v>0.60899999999999999</v>
      </c>
      <c r="Z10" s="19">
        <v>0.35399999999999998</v>
      </c>
      <c r="AA10" s="19">
        <v>0.63200000000000001</v>
      </c>
      <c r="AB10" s="19">
        <v>1.05</v>
      </c>
      <c r="AC10" s="19">
        <f>('PRQ AVG '!P10/5215)*1000</f>
        <v>3.0680728667305845</v>
      </c>
      <c r="AD10" s="19">
        <f>('PRQ AVG '!Q10/3900)*1000</f>
        <v>1.0256410256410255</v>
      </c>
      <c r="AE10" s="19">
        <f>('PRQ AVG '!S10/5330)*1000</f>
        <v>2.0637898686679175</v>
      </c>
      <c r="AF10" s="19">
        <f>('PRQ AVG '!T10/5455)*1000</f>
        <v>5.1329055912007338</v>
      </c>
      <c r="AG10" s="19">
        <f>('PRQ AVG '!U10/6200)*1000</f>
        <v>0.64516129032258063</v>
      </c>
      <c r="AH10" s="19">
        <f>('PRQ AVG '!V10/7100)*1000</f>
        <v>1.8309859154929577</v>
      </c>
      <c r="AI10" s="19">
        <f>('PRQ AVG '!W10/4204)*1000</f>
        <v>6.6603235014272126</v>
      </c>
      <c r="AJ10" s="19">
        <f>('PRQ AVG '!Z10/5500)*1000</f>
        <v>0.90909090909090906</v>
      </c>
      <c r="AK10" s="19">
        <f>('PRQ AVG '!AD10/6100)*1000</f>
        <v>0.49180327868852458</v>
      </c>
      <c r="AL10" s="19">
        <f>('PRQ AVG '!AG10/4932)*1000</f>
        <v>0.40551500405515006</v>
      </c>
      <c r="AM10" s="22">
        <f t="shared" si="1"/>
        <v>1.67618595008784</v>
      </c>
    </row>
    <row r="11" spans="2:39" x14ac:dyDescent="0.25">
      <c r="B11" s="89"/>
      <c r="C11" s="71">
        <v>6</v>
      </c>
      <c r="D11" s="16">
        <v>1.6666000000000001</v>
      </c>
      <c r="E11" s="19">
        <v>0.43540000000000001</v>
      </c>
      <c r="F11" s="19">
        <v>0</v>
      </c>
      <c r="G11" s="19">
        <v>0.68159999999999998</v>
      </c>
      <c r="H11" s="19">
        <v>0.22470000000000001</v>
      </c>
      <c r="I11" s="19">
        <v>2.7584</v>
      </c>
      <c r="J11" s="19">
        <f>('PRQ AVG '!O11/3800)*1000</f>
        <v>4.2105263157894735</v>
      </c>
      <c r="K11" s="19">
        <f>('PRQ AVG '!R11/5100)*1000</f>
        <v>1.3725490196078431</v>
      </c>
      <c r="L11" s="19">
        <f>('PRQ AVG '!X11/3200)*1000</f>
        <v>0.625</v>
      </c>
      <c r="M11" s="19">
        <f>('PRQ AVG '!Y11/5020)*1000</f>
        <v>0.19920318725099603</v>
      </c>
      <c r="N11" s="19">
        <f>('PRQ AVG '!AA11/4500)*1000</f>
        <v>0.66666666666666663</v>
      </c>
      <c r="O11" s="19">
        <f>('PRQ AVG '!AB11/5600)*1000</f>
        <v>0.5357142857142857</v>
      </c>
      <c r="P11" s="19">
        <f>('PRQ AVG '!AC11/5600)*1000</f>
        <v>0.35714285714285715</v>
      </c>
      <c r="Q11" s="19">
        <f>('PRQ AVG '!AE11/6750)*1000</f>
        <v>0.14814814814814814</v>
      </c>
      <c r="R11" s="19">
        <f>('PRQ AVG '!AF11/7504)*1000</f>
        <v>0.39978678038379528</v>
      </c>
      <c r="S11" s="22">
        <f t="shared" si="0"/>
        <v>0.95209581738027116</v>
      </c>
      <c r="V11" s="89"/>
      <c r="W11" s="71">
        <v>6</v>
      </c>
      <c r="X11" s="19">
        <v>0.26450000000000001</v>
      </c>
      <c r="Y11" s="19">
        <v>0.20300000000000001</v>
      </c>
      <c r="Z11" s="19">
        <v>0.17699999999999999</v>
      </c>
      <c r="AA11" s="19">
        <v>0.47399999999999998</v>
      </c>
      <c r="AB11" s="19">
        <v>0.78749999999999998</v>
      </c>
      <c r="AC11" s="19">
        <f>('PRQ AVG '!P11/5215)*1000</f>
        <v>2.8763183125599232</v>
      </c>
      <c r="AD11" s="19">
        <f>('PRQ AVG '!Q11/3900)*1000</f>
        <v>0.51282051282051277</v>
      </c>
      <c r="AE11" s="19">
        <f>('PRQ AVG '!S11/5330)*1000</f>
        <v>2.4390243902439024</v>
      </c>
      <c r="AF11" s="19">
        <f>('PRQ AVG '!T11/5455)*1000</f>
        <v>4.5829514207149407</v>
      </c>
      <c r="AG11" s="19">
        <f>('PRQ AVG '!U11/6200)*1000</f>
        <v>0.16129032258064516</v>
      </c>
      <c r="AH11" s="19">
        <f>('PRQ AVG '!V11/7100)*1000</f>
        <v>2.112676056338028</v>
      </c>
      <c r="AI11" s="19">
        <f>('PRQ AVG '!W11/4204)*1000</f>
        <v>5.9467174119885815</v>
      </c>
      <c r="AJ11" s="19">
        <f>('PRQ AVG '!Z11/5500)*1000</f>
        <v>0.54545454545454553</v>
      </c>
      <c r="AK11" s="19">
        <f>('PRQ AVG '!AD11/6100)*1000</f>
        <v>0.49180327868852458</v>
      </c>
      <c r="AL11" s="19">
        <f>('PRQ AVG '!AG11/4932)*1000</f>
        <v>0.20275750202757503</v>
      </c>
      <c r="AM11" s="22">
        <f t="shared" si="1"/>
        <v>1.451854250227812</v>
      </c>
    </row>
    <row r="12" spans="2:39" x14ac:dyDescent="0.25">
      <c r="B12" s="89"/>
      <c r="C12" s="71">
        <v>7</v>
      </c>
      <c r="D12" s="16">
        <v>1.25</v>
      </c>
      <c r="E12" s="19">
        <v>0.43540000000000001</v>
      </c>
      <c r="F12" s="19">
        <v>0.27100000000000002</v>
      </c>
      <c r="G12" s="19">
        <v>0.54400000000000004</v>
      </c>
      <c r="H12" s="19">
        <v>0.67410000000000003</v>
      </c>
      <c r="I12" s="19">
        <v>1.3792</v>
      </c>
      <c r="J12" s="19">
        <f>('PRQ AVG '!O12/3800)*1000</f>
        <v>3.4210526315789473</v>
      </c>
      <c r="K12" s="19">
        <f>('PRQ AVG '!R12/5100)*1000</f>
        <v>0.98039215686274506</v>
      </c>
      <c r="L12" s="19">
        <f>('PRQ AVG '!X12/3200)*1000</f>
        <v>0.625</v>
      </c>
      <c r="M12" s="19">
        <f>('PRQ AVG '!Y12/5020)*1000</f>
        <v>0.39840637450199207</v>
      </c>
      <c r="N12" s="19">
        <f>('PRQ AVG '!AA12/4500)*1000</f>
        <v>0.66666666666666663</v>
      </c>
      <c r="O12" s="19">
        <f>('PRQ AVG '!AB12/5600)*1000</f>
        <v>0.35714285714285715</v>
      </c>
      <c r="P12" s="19">
        <f>('PRQ AVG '!AC12/5600)*1000</f>
        <v>0.5357142857142857</v>
      </c>
      <c r="Q12" s="19">
        <f>('PRQ AVG '!AE12/6750)*1000</f>
        <v>0.14814814814814814</v>
      </c>
      <c r="R12" s="19">
        <f>('PRQ AVG '!AF12/7504)*1000</f>
        <v>0.26652452025586354</v>
      </c>
      <c r="S12" s="22">
        <f t="shared" si="0"/>
        <v>0.79684984272476711</v>
      </c>
      <c r="V12" s="89"/>
      <c r="W12" s="71">
        <v>7</v>
      </c>
      <c r="X12" s="19">
        <v>0.79349999999999998</v>
      </c>
      <c r="Y12" s="19">
        <v>0.40600000000000003</v>
      </c>
      <c r="Z12" s="19">
        <v>0.35399999999999998</v>
      </c>
      <c r="AA12" s="19">
        <v>0.316</v>
      </c>
      <c r="AB12" s="19">
        <v>0.78749999999999998</v>
      </c>
      <c r="AC12" s="19">
        <f>('PRQ AVG '!P12/5215)*1000</f>
        <v>1.7257909875359538</v>
      </c>
      <c r="AD12" s="19">
        <f>('PRQ AVG '!Q12/3900)*1000</f>
        <v>0.76923076923076927</v>
      </c>
      <c r="AE12" s="19">
        <f>('PRQ AVG '!S12/5330)*1000</f>
        <v>2.0637898686679175</v>
      </c>
      <c r="AF12" s="19">
        <f>('PRQ AVG '!T12/5455)*1000</f>
        <v>2.9330889092575618</v>
      </c>
      <c r="AG12" s="19">
        <f>('PRQ AVG '!U12/6200)*1000</f>
        <v>0.32258064516129031</v>
      </c>
      <c r="AH12" s="19">
        <f>('PRQ AVG '!V12/7100)*1000</f>
        <v>1.6901408450704227</v>
      </c>
      <c r="AI12" s="19">
        <f>('PRQ AVG '!W12/4204)*1000</f>
        <v>3.805899143672693</v>
      </c>
      <c r="AJ12" s="19">
        <f>('PRQ AVG '!Z12/5500)*1000</f>
        <v>0.36363636363636359</v>
      </c>
      <c r="AK12" s="19">
        <f>('PRQ AVG '!AD12/6100)*1000</f>
        <v>0.32786885245901637</v>
      </c>
      <c r="AL12" s="19">
        <f>('PRQ AVG '!AG12/4932)*1000</f>
        <v>0.20275750202757503</v>
      </c>
      <c r="AM12" s="22">
        <f t="shared" si="1"/>
        <v>1.124118925781304</v>
      </c>
    </row>
    <row r="13" spans="2:39" x14ac:dyDescent="0.25">
      <c r="B13" s="89"/>
      <c r="C13" s="71">
        <v>8</v>
      </c>
      <c r="D13" s="16">
        <v>0.83330000000000004</v>
      </c>
      <c r="E13" s="19">
        <v>0.43540000000000001</v>
      </c>
      <c r="F13" s="19">
        <v>0.27100000000000002</v>
      </c>
      <c r="G13" s="19">
        <v>0.22720000000000001</v>
      </c>
      <c r="H13" s="19">
        <v>0.22470000000000001</v>
      </c>
      <c r="I13" s="19">
        <v>0.68959999999999999</v>
      </c>
      <c r="J13" s="19">
        <f>('PRQ AVG '!O13/3800)*1000</f>
        <v>2.1052631578947367</v>
      </c>
      <c r="K13" s="19">
        <f>('PRQ AVG '!R13/5100)*1000</f>
        <v>0.39215686274509803</v>
      </c>
      <c r="L13" s="19">
        <f>('PRQ AVG '!X13/3200)*1000</f>
        <v>0.3125</v>
      </c>
      <c r="M13" s="19">
        <f>('PRQ AVG '!Y13/5020)*1000</f>
        <v>0.19920318725099603</v>
      </c>
      <c r="N13" s="19">
        <f>('PRQ AVG '!AA13/4500)*1000</f>
        <v>0.44444444444444448</v>
      </c>
      <c r="O13" s="19">
        <f>('PRQ AVG '!AB13/5600)*1000</f>
        <v>0.17857142857142858</v>
      </c>
      <c r="P13" s="19">
        <f>('PRQ AVG '!AC13/5600)*1000</f>
        <v>0.35714285714285715</v>
      </c>
      <c r="Q13" s="19">
        <f>('PRQ AVG '!AE13/6750)*1000</f>
        <v>0</v>
      </c>
      <c r="R13" s="19">
        <f>('PRQ AVG '!AF13/7504)*1000</f>
        <v>0.13326226012793177</v>
      </c>
      <c r="S13" s="22">
        <f t="shared" si="0"/>
        <v>0.45358294654516623</v>
      </c>
      <c r="V13" s="89"/>
      <c r="W13" s="71">
        <v>8</v>
      </c>
      <c r="X13" s="19">
        <v>0.26450000000000001</v>
      </c>
      <c r="Y13" s="19">
        <v>0.40600000000000003</v>
      </c>
      <c r="Z13" s="19">
        <v>0.17699999999999999</v>
      </c>
      <c r="AA13" s="19">
        <v>0.158</v>
      </c>
      <c r="AB13" s="19">
        <v>0.26250000000000001</v>
      </c>
      <c r="AC13" s="19">
        <f>('PRQ AVG '!P13/5215)*1000</f>
        <v>0.9587727708533077</v>
      </c>
      <c r="AD13" s="19">
        <f>('PRQ AVG '!Q13/3900)*1000</f>
        <v>0.25641025641025639</v>
      </c>
      <c r="AE13" s="19">
        <f>('PRQ AVG '!S13/5330)*1000</f>
        <v>1.6885553470919326</v>
      </c>
      <c r="AF13" s="19">
        <f>('PRQ AVG '!T13/5455)*1000</f>
        <v>1.6498625114573786</v>
      </c>
      <c r="AG13" s="19">
        <f>('PRQ AVG '!U13/6200)*1000</f>
        <v>0</v>
      </c>
      <c r="AH13" s="19">
        <f>('PRQ AVG '!V13/7100)*1000</f>
        <v>0.70422535211267612</v>
      </c>
      <c r="AI13" s="19">
        <f>('PRQ AVG '!W13/4204)*1000</f>
        <v>2.6165556612749761</v>
      </c>
      <c r="AJ13" s="19">
        <f>('PRQ AVG '!Z13/5500)*1000</f>
        <v>0.36363636363636359</v>
      </c>
      <c r="AK13" s="19">
        <f>('PRQ AVG '!AD13/6100)*1000</f>
        <v>0.16393442622950818</v>
      </c>
      <c r="AL13" s="19">
        <f>('PRQ AVG '!AG13/4932)*1000</f>
        <v>0</v>
      </c>
      <c r="AM13" s="22">
        <f t="shared" si="1"/>
        <v>0.64466351260442656</v>
      </c>
    </row>
    <row r="14" spans="2:39" x14ac:dyDescent="0.25">
      <c r="B14" s="89"/>
      <c r="C14" s="71">
        <v>9</v>
      </c>
      <c r="D14" s="16">
        <v>0</v>
      </c>
      <c r="E14" s="19">
        <v>0.43540000000000001</v>
      </c>
      <c r="F14" s="19">
        <v>0.27100000000000002</v>
      </c>
      <c r="G14" s="19">
        <v>0</v>
      </c>
      <c r="H14" s="19">
        <v>0.22470000000000001</v>
      </c>
      <c r="I14" s="19">
        <v>0.3448</v>
      </c>
      <c r="J14" s="19">
        <f>('PRQ AVG '!O14/3800)*1000</f>
        <v>1.3157894736842104</v>
      </c>
      <c r="K14" s="19">
        <f>('PRQ AVG '!R14/5100)*1000</f>
        <v>0</v>
      </c>
      <c r="L14" s="19">
        <f>('PRQ AVG '!X14/3200)*1000</f>
        <v>0.3125</v>
      </c>
      <c r="M14" s="19">
        <f>('PRQ AVG '!Y14/5020)*1000</f>
        <v>0</v>
      </c>
      <c r="N14" s="19">
        <f>('PRQ AVG '!AA14/4500)*1000</f>
        <v>0.22222222222222224</v>
      </c>
      <c r="O14" s="19">
        <f>('PRQ AVG '!AB14/5600)*1000</f>
        <v>0.17857142857142858</v>
      </c>
      <c r="P14" s="19">
        <f>('PRQ AVG '!AC14/5600)*1000</f>
        <v>0.17857142857142858</v>
      </c>
      <c r="Q14" s="19">
        <f>('PRQ AVG '!AE14/6750)*1000</f>
        <v>0</v>
      </c>
      <c r="R14" s="19">
        <f>('PRQ AVG '!AF14/7504)*1000</f>
        <v>0</v>
      </c>
      <c r="S14" s="22">
        <f t="shared" si="0"/>
        <v>0.23223697020328599</v>
      </c>
      <c r="V14" s="89"/>
      <c r="W14" s="71">
        <v>9</v>
      </c>
      <c r="X14" s="19">
        <v>0.26450000000000001</v>
      </c>
      <c r="Y14" s="19">
        <v>0.20300000000000001</v>
      </c>
      <c r="Z14" s="19">
        <v>0</v>
      </c>
      <c r="AA14" s="19">
        <v>0</v>
      </c>
      <c r="AB14" s="19">
        <v>0.26250000000000001</v>
      </c>
      <c r="AC14" s="19">
        <f>('PRQ AVG '!P14/5215)*1000</f>
        <v>0.38350910834132307</v>
      </c>
      <c r="AD14" s="19">
        <f>('PRQ AVG '!Q14/3900)*1000</f>
        <v>0</v>
      </c>
      <c r="AE14" s="19">
        <f>('PRQ AVG '!S14/5330)*1000</f>
        <v>1.3133208255159474</v>
      </c>
      <c r="AF14" s="19">
        <f>('PRQ AVG '!T14/5455)*1000</f>
        <v>0.54995417048579287</v>
      </c>
      <c r="AG14" s="19">
        <f>('PRQ AVG '!U14/6200)*1000</f>
        <v>0</v>
      </c>
      <c r="AH14" s="19">
        <f>('PRQ AVG '!V14/7100)*1000</f>
        <v>0.28169014084507044</v>
      </c>
      <c r="AI14" s="19">
        <f>('PRQ AVG '!W14/4204)*1000</f>
        <v>1.6650808753568032</v>
      </c>
      <c r="AJ14" s="19">
        <f>('PRQ AVG '!Z14/5500)*1000</f>
        <v>0.1818181818181818</v>
      </c>
      <c r="AK14" s="19">
        <f>('PRQ AVG '!AD14/6100)*1000</f>
        <v>0</v>
      </c>
      <c r="AL14" s="19">
        <f>('PRQ AVG '!AG14/4932)*1000</f>
        <v>0</v>
      </c>
      <c r="AM14" s="22">
        <f t="shared" si="1"/>
        <v>0.34035822015754125</v>
      </c>
    </row>
    <row r="15" spans="2:39" x14ac:dyDescent="0.25">
      <c r="B15" s="89"/>
      <c r="C15" s="71">
        <v>10</v>
      </c>
      <c r="D15" s="16">
        <v>0</v>
      </c>
      <c r="E15" s="19">
        <v>0.65310000000000001</v>
      </c>
      <c r="F15" s="19">
        <v>0.54200000000000004</v>
      </c>
      <c r="G15" s="19">
        <v>0</v>
      </c>
      <c r="H15" s="19">
        <v>0.44940000000000002</v>
      </c>
      <c r="I15" s="19">
        <v>0.3448</v>
      </c>
      <c r="J15" s="19">
        <f>('PRQ AVG '!O15/3800)*1000</f>
        <v>0.78947368421052633</v>
      </c>
      <c r="K15" s="19">
        <f>('PRQ AVG '!R15/5100)*1000</f>
        <v>0</v>
      </c>
      <c r="L15" s="19">
        <f>('PRQ AVG '!X15/3200)*1000</f>
        <v>0.625</v>
      </c>
      <c r="M15" s="19">
        <f>('PRQ AVG '!Y15/5020)*1000</f>
        <v>0.19920318725099603</v>
      </c>
      <c r="N15" s="19">
        <f>('PRQ AVG '!AA15/4500)*1000</f>
        <v>0.22222222222222224</v>
      </c>
      <c r="O15" s="19">
        <f>('PRQ AVG '!AB15/5600)*1000</f>
        <v>0.35714285714285715</v>
      </c>
      <c r="P15" s="19">
        <f>('PRQ AVG '!AC15/5600)*1000</f>
        <v>0.35714285714285715</v>
      </c>
      <c r="Q15" s="19">
        <f>('PRQ AVG '!AE15/6750)*1000</f>
        <v>0</v>
      </c>
      <c r="R15" s="19">
        <f>('PRQ AVG '!AF15/7504)*1000</f>
        <v>0.13326226012793177</v>
      </c>
      <c r="S15" s="22">
        <f t="shared" si="0"/>
        <v>0.31151647120649267</v>
      </c>
      <c r="V15" s="89"/>
      <c r="W15" s="71">
        <v>10</v>
      </c>
      <c r="X15" s="19">
        <v>0.52900000000000003</v>
      </c>
      <c r="Y15" s="19">
        <v>0.20300000000000001</v>
      </c>
      <c r="Z15" s="19">
        <v>0.17699999999999999</v>
      </c>
      <c r="AA15" s="19">
        <v>0</v>
      </c>
      <c r="AB15" s="19">
        <v>0.52500000000000002</v>
      </c>
      <c r="AC15" s="19">
        <f>('PRQ AVG '!P15/5215)*1000</f>
        <v>0.38350910834132307</v>
      </c>
      <c r="AD15" s="19">
        <f>('PRQ AVG '!Q15/3900)*1000</f>
        <v>0</v>
      </c>
      <c r="AE15" s="19">
        <f>('PRQ AVG '!S15/5330)*1000</f>
        <v>0.93808630393996251</v>
      </c>
      <c r="AF15" s="19">
        <f>('PRQ AVG '!T15/5455)*1000</f>
        <v>0.36663611365719523</v>
      </c>
      <c r="AG15" s="19">
        <f>('PRQ AVG '!U15/6200)*1000</f>
        <v>0</v>
      </c>
      <c r="AH15" s="19">
        <f>('PRQ AVG '!V15/7100)*1000</f>
        <v>0.14084507042253522</v>
      </c>
      <c r="AI15" s="19">
        <f>('PRQ AVG '!W15/4204)*1000</f>
        <v>1.1893434823977165</v>
      </c>
      <c r="AJ15" s="19">
        <f>('PRQ AVG '!Z15/5500)*1000</f>
        <v>0.1818181818181818</v>
      </c>
      <c r="AK15" s="19">
        <f>('PRQ AVG '!AD15/6100)*1000</f>
        <v>0</v>
      </c>
      <c r="AL15" s="19">
        <f>('PRQ AVG '!AG15/4932)*1000</f>
        <v>0</v>
      </c>
      <c r="AM15" s="22">
        <f t="shared" si="1"/>
        <v>0.30894921737179432</v>
      </c>
    </row>
    <row r="16" spans="2:39" x14ac:dyDescent="0.25">
      <c r="B16" s="89"/>
      <c r="C16" s="71">
        <v>11</v>
      </c>
      <c r="D16" s="16">
        <v>0</v>
      </c>
      <c r="E16" s="19">
        <v>0.43540000000000001</v>
      </c>
      <c r="F16" s="19">
        <v>0.27100000000000002</v>
      </c>
      <c r="G16" s="19">
        <v>0</v>
      </c>
      <c r="H16" s="19">
        <v>0.22470000000000001</v>
      </c>
      <c r="I16" s="19">
        <v>0.3448</v>
      </c>
      <c r="J16" s="19">
        <f>('PRQ AVG '!O16/3800)*1000</f>
        <v>0.26315789473684209</v>
      </c>
      <c r="K16" s="19">
        <f>('PRQ AVG '!R16/5100)*1000</f>
        <v>0</v>
      </c>
      <c r="L16" s="19">
        <f>('PRQ AVG '!X16/3200)*1000</f>
        <v>0.3125</v>
      </c>
      <c r="M16" s="19">
        <f>('PRQ AVG '!Y16/5020)*1000</f>
        <v>0</v>
      </c>
      <c r="N16" s="19">
        <f>('PRQ AVG '!AA16/4500)*1000</f>
        <v>0.22222222222222224</v>
      </c>
      <c r="O16" s="19">
        <f>('PRQ AVG '!AB16/5600)*1000</f>
        <v>0.17857142857142858</v>
      </c>
      <c r="P16" s="19">
        <f>('PRQ AVG '!AC16/5600)*1000</f>
        <v>0.17857142857142858</v>
      </c>
      <c r="Q16" s="19">
        <f>('PRQ AVG '!AE16/6750)*1000</f>
        <v>0</v>
      </c>
      <c r="R16" s="19">
        <f>('PRQ AVG '!AF16/7504)*1000</f>
        <v>0</v>
      </c>
      <c r="S16" s="22">
        <f t="shared" si="0"/>
        <v>0.16206153160679473</v>
      </c>
      <c r="V16" s="89"/>
      <c r="W16" s="71">
        <v>11</v>
      </c>
      <c r="X16" s="19">
        <v>0.26450000000000001</v>
      </c>
      <c r="Y16" s="19">
        <v>0</v>
      </c>
      <c r="Z16" s="19">
        <v>0</v>
      </c>
      <c r="AA16" s="19">
        <v>0</v>
      </c>
      <c r="AB16" s="19">
        <v>0.26250000000000001</v>
      </c>
      <c r="AC16" s="19">
        <f>('PRQ AVG '!P16/5215)*1000</f>
        <v>0.38350910834132307</v>
      </c>
      <c r="AD16" s="19">
        <f>('PRQ AVG '!Q16/3900)*1000</f>
        <v>0.25641025641025639</v>
      </c>
      <c r="AE16" s="19">
        <f>('PRQ AVG '!S16/5330)*1000</f>
        <v>0.37523452157598497</v>
      </c>
      <c r="AF16" s="19">
        <f>('PRQ AVG '!T16/5455)*1000</f>
        <v>0.36663611365719523</v>
      </c>
      <c r="AG16" s="19">
        <f>('PRQ AVG '!U16/6200)*1000</f>
        <v>0.16129032258064516</v>
      </c>
      <c r="AH16" s="19">
        <f>('PRQ AVG '!V16/7100)*1000</f>
        <v>0</v>
      </c>
      <c r="AI16" s="19">
        <f>('PRQ AVG '!W16/4204)*1000</f>
        <v>0.95147478591817325</v>
      </c>
      <c r="AJ16" s="19">
        <f>('PRQ AVG '!Z16/5500)*1000</f>
        <v>0.1818181818181818</v>
      </c>
      <c r="AK16" s="19">
        <f>('PRQ AVG '!AD16/6100)*1000</f>
        <v>0</v>
      </c>
      <c r="AL16" s="19">
        <f>('PRQ AVG '!AG16/4932)*1000</f>
        <v>0</v>
      </c>
      <c r="AM16" s="22">
        <f t="shared" si="1"/>
        <v>0.21355821935345062</v>
      </c>
    </row>
    <row r="17" spans="2:39" ht="13.8" thickBot="1" x14ac:dyDescent="0.3">
      <c r="B17" s="89"/>
      <c r="C17" s="72">
        <v>12</v>
      </c>
      <c r="D17" s="18">
        <v>0</v>
      </c>
      <c r="E17" s="20">
        <v>0.43540000000000001</v>
      </c>
      <c r="F17" s="20">
        <v>0.27100000000000002</v>
      </c>
      <c r="G17" s="20">
        <v>0</v>
      </c>
      <c r="H17" s="20">
        <v>0.22470000000000001</v>
      </c>
      <c r="I17" s="20">
        <v>0.3448</v>
      </c>
      <c r="J17" s="20">
        <f>('PRQ AVG '!O17/3800)*1000</f>
        <v>0</v>
      </c>
      <c r="K17" s="20">
        <f>('PRQ AVG '!R17/5100)*1000</f>
        <v>0</v>
      </c>
      <c r="L17" s="20">
        <f>('PRQ AVG '!X17/3200)*1000</f>
        <v>0.625</v>
      </c>
      <c r="M17" s="20">
        <f>('PRQ AVG '!Y17/5020)*1000</f>
        <v>0</v>
      </c>
      <c r="N17" s="20">
        <f>('PRQ AVG '!AA17/4500)*1000</f>
        <v>0.22222222222222224</v>
      </c>
      <c r="O17" s="20">
        <f>('PRQ AVG '!AB17/5600)*1000</f>
        <v>0.17857142857142858</v>
      </c>
      <c r="P17" s="20">
        <f>('PRQ AVG '!AC17/5600)*1000</f>
        <v>0</v>
      </c>
      <c r="Q17" s="20">
        <f>('PRQ AVG '!AE17/6750)*1000</f>
        <v>0</v>
      </c>
      <c r="R17" s="20">
        <f>('PRQ AVG '!AF17/7504)*1000</f>
        <v>0</v>
      </c>
      <c r="S17" s="23">
        <f t="shared" si="0"/>
        <v>0.15344624338624338</v>
      </c>
      <c r="V17" s="89"/>
      <c r="W17" s="72">
        <v>12</v>
      </c>
      <c r="X17" s="20">
        <v>0.26450000000000001</v>
      </c>
      <c r="Y17" s="20">
        <v>0</v>
      </c>
      <c r="Z17" s="20">
        <v>0</v>
      </c>
      <c r="AA17" s="20">
        <v>0</v>
      </c>
      <c r="AB17" s="20">
        <v>0.26250000000000001</v>
      </c>
      <c r="AC17" s="20">
        <f>('PRQ AVG '!P17/5215)*1000</f>
        <v>0.38350910834132307</v>
      </c>
      <c r="AD17" s="20">
        <f>('PRQ AVG '!Q17/3900)*1000</f>
        <v>0.25641025641025639</v>
      </c>
      <c r="AE17" s="20">
        <f>('PRQ AVG '!S17/5330)*1000</f>
        <v>0</v>
      </c>
      <c r="AF17" s="20">
        <f>('PRQ AVG '!T17/5455)*1000</f>
        <v>0.18331805682859761</v>
      </c>
      <c r="AG17" s="20">
        <f>('PRQ AVG '!U17/6200)*1000</f>
        <v>0</v>
      </c>
      <c r="AH17" s="20">
        <f>('PRQ AVG '!V17/7100)*1000</f>
        <v>0</v>
      </c>
      <c r="AI17" s="20">
        <f>('PRQ AVG '!W17/4204)*1000</f>
        <v>0.47573739295908662</v>
      </c>
      <c r="AJ17" s="20">
        <f>('PRQ AVG '!Z17/5500)*1000</f>
        <v>0.1818181818181818</v>
      </c>
      <c r="AK17" s="20">
        <f>('PRQ AVG '!AD17/6100)*1000</f>
        <v>0</v>
      </c>
      <c r="AL17" s="20">
        <f>('PRQ AVG '!AG17/4932)*1000</f>
        <v>0</v>
      </c>
      <c r="AM17" s="23">
        <f t="shared" si="1"/>
        <v>0.13385286642382971</v>
      </c>
    </row>
    <row r="18" spans="2:39" x14ac:dyDescent="0.25">
      <c r="B18" s="89" t="s">
        <v>62</v>
      </c>
      <c r="C18" s="73">
        <v>0</v>
      </c>
      <c r="D18" s="17">
        <v>2.5</v>
      </c>
      <c r="E18" s="21">
        <v>0.70879999999999999</v>
      </c>
      <c r="F18" s="21">
        <v>1.0840000000000001</v>
      </c>
      <c r="G18" s="21">
        <v>1.3632</v>
      </c>
      <c r="H18" s="21">
        <v>1.1234999999999999</v>
      </c>
      <c r="I18" s="21">
        <v>1.724</v>
      </c>
      <c r="J18" s="21">
        <f>('PRQ AVG '!O18/3800)*1000</f>
        <v>1.0526315789473684</v>
      </c>
      <c r="K18" s="21">
        <f>('PRQ AVG '!R18/5100)*1000</f>
        <v>0.78431372549019607</v>
      </c>
      <c r="L18" s="21">
        <f>('PRQ AVG '!X18/3200)*1000</f>
        <v>1.5625</v>
      </c>
      <c r="M18" s="21">
        <f>('PRQ AVG '!Y18/5020)*1000</f>
        <v>0.59760956175298796</v>
      </c>
      <c r="N18" s="21">
        <f>('PRQ AVG '!AA18/4500)*1000</f>
        <v>0.44444444444444448</v>
      </c>
      <c r="O18" s="21">
        <f>('PRQ AVG '!AB18/5600)*1000</f>
        <v>0.89285714285714279</v>
      </c>
      <c r="P18" s="21">
        <f>('PRQ AVG '!AC18/5600)*1000</f>
        <v>0.5357142857142857</v>
      </c>
      <c r="Q18" s="21">
        <f>('PRQ AVG '!AE18/6750)*1000</f>
        <v>0.44444444444444448</v>
      </c>
      <c r="R18" s="21">
        <f>('PRQ AVG '!AF18/7504)*1000</f>
        <v>0.53304904051172708</v>
      </c>
      <c r="S18" s="24">
        <f t="shared" si="0"/>
        <v>1.0234042816108397</v>
      </c>
      <c r="V18" s="89" t="s">
        <v>62</v>
      </c>
      <c r="W18" s="73">
        <v>0</v>
      </c>
      <c r="X18" s="21">
        <v>1.3225</v>
      </c>
      <c r="Y18" s="21">
        <v>1.0149999999999999</v>
      </c>
      <c r="Z18" s="21">
        <v>1.0620000000000001</v>
      </c>
      <c r="AA18" s="21">
        <v>0.47399999999999998</v>
      </c>
      <c r="AB18" s="21">
        <v>1.05</v>
      </c>
      <c r="AC18" s="21">
        <f>('PRQ AVG '!P18/5215)*1000</f>
        <v>0.57526366251198457</v>
      </c>
      <c r="AD18" s="21">
        <f>('PRQ AVG '!Q18/3900)*1000</f>
        <v>0.76923076923076927</v>
      </c>
      <c r="AE18" s="21">
        <f>('PRQ AVG '!S18/5330)*1000</f>
        <v>0.93808630393996251</v>
      </c>
      <c r="AF18" s="21">
        <f>('PRQ AVG '!T18/5455)*1000</f>
        <v>1.0999083409715857</v>
      </c>
      <c r="AG18" s="21">
        <f>('PRQ AVG '!U18/6200)*1000</f>
        <v>0.967741935483871</v>
      </c>
      <c r="AH18" s="21">
        <f>('PRQ AVG '!V18/7100)*1000</f>
        <v>0.98591549295774639</v>
      </c>
      <c r="AI18" s="21">
        <f>('PRQ AVG '!W18/4204)*1000</f>
        <v>1.4272121788772598</v>
      </c>
      <c r="AJ18" s="21">
        <f>('PRQ AVG '!Z18/5500)*1000</f>
        <v>0.90909090909090906</v>
      </c>
      <c r="AK18" s="21">
        <f>('PRQ AVG '!AD18/6100)*1000</f>
        <v>0.65573770491803274</v>
      </c>
      <c r="AL18" s="21">
        <f>('PRQ AVG '!AG18/4932)*1000</f>
        <v>0.6082725060827251</v>
      </c>
      <c r="AM18" s="24">
        <f t="shared" si="1"/>
        <v>0.92399732027098969</v>
      </c>
    </row>
    <row r="19" spans="2:39" x14ac:dyDescent="0.25">
      <c r="B19" s="89"/>
      <c r="C19" s="71">
        <v>1</v>
      </c>
      <c r="D19" s="16">
        <v>3.75</v>
      </c>
      <c r="E19" s="19">
        <v>1.9548000000000001</v>
      </c>
      <c r="F19" s="19">
        <v>2.1680000000000001</v>
      </c>
      <c r="G19" s="19">
        <v>2.0448</v>
      </c>
      <c r="H19" s="19">
        <v>2.4714</v>
      </c>
      <c r="I19" s="19">
        <v>4.1375999999999999</v>
      </c>
      <c r="J19" s="19">
        <f>('PRQ AVG '!O19/3800)*1000</f>
        <v>3.6842105263157894</v>
      </c>
      <c r="K19" s="19">
        <f>('PRQ AVG '!R19/5100)*1000</f>
        <v>2.1568627450980391</v>
      </c>
      <c r="L19" s="19">
        <f>('PRQ AVG '!X19/3200)*1000</f>
        <v>2.1875</v>
      </c>
      <c r="M19" s="19">
        <f>('PRQ AVG '!Y19/5020)*1000</f>
        <v>1.3944223107569722</v>
      </c>
      <c r="N19" s="19">
        <f>('PRQ AVG '!AA19/4500)*1000</f>
        <v>0.88888888888888895</v>
      </c>
      <c r="O19" s="19">
        <f>('PRQ AVG '!AB19/5600)*1000</f>
        <v>1.25</v>
      </c>
      <c r="P19" s="19">
        <f>('PRQ AVG '!AC19/5600)*1000</f>
        <v>1.6071428571428572</v>
      </c>
      <c r="Q19" s="19">
        <f>('PRQ AVG '!AE19/6750)*1000</f>
        <v>0.7407407407407407</v>
      </c>
      <c r="R19" s="19">
        <f>('PRQ AVG '!AF19/7504)*1000</f>
        <v>0.93283582089552242</v>
      </c>
      <c r="S19" s="22">
        <f t="shared" si="0"/>
        <v>2.0912802593225872</v>
      </c>
      <c r="V19" s="89"/>
      <c r="W19" s="71">
        <v>1</v>
      </c>
      <c r="X19" s="19">
        <v>2.9095</v>
      </c>
      <c r="Y19" s="19">
        <v>1.827</v>
      </c>
      <c r="Z19" s="19">
        <v>1.4159999999999999</v>
      </c>
      <c r="AA19" s="19">
        <v>1.1060000000000001</v>
      </c>
      <c r="AB19" s="19">
        <v>1.575</v>
      </c>
      <c r="AC19" s="19">
        <f>('PRQ AVG '!P19/5215)*1000</f>
        <v>1.5340364333652923</v>
      </c>
      <c r="AD19" s="19">
        <f>('PRQ AVG '!Q19/3900)*1000</f>
        <v>1.7948717948717949</v>
      </c>
      <c r="AE19" s="19">
        <f>('PRQ AVG '!S19/5330)*1000</f>
        <v>2.8142589118198873</v>
      </c>
      <c r="AF19" s="19">
        <f>('PRQ AVG '!T19/5455)*1000</f>
        <v>3.8496791934005499</v>
      </c>
      <c r="AG19" s="19">
        <f>('PRQ AVG '!U19/6200)*1000</f>
        <v>3.225806451612903</v>
      </c>
      <c r="AH19" s="19">
        <f>('PRQ AVG '!V19/7100)*1000</f>
        <v>2.3943661971830985</v>
      </c>
      <c r="AI19" s="19">
        <f>('PRQ AVG '!W19/4204)*1000</f>
        <v>4.9952426260704099</v>
      </c>
      <c r="AJ19" s="19">
        <f>('PRQ AVG '!Z19/5500)*1000</f>
        <v>1.4545454545454544</v>
      </c>
      <c r="AK19" s="19">
        <f>('PRQ AVG '!AD19/6100)*1000</f>
        <v>1.1475409836065573</v>
      </c>
      <c r="AL19" s="19">
        <f>('PRQ AVG '!AG19/4932)*1000</f>
        <v>1.013787510137875</v>
      </c>
      <c r="AM19" s="22">
        <f t="shared" si="1"/>
        <v>2.2038423704409218</v>
      </c>
    </row>
    <row r="20" spans="2:39" x14ac:dyDescent="0.25">
      <c r="B20" s="89"/>
      <c r="C20" s="71">
        <v>2</v>
      </c>
      <c r="D20" s="16">
        <v>5.8333000000000004</v>
      </c>
      <c r="E20" s="19">
        <v>2.6126</v>
      </c>
      <c r="F20" s="19">
        <v>2.71</v>
      </c>
      <c r="G20" s="19">
        <v>3.1808000000000001</v>
      </c>
      <c r="H20" s="19">
        <v>4.2693000000000003</v>
      </c>
      <c r="I20" s="19">
        <v>8.9648000000000003</v>
      </c>
      <c r="J20" s="19">
        <f>('PRQ AVG '!O20/3800)*1000</f>
        <v>7.8947368421052637</v>
      </c>
      <c r="K20" s="19">
        <f>('PRQ AVG '!R20/5100)*1000</f>
        <v>4.9019607843137258</v>
      </c>
      <c r="L20" s="19">
        <f>('PRQ AVG '!X20/3200)*1000</f>
        <v>4.0625</v>
      </c>
      <c r="M20" s="19">
        <f>('PRQ AVG '!Y20/5020)*1000</f>
        <v>2.5896414342629481</v>
      </c>
      <c r="N20" s="19">
        <f>('PRQ AVG '!AA20/4500)*1000</f>
        <v>1.5555555555555554</v>
      </c>
      <c r="O20" s="19">
        <f>('PRQ AVG '!AB20/5600)*1000</f>
        <v>2.3214285714285716</v>
      </c>
      <c r="P20" s="19">
        <f>('PRQ AVG '!AC20/5600)*1000</f>
        <v>2.3214285714285716</v>
      </c>
      <c r="Q20" s="19">
        <f>('PRQ AVG '!AE20/6750)*1000</f>
        <v>1.1851851851851851</v>
      </c>
      <c r="R20" s="19">
        <f>('PRQ AVG '!AF20/7504)*1000</f>
        <v>1.4658848614072495</v>
      </c>
      <c r="S20" s="22">
        <f t="shared" si="0"/>
        <v>3.7246081203791381</v>
      </c>
      <c r="V20" s="89"/>
      <c r="W20" s="71">
        <v>2</v>
      </c>
      <c r="X20" s="19">
        <v>5.0255000000000001</v>
      </c>
      <c r="Y20" s="19">
        <v>2.4359999999999999</v>
      </c>
      <c r="Z20" s="19">
        <v>2.1240000000000001</v>
      </c>
      <c r="AA20" s="19">
        <v>1.58</v>
      </c>
      <c r="AB20" s="19">
        <v>2.625</v>
      </c>
      <c r="AC20" s="19">
        <f>('PRQ AVG '!P20/5215)*1000</f>
        <v>4.026845637583893</v>
      </c>
      <c r="AD20" s="19">
        <f>('PRQ AVG '!Q20/3900)*1000</f>
        <v>4.8717948717948723</v>
      </c>
      <c r="AE20" s="19">
        <f>('PRQ AVG '!S20/5330)*1000</f>
        <v>5.8161350844277679</v>
      </c>
      <c r="AF20" s="19">
        <f>('PRQ AVG '!T20/5455)*1000</f>
        <v>6.232813932172319</v>
      </c>
      <c r="AG20" s="19">
        <f>('PRQ AVG '!U20/6200)*1000</f>
        <v>5.161290322580645</v>
      </c>
      <c r="AH20" s="19">
        <f>('PRQ AVG '!V20/7100)*1000</f>
        <v>4.647887323943662</v>
      </c>
      <c r="AI20" s="19">
        <f>('PRQ AVG '!W20/4204)*1000</f>
        <v>8.0875356803044731</v>
      </c>
      <c r="AJ20" s="19">
        <f>('PRQ AVG '!Z20/5500)*1000</f>
        <v>2.1818181818181821</v>
      </c>
      <c r="AK20" s="19">
        <f>('PRQ AVG '!AD20/6100)*1000</f>
        <v>1.8032786885245902</v>
      </c>
      <c r="AL20" s="19">
        <f>('PRQ AVG '!AG20/4932)*1000</f>
        <v>1.6220600162206003</v>
      </c>
      <c r="AM20" s="22">
        <f t="shared" si="1"/>
        <v>3.8827973159580673</v>
      </c>
    </row>
    <row r="21" spans="2:39" x14ac:dyDescent="0.25">
      <c r="B21" s="89"/>
      <c r="C21" s="71">
        <v>3</v>
      </c>
      <c r="D21" s="16">
        <v>7.0833000000000004</v>
      </c>
      <c r="E21" s="19">
        <v>3.4834999999999998</v>
      </c>
      <c r="F21" s="19">
        <v>4.0650000000000004</v>
      </c>
      <c r="G21" s="19">
        <v>3.8624000000000001</v>
      </c>
      <c r="H21" s="19">
        <v>4.7187000000000001</v>
      </c>
      <c r="I21" s="19">
        <v>12.412800000000001</v>
      </c>
      <c r="J21" s="19">
        <f>('PRQ AVG '!O21/3800)*1000</f>
        <v>10</v>
      </c>
      <c r="K21" s="19">
        <f>('PRQ AVG '!R21/5100)*1000</f>
        <v>6.8627450980392153</v>
      </c>
      <c r="L21" s="19">
        <f>('PRQ AVG '!X21/3200)*1000</f>
        <v>4.6875</v>
      </c>
      <c r="M21" s="19">
        <f>('PRQ AVG '!Y21/5020)*1000</f>
        <v>3.1872509960159365</v>
      </c>
      <c r="N21" s="19">
        <f>('PRQ AVG '!AA21/4500)*1000</f>
        <v>2.4444444444444442</v>
      </c>
      <c r="O21" s="19">
        <f>('PRQ AVG '!AB21/5600)*1000</f>
        <v>2.6785714285714284</v>
      </c>
      <c r="P21" s="19">
        <f>('PRQ AVG '!AC21/5600)*1000</f>
        <v>2.5</v>
      </c>
      <c r="Q21" s="19">
        <f>('PRQ AVG '!AE21/6750)*1000</f>
        <v>1.7777777777777779</v>
      </c>
      <c r="R21" s="19">
        <f>('PRQ AVG '!AF21/7504)*1000</f>
        <v>2.1321961620469083</v>
      </c>
      <c r="S21" s="22">
        <f t="shared" si="0"/>
        <v>4.7930790604597142</v>
      </c>
      <c r="V21" s="89"/>
      <c r="W21" s="71">
        <v>3</v>
      </c>
      <c r="X21" s="19">
        <v>5.5545</v>
      </c>
      <c r="Y21" s="19">
        <v>3.4510000000000001</v>
      </c>
      <c r="Z21" s="19">
        <v>2.6549999999999998</v>
      </c>
      <c r="AA21" s="19">
        <v>2.0539999999999998</v>
      </c>
      <c r="AB21" s="19">
        <v>3.4125000000000001</v>
      </c>
      <c r="AC21" s="19">
        <f>('PRQ AVG '!P21/5215)*1000</f>
        <v>6.7114093959731544</v>
      </c>
      <c r="AD21" s="19">
        <f>('PRQ AVG '!Q21/3900)*1000</f>
        <v>7.1794871794871797</v>
      </c>
      <c r="AE21" s="19">
        <f>('PRQ AVG '!S21/5330)*1000</f>
        <v>7.3170731707317076</v>
      </c>
      <c r="AF21" s="19">
        <f>('PRQ AVG '!T21/5455)*1000</f>
        <v>8.7992667277726859</v>
      </c>
      <c r="AG21" s="19">
        <f>('PRQ AVG '!U21/6200)*1000</f>
        <v>6.6129032258064511</v>
      </c>
      <c r="AH21" s="19">
        <f>('PRQ AVG '!V21/7100)*1000</f>
        <v>5.7746478873239431</v>
      </c>
      <c r="AI21" s="19">
        <f>('PRQ AVG '!W21/4204)*1000</f>
        <v>11.417697431018079</v>
      </c>
      <c r="AJ21" s="19">
        <f>('PRQ AVG '!Z21/5500)*1000</f>
        <v>3.0909090909090908</v>
      </c>
      <c r="AK21" s="19">
        <f>('PRQ AVG '!AD21/6100)*1000</f>
        <v>2.622950819672131</v>
      </c>
      <c r="AL21" s="19">
        <f>('PRQ AVG '!AG21/4932)*1000</f>
        <v>2.4330900243309004</v>
      </c>
      <c r="AM21" s="22">
        <f t="shared" si="1"/>
        <v>5.2724289968683538</v>
      </c>
    </row>
    <row r="22" spans="2:39" x14ac:dyDescent="0.25">
      <c r="B22" s="89"/>
      <c r="C22" s="71">
        <v>4</v>
      </c>
      <c r="D22" s="19">
        <v>7.9165999999999999</v>
      </c>
      <c r="E22" s="19">
        <v>4.1365999999999996</v>
      </c>
      <c r="F22" s="19">
        <v>4.6070000000000002</v>
      </c>
      <c r="G22" s="19">
        <v>4.3167999999999997</v>
      </c>
      <c r="H22" s="19">
        <v>5.3928000000000003</v>
      </c>
      <c r="I22" s="19">
        <v>14.136799999999999</v>
      </c>
      <c r="J22" s="19">
        <f>('PRQ AVG '!O22/3800)*1000</f>
        <v>11.315789473684211</v>
      </c>
      <c r="K22" s="19">
        <f>('PRQ AVG '!R22/5100)*1000</f>
        <v>7.8431372549019605</v>
      </c>
      <c r="L22" s="19">
        <f>('PRQ AVG '!X22/3200)*1000</f>
        <v>5</v>
      </c>
      <c r="M22" s="19">
        <f>('PRQ AVG '!Y22/5020)*1000</f>
        <v>3.3864541832669319</v>
      </c>
      <c r="N22" s="19">
        <f>('PRQ AVG '!AA22/4500)*1000</f>
        <v>3.1111111111111107</v>
      </c>
      <c r="O22" s="19">
        <f>('PRQ AVG '!AB22/5600)*1000</f>
        <v>2.8571428571428572</v>
      </c>
      <c r="P22" s="19">
        <f>('PRQ AVG '!AC22/5600)*1000</f>
        <v>3.0357142857142856</v>
      </c>
      <c r="Q22" s="19">
        <f>('PRQ AVG '!AE22/6750)*1000</f>
        <v>2.2222222222222223</v>
      </c>
      <c r="R22" s="19">
        <f>('PRQ AVG '!AF22/7504)*1000</f>
        <v>2.2654584221748397</v>
      </c>
      <c r="S22" s="22">
        <f t="shared" si="0"/>
        <v>5.4362419873478967</v>
      </c>
      <c r="V22" s="89"/>
      <c r="W22" s="71">
        <v>4</v>
      </c>
      <c r="X22" s="19">
        <v>6.3479999999999999</v>
      </c>
      <c r="Y22" s="19">
        <v>3.8570000000000002</v>
      </c>
      <c r="Z22" s="19">
        <v>3.363</v>
      </c>
      <c r="AA22" s="19">
        <v>2.37</v>
      </c>
      <c r="AB22" s="19">
        <v>4.4625000000000004</v>
      </c>
      <c r="AC22" s="19">
        <f>('PRQ AVG '!P22/5215)*1000</f>
        <v>8.2454458293384469</v>
      </c>
      <c r="AD22" s="19">
        <f>('PRQ AVG '!Q22/3900)*1000</f>
        <v>7.9487179487179489</v>
      </c>
      <c r="AE22" s="19">
        <f>('PRQ AVG '!S22/5330)*1000</f>
        <v>8.2551594746716699</v>
      </c>
      <c r="AF22" s="19">
        <f>('PRQ AVG '!T22/5455)*1000</f>
        <v>10.265811182401468</v>
      </c>
      <c r="AG22" s="19">
        <f>('PRQ AVG '!U22/6200)*1000</f>
        <v>7.0967741935483879</v>
      </c>
      <c r="AH22" s="19">
        <f>('PRQ AVG '!V22/7100)*1000</f>
        <v>6.4788732394366191</v>
      </c>
      <c r="AI22" s="19">
        <f>('PRQ AVG '!W22/4204)*1000</f>
        <v>13.320647002854425</v>
      </c>
      <c r="AJ22" s="19">
        <f>('PRQ AVG '!Z22/5500)*1000</f>
        <v>3.2727272727272725</v>
      </c>
      <c r="AK22" s="19">
        <f>('PRQ AVG '!AD22/6100)*1000</f>
        <v>2.7868852459016398</v>
      </c>
      <c r="AL22" s="19">
        <f>('PRQ AVG '!AG22/4932)*1000</f>
        <v>3.0413625304136254</v>
      </c>
      <c r="AM22" s="22">
        <f t="shared" si="1"/>
        <v>6.0741935946674337</v>
      </c>
    </row>
    <row r="23" spans="2:39" x14ac:dyDescent="0.25">
      <c r="B23" s="89"/>
      <c r="C23" s="71">
        <v>5</v>
      </c>
      <c r="D23" s="19">
        <v>10.416600000000001</v>
      </c>
      <c r="E23" s="19">
        <v>4.7521000000000004</v>
      </c>
      <c r="F23" s="19">
        <v>5.149</v>
      </c>
      <c r="G23" s="19">
        <v>5.68</v>
      </c>
      <c r="H23" s="19">
        <v>6.2915999999999999</v>
      </c>
      <c r="I23" s="19">
        <v>14.8264</v>
      </c>
      <c r="J23" s="19">
        <f>('PRQ AVG '!O23/3800)*1000</f>
        <v>11.578947368421053</v>
      </c>
      <c r="K23" s="19">
        <f>('PRQ AVG '!R23/5100)*1000</f>
        <v>8.2352941176470598</v>
      </c>
      <c r="L23" s="19">
        <f>('PRQ AVG '!X23/3200)*1000</f>
        <v>5.625</v>
      </c>
      <c r="M23" s="19">
        <f>('PRQ AVG '!Y23/5020)*1000</f>
        <v>3.7848605577689245</v>
      </c>
      <c r="N23" s="19">
        <f>('PRQ AVG '!AA23/4500)*1000</f>
        <v>3.7777777777777781</v>
      </c>
      <c r="O23" s="19">
        <f>('PRQ AVG '!AB23/5600)*1000</f>
        <v>3.2142857142857144</v>
      </c>
      <c r="P23" s="19">
        <f>('PRQ AVG '!AC23/5600)*1000</f>
        <v>3.3928571428571428</v>
      </c>
      <c r="Q23" s="19">
        <f>('PRQ AVG '!AE23/6750)*1000</f>
        <v>2.6666666666666665</v>
      </c>
      <c r="R23" s="19">
        <f>('PRQ AVG '!AF23/7504)*1000</f>
        <v>2.7985074626865671</v>
      </c>
      <c r="S23" s="22">
        <f t="shared" si="0"/>
        <v>6.1459931205407266</v>
      </c>
      <c r="V23" s="89"/>
      <c r="W23" s="71">
        <v>5</v>
      </c>
      <c r="X23" s="19">
        <v>7.4059999999999997</v>
      </c>
      <c r="Y23" s="19">
        <v>4.4660000000000002</v>
      </c>
      <c r="Z23" s="19">
        <v>3.7170000000000001</v>
      </c>
      <c r="AA23" s="19">
        <v>2.8439999999999999</v>
      </c>
      <c r="AB23" s="19">
        <v>4.9874999999999998</v>
      </c>
      <c r="AC23" s="19">
        <f>('PRQ AVG '!P23/5215)*1000</f>
        <v>9.3959731543624159</v>
      </c>
      <c r="AD23" s="19">
        <f>('PRQ AVG '!Q23/3900)*1000</f>
        <v>8.4615384615384617</v>
      </c>
      <c r="AE23" s="19">
        <f>('PRQ AVG '!S23/5330)*1000</f>
        <v>8.4427767354596632</v>
      </c>
      <c r="AF23" s="19">
        <f>('PRQ AVG '!T23/5455)*1000</f>
        <v>11.365719523373054</v>
      </c>
      <c r="AG23" s="19">
        <f>('PRQ AVG '!U23/6200)*1000</f>
        <v>7.4193548387096779</v>
      </c>
      <c r="AH23" s="19">
        <f>('PRQ AVG '!V23/7100)*1000</f>
        <v>6.619718309859155</v>
      </c>
      <c r="AI23" s="19">
        <f>('PRQ AVG '!W23/4204)*1000</f>
        <v>14.747859181731684</v>
      </c>
      <c r="AJ23" s="19">
        <f>('PRQ AVG '!Z23/5500)*1000</f>
        <v>4</v>
      </c>
      <c r="AK23" s="19">
        <f>('PRQ AVG '!AD23/6100)*1000</f>
        <v>3.4426229508196724</v>
      </c>
      <c r="AL23" s="19">
        <f>('PRQ AVG '!AG23/4932)*1000</f>
        <v>3.6496350364963503</v>
      </c>
      <c r="AM23" s="22">
        <f t="shared" si="1"/>
        <v>6.7310465461566746</v>
      </c>
    </row>
    <row r="24" spans="2:39" x14ac:dyDescent="0.25">
      <c r="B24" s="89"/>
      <c r="C24" s="71">
        <v>6</v>
      </c>
      <c r="D24" s="19">
        <v>11.666600000000001</v>
      </c>
      <c r="E24" s="19">
        <v>5.0075000000000003</v>
      </c>
      <c r="F24" s="19">
        <v>5.42</v>
      </c>
      <c r="G24" s="19">
        <v>6.3616000000000001</v>
      </c>
      <c r="H24" s="19">
        <v>6.5163000000000002</v>
      </c>
      <c r="I24" s="19">
        <v>15.171200000000001</v>
      </c>
      <c r="J24" s="19">
        <f>('PRQ AVG '!O24/3800)*1000</f>
        <v>13.157894736842104</v>
      </c>
      <c r="K24" s="19">
        <f>('PRQ AVG '!R24/5100)*1000</f>
        <v>8.4313725490196063</v>
      </c>
      <c r="L24" s="19">
        <f>('PRQ AVG '!X24/3200)*1000</f>
        <v>6.5625</v>
      </c>
      <c r="M24" s="19">
        <f>('PRQ AVG '!Y24/5020)*1000</f>
        <v>4.1832669322709162</v>
      </c>
      <c r="N24" s="19">
        <f>('PRQ AVG '!AA24/4500)*1000</f>
        <v>4.2222222222222214</v>
      </c>
      <c r="O24" s="19">
        <f>('PRQ AVG '!AB24/5600)*1000</f>
        <v>3.75</v>
      </c>
      <c r="P24" s="19">
        <f>('PRQ AVG '!AC24/5600)*1000</f>
        <v>3.75</v>
      </c>
      <c r="Q24" s="19">
        <f>('PRQ AVG '!AE24/6750)*1000</f>
        <v>2.9629629629629628</v>
      </c>
      <c r="R24" s="19">
        <f>('PRQ AVG '!AF24/7504)*1000</f>
        <v>2.931769722814499</v>
      </c>
      <c r="S24" s="22">
        <f t="shared" si="0"/>
        <v>6.6730126084088193</v>
      </c>
      <c r="V24" s="89"/>
      <c r="W24" s="71">
        <v>6</v>
      </c>
      <c r="X24" s="19">
        <v>7.6704999999999997</v>
      </c>
      <c r="Y24" s="19">
        <v>4.8719999999999999</v>
      </c>
      <c r="Z24" s="19">
        <v>3.8940000000000001</v>
      </c>
      <c r="AA24" s="19">
        <v>3.16</v>
      </c>
      <c r="AB24" s="19">
        <v>5.25</v>
      </c>
      <c r="AC24" s="19">
        <f>('PRQ AVG '!P24/5215)*1000</f>
        <v>9.7794822627037394</v>
      </c>
      <c r="AD24" s="19">
        <f>('PRQ AVG '!Q24/3900)*1000</f>
        <v>8.7179487179487172</v>
      </c>
      <c r="AE24" s="19">
        <f>('PRQ AVG '!S24/5330)*1000</f>
        <v>9.5684803001876162</v>
      </c>
      <c r="AF24" s="19">
        <f>('PRQ AVG '!T24/5455)*1000</f>
        <v>11.732355637030247</v>
      </c>
      <c r="AG24" s="19">
        <f>('PRQ AVG '!U24/6200)*1000</f>
        <v>7.580645161290323</v>
      </c>
      <c r="AH24" s="19">
        <f>('PRQ AVG '!V24/7100)*1000</f>
        <v>7.4647887323943669</v>
      </c>
      <c r="AI24" s="19">
        <f>('PRQ AVG '!W24/4204)*1000</f>
        <v>15.223596574690772</v>
      </c>
      <c r="AJ24" s="19">
        <f>('PRQ AVG '!Z24/5500)*1000</f>
        <v>4.1818181818181817</v>
      </c>
      <c r="AK24" s="19">
        <f>('PRQ AVG '!AD24/6100)*1000</f>
        <v>3.6065573770491803</v>
      </c>
      <c r="AL24" s="19">
        <f>('PRQ AVG '!AG24/4932)*1000</f>
        <v>4.0551500405515002</v>
      </c>
      <c r="AM24" s="22">
        <f t="shared" si="1"/>
        <v>7.1171548657109769</v>
      </c>
    </row>
    <row r="25" spans="2:39" x14ac:dyDescent="0.25">
      <c r="B25" s="89"/>
      <c r="C25" s="71">
        <v>7</v>
      </c>
      <c r="D25" s="19">
        <v>12.5</v>
      </c>
      <c r="E25" s="19">
        <v>5.2252000000000001</v>
      </c>
      <c r="F25" s="19">
        <v>6.2329999999999997</v>
      </c>
      <c r="G25" s="19">
        <v>6.8159999999999998</v>
      </c>
      <c r="H25" s="19">
        <v>7.6398000000000001</v>
      </c>
      <c r="I25" s="19">
        <v>15.860799999999999</v>
      </c>
      <c r="J25" s="19">
        <f>('PRQ AVG '!O25/3800)*1000</f>
        <v>13.947368421052632</v>
      </c>
      <c r="K25" s="19">
        <f>('PRQ AVG '!R25/5100)*1000</f>
        <v>8.8235294117647065</v>
      </c>
      <c r="L25" s="19">
        <f>('PRQ AVG '!X25/3200)*1000</f>
        <v>7.1875</v>
      </c>
      <c r="M25" s="19">
        <f>('PRQ AVG '!Y25/5020)*1000</f>
        <v>4.7808764940239037</v>
      </c>
      <c r="N25" s="19">
        <f>('PRQ AVG '!AA25/4500)*1000</f>
        <v>4.666666666666667</v>
      </c>
      <c r="O25" s="19">
        <f>('PRQ AVG '!AB25/5600)*1000</f>
        <v>4.1071428571428568</v>
      </c>
      <c r="P25" s="19">
        <f>('PRQ AVG '!AC25/5600)*1000</f>
        <v>4.2857142857142856</v>
      </c>
      <c r="Q25" s="19">
        <f>('PRQ AVG '!AE25/6750)*1000</f>
        <v>3.2592592592592591</v>
      </c>
      <c r="R25" s="19">
        <f>('PRQ AVG '!AF25/7504)*1000</f>
        <v>3.1982942430703623</v>
      </c>
      <c r="S25" s="22">
        <f t="shared" si="0"/>
        <v>7.2354101092463123</v>
      </c>
      <c r="V25" s="89"/>
      <c r="W25" s="71">
        <v>7</v>
      </c>
      <c r="X25" s="19">
        <v>8.9930000000000003</v>
      </c>
      <c r="Y25" s="19">
        <v>5.0750000000000002</v>
      </c>
      <c r="Z25" s="19">
        <v>4.4249999999999998</v>
      </c>
      <c r="AA25" s="19">
        <v>3.3180000000000001</v>
      </c>
      <c r="AB25" s="19">
        <v>6.0374999999999996</v>
      </c>
      <c r="AC25" s="19">
        <f>('PRQ AVG '!P25/5215)*1000</f>
        <v>9.9712368168744003</v>
      </c>
      <c r="AD25" s="19">
        <f>('PRQ AVG '!Q25/3900)*1000</f>
        <v>9.4871794871794872</v>
      </c>
      <c r="AE25" s="19">
        <f>('PRQ AVG '!S25/5330)*1000</f>
        <v>10.131332082551596</v>
      </c>
      <c r="AF25" s="19">
        <f>('PRQ AVG '!T25/5455)*1000</f>
        <v>11.915673693858846</v>
      </c>
      <c r="AG25" s="19">
        <f>('PRQ AVG '!U25/6200)*1000</f>
        <v>8.064516129032258</v>
      </c>
      <c r="AH25" s="19">
        <f>('PRQ AVG '!V25/7100)*1000</f>
        <v>7.8873239436619711</v>
      </c>
      <c r="AI25" s="19">
        <f>('PRQ AVG '!W25/4204)*1000</f>
        <v>15.461465271170315</v>
      </c>
      <c r="AJ25" s="19">
        <f>('PRQ AVG '!Z25/5500)*1000</f>
        <v>4.545454545454545</v>
      </c>
      <c r="AK25" s="19">
        <f>('PRQ AVG '!AD25/6100)*1000</f>
        <v>3.9344262295081966</v>
      </c>
      <c r="AL25" s="19">
        <f>('PRQ AVG '!AG25/4932)*1000</f>
        <v>4.4606650446066505</v>
      </c>
      <c r="AM25" s="22">
        <f t="shared" si="1"/>
        <v>7.5805182162598843</v>
      </c>
    </row>
    <row r="26" spans="2:39" x14ac:dyDescent="0.25">
      <c r="B26" s="89"/>
      <c r="C26" s="71">
        <v>8</v>
      </c>
      <c r="D26" s="19">
        <v>12.916600000000001</v>
      </c>
      <c r="E26" s="19">
        <v>5.4429999999999996</v>
      </c>
      <c r="F26" s="19">
        <v>6.2329999999999997</v>
      </c>
      <c r="G26" s="19">
        <v>7.0431999999999997</v>
      </c>
      <c r="H26" s="19">
        <v>7.6398000000000001</v>
      </c>
      <c r="I26" s="19">
        <v>16.2056</v>
      </c>
      <c r="J26" s="19">
        <f>('PRQ AVG '!O26/3800)*1000</f>
        <v>14.210526315789474</v>
      </c>
      <c r="K26" s="19">
        <f>('PRQ AVG '!R26/5100)*1000</f>
        <v>9.0196078431372548</v>
      </c>
      <c r="L26" s="19">
        <f>('PRQ AVG '!X26/3200)*1000</f>
        <v>7.5</v>
      </c>
      <c r="M26" s="19">
        <f>('PRQ AVG '!Y26/5020)*1000</f>
        <v>4.9800796812749004</v>
      </c>
      <c r="N26" s="19">
        <f>('PRQ AVG '!AA26/4500)*1000</f>
        <v>4.8888888888888884</v>
      </c>
      <c r="O26" s="19">
        <f>('PRQ AVG '!AB26/5600)*1000</f>
        <v>4.2857142857142856</v>
      </c>
      <c r="P26" s="19">
        <f>('PRQ AVG '!AC26/5600)*1000</f>
        <v>4.4642857142857144</v>
      </c>
      <c r="Q26" s="19">
        <f>('PRQ AVG '!AE26/6750)*1000</f>
        <v>3.4074074074074074</v>
      </c>
      <c r="R26" s="19">
        <f>('PRQ AVG '!AF26/7504)*1000</f>
        <v>3.3315565031982941</v>
      </c>
      <c r="S26" s="22">
        <f t="shared" si="0"/>
        <v>7.4379511093130812</v>
      </c>
      <c r="V26" s="89"/>
      <c r="W26" s="71">
        <v>8</v>
      </c>
      <c r="X26" s="19">
        <v>8.9930000000000003</v>
      </c>
      <c r="Y26" s="19">
        <v>5.2779999999999996</v>
      </c>
      <c r="Z26" s="19">
        <v>4.4249999999999998</v>
      </c>
      <c r="AA26" s="19">
        <v>3.476</v>
      </c>
      <c r="AB26" s="19">
        <v>6.0374999999999996</v>
      </c>
      <c r="AC26" s="19">
        <f>('PRQ AVG '!P26/5215)*1000</f>
        <v>10.162991371045063</v>
      </c>
      <c r="AD26" s="19">
        <f>('PRQ AVG '!Q26/3900)*1000</f>
        <v>9.4871794871794872</v>
      </c>
      <c r="AE26" s="19">
        <f>('PRQ AVG '!S26/5330)*1000</f>
        <v>10.318949343339586</v>
      </c>
      <c r="AF26" s="19">
        <f>('PRQ AVG '!T26/5455)*1000</f>
        <v>12.098991750687443</v>
      </c>
      <c r="AG26" s="19">
        <f>('PRQ AVG '!U26/6200)*1000</f>
        <v>8.064516129032258</v>
      </c>
      <c r="AH26" s="19">
        <f>('PRQ AVG '!V26/7100)*1000</f>
        <v>8.0281690140845079</v>
      </c>
      <c r="AI26" s="19">
        <f>('PRQ AVG '!W26/4204)*1000</f>
        <v>15.699333967649858</v>
      </c>
      <c r="AJ26" s="19">
        <f>('PRQ AVG '!Z26/5500)*1000</f>
        <v>4.7272727272727275</v>
      </c>
      <c r="AK26" s="19">
        <f>('PRQ AVG '!AD26/6100)*1000</f>
        <v>4.0983606557377055</v>
      </c>
      <c r="AL26" s="19">
        <f>('PRQ AVG '!AG26/4932)*1000</f>
        <v>4.6634225466342256</v>
      </c>
      <c r="AM26" s="22">
        <f t="shared" si="1"/>
        <v>7.7039124661775249</v>
      </c>
    </row>
    <row r="27" spans="2:39" x14ac:dyDescent="0.25">
      <c r="B27" s="89"/>
      <c r="C27" s="71">
        <v>9</v>
      </c>
      <c r="D27" s="19">
        <v>12.916600000000001</v>
      </c>
      <c r="E27" s="19">
        <v>5.4429999999999996</v>
      </c>
      <c r="F27" s="19">
        <v>6.2329999999999997</v>
      </c>
      <c r="G27" s="19">
        <v>7.0431999999999997</v>
      </c>
      <c r="H27" s="19">
        <v>7.6398000000000001</v>
      </c>
      <c r="I27" s="19">
        <v>16.2056</v>
      </c>
      <c r="J27" s="19">
        <f>('PRQ AVG '!O27/3800)*1000</f>
        <v>14.210526315789474</v>
      </c>
      <c r="K27" s="19">
        <f>('PRQ AVG '!R27/5100)*1000</f>
        <v>9.0196078431372548</v>
      </c>
      <c r="L27" s="19">
        <f>('PRQ AVG '!X27/3200)*1000</f>
        <v>7.5</v>
      </c>
      <c r="M27" s="19">
        <f>('PRQ AVG '!Y27/5020)*1000</f>
        <v>4.9800796812749004</v>
      </c>
      <c r="N27" s="19">
        <f>('PRQ AVG '!AA27/4500)*1000</f>
        <v>4.8888888888888884</v>
      </c>
      <c r="O27" s="19">
        <f>('PRQ AVG '!AB27/5600)*1000</f>
        <v>4.2857142857142856</v>
      </c>
      <c r="P27" s="19">
        <f>('PRQ AVG '!AC27/5600)*1000</f>
        <v>4.4642857142857144</v>
      </c>
      <c r="Q27" s="19">
        <f>('PRQ AVG '!AE27/6750)*1000</f>
        <v>3.4074074074074074</v>
      </c>
      <c r="R27" s="19">
        <f>('PRQ AVG '!AF27/7504)*1000</f>
        <v>3.3315565031982941</v>
      </c>
      <c r="S27" s="22">
        <f t="shared" si="0"/>
        <v>7.4379511093130812</v>
      </c>
      <c r="V27" s="89"/>
      <c r="W27" s="71">
        <v>9</v>
      </c>
      <c r="X27" s="19">
        <v>8.9930000000000003</v>
      </c>
      <c r="Y27" s="19">
        <v>5.2779999999999996</v>
      </c>
      <c r="Z27" s="19">
        <v>4.4249999999999998</v>
      </c>
      <c r="AA27" s="19">
        <v>3.476</v>
      </c>
      <c r="AB27" s="19">
        <v>6.0374999999999996</v>
      </c>
      <c r="AC27" s="19">
        <f>('PRQ AVG '!P27/5215)*1000</f>
        <v>10.162991371045063</v>
      </c>
      <c r="AD27" s="19">
        <f>('PRQ AVG '!Q27/3900)*1000</f>
        <v>9.4871794871794872</v>
      </c>
      <c r="AE27" s="19">
        <f>('PRQ AVG '!S27/5330)*1000</f>
        <v>10.318949343339586</v>
      </c>
      <c r="AF27" s="19">
        <f>('PRQ AVG '!T27/5455)*1000</f>
        <v>12.098991750687443</v>
      </c>
      <c r="AG27" s="19">
        <f>('PRQ AVG '!U27/6200)*1000</f>
        <v>8.064516129032258</v>
      </c>
      <c r="AH27" s="19">
        <f>('PRQ AVG '!V27/7100)*1000</f>
        <v>8.0281690140845079</v>
      </c>
      <c r="AI27" s="19">
        <f>('PRQ AVG '!W27/4204)*1000</f>
        <v>15.699333967649858</v>
      </c>
      <c r="AJ27" s="19">
        <f>('PRQ AVG '!Z27/5500)*1000</f>
        <v>4.7272727272727275</v>
      </c>
      <c r="AK27" s="19">
        <f>('PRQ AVG '!AD27/6100)*1000</f>
        <v>4.0983606557377055</v>
      </c>
      <c r="AL27" s="19">
        <f>('PRQ AVG '!AG27/4932)*1000</f>
        <v>4.6634225466342256</v>
      </c>
      <c r="AM27" s="22">
        <f t="shared" si="1"/>
        <v>7.7039124661775249</v>
      </c>
    </row>
    <row r="28" spans="2:39" x14ac:dyDescent="0.25">
      <c r="B28" s="89"/>
      <c r="C28" s="71">
        <v>10</v>
      </c>
      <c r="D28" s="19">
        <v>13.333299999999999</v>
      </c>
      <c r="E28" s="19">
        <v>5.6607000000000003</v>
      </c>
      <c r="F28" s="19">
        <v>6.5039999999999996</v>
      </c>
      <c r="G28" s="19">
        <v>7.2704000000000004</v>
      </c>
      <c r="H28" s="19">
        <v>7.8644999999999996</v>
      </c>
      <c r="I28" s="19">
        <v>16.2056</v>
      </c>
      <c r="J28" s="19">
        <f>('PRQ AVG '!O28/3800)*1000</f>
        <v>14.473684210526315</v>
      </c>
      <c r="K28" s="19">
        <f>('PRQ AVG '!R28/5100)*1000</f>
        <v>9.0196078431372548</v>
      </c>
      <c r="L28" s="19">
        <f>('PRQ AVG '!X28/3200)*1000</f>
        <v>7.8125</v>
      </c>
      <c r="M28" s="19">
        <f>('PRQ AVG '!Y28/5020)*1000</f>
        <v>5.1792828685258963</v>
      </c>
      <c r="N28" s="19">
        <f>('PRQ AVG '!AA28/4500)*1000</f>
        <v>5.1111111111111116</v>
      </c>
      <c r="O28" s="19">
        <f>('PRQ AVG '!AB28/5600)*1000</f>
        <v>4.4642857142857144</v>
      </c>
      <c r="P28" s="19">
        <f>('PRQ AVG '!AC28/5600)*1000</f>
        <v>4.6428571428571432</v>
      </c>
      <c r="Q28" s="19">
        <f>('PRQ AVG '!AE28/6750)*1000</f>
        <v>3.5555555555555558</v>
      </c>
      <c r="R28" s="19">
        <f>('PRQ AVG '!AF28/7504)*1000</f>
        <v>3.464818763326226</v>
      </c>
      <c r="S28" s="22">
        <f t="shared" si="0"/>
        <v>7.6374802139550138</v>
      </c>
      <c r="V28" s="89"/>
      <c r="W28" s="71">
        <v>10</v>
      </c>
      <c r="X28" s="19">
        <v>9.2575000000000003</v>
      </c>
      <c r="Y28" s="19">
        <v>5.4809999999999999</v>
      </c>
      <c r="Z28" s="19">
        <v>4.6020000000000003</v>
      </c>
      <c r="AA28" s="19">
        <v>3.6339999999999999</v>
      </c>
      <c r="AB28" s="19">
        <v>6.3</v>
      </c>
      <c r="AC28" s="19">
        <f>('PRQ AVG '!P28/5215)*1000</f>
        <v>10.354745925215724</v>
      </c>
      <c r="AD28" s="19">
        <f>('PRQ AVG '!Q28/3900)*1000</f>
        <v>9.7435897435897445</v>
      </c>
      <c r="AE28" s="19">
        <f>('PRQ AVG '!S28/5330)*1000</f>
        <v>10.506566604127579</v>
      </c>
      <c r="AF28" s="19">
        <f>('PRQ AVG '!T28/5455)*1000</f>
        <v>12.28230980751604</v>
      </c>
      <c r="AG28" s="19">
        <f>('PRQ AVG '!U28/6200)*1000</f>
        <v>8.2258064516129039</v>
      </c>
      <c r="AH28" s="19">
        <f>('PRQ AVG '!V28/7100)*1000</f>
        <v>8.169014084507042</v>
      </c>
      <c r="AI28" s="19">
        <f>('PRQ AVG '!W28/4204)*1000</f>
        <v>15.937202664129401</v>
      </c>
      <c r="AJ28" s="19">
        <f>('PRQ AVG '!Z28/5500)*1000</f>
        <v>4.9090909090909092</v>
      </c>
      <c r="AK28" s="19">
        <f>('PRQ AVG '!AD28/6100)*1000</f>
        <v>4.2622950819672134</v>
      </c>
      <c r="AL28" s="19">
        <f>('PRQ AVG '!AG28/4932)*1000</f>
        <v>4.8661800486618008</v>
      </c>
      <c r="AM28" s="22">
        <f t="shared" si="1"/>
        <v>7.9020867546945563</v>
      </c>
    </row>
    <row r="29" spans="2:39" x14ac:dyDescent="0.25">
      <c r="B29" s="89"/>
      <c r="C29" s="71">
        <v>11</v>
      </c>
      <c r="D29" s="19">
        <v>13.333299999999999</v>
      </c>
      <c r="E29" s="19">
        <v>5.6607000000000003</v>
      </c>
      <c r="F29" s="19">
        <v>6.5039999999999996</v>
      </c>
      <c r="G29" s="19">
        <v>7.2704000000000004</v>
      </c>
      <c r="H29" s="19">
        <v>7.8644999999999996</v>
      </c>
      <c r="I29" s="19">
        <v>16.2056</v>
      </c>
      <c r="J29" s="19">
        <f>('PRQ AVG '!O29/3800)*1000</f>
        <v>14.473684210526315</v>
      </c>
      <c r="K29" s="19">
        <f>('PRQ AVG '!R29/5100)*1000</f>
        <v>9.0196078431372548</v>
      </c>
      <c r="L29" s="19">
        <f>('PRQ AVG '!X29/3200)*1000</f>
        <v>7.8125</v>
      </c>
      <c r="M29" s="19">
        <f>('PRQ AVG '!Y29/5020)*1000</f>
        <v>5.1792828685258963</v>
      </c>
      <c r="N29" s="19">
        <f>('PRQ AVG '!AA29/4500)*1000</f>
        <v>5.1111111111111116</v>
      </c>
      <c r="O29" s="19">
        <f>('PRQ AVG '!AB29/5600)*1000</f>
        <v>4.4642857142857144</v>
      </c>
      <c r="P29" s="19">
        <f>('PRQ AVG '!AC29/5600)*1000</f>
        <v>4.6428571428571432</v>
      </c>
      <c r="Q29" s="19">
        <f>('PRQ AVG '!AE29/6750)*1000</f>
        <v>3.5555555555555558</v>
      </c>
      <c r="R29" s="19">
        <f>('PRQ AVG '!AF29/7504)*1000</f>
        <v>3.464818763326226</v>
      </c>
      <c r="S29" s="22">
        <f t="shared" si="0"/>
        <v>7.6374802139550138</v>
      </c>
      <c r="V29" s="89"/>
      <c r="W29" s="71">
        <v>11</v>
      </c>
      <c r="X29" s="19">
        <v>9.2575000000000003</v>
      </c>
      <c r="Y29" s="19">
        <v>5.4809999999999999</v>
      </c>
      <c r="Z29" s="19">
        <v>4.6020000000000003</v>
      </c>
      <c r="AA29" s="19">
        <v>3.6339999999999999</v>
      </c>
      <c r="AB29" s="19">
        <v>6.3</v>
      </c>
      <c r="AC29" s="19">
        <f>('PRQ AVG '!P29/5215)*1000</f>
        <v>10.354745925215724</v>
      </c>
      <c r="AD29" s="19">
        <f>('PRQ AVG '!Q29/3900)*1000</f>
        <v>10.256410256410257</v>
      </c>
      <c r="AE29" s="19">
        <f>('PRQ AVG '!S29/5330)*1000</f>
        <v>10.506566604127579</v>
      </c>
      <c r="AF29" s="19">
        <f>('PRQ AVG '!T29/5455)*1000</f>
        <v>12.648945921173235</v>
      </c>
      <c r="AG29" s="19">
        <f>('PRQ AVG '!U29/6200)*1000</f>
        <v>8.5483870967741939</v>
      </c>
      <c r="AH29" s="19">
        <f>('PRQ AVG '!V29/7100)*1000</f>
        <v>8.169014084507042</v>
      </c>
      <c r="AI29" s="19">
        <f>('PRQ AVG '!W29/4204)*1000</f>
        <v>16.412940057088488</v>
      </c>
      <c r="AJ29" s="19">
        <f>('PRQ AVG '!Z29/5500)*1000</f>
        <v>4.9090909090909092</v>
      </c>
      <c r="AK29" s="19">
        <f>('PRQ AVG '!AD29/6100)*1000</f>
        <v>4.2622950819672134</v>
      </c>
      <c r="AL29" s="19">
        <f>('PRQ AVG '!AG29/4932)*1000</f>
        <v>4.8661800486618008</v>
      </c>
      <c r="AM29" s="22">
        <f t="shared" si="1"/>
        <v>8.0139383990010966</v>
      </c>
    </row>
    <row r="30" spans="2:39" x14ac:dyDescent="0.25">
      <c r="B30" s="89"/>
      <c r="C30" s="71">
        <v>12</v>
      </c>
      <c r="D30" s="19">
        <v>13.75</v>
      </c>
      <c r="E30" s="19">
        <v>5.6607000000000003</v>
      </c>
      <c r="F30" s="19">
        <v>6.5039999999999996</v>
      </c>
      <c r="G30" s="19">
        <v>7.4976000000000003</v>
      </c>
      <c r="H30" s="19">
        <v>7.8644999999999996</v>
      </c>
      <c r="I30" s="19">
        <v>16.2056</v>
      </c>
      <c r="J30" s="19">
        <f>('PRQ AVG '!O30/3800)*1000</f>
        <v>14.473684210526315</v>
      </c>
      <c r="K30" s="19">
        <f>('PRQ AVG '!R30/5100)*1000</f>
        <v>9.0196078431372548</v>
      </c>
      <c r="L30" s="19">
        <f>('PRQ AVG '!X30/3200)*1000</f>
        <v>8.125</v>
      </c>
      <c r="M30" s="19">
        <f>('PRQ AVG '!Y30/5020)*1000</f>
        <v>5.378486055776893</v>
      </c>
      <c r="N30" s="19">
        <f>('PRQ AVG '!AA30/4500)*1000</f>
        <v>5.1111111111111116</v>
      </c>
      <c r="O30" s="19">
        <f>('PRQ AVG '!AB30/5600)*1000</f>
        <v>4.4642857142857144</v>
      </c>
      <c r="P30" s="19">
        <f>('PRQ AVG '!AC30/5600)*1000</f>
        <v>4.6428571428571432</v>
      </c>
      <c r="Q30" s="19">
        <f>('PRQ AVG '!AE30/6750)*1000</f>
        <v>3.5555555555555558</v>
      </c>
      <c r="R30" s="19">
        <f>('PRQ AVG '!AF30/7504)*1000</f>
        <v>3.464818763326226</v>
      </c>
      <c r="S30" s="22">
        <f t="shared" si="0"/>
        <v>7.7145204264384128</v>
      </c>
      <c r="V30" s="89"/>
      <c r="W30" s="71">
        <v>12</v>
      </c>
      <c r="X30" s="19">
        <v>9.5220000000000002</v>
      </c>
      <c r="Y30" s="19">
        <v>5.4809999999999999</v>
      </c>
      <c r="Z30" s="19">
        <v>4.7789999999999999</v>
      </c>
      <c r="AA30" s="19">
        <v>3.6339999999999999</v>
      </c>
      <c r="AB30" s="19">
        <v>6.5625</v>
      </c>
      <c r="AC30" s="19">
        <f>('PRQ AVG '!P30/5215)*1000</f>
        <v>10.546500479386385</v>
      </c>
      <c r="AD30" s="19">
        <f>('PRQ AVG '!Q30/3900)*1000</f>
        <v>10.512820512820513</v>
      </c>
      <c r="AE30" s="19">
        <f>('PRQ AVG '!S30/5330)*1000</f>
        <v>10.506566604127579</v>
      </c>
      <c r="AF30" s="19">
        <f>('PRQ AVG '!T30/5455)*1000</f>
        <v>12.648945921173235</v>
      </c>
      <c r="AG30" s="19">
        <f>('PRQ AVG '!U30/6200)*1000</f>
        <v>8.5483870967741939</v>
      </c>
      <c r="AH30" s="19">
        <f>('PRQ AVG '!V30/7100)*1000</f>
        <v>8.169014084507042</v>
      </c>
      <c r="AI30" s="19">
        <f>('PRQ AVG '!W30/4204)*1000</f>
        <v>16.412940057088488</v>
      </c>
      <c r="AJ30" s="19">
        <f>('PRQ AVG '!Z30/5500)*1000</f>
        <v>5.0909090909090908</v>
      </c>
      <c r="AK30" s="19">
        <f>('PRQ AVG '!AD30/6100)*1000</f>
        <v>4.2622950819672134</v>
      </c>
      <c r="AL30" s="19">
        <f>('PRQ AVG '!AG30/4932)*1000</f>
        <v>4.8661800486618008</v>
      </c>
      <c r="AM30" s="22">
        <f t="shared" si="1"/>
        <v>8.1028705984943699</v>
      </c>
    </row>
    <row r="34" spans="2:6" x14ac:dyDescent="0.25">
      <c r="B34" s="89" t="s">
        <v>58</v>
      </c>
      <c r="C34" s="97" t="s">
        <v>68</v>
      </c>
      <c r="D34" s="97"/>
      <c r="E34" s="97"/>
      <c r="F34" s="97"/>
    </row>
    <row r="35" spans="2:6" x14ac:dyDescent="0.25">
      <c r="B35" s="89"/>
      <c r="C35" s="97" t="s">
        <v>52</v>
      </c>
      <c r="D35" s="97"/>
      <c r="E35" s="97" t="s">
        <v>67</v>
      </c>
      <c r="F35" s="97"/>
    </row>
    <row r="36" spans="2:6" x14ac:dyDescent="0.25">
      <c r="B36" s="89"/>
      <c r="C36" s="76" t="s">
        <v>59</v>
      </c>
      <c r="D36" s="76" t="s">
        <v>62</v>
      </c>
      <c r="E36" s="76" t="s">
        <v>59</v>
      </c>
      <c r="F36" s="76" t="s">
        <v>62</v>
      </c>
    </row>
    <row r="37" spans="2:6" x14ac:dyDescent="0.25">
      <c r="B37" s="78">
        <v>0</v>
      </c>
      <c r="C37" s="19">
        <v>1.0342039999999999</v>
      </c>
      <c r="D37" s="19">
        <v>1.023404</v>
      </c>
      <c r="E37" s="19">
        <v>0.92399699999999996</v>
      </c>
      <c r="F37" s="19">
        <v>0.92399699999999996</v>
      </c>
    </row>
    <row r="38" spans="2:6" x14ac:dyDescent="0.25">
      <c r="B38" s="78">
        <v>1</v>
      </c>
      <c r="C38" s="19">
        <v>1.163241</v>
      </c>
      <c r="D38" s="19">
        <v>2.0912799999999998</v>
      </c>
      <c r="E38" s="19">
        <v>1.3212219999999999</v>
      </c>
      <c r="F38" s="19">
        <v>2.2038419999999999</v>
      </c>
    </row>
    <row r="39" spans="2:6" x14ac:dyDescent="0.25">
      <c r="B39" s="78">
        <v>2</v>
      </c>
      <c r="C39" s="19">
        <v>1.614735</v>
      </c>
      <c r="D39" s="19">
        <v>3.7246079999999999</v>
      </c>
      <c r="E39" s="19">
        <v>1.7750900000000001</v>
      </c>
      <c r="F39" s="19">
        <v>3.8827970000000001</v>
      </c>
    </row>
    <row r="40" spans="2:6" x14ac:dyDescent="0.25">
      <c r="B40" s="78">
        <v>3</v>
      </c>
      <c r="C40" s="19">
        <v>1.7419960000000001</v>
      </c>
      <c r="D40" s="19">
        <v>4.7930789999999996</v>
      </c>
      <c r="E40" s="19">
        <v>2.1793200000000001</v>
      </c>
      <c r="F40" s="19">
        <v>5.2724289999999998</v>
      </c>
    </row>
    <row r="41" spans="2:6" x14ac:dyDescent="0.25">
      <c r="B41" s="78">
        <v>4</v>
      </c>
      <c r="C41" s="19">
        <v>1.4746950000000001</v>
      </c>
      <c r="D41" s="19">
        <v>5.436242</v>
      </c>
      <c r="E41" s="19">
        <v>1.9511590000000001</v>
      </c>
      <c r="F41" s="19">
        <v>6.0741940000000003</v>
      </c>
    </row>
    <row r="42" spans="2:6" x14ac:dyDescent="0.25">
      <c r="B42" s="78">
        <v>5</v>
      </c>
      <c r="C42" s="19">
        <v>1.2444489999999999</v>
      </c>
      <c r="D42" s="19">
        <v>6.1459929999999998</v>
      </c>
      <c r="E42" s="19">
        <v>1.676186</v>
      </c>
      <c r="F42" s="19">
        <v>6.7310470000000002</v>
      </c>
    </row>
    <row r="43" spans="2:6" x14ac:dyDescent="0.25">
      <c r="B43" s="78">
        <v>6</v>
      </c>
      <c r="C43" s="19">
        <v>0.95209600000000005</v>
      </c>
      <c r="D43" s="19">
        <v>6.6730130000000001</v>
      </c>
      <c r="E43" s="19">
        <v>1.451854</v>
      </c>
      <c r="F43" s="19">
        <v>7.1171550000000003</v>
      </c>
    </row>
    <row r="44" spans="2:6" x14ac:dyDescent="0.25">
      <c r="B44" s="78">
        <v>7</v>
      </c>
      <c r="C44" s="19">
        <v>0.79684999999999995</v>
      </c>
      <c r="D44" s="19">
        <v>7.2354099999999999</v>
      </c>
      <c r="E44" s="19">
        <v>1.1241190000000001</v>
      </c>
      <c r="F44" s="19">
        <v>7.5805179999999996</v>
      </c>
    </row>
    <row r="45" spans="2:6" x14ac:dyDescent="0.25">
      <c r="B45" s="78">
        <v>8</v>
      </c>
      <c r="C45" s="19">
        <v>0.45358300000000001</v>
      </c>
      <c r="D45" s="19">
        <v>7.437951</v>
      </c>
      <c r="E45" s="19">
        <v>0.64466400000000001</v>
      </c>
      <c r="F45" s="19">
        <v>7.7039119999999999</v>
      </c>
    </row>
    <row r="46" spans="2:6" x14ac:dyDescent="0.25">
      <c r="B46" s="78">
        <v>9</v>
      </c>
      <c r="C46" s="19">
        <v>0.232237</v>
      </c>
      <c r="D46" s="19">
        <v>7.437951</v>
      </c>
      <c r="E46" s="19">
        <v>0.34035799999999999</v>
      </c>
      <c r="F46" s="19">
        <v>7.7039119999999999</v>
      </c>
    </row>
    <row r="47" spans="2:6" x14ac:dyDescent="0.25">
      <c r="B47" s="78">
        <v>10</v>
      </c>
      <c r="C47" s="19">
        <v>0.31151600000000002</v>
      </c>
      <c r="D47" s="19">
        <v>7.63748</v>
      </c>
      <c r="E47" s="19">
        <v>0.30894899999999997</v>
      </c>
      <c r="F47" s="19">
        <v>7.9020869999999999</v>
      </c>
    </row>
    <row r="48" spans="2:6" x14ac:dyDescent="0.25">
      <c r="B48" s="78">
        <v>11</v>
      </c>
      <c r="C48" s="19">
        <v>0.16206200000000001</v>
      </c>
      <c r="D48" s="19">
        <v>7.63748</v>
      </c>
      <c r="E48" s="19">
        <v>0.213558</v>
      </c>
      <c r="F48" s="19">
        <v>8.0139379999999996</v>
      </c>
    </row>
    <row r="49" spans="2:6" x14ac:dyDescent="0.25">
      <c r="B49" s="78">
        <v>12</v>
      </c>
      <c r="C49" s="19">
        <v>0.153446</v>
      </c>
      <c r="D49" s="19">
        <v>7.7145200000000003</v>
      </c>
      <c r="E49" s="19">
        <v>0.133853</v>
      </c>
      <c r="F49" s="19">
        <v>8.1028710000000004</v>
      </c>
    </row>
  </sheetData>
  <mergeCells count="10">
    <mergeCell ref="C35:D35"/>
    <mergeCell ref="E35:F35"/>
    <mergeCell ref="B34:B36"/>
    <mergeCell ref="B5:B17"/>
    <mergeCell ref="B18:B30"/>
    <mergeCell ref="B3:S3"/>
    <mergeCell ref="V5:V17"/>
    <mergeCell ref="V18:V30"/>
    <mergeCell ref="V3:AM3"/>
    <mergeCell ref="C34:F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2A4-B4B0-4EDF-8D70-943738024391}">
  <dimension ref="B3:AM50"/>
  <sheetViews>
    <sheetView topLeftCell="A22" zoomScale="85" zoomScaleNormal="85" workbookViewId="0">
      <selection activeCell="T29" sqref="T29"/>
    </sheetView>
  </sheetViews>
  <sheetFormatPr defaultColWidth="8.77734375" defaultRowHeight="13.2" x14ac:dyDescent="0.25"/>
  <cols>
    <col min="2" max="2" width="11.109375" customWidth="1"/>
    <col min="3" max="3" width="11.33203125" customWidth="1"/>
    <col min="4" max="4" width="8.44140625" customWidth="1"/>
    <col min="5" max="5" width="11.44140625" customWidth="1"/>
    <col min="19" max="19" width="9.44140625" customWidth="1"/>
    <col min="22" max="22" width="11.33203125" customWidth="1"/>
    <col min="39" max="39" width="9.77734375" customWidth="1"/>
  </cols>
  <sheetData>
    <row r="3" spans="2:39" ht="18" thickBot="1" x14ac:dyDescent="0.35">
      <c r="B3" s="100" t="s">
        <v>51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V3" s="101" t="s">
        <v>69</v>
      </c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</row>
    <row r="4" spans="2:39" x14ac:dyDescent="0.25">
      <c r="B4" s="86" t="s">
        <v>63</v>
      </c>
      <c r="C4" s="86" t="s">
        <v>58</v>
      </c>
      <c r="D4" s="88" t="s">
        <v>5</v>
      </c>
      <c r="E4" s="88" t="s">
        <v>8</v>
      </c>
      <c r="F4" s="88" t="s">
        <v>9</v>
      </c>
      <c r="G4" s="88" t="s">
        <v>10</v>
      </c>
      <c r="H4" s="88" t="s">
        <v>11</v>
      </c>
      <c r="I4" s="88" t="s">
        <v>12</v>
      </c>
      <c r="J4" s="88" t="s">
        <v>13</v>
      </c>
      <c r="K4" s="88" t="s">
        <v>28</v>
      </c>
      <c r="L4" s="88" t="s">
        <v>30</v>
      </c>
      <c r="M4" s="88" t="s">
        <v>6</v>
      </c>
      <c r="N4" s="88" t="s">
        <v>32</v>
      </c>
      <c r="O4" s="88" t="s">
        <v>35</v>
      </c>
      <c r="P4" s="88" t="s">
        <v>37</v>
      </c>
      <c r="Q4" s="88" t="s">
        <v>44</v>
      </c>
      <c r="R4" s="88" t="s">
        <v>46</v>
      </c>
      <c r="S4" s="88" t="s">
        <v>65</v>
      </c>
      <c r="V4" s="76" t="s">
        <v>63</v>
      </c>
      <c r="W4" s="76" t="s">
        <v>58</v>
      </c>
      <c r="X4" s="74" t="s">
        <v>7</v>
      </c>
      <c r="Y4" s="74" t="s">
        <v>15</v>
      </c>
      <c r="Z4" s="74" t="s">
        <v>16</v>
      </c>
      <c r="AA4" s="74" t="s">
        <v>29</v>
      </c>
      <c r="AB4" s="74" t="s">
        <v>31</v>
      </c>
      <c r="AC4" s="74" t="s">
        <v>33</v>
      </c>
      <c r="AD4" s="74" t="s">
        <v>34</v>
      </c>
      <c r="AE4" s="74" t="s">
        <v>36</v>
      </c>
      <c r="AF4" s="74" t="s">
        <v>38</v>
      </c>
      <c r="AG4" s="74" t="s">
        <v>39</v>
      </c>
      <c r="AH4" s="74" t="s">
        <v>40</v>
      </c>
      <c r="AI4" s="74" t="s">
        <v>41</v>
      </c>
      <c r="AJ4" s="74" t="s">
        <v>42</v>
      </c>
      <c r="AK4" s="74" t="s">
        <v>43</v>
      </c>
      <c r="AL4" s="74" t="s">
        <v>45</v>
      </c>
      <c r="AM4" s="74" t="s">
        <v>65</v>
      </c>
    </row>
    <row r="5" spans="2:39" x14ac:dyDescent="0.25">
      <c r="B5" s="89" t="s">
        <v>59</v>
      </c>
      <c r="C5" s="76">
        <v>0</v>
      </c>
      <c r="D5" s="16">
        <v>2.5</v>
      </c>
      <c r="E5" s="19">
        <v>1.3225</v>
      </c>
      <c r="F5" s="19">
        <v>1.0840000000000001</v>
      </c>
      <c r="G5" s="19">
        <v>1.3632</v>
      </c>
      <c r="H5" s="19">
        <v>1.1234999999999999</v>
      </c>
      <c r="I5" s="19">
        <v>1.0149999999999999</v>
      </c>
      <c r="J5" s="19">
        <v>1.0620000000000001</v>
      </c>
      <c r="K5" s="19">
        <v>1.724</v>
      </c>
      <c r="L5" s="19">
        <f>('PRQ AVG '!P5/5215)*1000</f>
        <v>0.57526366251198457</v>
      </c>
      <c r="M5" s="19">
        <f>('PRQ AVG '!Q5/3900)*1000</f>
        <v>0.76923076923076927</v>
      </c>
      <c r="N5" s="19">
        <f>('PRQ AVG '!S5/5330)*1000</f>
        <v>0.93808630393996251</v>
      </c>
      <c r="O5" s="19">
        <f>('PRQ AVG '!V5/7100)*1000</f>
        <v>0.98591549295774639</v>
      </c>
      <c r="P5" s="19">
        <f>('PRQ AVG '!X5/3200)*1000</f>
        <v>1.5625</v>
      </c>
      <c r="Q5" s="19">
        <f>('PRQ AVG '!AE5/6750)*1000</f>
        <v>0.44444444444444448</v>
      </c>
      <c r="R5" s="19">
        <f>('PRQ AVG '!AG5/4932)*1000</f>
        <v>0.6082725060827251</v>
      </c>
      <c r="S5" s="22">
        <f t="shared" ref="S5:S30" si="0">AVERAGE(D5:R5)</f>
        <v>1.1385275452778418</v>
      </c>
      <c r="V5" s="89" t="s">
        <v>59</v>
      </c>
      <c r="W5" s="76">
        <v>0</v>
      </c>
      <c r="X5" s="19">
        <v>0.87080000000000002</v>
      </c>
      <c r="Y5" s="19">
        <v>0.47399999999999998</v>
      </c>
      <c r="Z5" s="19">
        <v>1.05</v>
      </c>
      <c r="AA5" s="19">
        <f>('PRQ AVG '!O5/3800)*1000</f>
        <v>1.0526315789473684</v>
      </c>
      <c r="AB5" s="19">
        <f>('PRQ AVG '!R5/5100)*1000</f>
        <v>0.78431372549019607</v>
      </c>
      <c r="AC5" s="19">
        <f>('PRQ AVG '!T5/5455)*1000</f>
        <v>1.0999083409715857</v>
      </c>
      <c r="AD5" s="19">
        <f>('PRQ AVG '!U5/6200)*1000</f>
        <v>0.967741935483871</v>
      </c>
      <c r="AE5" s="19">
        <f>('PRQ AVG '!W5/4204)*1000</f>
        <v>1.4272121788772598</v>
      </c>
      <c r="AF5" s="19">
        <f>('PRQ AVG '!Y5/5020)*1000</f>
        <v>0.59760956175298796</v>
      </c>
      <c r="AG5" s="19">
        <f>('PRQ AVG '!Z5/5500)*1000</f>
        <v>0.90909090909090906</v>
      </c>
      <c r="AH5" s="19">
        <f>('PRQ AVG '!AA5/4500)*1000</f>
        <v>0.44444444444444448</v>
      </c>
      <c r="AI5" s="19">
        <f>('PRQ AVG '!AB5/5600)*1000</f>
        <v>0.89285714285714279</v>
      </c>
      <c r="AJ5" s="19">
        <f>('PRQ AVG '!AC5/5600)*1000</f>
        <v>0.5357142857142857</v>
      </c>
      <c r="AK5" s="19">
        <f>('PRQ AVG '!AD5/6100)*1000</f>
        <v>0.65573770491803274</v>
      </c>
      <c r="AL5" s="19">
        <f>('PRQ AVG '!AF5/7504)*1000</f>
        <v>0.53304904051172708</v>
      </c>
      <c r="AM5" s="22">
        <f t="shared" ref="AM5:AM30" si="1">AVERAGE(X5:AL5)</f>
        <v>0.8196740566039874</v>
      </c>
    </row>
    <row r="6" spans="2:39" x14ac:dyDescent="0.25">
      <c r="B6" s="89"/>
      <c r="C6" s="76">
        <v>1</v>
      </c>
      <c r="D6" s="16">
        <v>2.9165999999999999</v>
      </c>
      <c r="E6" s="19">
        <v>1.587</v>
      </c>
      <c r="F6" s="19">
        <v>0.81299999999999994</v>
      </c>
      <c r="G6" s="19">
        <v>0.90880000000000005</v>
      </c>
      <c r="H6" s="19">
        <v>0.89880000000000004</v>
      </c>
      <c r="I6" s="19">
        <v>0.81200000000000006</v>
      </c>
      <c r="J6" s="19">
        <v>0.53100000000000003</v>
      </c>
      <c r="K6" s="19">
        <v>2.4136000000000002</v>
      </c>
      <c r="L6" s="19">
        <f>('PRQ AVG '!P6/5215)*1000</f>
        <v>0.57526366251198457</v>
      </c>
      <c r="M6" s="19">
        <f>('PRQ AVG '!Q6/3900)*1000</f>
        <v>0.76923076923076927</v>
      </c>
      <c r="N6" s="19">
        <f>('PRQ AVG '!S6/5330)*1000</f>
        <v>2.0637898686679175</v>
      </c>
      <c r="O6" s="19">
        <f>('PRQ AVG '!V6/7100)*1000</f>
        <v>1.8309859154929577</v>
      </c>
      <c r="P6" s="19">
        <f>('PRQ AVG '!X6/3200)*1000</f>
        <v>0.9375</v>
      </c>
      <c r="Q6" s="19">
        <f>('PRQ AVG '!AE6/6750)*1000</f>
        <v>0.29629629629629628</v>
      </c>
      <c r="R6" s="19">
        <f>('PRQ AVG '!AG6/4932)*1000</f>
        <v>0.40551500405515006</v>
      </c>
      <c r="S6" s="22">
        <f t="shared" si="0"/>
        <v>1.1839587677503387</v>
      </c>
      <c r="V6" s="89"/>
      <c r="W6" s="76">
        <v>1</v>
      </c>
      <c r="X6" s="19">
        <v>0.65310000000000001</v>
      </c>
      <c r="Y6" s="19">
        <v>0.47399999999999998</v>
      </c>
      <c r="Z6" s="19">
        <v>0.78749999999999998</v>
      </c>
      <c r="AA6" s="19">
        <f>('PRQ AVG '!O6/3800)*1000</f>
        <v>2.6315789473684208</v>
      </c>
      <c r="AB6" s="19">
        <f>('PRQ AVG '!R6/5100)*1000</f>
        <v>1.1764705882352939</v>
      </c>
      <c r="AC6" s="19">
        <f>('PRQ AVG '!T6/5455)*1000</f>
        <v>2.7497708524289641</v>
      </c>
      <c r="AD6" s="19">
        <f>('PRQ AVG '!U6/6200)*1000</f>
        <v>1.935483870967742</v>
      </c>
      <c r="AE6" s="19">
        <f>('PRQ AVG '!W6/4204)*1000</f>
        <v>3.5680304471931494</v>
      </c>
      <c r="AF6" s="19">
        <f>('PRQ AVG '!Y6/5020)*1000</f>
        <v>0.99601593625498008</v>
      </c>
      <c r="AG6" s="19">
        <f>('PRQ AVG '!Z6/5500)*1000</f>
        <v>0.90909090909090906</v>
      </c>
      <c r="AH6" s="19">
        <f>('PRQ AVG '!AA6/4500)*1000</f>
        <v>0.66666666666666663</v>
      </c>
      <c r="AI6" s="19">
        <f>('PRQ AVG '!AB6/5600)*1000</f>
        <v>0.7142857142857143</v>
      </c>
      <c r="AJ6" s="19">
        <f>('PRQ AVG '!AC6/5600)*1000</f>
        <v>0.89285714285714279</v>
      </c>
      <c r="AK6" s="19">
        <f>('PRQ AVG '!AD6/6100)*1000</f>
        <v>0.81967213114754101</v>
      </c>
      <c r="AL6" s="19">
        <f>('PRQ AVG '!AF6/7504)*1000</f>
        <v>0.53304904051172708</v>
      </c>
      <c r="AM6" s="22">
        <f t="shared" si="1"/>
        <v>1.3005048164672168</v>
      </c>
    </row>
    <row r="7" spans="2:39" x14ac:dyDescent="0.25">
      <c r="B7" s="89"/>
      <c r="C7" s="76">
        <v>2</v>
      </c>
      <c r="D7" s="16">
        <v>2.9165999999999999</v>
      </c>
      <c r="E7" s="19">
        <v>1.587</v>
      </c>
      <c r="F7" s="19">
        <v>0.54200000000000004</v>
      </c>
      <c r="G7" s="19">
        <v>1.1359999999999999</v>
      </c>
      <c r="H7" s="19">
        <v>1.1234999999999999</v>
      </c>
      <c r="I7" s="19">
        <v>0.60899999999999999</v>
      </c>
      <c r="J7" s="19">
        <v>0.70799999999999996</v>
      </c>
      <c r="K7" s="19">
        <v>4.8272000000000004</v>
      </c>
      <c r="L7" s="19">
        <f>('PRQ AVG '!P7/5215)*1000</f>
        <v>1.5340364333652923</v>
      </c>
      <c r="M7" s="19">
        <f>('PRQ AVG '!Q7/3900)*1000</f>
        <v>1.2820512820512822</v>
      </c>
      <c r="N7" s="19">
        <f>('PRQ AVG '!S7/5330)*1000</f>
        <v>3.0018761726078798</v>
      </c>
      <c r="O7" s="19">
        <f>('PRQ AVG '!V8/7100)*1000</f>
        <v>2.9577464788732395</v>
      </c>
      <c r="P7" s="19">
        <f>('PRQ AVG '!X7/3200)*1000</f>
        <v>1.5625</v>
      </c>
      <c r="Q7" s="19">
        <f>('PRQ AVG '!AE7/6750)*1000</f>
        <v>0.44444444444444448</v>
      </c>
      <c r="R7" s="19">
        <f>('PRQ AVG '!AG7/4932)*1000</f>
        <v>0.6082725060827251</v>
      </c>
      <c r="S7" s="22">
        <f t="shared" si="0"/>
        <v>1.6560151544949908</v>
      </c>
      <c r="V7" s="89"/>
      <c r="W7" s="76">
        <v>2</v>
      </c>
      <c r="X7" s="19">
        <v>0.43540000000000001</v>
      </c>
      <c r="Y7" s="19">
        <v>0.63200000000000001</v>
      </c>
      <c r="Z7" s="19">
        <v>1.05</v>
      </c>
      <c r="AA7" s="19">
        <f>('PRQ AVG '!O7/3800)*1000</f>
        <v>3.9473684210526319</v>
      </c>
      <c r="AB7" s="19">
        <f>('PRQ AVG '!R7/5100)*1000</f>
        <v>2.5490196078431375</v>
      </c>
      <c r="AC7" s="19">
        <f>('PRQ AVG '!T7/5455)*1000</f>
        <v>3.6663611365719526</v>
      </c>
      <c r="AD7" s="19">
        <f>('PRQ AVG '!U7/6200)*1000</f>
        <v>2.5806451612903225</v>
      </c>
      <c r="AE7" s="19">
        <f>('PRQ AVG '!W7/4204)*1000</f>
        <v>4.7573739295908659</v>
      </c>
      <c r="AF7" s="19">
        <f>('PRQ AVG '!Y7/5020)*1000</f>
        <v>1.3944223107569722</v>
      </c>
      <c r="AG7" s="19">
        <f>('PRQ AVG '!Z7/5500)*1000</f>
        <v>1.0909090909090911</v>
      </c>
      <c r="AH7" s="19">
        <f>('PRQ AVG '!AA7/4500)*1000</f>
        <v>0.66666666666666663</v>
      </c>
      <c r="AI7" s="19">
        <f>('PRQ AVG '!AB7/5600)*1000</f>
        <v>1.0714285714285714</v>
      </c>
      <c r="AJ7" s="19">
        <f>('PRQ AVG '!AC7/5600)*1000</f>
        <v>1.0714285714285714</v>
      </c>
      <c r="AK7" s="19">
        <f>('PRQ AVG '!AD7/6100)*1000</f>
        <v>0.98360655737704916</v>
      </c>
      <c r="AL7" s="19">
        <f>('PRQ AVG '!AF7/7504)*1000</f>
        <v>0.53304904051172708</v>
      </c>
      <c r="AM7" s="22">
        <f t="shared" si="1"/>
        <v>1.7619786043618373</v>
      </c>
    </row>
    <row r="8" spans="2:39" x14ac:dyDescent="0.25">
      <c r="B8" s="89"/>
      <c r="C8" s="76">
        <v>3</v>
      </c>
      <c r="D8" s="16">
        <v>2.5</v>
      </c>
      <c r="E8" s="19">
        <v>1.0580000000000001</v>
      </c>
      <c r="F8" s="19">
        <v>0.81299999999999994</v>
      </c>
      <c r="G8" s="19">
        <v>1.1359999999999999</v>
      </c>
      <c r="H8" s="19">
        <v>0.67410000000000003</v>
      </c>
      <c r="I8" s="19">
        <v>1.0149999999999999</v>
      </c>
      <c r="J8" s="19">
        <v>0.53100000000000003</v>
      </c>
      <c r="K8" s="19">
        <v>6.2064000000000004</v>
      </c>
      <c r="L8" s="19">
        <f>('PRQ AVG '!P8/5215)*1000</f>
        <v>2.8763183125599232</v>
      </c>
      <c r="M8" s="19">
        <f>('PRQ AVG '!Q8/3900)*1000</f>
        <v>2.5641025641025643</v>
      </c>
      <c r="N8" s="19">
        <f>('PRQ AVG '!S8/5330)*1000</f>
        <v>3.5647279549718576</v>
      </c>
      <c r="O8" s="19">
        <f>('PRQ AVG '!V8/7100)*1000</f>
        <v>2.9577464788732395</v>
      </c>
      <c r="P8" s="19">
        <f>('PRQ AVG '!X8/3200)*1000</f>
        <v>1.25</v>
      </c>
      <c r="Q8" s="19">
        <f>('PRQ AVG '!AE8/6750)*1000</f>
        <v>0.44444444444444448</v>
      </c>
      <c r="R8" s="19">
        <f>('PRQ AVG '!AG8/4932)*1000</f>
        <v>0.81103000811030013</v>
      </c>
      <c r="S8" s="22">
        <f t="shared" si="0"/>
        <v>1.8934579842041552</v>
      </c>
      <c r="V8" s="89"/>
      <c r="W8" s="76">
        <v>3</v>
      </c>
      <c r="X8" s="19">
        <v>0.43540000000000001</v>
      </c>
      <c r="Y8" s="19">
        <v>0.47399999999999998</v>
      </c>
      <c r="Z8" s="19">
        <v>0.78749999999999998</v>
      </c>
      <c r="AA8" s="19">
        <f>('PRQ AVG '!O8/3800)*1000</f>
        <v>4.7368421052631584</v>
      </c>
      <c r="AB8" s="19">
        <f>('PRQ AVG '!R8/5100)*1000</f>
        <v>3.3333333333333335</v>
      </c>
      <c r="AC8" s="19">
        <f>('PRQ AVG '!T8/5455)*1000</f>
        <v>4.9495875343721361</v>
      </c>
      <c r="AD8" s="19">
        <f>('PRQ AVG '!U8/6200)*1000</f>
        <v>2.2580645161290325</v>
      </c>
      <c r="AE8" s="19">
        <f>('PRQ AVG '!W8/4204)*1000</f>
        <v>6.4224548049476686</v>
      </c>
      <c r="AF8" s="19">
        <f>('PRQ AVG '!Y8/5020)*1000</f>
        <v>1.3944223107569722</v>
      </c>
      <c r="AG8" s="19">
        <f>('PRQ AVG '!Z8/5500)*1000</f>
        <v>1.2727272727272727</v>
      </c>
      <c r="AH8" s="19">
        <f>('PRQ AVG '!AA8/4500)*1000</f>
        <v>1.1111111111111112</v>
      </c>
      <c r="AI8" s="19">
        <f>('PRQ AVG '!AB8/5600)*1000</f>
        <v>0.7142857142857143</v>
      </c>
      <c r="AJ8" s="19">
        <f>('PRQ AVG '!AC8/5600)*1000</f>
        <v>0.7142857142857143</v>
      </c>
      <c r="AK8" s="19">
        <f>('PRQ AVG '!AD8/6100)*1000</f>
        <v>1.1475409836065573</v>
      </c>
      <c r="AL8" s="19">
        <f>('PRQ AVG '!AF8/7504)*1000</f>
        <v>0.66631130063965882</v>
      </c>
      <c r="AM8" s="22">
        <f t="shared" si="1"/>
        <v>2.0278577800972224</v>
      </c>
    </row>
    <row r="9" spans="2:39" x14ac:dyDescent="0.25">
      <c r="B9" s="89"/>
      <c r="C9" s="76">
        <v>4</v>
      </c>
      <c r="D9" s="16">
        <v>1.6666000000000001</v>
      </c>
      <c r="E9" s="19">
        <v>0.52900000000000003</v>
      </c>
      <c r="F9" s="19">
        <v>0.54200000000000004</v>
      </c>
      <c r="G9" s="19">
        <v>0.68159999999999998</v>
      </c>
      <c r="H9" s="19">
        <v>0.67410000000000003</v>
      </c>
      <c r="I9" s="19">
        <v>0.60899999999999999</v>
      </c>
      <c r="J9" s="19">
        <v>0.53100000000000003</v>
      </c>
      <c r="K9" s="19">
        <v>5.8616000000000001</v>
      </c>
      <c r="L9" s="19">
        <f>('PRQ AVG '!P9/5215)*1000</f>
        <v>3.0680728667305845</v>
      </c>
      <c r="M9" s="19">
        <f>('PRQ AVG '!Q9/3900)*1000</f>
        <v>2.0512820512820511</v>
      </c>
      <c r="N9" s="19">
        <f>('PRQ AVG '!S9/5330)*1000</f>
        <v>3.0018761726078798</v>
      </c>
      <c r="O9" s="19">
        <f>('PRQ AVG '!V9/7100)*1000</f>
        <v>2.5352112676056335</v>
      </c>
      <c r="P9" s="19">
        <f>('PRQ AVG '!X9/3200)*1000</f>
        <v>0.625</v>
      </c>
      <c r="Q9" s="19">
        <f>('PRQ AVG '!AE9/6750)*1000</f>
        <v>0.29629629629629628</v>
      </c>
      <c r="R9" s="19">
        <f>('PRQ AVG '!AG9/4932)*1000</f>
        <v>0.6082725060827251</v>
      </c>
      <c r="S9" s="22">
        <f t="shared" si="0"/>
        <v>1.5520607440403444</v>
      </c>
      <c r="V9" s="89"/>
      <c r="W9" s="76">
        <v>4</v>
      </c>
      <c r="X9" s="19">
        <v>0.43540000000000001</v>
      </c>
      <c r="Y9" s="19">
        <v>0.47399999999999998</v>
      </c>
      <c r="Z9" s="19">
        <v>1.05</v>
      </c>
      <c r="AA9" s="19">
        <f>('PRQ AVG '!O9/3800)*1000</f>
        <v>5</v>
      </c>
      <c r="AB9" s="19">
        <f>('PRQ AVG '!R9/5100)*1000</f>
        <v>3.1372549019607843</v>
      </c>
      <c r="AC9" s="19">
        <f>('PRQ AVG '!T9/5455)*1000</f>
        <v>5.1329055912007338</v>
      </c>
      <c r="AD9" s="19">
        <f>('PRQ AVG '!U9/6200)*1000</f>
        <v>1.4516129032258065</v>
      </c>
      <c r="AE9" s="19">
        <f>('PRQ AVG '!W9/4204)*1000</f>
        <v>6.6603235014272126</v>
      </c>
      <c r="AF9" s="19">
        <f>('PRQ AVG '!Y9/5020)*1000</f>
        <v>0.79681274900398413</v>
      </c>
      <c r="AG9" s="19">
        <f>('PRQ AVG '!Z9/5500)*1000</f>
        <v>0.90909090909090906</v>
      </c>
      <c r="AH9" s="19">
        <f>('PRQ AVG '!AA9/4500)*1000</f>
        <v>1.1111111111111112</v>
      </c>
      <c r="AI9" s="19">
        <f>('PRQ AVG '!AB9/5600)*1000</f>
        <v>0.35714285714285715</v>
      </c>
      <c r="AJ9" s="19">
        <f>('PRQ AVG '!AC9/5600)*1000</f>
        <v>0.5357142857142857</v>
      </c>
      <c r="AK9" s="19">
        <f>('PRQ AVG '!AD9/6100)*1000</f>
        <v>0.65573770491803274</v>
      </c>
      <c r="AL9" s="19">
        <f>('PRQ AVG '!AF9/7504)*1000</f>
        <v>0.39978678038379528</v>
      </c>
      <c r="AM9" s="22">
        <f t="shared" si="1"/>
        <v>1.8737928863453006</v>
      </c>
    </row>
    <row r="10" spans="2:39" x14ac:dyDescent="0.25">
      <c r="B10" s="89"/>
      <c r="C10" s="76">
        <v>5</v>
      </c>
      <c r="D10" s="16">
        <v>2.0832999999999999</v>
      </c>
      <c r="E10" s="19">
        <v>0.26450000000000001</v>
      </c>
      <c r="F10" s="19">
        <v>0.27100000000000002</v>
      </c>
      <c r="G10" s="19">
        <v>0.96879999999999999</v>
      </c>
      <c r="H10" s="19">
        <v>0.89880000000000004</v>
      </c>
      <c r="I10" s="19">
        <v>0.60899999999999999</v>
      </c>
      <c r="J10" s="19">
        <v>0.35399999999999998</v>
      </c>
      <c r="K10" s="19">
        <v>4.1375999999999999</v>
      </c>
      <c r="L10" s="19">
        <f>('PRQ AVG '!P10/5215)*1000</f>
        <v>3.0680728667305845</v>
      </c>
      <c r="M10" s="19">
        <f>('PRQ AVG '!Q10/3900)*1000</f>
        <v>1.0256410256410255</v>
      </c>
      <c r="N10" s="19">
        <f>('PRQ AVG '!S10/5330)*1000</f>
        <v>2.0637898686679175</v>
      </c>
      <c r="O10" s="19">
        <f>('PRQ AVG '!V10/7100)*1000</f>
        <v>1.8309859154929577</v>
      </c>
      <c r="P10" s="19">
        <f>('PRQ AVG '!X10/3200)*1000</f>
        <v>0.625</v>
      </c>
      <c r="Q10" s="19">
        <f>('PRQ AVG '!AE10/6750)*1000</f>
        <v>0.29629629629629628</v>
      </c>
      <c r="R10" s="19">
        <f>('PRQ AVG '!AG10/4932)*1000</f>
        <v>0.40551500405515006</v>
      </c>
      <c r="S10" s="22">
        <f t="shared" si="0"/>
        <v>1.2601533984589288</v>
      </c>
      <c r="V10" s="89"/>
      <c r="W10" s="76">
        <v>5</v>
      </c>
      <c r="X10" s="19">
        <v>0.65310000000000001</v>
      </c>
      <c r="Y10" s="19">
        <v>0.63200000000000001</v>
      </c>
      <c r="Z10" s="19">
        <v>1.05</v>
      </c>
      <c r="AA10" s="19">
        <f>('PRQ AVG '!O10/3800)*1000</f>
        <v>3.6842105263157894</v>
      </c>
      <c r="AB10" s="19">
        <f>('PRQ AVG '!R10/5100)*1000</f>
        <v>2.1568627450980391</v>
      </c>
      <c r="AC10" s="19">
        <f>('PRQ AVG '!T10/5455)*1000</f>
        <v>5.1329055912007338</v>
      </c>
      <c r="AD10" s="19">
        <f>('PRQ AVG '!U10/6200)*1000</f>
        <v>0.64516129032258063</v>
      </c>
      <c r="AE10" s="19">
        <f>('PRQ AVG '!W10/4204)*1000</f>
        <v>6.6603235014272126</v>
      </c>
      <c r="AF10" s="19">
        <f>('PRQ AVG '!Y10/5020)*1000</f>
        <v>0.39840637450199207</v>
      </c>
      <c r="AG10" s="19">
        <f>('PRQ AVG '!Z10/5500)*1000</f>
        <v>0.90909090909090906</v>
      </c>
      <c r="AH10" s="19">
        <f>('PRQ AVG '!AA10/4500)*1000</f>
        <v>0.88888888888888895</v>
      </c>
      <c r="AI10" s="19">
        <f>('PRQ AVG '!AB10/5600)*1000</f>
        <v>0.5357142857142857</v>
      </c>
      <c r="AJ10" s="19">
        <f>('PRQ AVG '!AC10/5600)*1000</f>
        <v>0.5357142857142857</v>
      </c>
      <c r="AK10" s="19">
        <f>('PRQ AVG '!AD10/6100)*1000</f>
        <v>0.49180327868852458</v>
      </c>
      <c r="AL10" s="19">
        <f>('PRQ AVG '!AF10/7504)*1000</f>
        <v>0.53304904051172708</v>
      </c>
      <c r="AM10" s="22">
        <f t="shared" si="1"/>
        <v>1.6604820478316644</v>
      </c>
    </row>
    <row r="11" spans="2:39" x14ac:dyDescent="0.25">
      <c r="B11" s="89"/>
      <c r="C11" s="76">
        <v>6</v>
      </c>
      <c r="D11" s="16">
        <v>1.6666000000000001</v>
      </c>
      <c r="E11" s="19">
        <v>0.26450000000000001</v>
      </c>
      <c r="F11" s="19">
        <v>0</v>
      </c>
      <c r="G11" s="19">
        <v>0.68159999999999998</v>
      </c>
      <c r="H11" s="19">
        <v>0.22470000000000001</v>
      </c>
      <c r="I11" s="19">
        <v>0.20300000000000001</v>
      </c>
      <c r="J11" s="19">
        <v>0.17699999999999999</v>
      </c>
      <c r="K11" s="19">
        <v>2.7584</v>
      </c>
      <c r="L11" s="19">
        <f>('PRQ AVG '!P11/5215)*1000</f>
        <v>2.8763183125599232</v>
      </c>
      <c r="M11" s="19">
        <f>('PRQ AVG '!Q11/3900)*1000</f>
        <v>0.51282051282051277</v>
      </c>
      <c r="N11" s="19">
        <f>('PRQ AVG '!S11/5330)*1000</f>
        <v>2.4390243902439024</v>
      </c>
      <c r="O11" s="19">
        <f>('PRQ AVG '!V11/7100)*1000</f>
        <v>2.112676056338028</v>
      </c>
      <c r="P11" s="19">
        <f>('PRQ AVG '!X11/3200)*1000</f>
        <v>0.625</v>
      </c>
      <c r="Q11" s="19">
        <f>('PRQ AVG '!AE11/6750)*1000</f>
        <v>0.14814814814814814</v>
      </c>
      <c r="R11" s="19">
        <f>('PRQ AVG '!AG11/4932)*1000</f>
        <v>0.20275750202757503</v>
      </c>
      <c r="S11" s="22">
        <f t="shared" si="0"/>
        <v>0.99283632814253941</v>
      </c>
      <c r="V11" s="89"/>
      <c r="W11" s="76">
        <v>6</v>
      </c>
      <c r="X11" s="19">
        <v>0.43540000000000001</v>
      </c>
      <c r="Y11" s="19">
        <v>0.47399999999999998</v>
      </c>
      <c r="Z11" s="19">
        <v>0.78749999999999998</v>
      </c>
      <c r="AA11" s="19">
        <f>('PRQ AVG '!O11/3800)*1000</f>
        <v>4.2105263157894735</v>
      </c>
      <c r="AB11" s="19">
        <f>('PRQ AVG '!R11/5100)*1000</f>
        <v>1.3725490196078431</v>
      </c>
      <c r="AC11" s="19">
        <f>('PRQ AVG '!T11/5455)*1000</f>
        <v>4.5829514207149407</v>
      </c>
      <c r="AD11" s="19">
        <f>('PRQ AVG '!U11/6200)*1000</f>
        <v>0.16129032258064516</v>
      </c>
      <c r="AE11" s="19">
        <f>('PRQ AVG '!W11/4204)*1000</f>
        <v>5.9467174119885815</v>
      </c>
      <c r="AF11" s="19">
        <f>('PRQ AVG '!Y11/5020)*1000</f>
        <v>0.19920318725099603</v>
      </c>
      <c r="AG11" s="19">
        <f>('PRQ AVG '!Z11/5500)*1000</f>
        <v>0.54545454545454553</v>
      </c>
      <c r="AH11" s="19">
        <f>('PRQ AVG '!AA11/4500)*1000</f>
        <v>0.66666666666666663</v>
      </c>
      <c r="AI11" s="19">
        <f>('PRQ AVG '!AB11/5600)*1000</f>
        <v>0.5357142857142857</v>
      </c>
      <c r="AJ11" s="19">
        <f>('PRQ AVG '!AC11/5600)*1000</f>
        <v>0.35714285714285715</v>
      </c>
      <c r="AK11" s="19">
        <f>('PRQ AVG '!AD11/6100)*1000</f>
        <v>0.49180327868852458</v>
      </c>
      <c r="AL11" s="19">
        <f>('PRQ AVG '!AF11/7504)*1000</f>
        <v>0.39978678038379528</v>
      </c>
      <c r="AM11" s="22">
        <f t="shared" si="1"/>
        <v>1.4111137394655442</v>
      </c>
    </row>
    <row r="12" spans="2:39" x14ac:dyDescent="0.25">
      <c r="B12" s="89"/>
      <c r="C12" s="76">
        <v>7</v>
      </c>
      <c r="D12" s="16">
        <v>1.25</v>
      </c>
      <c r="E12" s="19">
        <v>0.79349999999999998</v>
      </c>
      <c r="F12" s="19">
        <v>0.27100000000000002</v>
      </c>
      <c r="G12" s="19">
        <v>0.54400000000000004</v>
      </c>
      <c r="H12" s="19">
        <v>0.67410000000000003</v>
      </c>
      <c r="I12" s="19">
        <v>0.40600000000000003</v>
      </c>
      <c r="J12" s="19">
        <v>0.35399999999999998</v>
      </c>
      <c r="K12" s="19">
        <v>1.3792</v>
      </c>
      <c r="L12" s="19">
        <f>('PRQ AVG '!P12/5215)*1000</f>
        <v>1.7257909875359538</v>
      </c>
      <c r="M12" s="19">
        <f>('PRQ AVG '!Q12/3900)*1000</f>
        <v>0.76923076923076927</v>
      </c>
      <c r="N12" s="19">
        <f>('PRQ AVG '!S12/5330)*1000</f>
        <v>2.0637898686679175</v>
      </c>
      <c r="O12" s="19">
        <f>('PRQ AVG '!V12/7100)*1000</f>
        <v>1.6901408450704227</v>
      </c>
      <c r="P12" s="19">
        <f>('PRQ AVG '!X12/3200)*1000</f>
        <v>0.625</v>
      </c>
      <c r="Q12" s="19">
        <f>('PRQ AVG '!AE12/6750)*1000</f>
        <v>0.14814814814814814</v>
      </c>
      <c r="R12" s="19">
        <f>('PRQ AVG '!AG12/4932)*1000</f>
        <v>0.20275750202757503</v>
      </c>
      <c r="S12" s="22">
        <f t="shared" si="0"/>
        <v>0.85977720804538593</v>
      </c>
      <c r="V12" s="89"/>
      <c r="W12" s="76">
        <v>7</v>
      </c>
      <c r="X12" s="19">
        <v>0.43540000000000001</v>
      </c>
      <c r="Y12" s="19">
        <v>0.316</v>
      </c>
      <c r="Z12" s="19">
        <v>0.78749999999999998</v>
      </c>
      <c r="AA12" s="19">
        <f>('PRQ AVG '!O12/3800)*1000</f>
        <v>3.4210526315789473</v>
      </c>
      <c r="AB12" s="19">
        <f>('PRQ AVG '!R12/5100)*1000</f>
        <v>0.98039215686274506</v>
      </c>
      <c r="AC12" s="19">
        <f>('PRQ AVG '!T12/5455)*1000</f>
        <v>2.9330889092575618</v>
      </c>
      <c r="AD12" s="19">
        <f>('PRQ AVG '!U12/6200)*1000</f>
        <v>0.32258064516129031</v>
      </c>
      <c r="AE12" s="19">
        <f>('PRQ AVG '!W12/4204)*1000</f>
        <v>3.805899143672693</v>
      </c>
      <c r="AF12" s="19">
        <f>('PRQ AVG '!Y12/5020)*1000</f>
        <v>0.39840637450199207</v>
      </c>
      <c r="AG12" s="19">
        <f>('PRQ AVG '!Z12/5500)*1000</f>
        <v>0.36363636363636359</v>
      </c>
      <c r="AH12" s="19">
        <f>('PRQ AVG '!AA12/4500)*1000</f>
        <v>0.66666666666666663</v>
      </c>
      <c r="AI12" s="19">
        <f>('PRQ AVG '!AB12/5600)*1000</f>
        <v>0.35714285714285715</v>
      </c>
      <c r="AJ12" s="19">
        <f>('PRQ AVG '!AC12/5600)*1000</f>
        <v>0.5357142857142857</v>
      </c>
      <c r="AK12" s="19">
        <f>('PRQ AVG '!AD12/6100)*1000</f>
        <v>0.32786885245901637</v>
      </c>
      <c r="AL12" s="19">
        <f>('PRQ AVG '!AF12/7504)*1000</f>
        <v>0.26652452025586354</v>
      </c>
      <c r="AM12" s="22">
        <f t="shared" si="1"/>
        <v>1.0611915604606854</v>
      </c>
    </row>
    <row r="13" spans="2:39" x14ac:dyDescent="0.25">
      <c r="B13" s="89"/>
      <c r="C13" s="76">
        <v>8</v>
      </c>
      <c r="D13" s="16">
        <v>0.83330000000000004</v>
      </c>
      <c r="E13" s="19">
        <v>0.26450000000000001</v>
      </c>
      <c r="F13" s="19">
        <v>0.27100000000000002</v>
      </c>
      <c r="G13" s="19">
        <v>0.22720000000000001</v>
      </c>
      <c r="H13" s="19">
        <v>0.22470000000000001</v>
      </c>
      <c r="I13" s="19">
        <v>0.40600000000000003</v>
      </c>
      <c r="J13" s="19">
        <v>0.17699999999999999</v>
      </c>
      <c r="K13" s="19">
        <v>0.68959999999999999</v>
      </c>
      <c r="L13" s="19">
        <f>('PRQ AVG '!P13/5215)*1000</f>
        <v>0.9587727708533077</v>
      </c>
      <c r="M13" s="19">
        <f>('PRQ AVG '!Q13/3900)*1000</f>
        <v>0.25641025641025639</v>
      </c>
      <c r="N13" s="19">
        <f>('PRQ AVG '!S13/5330)*1000</f>
        <v>1.6885553470919326</v>
      </c>
      <c r="O13" s="19">
        <f>('PRQ AVG '!V13/7100)*1000</f>
        <v>0.70422535211267612</v>
      </c>
      <c r="P13" s="19">
        <f>('PRQ AVG '!X13/3200)*1000</f>
        <v>0.3125</v>
      </c>
      <c r="Q13" s="19">
        <f>('PRQ AVG '!AE13/6750)*1000</f>
        <v>0</v>
      </c>
      <c r="R13" s="19">
        <f>('PRQ AVG '!AG13/4932)*1000</f>
        <v>0</v>
      </c>
      <c r="S13" s="22">
        <f t="shared" si="0"/>
        <v>0.46758424843121155</v>
      </c>
      <c r="V13" s="89"/>
      <c r="W13" s="76">
        <v>8</v>
      </c>
      <c r="X13" s="19">
        <v>0.43540000000000001</v>
      </c>
      <c r="Y13" s="19">
        <v>0.158</v>
      </c>
      <c r="Z13" s="19">
        <v>0.26250000000000001</v>
      </c>
      <c r="AA13" s="19">
        <f>('PRQ AVG '!O13/3800)*1000</f>
        <v>2.1052631578947367</v>
      </c>
      <c r="AB13" s="19">
        <f>('PRQ AVG '!R13/5100)*1000</f>
        <v>0.39215686274509803</v>
      </c>
      <c r="AC13" s="19">
        <f>('PRQ AVG '!T13/5455)*1000</f>
        <v>1.6498625114573786</v>
      </c>
      <c r="AD13" s="19">
        <f>('PRQ AVG '!U13/6200)*1000</f>
        <v>0</v>
      </c>
      <c r="AE13" s="19">
        <f>('PRQ AVG '!W13/4204)*1000</f>
        <v>2.6165556612749761</v>
      </c>
      <c r="AF13" s="19">
        <f>('PRQ AVG '!Y13/5020)*1000</f>
        <v>0.19920318725099603</v>
      </c>
      <c r="AG13" s="19">
        <f>('PRQ AVG '!Z13/5500)*1000</f>
        <v>0.36363636363636359</v>
      </c>
      <c r="AH13" s="19">
        <f>('PRQ AVG '!AA13/4500)*1000</f>
        <v>0.44444444444444448</v>
      </c>
      <c r="AI13" s="19">
        <f>('PRQ AVG '!AB13/5600)*1000</f>
        <v>0.17857142857142858</v>
      </c>
      <c r="AJ13" s="19">
        <f>('PRQ AVG '!AC13/5600)*1000</f>
        <v>0.35714285714285715</v>
      </c>
      <c r="AK13" s="19">
        <f>('PRQ AVG '!AD13/6100)*1000</f>
        <v>0.16393442622950818</v>
      </c>
      <c r="AL13" s="19">
        <f>('PRQ AVG '!AF13/7504)*1000</f>
        <v>0.13326226012793177</v>
      </c>
      <c r="AM13" s="22">
        <f t="shared" si="1"/>
        <v>0.63066221071838124</v>
      </c>
    </row>
    <row r="14" spans="2:39" x14ac:dyDescent="0.25">
      <c r="B14" s="89"/>
      <c r="C14" s="76">
        <v>9</v>
      </c>
      <c r="D14" s="16">
        <v>0</v>
      </c>
      <c r="E14" s="19">
        <v>0.26450000000000001</v>
      </c>
      <c r="F14" s="19">
        <v>0.27100000000000002</v>
      </c>
      <c r="G14" s="19">
        <v>0</v>
      </c>
      <c r="H14" s="19">
        <v>0.22470000000000001</v>
      </c>
      <c r="I14" s="19">
        <v>0.20300000000000001</v>
      </c>
      <c r="J14" s="19">
        <v>0</v>
      </c>
      <c r="K14" s="19">
        <v>0.3448</v>
      </c>
      <c r="L14" s="19">
        <f>('PRQ AVG '!P14/5215)*1000</f>
        <v>0.38350910834132307</v>
      </c>
      <c r="M14" s="19">
        <f>('PRQ AVG '!Q14/3900)*1000</f>
        <v>0</v>
      </c>
      <c r="N14" s="19">
        <f>('PRQ AVG '!S14/5330)*1000</f>
        <v>1.3133208255159474</v>
      </c>
      <c r="O14" s="19">
        <f>('PRQ AVG '!V14/7100)*1000</f>
        <v>0.28169014084507044</v>
      </c>
      <c r="P14" s="19">
        <f>('PRQ AVG '!X14/3200)*1000</f>
        <v>0.3125</v>
      </c>
      <c r="Q14" s="19">
        <f>('PRQ AVG '!AE14/6750)*1000</f>
        <v>0</v>
      </c>
      <c r="R14" s="19">
        <f>('PRQ AVG '!AG14/4932)*1000</f>
        <v>0</v>
      </c>
      <c r="S14" s="22">
        <f t="shared" si="0"/>
        <v>0.23993467164682275</v>
      </c>
      <c r="V14" s="89"/>
      <c r="W14" s="76">
        <v>9</v>
      </c>
      <c r="X14" s="19">
        <v>0.43540000000000001</v>
      </c>
      <c r="Y14" s="19">
        <v>0</v>
      </c>
      <c r="Z14" s="19">
        <v>0.26250000000000001</v>
      </c>
      <c r="AA14" s="19">
        <f>('PRQ AVG '!O14/3800)*1000</f>
        <v>1.3157894736842104</v>
      </c>
      <c r="AB14" s="19">
        <f>('PRQ AVG '!R14/5100)*1000</f>
        <v>0</v>
      </c>
      <c r="AC14" s="19">
        <f>('PRQ AVG '!T14/5455)*1000</f>
        <v>0.54995417048579287</v>
      </c>
      <c r="AD14" s="19">
        <f>('PRQ AVG '!U14/6200)*1000</f>
        <v>0</v>
      </c>
      <c r="AE14" s="19">
        <f>('PRQ AVG '!W14/4204)*1000</f>
        <v>1.6650808753568032</v>
      </c>
      <c r="AF14" s="19">
        <f>('PRQ AVG '!Y14/5020)*1000</f>
        <v>0</v>
      </c>
      <c r="AG14" s="19">
        <f>('PRQ AVG '!Z14/5500)*1000</f>
        <v>0.1818181818181818</v>
      </c>
      <c r="AH14" s="19">
        <f>('PRQ AVG '!AA14/4500)*1000</f>
        <v>0.22222222222222224</v>
      </c>
      <c r="AI14" s="19">
        <f>('PRQ AVG '!AB14/5600)*1000</f>
        <v>0.17857142857142858</v>
      </c>
      <c r="AJ14" s="19">
        <f>('PRQ AVG '!AC14/5600)*1000</f>
        <v>0.17857142857142858</v>
      </c>
      <c r="AK14" s="19">
        <f>('PRQ AVG '!AD14/6100)*1000</f>
        <v>0</v>
      </c>
      <c r="AL14" s="19">
        <f>('PRQ AVG '!AF14/7504)*1000</f>
        <v>0</v>
      </c>
      <c r="AM14" s="22">
        <f t="shared" si="1"/>
        <v>0.33266051871400459</v>
      </c>
    </row>
    <row r="15" spans="2:39" x14ac:dyDescent="0.25">
      <c r="B15" s="89"/>
      <c r="C15" s="76">
        <v>10</v>
      </c>
      <c r="D15" s="16">
        <v>0</v>
      </c>
      <c r="E15" s="19">
        <v>0.52900000000000003</v>
      </c>
      <c r="F15" s="19">
        <v>0.54200000000000004</v>
      </c>
      <c r="G15" s="19">
        <v>0</v>
      </c>
      <c r="H15" s="19">
        <v>0.44940000000000002</v>
      </c>
      <c r="I15" s="19">
        <v>0.20300000000000001</v>
      </c>
      <c r="J15" s="19">
        <v>0.17699999999999999</v>
      </c>
      <c r="K15" s="19">
        <v>0.3448</v>
      </c>
      <c r="L15" s="19">
        <f>('PRQ AVG '!P15/5215)*1000</f>
        <v>0.38350910834132307</v>
      </c>
      <c r="M15" s="19">
        <f>('PRQ AVG '!Q15/3900)*1000</f>
        <v>0</v>
      </c>
      <c r="N15" s="19">
        <f>('PRQ AVG '!S15/5330)*1000</f>
        <v>0.93808630393996251</v>
      </c>
      <c r="O15" s="19">
        <f>('PRQ AVG '!V15/7100)*1000</f>
        <v>0.14084507042253522</v>
      </c>
      <c r="P15" s="19">
        <f>('PRQ AVG '!X15/3200)*1000</f>
        <v>0.625</v>
      </c>
      <c r="Q15" s="19">
        <f>('PRQ AVG '!AE15/6750)*1000</f>
        <v>0</v>
      </c>
      <c r="R15" s="19">
        <f>('PRQ AVG '!AG15/4932)*1000</f>
        <v>0</v>
      </c>
      <c r="S15" s="22">
        <f t="shared" si="0"/>
        <v>0.28884269884692143</v>
      </c>
      <c r="V15" s="89"/>
      <c r="W15" s="76">
        <v>10</v>
      </c>
      <c r="X15" s="19">
        <v>0.65310000000000001</v>
      </c>
      <c r="Y15" s="19">
        <v>0</v>
      </c>
      <c r="Z15" s="19">
        <v>0.52500000000000002</v>
      </c>
      <c r="AA15" s="19">
        <f>('PRQ AVG '!O15/3800)*1000</f>
        <v>0.78947368421052633</v>
      </c>
      <c r="AB15" s="19">
        <f>('PRQ AVG '!R15/5100)*1000</f>
        <v>0</v>
      </c>
      <c r="AC15" s="19">
        <f>('PRQ AVG '!T15/5455)*1000</f>
        <v>0.36663611365719523</v>
      </c>
      <c r="AD15" s="19">
        <f>('PRQ AVG '!U15/6200)*1000</f>
        <v>0</v>
      </c>
      <c r="AE15" s="19">
        <f>('PRQ AVG '!W15/4204)*1000</f>
        <v>1.1893434823977165</v>
      </c>
      <c r="AF15" s="19">
        <f>('PRQ AVG '!Y15/5020)*1000</f>
        <v>0.19920318725099603</v>
      </c>
      <c r="AG15" s="19">
        <f>('PRQ AVG '!Z15/5500)*1000</f>
        <v>0.1818181818181818</v>
      </c>
      <c r="AH15" s="19">
        <f>('PRQ AVG '!AA15/4500)*1000</f>
        <v>0.22222222222222224</v>
      </c>
      <c r="AI15" s="19">
        <f>('PRQ AVG '!AB15/5600)*1000</f>
        <v>0.35714285714285715</v>
      </c>
      <c r="AJ15" s="19">
        <f>('PRQ AVG '!AC15/5600)*1000</f>
        <v>0.35714285714285715</v>
      </c>
      <c r="AK15" s="19">
        <f>('PRQ AVG '!AD15/6100)*1000</f>
        <v>0</v>
      </c>
      <c r="AL15" s="19">
        <f>('PRQ AVG '!AF15/7504)*1000</f>
        <v>0.13326226012793177</v>
      </c>
      <c r="AM15" s="22">
        <f t="shared" si="1"/>
        <v>0.33162298973136556</v>
      </c>
    </row>
    <row r="16" spans="2:39" x14ac:dyDescent="0.25">
      <c r="B16" s="89"/>
      <c r="C16" s="76">
        <v>11</v>
      </c>
      <c r="D16" s="16">
        <v>0</v>
      </c>
      <c r="E16" s="19">
        <v>0.26450000000000001</v>
      </c>
      <c r="F16" s="19">
        <v>0.27100000000000002</v>
      </c>
      <c r="G16" s="19">
        <v>0</v>
      </c>
      <c r="H16" s="19">
        <v>0.22470000000000001</v>
      </c>
      <c r="I16" s="19">
        <v>0</v>
      </c>
      <c r="J16" s="19">
        <v>0</v>
      </c>
      <c r="K16" s="19">
        <v>0.3448</v>
      </c>
      <c r="L16" s="19">
        <f>('PRQ AVG '!P16/5215)*1000</f>
        <v>0.38350910834132307</v>
      </c>
      <c r="M16" s="19">
        <f>('PRQ AVG '!Q16/3900)*1000</f>
        <v>0.25641025641025639</v>
      </c>
      <c r="N16" s="19">
        <f>('PRQ AVG '!S16/5330)*1000</f>
        <v>0.37523452157598497</v>
      </c>
      <c r="O16" s="19">
        <f>('PRQ AVG '!V16/7100)*1000</f>
        <v>0</v>
      </c>
      <c r="P16" s="19">
        <f>('PRQ AVG '!X16/3200)*1000</f>
        <v>0.3125</v>
      </c>
      <c r="Q16" s="19">
        <f>('PRQ AVG '!AE16/6750)*1000</f>
        <v>0</v>
      </c>
      <c r="R16" s="19">
        <f>('PRQ AVG '!AG16/4932)*1000</f>
        <v>0</v>
      </c>
      <c r="S16" s="22">
        <f t="shared" si="0"/>
        <v>0.16217692575517095</v>
      </c>
      <c r="V16" s="89"/>
      <c r="W16" s="76">
        <v>11</v>
      </c>
      <c r="X16" s="19">
        <v>0.43540000000000001</v>
      </c>
      <c r="Y16" s="19">
        <v>0</v>
      </c>
      <c r="Z16" s="19">
        <v>0.26250000000000001</v>
      </c>
      <c r="AA16" s="19">
        <f>('PRQ AVG '!O16/3800)*1000</f>
        <v>0.26315789473684209</v>
      </c>
      <c r="AB16" s="19">
        <f>('PRQ AVG '!R16/5100)*1000</f>
        <v>0</v>
      </c>
      <c r="AC16" s="19">
        <f>('PRQ AVG '!T16/5455)*1000</f>
        <v>0.36663611365719523</v>
      </c>
      <c r="AD16" s="19">
        <f>('PRQ AVG '!U16/6200)*1000</f>
        <v>0.16129032258064516</v>
      </c>
      <c r="AE16" s="19">
        <f>('PRQ AVG '!W16/4204)*1000</f>
        <v>0.95147478591817325</v>
      </c>
      <c r="AF16" s="19">
        <f>('PRQ AVG '!Y16/5020)*1000</f>
        <v>0</v>
      </c>
      <c r="AG16" s="19">
        <f>('PRQ AVG '!Z16/5500)*1000</f>
        <v>0.1818181818181818</v>
      </c>
      <c r="AH16" s="19">
        <f>('PRQ AVG '!AA16/4500)*1000</f>
        <v>0.22222222222222224</v>
      </c>
      <c r="AI16" s="19">
        <f>('PRQ AVG '!AB16/5600)*1000</f>
        <v>0.17857142857142858</v>
      </c>
      <c r="AJ16" s="19">
        <f>('PRQ AVG '!AC16/5600)*1000</f>
        <v>0.17857142857142858</v>
      </c>
      <c r="AK16" s="19">
        <f>('PRQ AVG '!AD16/6100)*1000</f>
        <v>0</v>
      </c>
      <c r="AL16" s="19">
        <f>('PRQ AVG '!AF16/7504)*1000</f>
        <v>0</v>
      </c>
      <c r="AM16" s="22">
        <f t="shared" si="1"/>
        <v>0.21344282520507443</v>
      </c>
    </row>
    <row r="17" spans="2:39" ht="13.8" thickBot="1" x14ac:dyDescent="0.3">
      <c r="B17" s="90"/>
      <c r="C17" s="87">
        <v>12</v>
      </c>
      <c r="D17" s="18">
        <v>0</v>
      </c>
      <c r="E17" s="20">
        <v>0.26450000000000001</v>
      </c>
      <c r="F17" s="20">
        <v>0.27100000000000002</v>
      </c>
      <c r="G17" s="20">
        <v>0</v>
      </c>
      <c r="H17" s="20">
        <v>0.22470000000000001</v>
      </c>
      <c r="I17" s="20">
        <v>0</v>
      </c>
      <c r="J17" s="20">
        <v>0</v>
      </c>
      <c r="K17" s="20">
        <v>0.3448</v>
      </c>
      <c r="L17" s="20">
        <f>('PRQ AVG '!P17/5215)*1000</f>
        <v>0.38350910834132307</v>
      </c>
      <c r="M17" s="20">
        <f>('PRQ AVG '!Q17/3900)*1000</f>
        <v>0.25641025641025639</v>
      </c>
      <c r="N17" s="20">
        <f>('PRQ AVG '!S17/5330)*1000</f>
        <v>0</v>
      </c>
      <c r="O17" s="20">
        <f>('PRQ AVG '!V17/7100)*1000</f>
        <v>0</v>
      </c>
      <c r="P17" s="20">
        <f>('PRQ AVG '!X17/3200)*1000</f>
        <v>0.625</v>
      </c>
      <c r="Q17" s="20">
        <f>('PRQ AVG '!AE17/6750)*1000</f>
        <v>0</v>
      </c>
      <c r="R17" s="20">
        <f>('PRQ AVG '!AG17/4932)*1000</f>
        <v>0</v>
      </c>
      <c r="S17" s="23">
        <f t="shared" si="0"/>
        <v>0.15799462431677197</v>
      </c>
      <c r="V17" s="90"/>
      <c r="W17" s="87">
        <v>12</v>
      </c>
      <c r="X17" s="20">
        <v>0.43540000000000001</v>
      </c>
      <c r="Y17" s="20">
        <v>0</v>
      </c>
      <c r="Z17" s="20">
        <v>0.26250000000000001</v>
      </c>
      <c r="AA17" s="20">
        <f>('PRQ AVG '!O17/3800)*1000</f>
        <v>0</v>
      </c>
      <c r="AB17" s="20">
        <f>('PRQ AVG '!R17/5100)*1000</f>
        <v>0</v>
      </c>
      <c r="AC17" s="20">
        <f>('PRQ AVG '!T17/5455)*1000</f>
        <v>0.18331805682859761</v>
      </c>
      <c r="AD17" s="20">
        <f>('PRQ AVG '!U17/6200)*1000</f>
        <v>0</v>
      </c>
      <c r="AE17" s="20">
        <f>('PRQ AVG '!W17/4204)*1000</f>
        <v>0.47573739295908662</v>
      </c>
      <c r="AF17" s="20">
        <f>('PRQ AVG '!Y17/5020)*1000</f>
        <v>0</v>
      </c>
      <c r="AG17" s="20">
        <f>('PRQ AVG '!Z17/5500)*1000</f>
        <v>0.1818181818181818</v>
      </c>
      <c r="AH17" s="20">
        <f>('PRQ AVG '!AA17/4500)*1000</f>
        <v>0.22222222222222224</v>
      </c>
      <c r="AI17" s="20">
        <f>('PRQ AVG '!AB17/5600)*1000</f>
        <v>0.17857142857142858</v>
      </c>
      <c r="AJ17" s="20">
        <f>('PRQ AVG '!AC17/5600)*1000</f>
        <v>0</v>
      </c>
      <c r="AK17" s="20">
        <f>('PRQ AVG '!AD17/6100)*1000</f>
        <v>0</v>
      </c>
      <c r="AL17" s="20">
        <f>('PRQ AVG '!AF17/7504)*1000</f>
        <v>0</v>
      </c>
      <c r="AM17" s="23">
        <f t="shared" si="1"/>
        <v>0.12930448549330112</v>
      </c>
    </row>
    <row r="18" spans="2:39" x14ac:dyDescent="0.25">
      <c r="B18" s="91" t="s">
        <v>62</v>
      </c>
      <c r="C18" s="86">
        <v>0</v>
      </c>
      <c r="D18" s="17">
        <v>2.5</v>
      </c>
      <c r="E18" s="21">
        <v>1.3225</v>
      </c>
      <c r="F18" s="21">
        <v>1.0840000000000001</v>
      </c>
      <c r="G18" s="21">
        <v>1.3632</v>
      </c>
      <c r="H18" s="21">
        <v>1.1234999999999999</v>
      </c>
      <c r="I18" s="21">
        <v>1.0149999999999999</v>
      </c>
      <c r="J18" s="21">
        <v>1.0620000000000001</v>
      </c>
      <c r="K18" s="21">
        <v>1.724</v>
      </c>
      <c r="L18" s="21">
        <f>('PRQ AVG '!P18/5215)*1000</f>
        <v>0.57526366251198457</v>
      </c>
      <c r="M18" s="21">
        <f>('PRQ AVG '!Q18/3900)*1000</f>
        <v>0.76923076923076927</v>
      </c>
      <c r="N18" s="21">
        <f>('PRQ AVG '!S18/5330)*1000</f>
        <v>0.93808630393996251</v>
      </c>
      <c r="O18" s="21">
        <f>('PRQ AVG '!V18/7100)*1000</f>
        <v>0.98591549295774639</v>
      </c>
      <c r="P18" s="21">
        <f>('PRQ AVG '!X18/3200)*1000</f>
        <v>1.5625</v>
      </c>
      <c r="Q18" s="21">
        <f>('PRQ AVG '!AE18/6750)*1000</f>
        <v>0.44444444444444448</v>
      </c>
      <c r="R18" s="21">
        <f>('PRQ AVG '!AG18/4932)*1000</f>
        <v>0.6082725060827251</v>
      </c>
      <c r="S18" s="24">
        <f t="shared" si="0"/>
        <v>1.1385275452778418</v>
      </c>
      <c r="V18" s="91" t="s">
        <v>62</v>
      </c>
      <c r="W18" s="86">
        <v>0</v>
      </c>
      <c r="X18" s="21">
        <v>0.70879999999999999</v>
      </c>
      <c r="Y18" s="21">
        <v>0.47399999999999998</v>
      </c>
      <c r="Z18" s="21">
        <v>1.05</v>
      </c>
      <c r="AA18" s="21">
        <f>('PRQ AVG '!O18/3800)*1000</f>
        <v>1.0526315789473684</v>
      </c>
      <c r="AB18" s="21">
        <f>('PRQ AVG '!R18/5100)*1000</f>
        <v>0.78431372549019607</v>
      </c>
      <c r="AC18" s="21">
        <f>('PRQ AVG '!T18/5455)*1000</f>
        <v>1.0999083409715857</v>
      </c>
      <c r="AD18" s="21">
        <f>('PRQ AVG '!U18/6200)*1000</f>
        <v>0.967741935483871</v>
      </c>
      <c r="AE18" s="21">
        <f>('PRQ AVG '!W18/4204)*1000</f>
        <v>1.4272121788772598</v>
      </c>
      <c r="AF18" s="21">
        <f>('PRQ AVG '!Y18/5020)*1000</f>
        <v>0.59760956175298796</v>
      </c>
      <c r="AG18" s="21">
        <f>('PRQ AVG '!Z18/5500)*1000</f>
        <v>0.90909090909090906</v>
      </c>
      <c r="AH18" s="21">
        <f>('PRQ AVG '!AA18/4500)*1000</f>
        <v>0.44444444444444448</v>
      </c>
      <c r="AI18" s="21">
        <f>('PRQ AVG '!AB18/5600)*1000</f>
        <v>0.89285714285714279</v>
      </c>
      <c r="AJ18" s="21">
        <f>('PRQ AVG '!AC18/5600)*1000</f>
        <v>0.5357142857142857</v>
      </c>
      <c r="AK18" s="21">
        <f>('PRQ AVG '!AD18/6100)*1000</f>
        <v>0.65573770491803274</v>
      </c>
      <c r="AL18" s="21">
        <f>('PRQ AVG '!AF18/7504)*1000</f>
        <v>0.53304904051172708</v>
      </c>
      <c r="AM18" s="24">
        <f t="shared" si="1"/>
        <v>0.80887405660398737</v>
      </c>
    </row>
    <row r="19" spans="2:39" x14ac:dyDescent="0.25">
      <c r="B19" s="89"/>
      <c r="C19" s="76">
        <v>1</v>
      </c>
      <c r="D19" s="16">
        <v>3.75</v>
      </c>
      <c r="E19" s="19">
        <v>2.9095</v>
      </c>
      <c r="F19" s="19">
        <v>2.1680000000000001</v>
      </c>
      <c r="G19" s="19">
        <v>2.0448</v>
      </c>
      <c r="H19" s="19">
        <v>2.4714</v>
      </c>
      <c r="I19" s="19">
        <v>1.827</v>
      </c>
      <c r="J19" s="19">
        <v>1.4159999999999999</v>
      </c>
      <c r="K19" s="19">
        <v>4.1375999999999999</v>
      </c>
      <c r="L19" s="19">
        <f>('PRQ AVG '!P19/5215)*1000</f>
        <v>1.5340364333652923</v>
      </c>
      <c r="M19" s="19">
        <f>('PRQ AVG '!Q19/3900)*1000</f>
        <v>1.7948717948717949</v>
      </c>
      <c r="N19" s="19">
        <f>('PRQ AVG '!S19/5330)*1000</f>
        <v>2.8142589118198873</v>
      </c>
      <c r="O19" s="19">
        <f>('PRQ AVG '!V19/7100)*1000</f>
        <v>2.3943661971830985</v>
      </c>
      <c r="P19" s="19">
        <f>('PRQ AVG '!X19/3200)*1000</f>
        <v>2.1875</v>
      </c>
      <c r="Q19" s="19">
        <f>('PRQ AVG '!AE19/6750)*1000</f>
        <v>0.7407407407407407</v>
      </c>
      <c r="R19" s="19">
        <f>('PRQ AVG '!AG19/4932)*1000</f>
        <v>1.013787510137875</v>
      </c>
      <c r="S19" s="22">
        <f t="shared" si="0"/>
        <v>2.213590772541246</v>
      </c>
      <c r="V19" s="89"/>
      <c r="W19" s="76">
        <v>1</v>
      </c>
      <c r="X19" s="19">
        <v>1.9548000000000001</v>
      </c>
      <c r="Y19" s="19">
        <v>1.1060000000000001</v>
      </c>
      <c r="Z19" s="19">
        <v>1.575</v>
      </c>
      <c r="AA19" s="19">
        <f>('PRQ AVG '!O19/3800)*1000</f>
        <v>3.6842105263157894</v>
      </c>
      <c r="AB19" s="19">
        <f>('PRQ AVG '!R19/5100)*1000</f>
        <v>2.1568627450980391</v>
      </c>
      <c r="AC19" s="19">
        <f>('PRQ AVG '!T19/5455)*1000</f>
        <v>3.8496791934005499</v>
      </c>
      <c r="AD19" s="19">
        <f>('PRQ AVG '!U19/6200)*1000</f>
        <v>3.225806451612903</v>
      </c>
      <c r="AE19" s="19">
        <f>('PRQ AVG '!W19/4204)*1000</f>
        <v>4.9952426260704099</v>
      </c>
      <c r="AF19" s="19">
        <f>('PRQ AVG '!Y19/5020)*1000</f>
        <v>1.3944223107569722</v>
      </c>
      <c r="AG19" s="19">
        <f>('PRQ AVG '!Z19/5500)*1000</f>
        <v>1.4545454545454544</v>
      </c>
      <c r="AH19" s="19">
        <f>('PRQ AVG '!AA19/4500)*1000</f>
        <v>0.88888888888888895</v>
      </c>
      <c r="AI19" s="19">
        <f>('PRQ AVG '!AB19/5600)*1000</f>
        <v>1.25</v>
      </c>
      <c r="AJ19" s="19">
        <f>('PRQ AVG '!AC19/5600)*1000</f>
        <v>1.6071428571428572</v>
      </c>
      <c r="AK19" s="19">
        <f>('PRQ AVG '!AD19/6100)*1000</f>
        <v>1.1475409836065573</v>
      </c>
      <c r="AL19" s="19">
        <f>('PRQ AVG '!AF19/7504)*1000</f>
        <v>0.93283582089552242</v>
      </c>
      <c r="AM19" s="22">
        <f t="shared" si="1"/>
        <v>2.0815318572222634</v>
      </c>
    </row>
    <row r="20" spans="2:39" x14ac:dyDescent="0.25">
      <c r="B20" s="89"/>
      <c r="C20" s="76">
        <v>2</v>
      </c>
      <c r="D20" s="16">
        <v>5.8333000000000004</v>
      </c>
      <c r="E20" s="19">
        <v>5.0255000000000001</v>
      </c>
      <c r="F20" s="19">
        <v>2.71</v>
      </c>
      <c r="G20" s="19">
        <v>3.1808000000000001</v>
      </c>
      <c r="H20" s="19">
        <v>4.2693000000000003</v>
      </c>
      <c r="I20" s="19">
        <v>2.4359999999999999</v>
      </c>
      <c r="J20" s="19">
        <v>2.1240000000000001</v>
      </c>
      <c r="K20" s="19">
        <v>8.9648000000000003</v>
      </c>
      <c r="L20" s="19">
        <f>('PRQ AVG '!P20/5215)*1000</f>
        <v>4.026845637583893</v>
      </c>
      <c r="M20" s="19">
        <f>('PRQ AVG '!Q20/3900)*1000</f>
        <v>4.8717948717948723</v>
      </c>
      <c r="N20" s="19">
        <f>('PRQ AVG '!S20/5330)*1000</f>
        <v>5.8161350844277679</v>
      </c>
      <c r="O20" s="19">
        <f>('PRQ AVG '!V20/7100)*1000</f>
        <v>4.647887323943662</v>
      </c>
      <c r="P20" s="19">
        <f>('PRQ AVG '!X20/3200)*1000</f>
        <v>4.0625</v>
      </c>
      <c r="Q20" s="19">
        <f>('PRQ AVG '!AE20/6750)*1000</f>
        <v>1.1851851851851851</v>
      </c>
      <c r="R20" s="19">
        <f>('PRQ AVG '!AG20/4932)*1000</f>
        <v>1.6220600162206003</v>
      </c>
      <c r="S20" s="22">
        <f t="shared" si="0"/>
        <v>4.0517405412770655</v>
      </c>
      <c r="V20" s="89"/>
      <c r="W20" s="76">
        <v>2</v>
      </c>
      <c r="X20" s="19">
        <v>2.6126</v>
      </c>
      <c r="Y20" s="19">
        <v>1.58</v>
      </c>
      <c r="Z20" s="19">
        <v>2.625</v>
      </c>
      <c r="AA20" s="19">
        <f>('PRQ AVG '!O20/3800)*1000</f>
        <v>7.8947368421052637</v>
      </c>
      <c r="AB20" s="19">
        <f>('PRQ AVG '!R20/5100)*1000</f>
        <v>4.9019607843137258</v>
      </c>
      <c r="AC20" s="19">
        <f>('PRQ AVG '!T20/5455)*1000</f>
        <v>6.232813932172319</v>
      </c>
      <c r="AD20" s="19">
        <f>('PRQ AVG '!U20/6200)*1000</f>
        <v>5.161290322580645</v>
      </c>
      <c r="AE20" s="19">
        <f>('PRQ AVG '!W20/4204)*1000</f>
        <v>8.0875356803044731</v>
      </c>
      <c r="AF20" s="19">
        <f>('PRQ AVG '!Y20/5020)*1000</f>
        <v>2.5896414342629481</v>
      </c>
      <c r="AG20" s="19">
        <f>('PRQ AVG '!Z20/5500)*1000</f>
        <v>2.1818181818181821</v>
      </c>
      <c r="AH20" s="19">
        <f>('PRQ AVG '!AA20/4500)*1000</f>
        <v>1.5555555555555554</v>
      </c>
      <c r="AI20" s="19">
        <f>('PRQ AVG '!AB20/5600)*1000</f>
        <v>2.3214285714285716</v>
      </c>
      <c r="AJ20" s="19">
        <f>('PRQ AVG '!AC20/5600)*1000</f>
        <v>2.3214285714285716</v>
      </c>
      <c r="AK20" s="19">
        <f>('PRQ AVG '!AD20/6100)*1000</f>
        <v>1.8032786885245902</v>
      </c>
      <c r="AL20" s="19">
        <f>('PRQ AVG '!AF20/7504)*1000</f>
        <v>1.4658848614072495</v>
      </c>
      <c r="AM20" s="22">
        <f t="shared" si="1"/>
        <v>3.5556648950601395</v>
      </c>
    </row>
    <row r="21" spans="2:39" x14ac:dyDescent="0.25">
      <c r="B21" s="89"/>
      <c r="C21" s="76">
        <v>3</v>
      </c>
      <c r="D21" s="16">
        <v>7.0833000000000004</v>
      </c>
      <c r="E21" s="19">
        <v>5.5545</v>
      </c>
      <c r="F21" s="19">
        <v>4.0650000000000004</v>
      </c>
      <c r="G21" s="19">
        <v>3.8624000000000001</v>
      </c>
      <c r="H21" s="19">
        <v>4.7187000000000001</v>
      </c>
      <c r="I21" s="19">
        <v>3.4510000000000001</v>
      </c>
      <c r="J21" s="19">
        <v>2.6549999999999998</v>
      </c>
      <c r="K21" s="19">
        <v>12.412800000000001</v>
      </c>
      <c r="L21" s="19">
        <f>('PRQ AVG '!P21/5215)*1000</f>
        <v>6.7114093959731544</v>
      </c>
      <c r="M21" s="19">
        <f>('PRQ AVG '!Q21/3900)*1000</f>
        <v>7.1794871794871797</v>
      </c>
      <c r="N21" s="19">
        <f>('PRQ AVG '!S21/5330)*1000</f>
        <v>7.3170731707317076</v>
      </c>
      <c r="O21" s="19">
        <f>('PRQ AVG '!V21/7100)*1000</f>
        <v>5.7746478873239431</v>
      </c>
      <c r="P21" s="19">
        <f>('PRQ AVG '!X21/3200)*1000</f>
        <v>4.6875</v>
      </c>
      <c r="Q21" s="19">
        <f>('PRQ AVG '!AE21/6750)*1000</f>
        <v>1.7777777777777779</v>
      </c>
      <c r="R21" s="19">
        <f>('PRQ AVG '!AG21/4932)*1000</f>
        <v>2.4330900243309004</v>
      </c>
      <c r="S21" s="22">
        <f t="shared" si="0"/>
        <v>5.3122456957083104</v>
      </c>
      <c r="V21" s="89"/>
      <c r="W21" s="76">
        <v>3</v>
      </c>
      <c r="X21" s="19">
        <v>3.4834999999999998</v>
      </c>
      <c r="Y21" s="19">
        <v>2.0539999999999998</v>
      </c>
      <c r="Z21" s="19">
        <v>3.4125000000000001</v>
      </c>
      <c r="AA21" s="19">
        <f>('PRQ AVG '!O21/3800)*1000</f>
        <v>10</v>
      </c>
      <c r="AB21" s="19">
        <f>('PRQ AVG '!R21/5100)*1000</f>
        <v>6.8627450980392153</v>
      </c>
      <c r="AC21" s="19">
        <f>('PRQ AVG '!T21/5455)*1000</f>
        <v>8.7992667277726859</v>
      </c>
      <c r="AD21" s="19">
        <f>('PRQ AVG '!U21/6200)*1000</f>
        <v>6.6129032258064511</v>
      </c>
      <c r="AE21" s="19">
        <f>('PRQ AVG '!W21/4204)*1000</f>
        <v>11.417697431018079</v>
      </c>
      <c r="AF21" s="19">
        <f>('PRQ AVG '!Y21/5020)*1000</f>
        <v>3.1872509960159365</v>
      </c>
      <c r="AG21" s="19">
        <f>('PRQ AVG '!Z21/5500)*1000</f>
        <v>3.0909090909090908</v>
      </c>
      <c r="AH21" s="19">
        <f>('PRQ AVG '!AA21/4500)*1000</f>
        <v>2.4444444444444442</v>
      </c>
      <c r="AI21" s="19">
        <f>('PRQ AVG '!AB21/5600)*1000</f>
        <v>2.6785714285714284</v>
      </c>
      <c r="AJ21" s="19">
        <f>('PRQ AVG '!AC21/5600)*1000</f>
        <v>2.5</v>
      </c>
      <c r="AK21" s="19">
        <f>('PRQ AVG '!AD21/6100)*1000</f>
        <v>2.622950819672131</v>
      </c>
      <c r="AL21" s="19">
        <f>('PRQ AVG '!AF21/7504)*1000</f>
        <v>2.1321961620469083</v>
      </c>
      <c r="AM21" s="22">
        <f t="shared" si="1"/>
        <v>4.7532623616197576</v>
      </c>
    </row>
    <row r="22" spans="2:39" x14ac:dyDescent="0.25">
      <c r="B22" s="89"/>
      <c r="C22" s="76">
        <v>4</v>
      </c>
      <c r="D22" s="19">
        <v>7.9165999999999999</v>
      </c>
      <c r="E22" s="19">
        <v>6.3479999999999999</v>
      </c>
      <c r="F22" s="19">
        <v>4.6070000000000002</v>
      </c>
      <c r="G22" s="19">
        <v>4.3167999999999997</v>
      </c>
      <c r="H22" s="19">
        <v>5.3928000000000003</v>
      </c>
      <c r="I22" s="19">
        <v>3.8570000000000002</v>
      </c>
      <c r="J22" s="19">
        <v>3.363</v>
      </c>
      <c r="K22" s="19">
        <v>14.136799999999999</v>
      </c>
      <c r="L22" s="19">
        <f>('PRQ AVG '!P22/5215)*1000</f>
        <v>8.2454458293384469</v>
      </c>
      <c r="M22" s="19">
        <f>('PRQ AVG '!Q22/3900)*1000</f>
        <v>7.9487179487179489</v>
      </c>
      <c r="N22" s="19">
        <f>('PRQ AVG '!S22/5330)*1000</f>
        <v>8.2551594746716699</v>
      </c>
      <c r="O22" s="19">
        <f>('PRQ AVG '!V22/7100)*1000</f>
        <v>6.4788732394366191</v>
      </c>
      <c r="P22" s="19">
        <f>('PRQ AVG '!X22/3200)*1000</f>
        <v>5</v>
      </c>
      <c r="Q22" s="19">
        <f>('PRQ AVG '!AE22/6750)*1000</f>
        <v>2.2222222222222223</v>
      </c>
      <c r="R22" s="19">
        <f>('PRQ AVG '!AG22/4932)*1000</f>
        <v>3.0413625304136254</v>
      </c>
      <c r="S22" s="22">
        <f t="shared" si="0"/>
        <v>6.0753187496533689</v>
      </c>
      <c r="V22" s="89"/>
      <c r="W22" s="76">
        <v>4</v>
      </c>
      <c r="X22" s="19">
        <v>4.1365999999999996</v>
      </c>
      <c r="Y22" s="19">
        <v>2.37</v>
      </c>
      <c r="Z22" s="19">
        <v>4.4625000000000004</v>
      </c>
      <c r="AA22" s="19">
        <f>('PRQ AVG '!O22/3800)*1000</f>
        <v>11.315789473684211</v>
      </c>
      <c r="AB22" s="19">
        <f>('PRQ AVG '!R22/5100)*1000</f>
        <v>7.8431372549019605</v>
      </c>
      <c r="AC22" s="19">
        <f>('PRQ AVG '!T22/5455)*1000</f>
        <v>10.265811182401468</v>
      </c>
      <c r="AD22" s="19">
        <f>('PRQ AVG '!U22/6200)*1000</f>
        <v>7.0967741935483879</v>
      </c>
      <c r="AE22" s="19">
        <f>('PRQ AVG '!W22/4204)*1000</f>
        <v>13.320647002854425</v>
      </c>
      <c r="AF22" s="19">
        <f>('PRQ AVG '!Y22/5020)*1000</f>
        <v>3.3864541832669319</v>
      </c>
      <c r="AG22" s="19">
        <f>('PRQ AVG '!Z22/5500)*1000</f>
        <v>3.2727272727272725</v>
      </c>
      <c r="AH22" s="19">
        <f>('PRQ AVG '!AA22/4500)*1000</f>
        <v>3.1111111111111107</v>
      </c>
      <c r="AI22" s="19">
        <f>('PRQ AVG '!AB22/5600)*1000</f>
        <v>2.8571428571428572</v>
      </c>
      <c r="AJ22" s="19">
        <f>('PRQ AVG '!AC22/5600)*1000</f>
        <v>3.0357142857142856</v>
      </c>
      <c r="AK22" s="19">
        <f>('PRQ AVG '!AD22/6100)*1000</f>
        <v>2.7868852459016398</v>
      </c>
      <c r="AL22" s="19">
        <f>('PRQ AVG '!AF22/7504)*1000</f>
        <v>2.2654584221748397</v>
      </c>
      <c r="AM22" s="22">
        <f t="shared" si="1"/>
        <v>5.4351168323619605</v>
      </c>
    </row>
    <row r="23" spans="2:39" x14ac:dyDescent="0.25">
      <c r="B23" s="89"/>
      <c r="C23" s="76">
        <v>5</v>
      </c>
      <c r="D23" s="19">
        <v>10.416600000000001</v>
      </c>
      <c r="E23" s="19">
        <v>7.4059999999999997</v>
      </c>
      <c r="F23" s="19">
        <v>5.149</v>
      </c>
      <c r="G23" s="19">
        <v>5.68</v>
      </c>
      <c r="H23" s="19">
        <v>6.2915999999999999</v>
      </c>
      <c r="I23" s="19">
        <v>4.4660000000000002</v>
      </c>
      <c r="J23" s="19">
        <v>3.7170000000000001</v>
      </c>
      <c r="K23" s="19">
        <v>14.8264</v>
      </c>
      <c r="L23" s="19">
        <f>('PRQ AVG '!P23/5215)*1000</f>
        <v>9.3959731543624159</v>
      </c>
      <c r="M23" s="19">
        <f>('PRQ AVG '!Q23/3900)*1000</f>
        <v>8.4615384615384617</v>
      </c>
      <c r="N23" s="19">
        <f>('PRQ AVG '!S23/5330)*1000</f>
        <v>8.4427767354596632</v>
      </c>
      <c r="O23" s="19">
        <f>('PRQ AVG '!V23/7100)*1000</f>
        <v>6.619718309859155</v>
      </c>
      <c r="P23" s="19">
        <f>('PRQ AVG '!X23/3200)*1000</f>
        <v>5.625</v>
      </c>
      <c r="Q23" s="19">
        <f>('PRQ AVG '!AE23/6750)*1000</f>
        <v>2.6666666666666665</v>
      </c>
      <c r="R23" s="19">
        <f>('PRQ AVG '!AG23/4932)*1000</f>
        <v>3.6496350364963503</v>
      </c>
      <c r="S23" s="22">
        <f t="shared" si="0"/>
        <v>6.8542605576255138</v>
      </c>
      <c r="V23" s="89"/>
      <c r="W23" s="76">
        <v>5</v>
      </c>
      <c r="X23" s="19">
        <v>4.7521000000000004</v>
      </c>
      <c r="Y23" s="19">
        <v>2.8439999999999999</v>
      </c>
      <c r="Z23" s="19">
        <v>4.9874999999999998</v>
      </c>
      <c r="AA23" s="19">
        <f>('PRQ AVG '!O23/3800)*1000</f>
        <v>11.578947368421053</v>
      </c>
      <c r="AB23" s="19">
        <f>('PRQ AVG '!R23/5100)*1000</f>
        <v>8.2352941176470598</v>
      </c>
      <c r="AC23" s="19">
        <f>('PRQ AVG '!T23/5455)*1000</f>
        <v>11.365719523373054</v>
      </c>
      <c r="AD23" s="19">
        <f>('PRQ AVG '!U23/6200)*1000</f>
        <v>7.4193548387096779</v>
      </c>
      <c r="AE23" s="19">
        <f>('PRQ AVG '!W23/4204)*1000</f>
        <v>14.747859181731684</v>
      </c>
      <c r="AF23" s="19">
        <f>('PRQ AVG '!Y23/5020)*1000</f>
        <v>3.7848605577689245</v>
      </c>
      <c r="AG23" s="19">
        <f>('PRQ AVG '!Z23/5500)*1000</f>
        <v>4</v>
      </c>
      <c r="AH23" s="19">
        <f>('PRQ AVG '!AA23/4500)*1000</f>
        <v>3.7777777777777781</v>
      </c>
      <c r="AI23" s="19">
        <f>('PRQ AVG '!AB23/5600)*1000</f>
        <v>3.2142857142857144</v>
      </c>
      <c r="AJ23" s="19">
        <f>('PRQ AVG '!AC23/5600)*1000</f>
        <v>3.3928571428571428</v>
      </c>
      <c r="AK23" s="19">
        <f>('PRQ AVG '!AD23/6100)*1000</f>
        <v>3.4426229508196724</v>
      </c>
      <c r="AL23" s="19">
        <f>('PRQ AVG '!AF23/7504)*1000</f>
        <v>2.7985074626865671</v>
      </c>
      <c r="AM23" s="22">
        <f t="shared" si="1"/>
        <v>6.0227791090718874</v>
      </c>
    </row>
    <row r="24" spans="2:39" x14ac:dyDescent="0.25">
      <c r="B24" s="89"/>
      <c r="C24" s="76">
        <v>6</v>
      </c>
      <c r="D24" s="19">
        <v>11.666600000000001</v>
      </c>
      <c r="E24" s="19">
        <v>7.6704999999999997</v>
      </c>
      <c r="F24" s="19">
        <v>5.42</v>
      </c>
      <c r="G24" s="19">
        <v>6.3616000000000001</v>
      </c>
      <c r="H24" s="19">
        <v>6.5163000000000002</v>
      </c>
      <c r="I24" s="19">
        <v>4.8719999999999999</v>
      </c>
      <c r="J24" s="19">
        <v>3.8940000000000001</v>
      </c>
      <c r="K24" s="19">
        <v>15.171200000000001</v>
      </c>
      <c r="L24" s="19">
        <f>('PRQ AVG '!P24/5215)*1000</f>
        <v>9.7794822627037394</v>
      </c>
      <c r="M24" s="19">
        <f>('PRQ AVG '!Q24/3900)*1000</f>
        <v>8.7179487179487172</v>
      </c>
      <c r="N24" s="19">
        <f>('PRQ AVG '!S24/5330)*1000</f>
        <v>9.5684803001876162</v>
      </c>
      <c r="O24" s="19">
        <f>('PRQ AVG '!V24/7100)*1000</f>
        <v>7.4647887323943669</v>
      </c>
      <c r="P24" s="19">
        <f>('PRQ AVG '!X24/3200)*1000</f>
        <v>6.5625</v>
      </c>
      <c r="Q24" s="19">
        <f>('PRQ AVG '!AE24/6750)*1000</f>
        <v>2.9629629629629628</v>
      </c>
      <c r="R24" s="19">
        <f>('PRQ AVG '!AG24/4932)*1000</f>
        <v>4.0551500405515002</v>
      </c>
      <c r="S24" s="22">
        <f t="shared" si="0"/>
        <v>7.3789008677832593</v>
      </c>
      <c r="V24" s="89"/>
      <c r="W24" s="76">
        <v>6</v>
      </c>
      <c r="X24" s="19">
        <v>5.0075000000000003</v>
      </c>
      <c r="Y24" s="19">
        <v>3.16</v>
      </c>
      <c r="Z24" s="19">
        <v>5.25</v>
      </c>
      <c r="AA24" s="19">
        <f>('PRQ AVG '!O24/3800)*1000</f>
        <v>13.157894736842104</v>
      </c>
      <c r="AB24" s="19">
        <f>('PRQ AVG '!R24/5100)*1000</f>
        <v>8.4313725490196063</v>
      </c>
      <c r="AC24" s="19">
        <f>('PRQ AVG '!T24/5455)*1000</f>
        <v>11.732355637030247</v>
      </c>
      <c r="AD24" s="19">
        <f>('PRQ AVG '!U24/6200)*1000</f>
        <v>7.580645161290323</v>
      </c>
      <c r="AE24" s="19">
        <f>('PRQ AVG '!W24/4204)*1000</f>
        <v>15.223596574690772</v>
      </c>
      <c r="AF24" s="19">
        <f>('PRQ AVG '!Y24/5020)*1000</f>
        <v>4.1832669322709162</v>
      </c>
      <c r="AG24" s="19">
        <f>('PRQ AVG '!Z24/5500)*1000</f>
        <v>4.1818181818181817</v>
      </c>
      <c r="AH24" s="19">
        <f>('PRQ AVG '!AA24/4500)*1000</f>
        <v>4.2222222222222214</v>
      </c>
      <c r="AI24" s="19">
        <f>('PRQ AVG '!AB24/5600)*1000</f>
        <v>3.75</v>
      </c>
      <c r="AJ24" s="19">
        <f>('PRQ AVG '!AC24/5600)*1000</f>
        <v>3.75</v>
      </c>
      <c r="AK24" s="19">
        <f>('PRQ AVG '!AD24/6100)*1000</f>
        <v>3.6065573770491803</v>
      </c>
      <c r="AL24" s="19">
        <f>('PRQ AVG '!AF24/7504)*1000</f>
        <v>2.931769722814499</v>
      </c>
      <c r="AM24" s="22">
        <f t="shared" si="1"/>
        <v>6.4112666063365369</v>
      </c>
    </row>
    <row r="25" spans="2:39" x14ac:dyDescent="0.25">
      <c r="B25" s="89"/>
      <c r="C25" s="76">
        <v>7</v>
      </c>
      <c r="D25" s="19">
        <v>12.5</v>
      </c>
      <c r="E25" s="19">
        <v>8.9930000000000003</v>
      </c>
      <c r="F25" s="19">
        <v>6.2329999999999997</v>
      </c>
      <c r="G25" s="19">
        <v>6.8159999999999998</v>
      </c>
      <c r="H25" s="19">
        <v>7.6398000000000001</v>
      </c>
      <c r="I25" s="19">
        <v>5.0750000000000002</v>
      </c>
      <c r="J25" s="19">
        <v>4.4249999999999998</v>
      </c>
      <c r="K25" s="19">
        <v>15.860799999999999</v>
      </c>
      <c r="L25" s="19">
        <f>('PRQ AVG '!P25/5215)*1000</f>
        <v>9.9712368168744003</v>
      </c>
      <c r="M25" s="19">
        <f>('PRQ AVG '!Q25/3900)*1000</f>
        <v>9.4871794871794872</v>
      </c>
      <c r="N25" s="19">
        <f>('PRQ AVG '!S25/5330)*1000</f>
        <v>10.131332082551596</v>
      </c>
      <c r="O25" s="19">
        <f>('PRQ AVG '!V25/7100)*1000</f>
        <v>7.8873239436619711</v>
      </c>
      <c r="P25" s="19">
        <f>('PRQ AVG '!X25/3200)*1000</f>
        <v>7.1875</v>
      </c>
      <c r="Q25" s="19">
        <f>('PRQ AVG '!AE25/6750)*1000</f>
        <v>3.2592592592592591</v>
      </c>
      <c r="R25" s="19">
        <f>('PRQ AVG '!AG25/4932)*1000</f>
        <v>4.4606650446066505</v>
      </c>
      <c r="S25" s="22">
        <f t="shared" si="0"/>
        <v>7.9951397756088909</v>
      </c>
      <c r="V25" s="89"/>
      <c r="W25" s="76">
        <v>7</v>
      </c>
      <c r="X25" s="19">
        <v>5.2252000000000001</v>
      </c>
      <c r="Y25" s="19">
        <v>3.3180000000000001</v>
      </c>
      <c r="Z25" s="19">
        <v>6.0374999999999996</v>
      </c>
      <c r="AA25" s="19">
        <f>('PRQ AVG '!O25/3800)*1000</f>
        <v>13.947368421052632</v>
      </c>
      <c r="AB25" s="19">
        <f>('PRQ AVG '!R25/5100)*1000</f>
        <v>8.8235294117647065</v>
      </c>
      <c r="AC25" s="19">
        <f>('PRQ AVG '!T25/5455)*1000</f>
        <v>11.915673693858846</v>
      </c>
      <c r="AD25" s="19">
        <f>('PRQ AVG '!U25/6200)*1000</f>
        <v>8.064516129032258</v>
      </c>
      <c r="AE25" s="19">
        <f>('PRQ AVG '!W25/4204)*1000</f>
        <v>15.461465271170315</v>
      </c>
      <c r="AF25" s="19">
        <f>('PRQ AVG '!Y25/5020)*1000</f>
        <v>4.7808764940239037</v>
      </c>
      <c r="AG25" s="19">
        <f>('PRQ AVG '!Z25/5500)*1000</f>
        <v>4.545454545454545</v>
      </c>
      <c r="AH25" s="19">
        <f>('PRQ AVG '!AA25/4500)*1000</f>
        <v>4.666666666666667</v>
      </c>
      <c r="AI25" s="19">
        <f>('PRQ AVG '!AB25/5600)*1000</f>
        <v>4.1071428571428568</v>
      </c>
      <c r="AJ25" s="19">
        <f>('PRQ AVG '!AC25/5600)*1000</f>
        <v>4.2857142857142856</v>
      </c>
      <c r="AK25" s="19">
        <f>('PRQ AVG '!AD25/6100)*1000</f>
        <v>3.9344262295081966</v>
      </c>
      <c r="AL25" s="19">
        <f>('PRQ AVG '!AF25/7504)*1000</f>
        <v>3.1982942430703623</v>
      </c>
      <c r="AM25" s="22">
        <f t="shared" si="1"/>
        <v>6.8207885498973049</v>
      </c>
    </row>
    <row r="26" spans="2:39" x14ac:dyDescent="0.25">
      <c r="B26" s="89"/>
      <c r="C26" s="76">
        <v>8</v>
      </c>
      <c r="D26" s="19">
        <v>12.916600000000001</v>
      </c>
      <c r="E26" s="19">
        <v>8.9930000000000003</v>
      </c>
      <c r="F26" s="19">
        <v>6.2329999999999997</v>
      </c>
      <c r="G26" s="19">
        <v>7.0431999999999997</v>
      </c>
      <c r="H26" s="19">
        <v>7.6398000000000001</v>
      </c>
      <c r="I26" s="19">
        <v>5.2779999999999996</v>
      </c>
      <c r="J26" s="19">
        <v>4.4249999999999998</v>
      </c>
      <c r="K26" s="19">
        <v>16.2056</v>
      </c>
      <c r="L26" s="19">
        <f>('PRQ AVG '!P26/5215)*1000</f>
        <v>10.162991371045063</v>
      </c>
      <c r="M26" s="19">
        <f>('PRQ AVG '!Q26/3900)*1000</f>
        <v>9.4871794871794872</v>
      </c>
      <c r="N26" s="19">
        <f>('PRQ AVG '!S26/5330)*1000</f>
        <v>10.318949343339586</v>
      </c>
      <c r="O26" s="19">
        <f>('PRQ AVG '!V26/7100)*1000</f>
        <v>8.0281690140845079</v>
      </c>
      <c r="P26" s="19">
        <f>('PRQ AVG '!X26/3200)*1000</f>
        <v>7.5</v>
      </c>
      <c r="Q26" s="19">
        <f>('PRQ AVG '!AE26/6750)*1000</f>
        <v>3.4074074074074074</v>
      </c>
      <c r="R26" s="19">
        <f>('PRQ AVG '!AG26/4932)*1000</f>
        <v>4.6634225466342256</v>
      </c>
      <c r="S26" s="22">
        <f t="shared" si="0"/>
        <v>8.1534879446460184</v>
      </c>
      <c r="V26" s="89"/>
      <c r="W26" s="76">
        <v>8</v>
      </c>
      <c r="X26" s="19">
        <v>5.4429999999999996</v>
      </c>
      <c r="Y26" s="19">
        <v>3.476</v>
      </c>
      <c r="Z26" s="19">
        <v>6.0374999999999996</v>
      </c>
      <c r="AA26" s="19">
        <f>('PRQ AVG '!O26/3800)*1000</f>
        <v>14.210526315789474</v>
      </c>
      <c r="AB26" s="19">
        <f>('PRQ AVG '!R26/5100)*1000</f>
        <v>9.0196078431372548</v>
      </c>
      <c r="AC26" s="19">
        <f>('PRQ AVG '!T26/5455)*1000</f>
        <v>12.098991750687443</v>
      </c>
      <c r="AD26" s="19">
        <f>('PRQ AVG '!U26/6200)*1000</f>
        <v>8.064516129032258</v>
      </c>
      <c r="AE26" s="19">
        <f>('PRQ AVG '!W26/4204)*1000</f>
        <v>15.699333967649858</v>
      </c>
      <c r="AF26" s="19">
        <f>('PRQ AVG '!Y26/5020)*1000</f>
        <v>4.9800796812749004</v>
      </c>
      <c r="AG26" s="19">
        <f>('PRQ AVG '!Z26/5500)*1000</f>
        <v>4.7272727272727275</v>
      </c>
      <c r="AH26" s="19">
        <f>('PRQ AVG '!AA26/4500)*1000</f>
        <v>4.8888888888888884</v>
      </c>
      <c r="AI26" s="19">
        <f>('PRQ AVG '!AB26/5600)*1000</f>
        <v>4.2857142857142856</v>
      </c>
      <c r="AJ26" s="19">
        <f>('PRQ AVG '!AC26/5600)*1000</f>
        <v>4.4642857142857144</v>
      </c>
      <c r="AK26" s="19">
        <f>('PRQ AVG '!AD26/6100)*1000</f>
        <v>4.0983606557377055</v>
      </c>
      <c r="AL26" s="19">
        <f>('PRQ AVG '!AF26/7504)*1000</f>
        <v>3.3315565031982941</v>
      </c>
      <c r="AM26" s="22">
        <f t="shared" si="1"/>
        <v>6.9883756308445877</v>
      </c>
    </row>
    <row r="27" spans="2:39" x14ac:dyDescent="0.25">
      <c r="B27" s="89"/>
      <c r="C27" s="76">
        <v>9</v>
      </c>
      <c r="D27" s="19">
        <v>12.916600000000001</v>
      </c>
      <c r="E27" s="19">
        <v>8.9930000000000003</v>
      </c>
      <c r="F27" s="19">
        <v>6.2329999999999997</v>
      </c>
      <c r="G27" s="19">
        <v>7.0431999999999997</v>
      </c>
      <c r="H27" s="19">
        <v>7.6398000000000001</v>
      </c>
      <c r="I27" s="19">
        <v>5.2779999999999996</v>
      </c>
      <c r="J27" s="19">
        <v>4.4249999999999998</v>
      </c>
      <c r="K27" s="19">
        <v>16.2056</v>
      </c>
      <c r="L27" s="19">
        <f>('PRQ AVG '!P27/5215)*1000</f>
        <v>10.162991371045063</v>
      </c>
      <c r="M27" s="19">
        <f>('PRQ AVG '!Q27/3900)*1000</f>
        <v>9.4871794871794872</v>
      </c>
      <c r="N27" s="19">
        <f>('PRQ AVG '!S27/5330)*1000</f>
        <v>10.318949343339586</v>
      </c>
      <c r="O27" s="19">
        <f>('PRQ AVG '!V27/7100)*1000</f>
        <v>8.0281690140845079</v>
      </c>
      <c r="P27" s="19">
        <f>('PRQ AVG '!X27/3200)*1000</f>
        <v>7.5</v>
      </c>
      <c r="Q27" s="19">
        <f>('PRQ AVG '!AE27/6750)*1000</f>
        <v>3.4074074074074074</v>
      </c>
      <c r="R27" s="19">
        <f>('PRQ AVG '!AG27/4932)*1000</f>
        <v>4.6634225466342256</v>
      </c>
      <c r="S27" s="22">
        <f t="shared" si="0"/>
        <v>8.1534879446460184</v>
      </c>
      <c r="V27" s="89"/>
      <c r="W27" s="76">
        <v>9</v>
      </c>
      <c r="X27" s="19">
        <v>5.4429999999999996</v>
      </c>
      <c r="Y27" s="19">
        <v>3.476</v>
      </c>
      <c r="Z27" s="19">
        <v>6.0374999999999996</v>
      </c>
      <c r="AA27" s="19">
        <f>('PRQ AVG '!O27/3800)*1000</f>
        <v>14.210526315789474</v>
      </c>
      <c r="AB27" s="19">
        <f>('PRQ AVG '!R27/5100)*1000</f>
        <v>9.0196078431372548</v>
      </c>
      <c r="AC27" s="19">
        <f>('PRQ AVG '!T27/5455)*1000</f>
        <v>12.098991750687443</v>
      </c>
      <c r="AD27" s="19">
        <f>('PRQ AVG '!U27/6200)*1000</f>
        <v>8.064516129032258</v>
      </c>
      <c r="AE27" s="19">
        <f>('PRQ AVG '!W27/4204)*1000</f>
        <v>15.699333967649858</v>
      </c>
      <c r="AF27" s="19">
        <f>('PRQ AVG '!Y27/5020)*1000</f>
        <v>4.9800796812749004</v>
      </c>
      <c r="AG27" s="19">
        <f>('PRQ AVG '!Z27/5500)*1000</f>
        <v>4.7272727272727275</v>
      </c>
      <c r="AH27" s="19">
        <f>('PRQ AVG '!AA27/4500)*1000</f>
        <v>4.8888888888888884</v>
      </c>
      <c r="AI27" s="19">
        <f>('PRQ AVG '!AB27/5600)*1000</f>
        <v>4.2857142857142856</v>
      </c>
      <c r="AJ27" s="19">
        <f>('PRQ AVG '!AC27/5600)*1000</f>
        <v>4.4642857142857144</v>
      </c>
      <c r="AK27" s="19">
        <f>('PRQ AVG '!AD27/6100)*1000</f>
        <v>4.0983606557377055</v>
      </c>
      <c r="AL27" s="19">
        <f>('PRQ AVG '!AF27/7504)*1000</f>
        <v>3.3315565031982941</v>
      </c>
      <c r="AM27" s="22">
        <f t="shared" si="1"/>
        <v>6.9883756308445877</v>
      </c>
    </row>
    <row r="28" spans="2:39" x14ac:dyDescent="0.25">
      <c r="B28" s="89"/>
      <c r="C28" s="76">
        <v>10</v>
      </c>
      <c r="D28" s="19">
        <v>13.333299999999999</v>
      </c>
      <c r="E28" s="19">
        <v>9.2575000000000003</v>
      </c>
      <c r="F28" s="19">
        <v>6.5039999999999996</v>
      </c>
      <c r="G28" s="19">
        <v>7.2704000000000004</v>
      </c>
      <c r="H28" s="19">
        <v>7.8644999999999996</v>
      </c>
      <c r="I28" s="19">
        <v>5.4809999999999999</v>
      </c>
      <c r="J28" s="19">
        <v>4.6020000000000003</v>
      </c>
      <c r="K28" s="19">
        <v>16.2056</v>
      </c>
      <c r="L28" s="19">
        <f>('PRQ AVG '!P28/5215)*1000</f>
        <v>10.354745925215724</v>
      </c>
      <c r="M28" s="19">
        <f>('PRQ AVG '!Q28/3900)*1000</f>
        <v>9.7435897435897445</v>
      </c>
      <c r="N28" s="19">
        <f>('PRQ AVG '!S28/5330)*1000</f>
        <v>10.506566604127579</v>
      </c>
      <c r="O28" s="19">
        <f>('PRQ AVG '!V28/7100)*1000</f>
        <v>8.169014084507042</v>
      </c>
      <c r="P28" s="19">
        <f>('PRQ AVG '!X28/3200)*1000</f>
        <v>7.8125</v>
      </c>
      <c r="Q28" s="19">
        <f>('PRQ AVG '!AE28/6750)*1000</f>
        <v>3.5555555555555558</v>
      </c>
      <c r="R28" s="19">
        <f>('PRQ AVG '!AG28/4932)*1000</f>
        <v>4.8661800486618008</v>
      </c>
      <c r="S28" s="22">
        <f t="shared" si="0"/>
        <v>8.3684301307771651</v>
      </c>
      <c r="V28" s="89"/>
      <c r="W28" s="76">
        <v>10</v>
      </c>
      <c r="X28" s="19">
        <v>5.6607000000000003</v>
      </c>
      <c r="Y28" s="19">
        <v>3.6339999999999999</v>
      </c>
      <c r="Z28" s="19">
        <v>6.3</v>
      </c>
      <c r="AA28" s="19">
        <f>('PRQ AVG '!O28/3800)*1000</f>
        <v>14.473684210526315</v>
      </c>
      <c r="AB28" s="19">
        <f>('PRQ AVG '!R28/5100)*1000</f>
        <v>9.0196078431372548</v>
      </c>
      <c r="AC28" s="19">
        <f>('PRQ AVG '!T28/5455)*1000</f>
        <v>12.28230980751604</v>
      </c>
      <c r="AD28" s="19">
        <f>('PRQ AVG '!U28/6200)*1000</f>
        <v>8.2258064516129039</v>
      </c>
      <c r="AE28" s="19">
        <f>('PRQ AVG '!W28/4204)*1000</f>
        <v>15.937202664129401</v>
      </c>
      <c r="AF28" s="19">
        <f>('PRQ AVG '!Y28/5020)*1000</f>
        <v>5.1792828685258963</v>
      </c>
      <c r="AG28" s="19">
        <f>('PRQ AVG '!Z28/5500)*1000</f>
        <v>4.9090909090909092</v>
      </c>
      <c r="AH28" s="19">
        <f>('PRQ AVG '!AA28/4500)*1000</f>
        <v>5.1111111111111116</v>
      </c>
      <c r="AI28" s="19">
        <f>('PRQ AVG '!AB28/5600)*1000</f>
        <v>4.4642857142857144</v>
      </c>
      <c r="AJ28" s="19">
        <f>('PRQ AVG '!AC28/5600)*1000</f>
        <v>4.6428571428571432</v>
      </c>
      <c r="AK28" s="19">
        <f>('PRQ AVG '!AD28/6100)*1000</f>
        <v>4.2622950819672134</v>
      </c>
      <c r="AL28" s="19">
        <f>('PRQ AVG '!AF28/7504)*1000</f>
        <v>3.464818763326226</v>
      </c>
      <c r="AM28" s="22">
        <f t="shared" si="1"/>
        <v>7.1711368378724076</v>
      </c>
    </row>
    <row r="29" spans="2:39" x14ac:dyDescent="0.25">
      <c r="B29" s="89"/>
      <c r="C29" s="76">
        <v>11</v>
      </c>
      <c r="D29" s="19">
        <v>13.333299999999999</v>
      </c>
      <c r="E29" s="19">
        <v>9.2575000000000003</v>
      </c>
      <c r="F29" s="19">
        <v>6.5039999999999996</v>
      </c>
      <c r="G29" s="19">
        <v>7.2704000000000004</v>
      </c>
      <c r="H29" s="19">
        <v>7.8644999999999996</v>
      </c>
      <c r="I29" s="19">
        <v>5.4809999999999999</v>
      </c>
      <c r="J29" s="19">
        <v>4.6020000000000003</v>
      </c>
      <c r="K29" s="19">
        <v>16.2056</v>
      </c>
      <c r="L29" s="19">
        <f>('PRQ AVG '!P29/5215)*1000</f>
        <v>10.354745925215724</v>
      </c>
      <c r="M29" s="19">
        <f>('PRQ AVG '!Q29/3900)*1000</f>
        <v>10.256410256410257</v>
      </c>
      <c r="N29" s="19">
        <f>('PRQ AVG '!S29/5330)*1000</f>
        <v>10.506566604127579</v>
      </c>
      <c r="O29" s="19">
        <f>('PRQ AVG '!V29/7100)*1000</f>
        <v>8.169014084507042</v>
      </c>
      <c r="P29" s="19">
        <f>('PRQ AVG '!X29/3200)*1000</f>
        <v>7.8125</v>
      </c>
      <c r="Q29" s="19">
        <f>('PRQ AVG '!AE29/6750)*1000</f>
        <v>3.5555555555555558</v>
      </c>
      <c r="R29" s="19">
        <f>('PRQ AVG '!AG29/4932)*1000</f>
        <v>4.8661800486618008</v>
      </c>
      <c r="S29" s="22">
        <f t="shared" si="0"/>
        <v>8.4026181649651992</v>
      </c>
      <c r="V29" s="89"/>
      <c r="W29" s="76">
        <v>11</v>
      </c>
      <c r="X29" s="19">
        <v>5.6607000000000003</v>
      </c>
      <c r="Y29" s="19">
        <v>3.6339999999999999</v>
      </c>
      <c r="Z29" s="19">
        <v>6.3</v>
      </c>
      <c r="AA29" s="19">
        <f>('PRQ AVG '!O29/3800)*1000</f>
        <v>14.473684210526315</v>
      </c>
      <c r="AB29" s="19">
        <f>('PRQ AVG '!R29/5100)*1000</f>
        <v>9.0196078431372548</v>
      </c>
      <c r="AC29" s="19">
        <f>('PRQ AVG '!T29/5455)*1000</f>
        <v>12.648945921173235</v>
      </c>
      <c r="AD29" s="19">
        <f>('PRQ AVG '!U29/6200)*1000</f>
        <v>8.5483870967741939</v>
      </c>
      <c r="AE29" s="19">
        <f>('PRQ AVG '!W29/4204)*1000</f>
        <v>16.412940057088488</v>
      </c>
      <c r="AF29" s="19">
        <f>('PRQ AVG '!Y29/5020)*1000</f>
        <v>5.1792828685258963</v>
      </c>
      <c r="AG29" s="19">
        <f>('PRQ AVG '!Z29/5500)*1000</f>
        <v>4.9090909090909092</v>
      </c>
      <c r="AH29" s="19">
        <f>('PRQ AVG '!AA29/4500)*1000</f>
        <v>5.1111111111111116</v>
      </c>
      <c r="AI29" s="19">
        <f>('PRQ AVG '!AB29/5600)*1000</f>
        <v>4.4642857142857144</v>
      </c>
      <c r="AJ29" s="19">
        <f>('PRQ AVG '!AC29/5600)*1000</f>
        <v>4.6428571428571432</v>
      </c>
      <c r="AK29" s="19">
        <f>('PRQ AVG '!AD29/6100)*1000</f>
        <v>4.2622950819672134</v>
      </c>
      <c r="AL29" s="19">
        <f>('PRQ AVG '!AF29/7504)*1000</f>
        <v>3.464818763326226</v>
      </c>
      <c r="AM29" s="22">
        <f t="shared" si="1"/>
        <v>7.2488004479909129</v>
      </c>
    </row>
    <row r="30" spans="2:39" x14ac:dyDescent="0.25">
      <c r="B30" s="89"/>
      <c r="C30" s="76">
        <v>12</v>
      </c>
      <c r="D30" s="19">
        <v>13.75</v>
      </c>
      <c r="E30" s="19">
        <v>9.5220000000000002</v>
      </c>
      <c r="F30" s="19">
        <v>6.5039999999999996</v>
      </c>
      <c r="G30" s="19">
        <v>7.4976000000000003</v>
      </c>
      <c r="H30" s="19">
        <v>7.8644999999999996</v>
      </c>
      <c r="I30" s="19">
        <v>5.4809999999999999</v>
      </c>
      <c r="J30" s="19">
        <v>4.7789999999999999</v>
      </c>
      <c r="K30" s="19">
        <v>16.2056</v>
      </c>
      <c r="L30" s="19">
        <f>('PRQ AVG '!P30/5215)*1000</f>
        <v>10.546500479386385</v>
      </c>
      <c r="M30" s="19">
        <f>('PRQ AVG '!Q30/3900)*1000</f>
        <v>10.512820512820513</v>
      </c>
      <c r="N30" s="19">
        <f>('PRQ AVG '!S30/5330)*1000</f>
        <v>10.506566604127579</v>
      </c>
      <c r="O30" s="19">
        <f>('PRQ AVG '!V30/7100)*1000</f>
        <v>8.169014084507042</v>
      </c>
      <c r="P30" s="19">
        <f>('PRQ AVG '!X30/3200)*1000</f>
        <v>8.125</v>
      </c>
      <c r="Q30" s="19">
        <f>('PRQ AVG '!AE30/6750)*1000</f>
        <v>3.5555555555555558</v>
      </c>
      <c r="R30" s="19">
        <f>('PRQ AVG '!AG30/4932)*1000</f>
        <v>4.8661800486618008</v>
      </c>
      <c r="S30" s="22">
        <f t="shared" si="0"/>
        <v>8.5256891523372591</v>
      </c>
      <c r="V30" s="89"/>
      <c r="W30" s="76">
        <v>12</v>
      </c>
      <c r="X30" s="19">
        <v>5.6607000000000003</v>
      </c>
      <c r="Y30" s="19">
        <v>3.6339999999999999</v>
      </c>
      <c r="Z30" s="19">
        <v>6.5625</v>
      </c>
      <c r="AA30" s="19">
        <f>('PRQ AVG '!O30/3800)*1000</f>
        <v>14.473684210526315</v>
      </c>
      <c r="AB30" s="19">
        <f>('PRQ AVG '!R30/5100)*1000</f>
        <v>9.0196078431372548</v>
      </c>
      <c r="AC30" s="19">
        <f>('PRQ AVG '!T30/5455)*1000</f>
        <v>12.648945921173235</v>
      </c>
      <c r="AD30" s="19">
        <f>('PRQ AVG '!U30/6200)*1000</f>
        <v>8.5483870967741939</v>
      </c>
      <c r="AE30" s="19">
        <f>('PRQ AVG '!W30/4204)*1000</f>
        <v>16.412940057088488</v>
      </c>
      <c r="AF30" s="19">
        <f>('PRQ AVG '!Y30/5020)*1000</f>
        <v>5.378486055776893</v>
      </c>
      <c r="AG30" s="19">
        <f>('PRQ AVG '!Z30/5500)*1000</f>
        <v>5.0909090909090908</v>
      </c>
      <c r="AH30" s="19">
        <f>('PRQ AVG '!AA30/4500)*1000</f>
        <v>5.1111111111111116</v>
      </c>
      <c r="AI30" s="19">
        <f>('PRQ AVG '!AB30/5600)*1000</f>
        <v>4.4642857142857144</v>
      </c>
      <c r="AJ30" s="19">
        <f>('PRQ AVG '!AC30/5600)*1000</f>
        <v>4.6428571428571432</v>
      </c>
      <c r="AK30" s="19">
        <f>('PRQ AVG '!AD30/6100)*1000</f>
        <v>4.2622950819672134</v>
      </c>
      <c r="AL30" s="19">
        <f>('PRQ AVG '!AF30/7504)*1000</f>
        <v>3.464818763326226</v>
      </c>
      <c r="AM30" s="22">
        <f t="shared" si="1"/>
        <v>7.2917018725955245</v>
      </c>
    </row>
    <row r="34" spans="2:6" ht="13.8" thickBot="1" x14ac:dyDescent="0.3"/>
    <row r="35" spans="2:6" ht="13.8" thickBot="1" x14ac:dyDescent="0.3">
      <c r="B35" s="102" t="s">
        <v>58</v>
      </c>
      <c r="C35" s="104" t="s">
        <v>68</v>
      </c>
      <c r="D35" s="105"/>
      <c r="E35" s="105"/>
      <c r="F35" s="106"/>
    </row>
    <row r="36" spans="2:6" ht="13.8" thickBot="1" x14ac:dyDescent="0.3">
      <c r="B36" s="103"/>
      <c r="C36" s="107" t="s">
        <v>51</v>
      </c>
      <c r="D36" s="108"/>
      <c r="E36" s="109" t="s">
        <v>69</v>
      </c>
      <c r="F36" s="108"/>
    </row>
    <row r="37" spans="2:6" ht="13.8" thickBot="1" x14ac:dyDescent="0.3">
      <c r="B37" s="103"/>
      <c r="C37" s="79" t="s">
        <v>59</v>
      </c>
      <c r="D37" s="80" t="s">
        <v>62</v>
      </c>
      <c r="E37" s="81" t="s">
        <v>59</v>
      </c>
      <c r="F37" s="82" t="s">
        <v>62</v>
      </c>
    </row>
    <row r="38" spans="2:6" x14ac:dyDescent="0.25">
      <c r="B38" s="83">
        <v>0</v>
      </c>
      <c r="C38" s="25">
        <v>1.138528</v>
      </c>
      <c r="D38" s="26">
        <v>1.138528</v>
      </c>
      <c r="E38" s="27">
        <v>0.81967400000000001</v>
      </c>
      <c r="F38" s="26">
        <v>0.80887399999999998</v>
      </c>
    </row>
    <row r="39" spans="2:6" x14ac:dyDescent="0.25">
      <c r="B39" s="84">
        <v>1</v>
      </c>
      <c r="C39" s="28">
        <v>1.183959</v>
      </c>
      <c r="D39" s="29">
        <v>2.2135910000000001</v>
      </c>
      <c r="E39" s="30">
        <v>1.300505</v>
      </c>
      <c r="F39" s="29">
        <v>2.0815320000000002</v>
      </c>
    </row>
    <row r="40" spans="2:6" x14ac:dyDescent="0.25">
      <c r="B40" s="84">
        <v>2</v>
      </c>
      <c r="C40" s="28">
        <v>1.656015</v>
      </c>
      <c r="D40" s="29">
        <v>4.0517409999999998</v>
      </c>
      <c r="E40" s="30">
        <v>1.761979</v>
      </c>
      <c r="F40" s="29">
        <v>3.5556649999999999</v>
      </c>
    </row>
    <row r="41" spans="2:6" x14ac:dyDescent="0.25">
      <c r="B41" s="84">
        <v>3</v>
      </c>
      <c r="C41" s="28">
        <v>1.8934580000000001</v>
      </c>
      <c r="D41" s="29">
        <v>5.312246</v>
      </c>
      <c r="E41" s="30">
        <v>2.0278580000000002</v>
      </c>
      <c r="F41" s="29">
        <v>4.7532620000000003</v>
      </c>
    </row>
    <row r="42" spans="2:6" x14ac:dyDescent="0.25">
      <c r="B42" s="84">
        <v>4</v>
      </c>
      <c r="C42" s="28">
        <v>1.5520609999999999</v>
      </c>
      <c r="D42" s="29">
        <v>6.0753190000000004</v>
      </c>
      <c r="E42" s="30">
        <v>1.873793</v>
      </c>
      <c r="F42" s="29">
        <v>5.435117</v>
      </c>
    </row>
    <row r="43" spans="2:6" x14ac:dyDescent="0.25">
      <c r="B43" s="84">
        <v>5</v>
      </c>
      <c r="C43" s="28">
        <v>1.2601530000000001</v>
      </c>
      <c r="D43" s="29">
        <v>6.8542610000000002</v>
      </c>
      <c r="E43" s="30">
        <v>1.660482</v>
      </c>
      <c r="F43" s="29">
        <v>6.0227899999999996</v>
      </c>
    </row>
    <row r="44" spans="2:6" x14ac:dyDescent="0.25">
      <c r="B44" s="84">
        <v>6</v>
      </c>
      <c r="C44" s="28">
        <v>0.99283600000000005</v>
      </c>
      <c r="D44" s="29">
        <v>7.3789009999999999</v>
      </c>
      <c r="E44" s="30">
        <v>1.411114</v>
      </c>
      <c r="F44" s="29">
        <v>6.4112669999999996</v>
      </c>
    </row>
    <row r="45" spans="2:6" x14ac:dyDescent="0.25">
      <c r="B45" s="84">
        <v>7</v>
      </c>
      <c r="C45" s="28">
        <v>0.85977700000000001</v>
      </c>
      <c r="D45" s="29">
        <v>7.9951400000000001</v>
      </c>
      <c r="E45" s="30">
        <v>1.0611919999999999</v>
      </c>
      <c r="F45" s="29">
        <v>6.8207890000000004</v>
      </c>
    </row>
    <row r="46" spans="2:6" x14ac:dyDescent="0.25">
      <c r="B46" s="84">
        <v>8</v>
      </c>
      <c r="C46" s="28">
        <v>0.467584</v>
      </c>
      <c r="D46" s="29">
        <v>8.1534879999999994</v>
      </c>
      <c r="E46" s="30">
        <v>0.63066199999999994</v>
      </c>
      <c r="F46" s="29">
        <v>6.9883759999999997</v>
      </c>
    </row>
    <row r="47" spans="2:6" x14ac:dyDescent="0.25">
      <c r="B47" s="84">
        <v>9</v>
      </c>
      <c r="C47" s="28">
        <v>0.23993500000000001</v>
      </c>
      <c r="D47" s="29">
        <v>8.1534879999999994</v>
      </c>
      <c r="E47" s="30">
        <v>0.33266099999999998</v>
      </c>
      <c r="F47" s="29">
        <v>6.9887600000000001</v>
      </c>
    </row>
    <row r="48" spans="2:6" x14ac:dyDescent="0.25">
      <c r="B48" s="84">
        <v>10</v>
      </c>
      <c r="C48" s="28">
        <v>0.28884300000000002</v>
      </c>
      <c r="D48" s="29">
        <v>8.36843</v>
      </c>
      <c r="E48" s="30">
        <v>0.331623</v>
      </c>
      <c r="F48" s="29">
        <v>7.1711369999999999</v>
      </c>
    </row>
    <row r="49" spans="2:6" x14ac:dyDescent="0.25">
      <c r="B49" s="84">
        <v>11</v>
      </c>
      <c r="C49" s="28">
        <v>0.16217699999999999</v>
      </c>
      <c r="D49" s="29">
        <v>8.4026180000000004</v>
      </c>
      <c r="E49" s="30">
        <v>0.21344299999999999</v>
      </c>
      <c r="F49" s="29">
        <v>7.2488000000000001</v>
      </c>
    </row>
    <row r="50" spans="2:6" ht="13.8" thickBot="1" x14ac:dyDescent="0.3">
      <c r="B50" s="85">
        <v>12</v>
      </c>
      <c r="C50" s="31">
        <v>0.157995</v>
      </c>
      <c r="D50" s="32">
        <v>8.5256889999999999</v>
      </c>
      <c r="E50" s="33">
        <v>0.129304</v>
      </c>
      <c r="F50" s="32">
        <v>7.2917019999999999</v>
      </c>
    </row>
  </sheetData>
  <mergeCells count="10">
    <mergeCell ref="B3:S3"/>
    <mergeCell ref="V5:V17"/>
    <mergeCell ref="V18:V30"/>
    <mergeCell ref="V3:AM3"/>
    <mergeCell ref="B35:B37"/>
    <mergeCell ref="C35:F35"/>
    <mergeCell ref="C36:D36"/>
    <mergeCell ref="E36:F36"/>
    <mergeCell ref="B5:B17"/>
    <mergeCell ref="B1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58B0-0398-42FC-BB48-C6D1B3C72D39}">
  <dimension ref="B3:R29"/>
  <sheetViews>
    <sheetView topLeftCell="A7" zoomScale="101" workbookViewId="0">
      <selection activeCell="G15" sqref="G15"/>
    </sheetView>
  </sheetViews>
  <sheetFormatPr defaultColWidth="8.77734375" defaultRowHeight="13.2" x14ac:dyDescent="0.25"/>
  <cols>
    <col min="2" max="2" width="10.77734375" customWidth="1"/>
    <col min="8" max="8" width="10.6640625" customWidth="1"/>
    <col min="14" max="14" width="11.44140625" customWidth="1"/>
  </cols>
  <sheetData>
    <row r="3" spans="2:18" ht="13.8" thickBot="1" x14ac:dyDescent="0.3"/>
    <row r="4" spans="2:18" x14ac:dyDescent="0.25">
      <c r="B4" s="111" t="s">
        <v>74</v>
      </c>
      <c r="C4" s="118"/>
      <c r="D4" s="119">
        <v>2015</v>
      </c>
      <c r="E4" s="119"/>
      <c r="F4" s="120"/>
      <c r="H4" s="111" t="s">
        <v>74</v>
      </c>
      <c r="I4" s="118"/>
      <c r="J4" s="119">
        <v>2016</v>
      </c>
      <c r="K4" s="119"/>
      <c r="L4" s="120"/>
      <c r="N4" s="111" t="s">
        <v>74</v>
      </c>
      <c r="O4" s="118"/>
      <c r="P4" s="125">
        <v>2017</v>
      </c>
      <c r="Q4" s="126"/>
      <c r="R4" s="120"/>
    </row>
    <row r="5" spans="2:18" ht="13.8" thickBot="1" x14ac:dyDescent="0.3">
      <c r="B5" s="112"/>
      <c r="C5" s="121" t="s">
        <v>70</v>
      </c>
      <c r="D5" s="121" t="s">
        <v>71</v>
      </c>
      <c r="E5" s="121" t="s">
        <v>72</v>
      </c>
      <c r="F5" s="122" t="s">
        <v>73</v>
      </c>
      <c r="H5" s="112"/>
      <c r="I5" s="121" t="s">
        <v>79</v>
      </c>
      <c r="J5" s="121" t="s">
        <v>80</v>
      </c>
      <c r="K5" s="121" t="s">
        <v>81</v>
      </c>
      <c r="L5" s="122" t="s">
        <v>82</v>
      </c>
      <c r="N5" s="112"/>
      <c r="O5" s="121" t="s">
        <v>87</v>
      </c>
      <c r="P5" s="121" t="s">
        <v>88</v>
      </c>
      <c r="Q5" s="121" t="s">
        <v>89</v>
      </c>
      <c r="R5" s="122" t="s">
        <v>90</v>
      </c>
    </row>
    <row r="6" spans="2:18" ht="13.8" thickBot="1" x14ac:dyDescent="0.3">
      <c r="B6" s="113"/>
      <c r="C6" s="123" t="s">
        <v>75</v>
      </c>
      <c r="D6" s="123" t="s">
        <v>76</v>
      </c>
      <c r="E6" s="123" t="s">
        <v>77</v>
      </c>
      <c r="F6" s="124" t="s">
        <v>78</v>
      </c>
      <c r="H6" s="113"/>
      <c r="I6" s="123" t="s">
        <v>83</v>
      </c>
      <c r="J6" s="123" t="s">
        <v>84</v>
      </c>
      <c r="K6" s="123" t="s">
        <v>85</v>
      </c>
      <c r="L6" s="124" t="s">
        <v>86</v>
      </c>
      <c r="N6" s="113"/>
      <c r="O6" s="123" t="s">
        <v>91</v>
      </c>
      <c r="P6" s="123" t="s">
        <v>92</v>
      </c>
      <c r="Q6" s="123" t="s">
        <v>93</v>
      </c>
      <c r="R6" s="124" t="s">
        <v>94</v>
      </c>
    </row>
    <row r="7" spans="2:18" x14ac:dyDescent="0.25">
      <c r="B7" s="114"/>
      <c r="C7" s="67">
        <v>33</v>
      </c>
      <c r="D7" s="36">
        <v>24</v>
      </c>
      <c r="E7" s="66">
        <v>35</v>
      </c>
      <c r="F7" s="65">
        <v>27</v>
      </c>
      <c r="H7" s="114"/>
      <c r="I7" s="36">
        <v>47</v>
      </c>
      <c r="J7" s="36">
        <v>41</v>
      </c>
      <c r="K7" s="36">
        <v>56</v>
      </c>
      <c r="L7" s="47">
        <v>53</v>
      </c>
      <c r="N7" s="114"/>
      <c r="O7" s="36">
        <v>26</v>
      </c>
      <c r="P7" s="36">
        <v>23</v>
      </c>
      <c r="Q7" s="36">
        <v>26</v>
      </c>
      <c r="R7" s="47">
        <v>24</v>
      </c>
    </row>
    <row r="8" spans="2:18" x14ac:dyDescent="0.25">
      <c r="B8" s="115"/>
      <c r="C8" s="63">
        <v>36</v>
      </c>
      <c r="D8" s="63">
        <v>33</v>
      </c>
      <c r="E8" s="38">
        <v>27</v>
      </c>
      <c r="F8" s="39">
        <v>23</v>
      </c>
      <c r="H8" s="115"/>
      <c r="I8" s="63">
        <v>55</v>
      </c>
      <c r="J8" s="63">
        <v>46</v>
      </c>
      <c r="K8" s="63">
        <v>59</v>
      </c>
      <c r="L8" s="62">
        <v>58</v>
      </c>
      <c r="N8" s="115"/>
      <c r="O8" s="68">
        <v>27</v>
      </c>
      <c r="P8" s="63">
        <v>25</v>
      </c>
      <c r="Q8" s="63">
        <v>26</v>
      </c>
      <c r="R8" s="69">
        <v>26</v>
      </c>
    </row>
    <row r="9" spans="2:18" ht="13.8" thickBot="1" x14ac:dyDescent="0.3">
      <c r="B9" s="116"/>
      <c r="C9" s="40">
        <v>26</v>
      </c>
      <c r="D9" s="41"/>
      <c r="E9" s="41"/>
      <c r="F9" s="60">
        <v>25</v>
      </c>
      <c r="H9" s="116"/>
      <c r="I9" s="64">
        <v>55</v>
      </c>
      <c r="J9" s="44"/>
      <c r="K9" s="44"/>
      <c r="L9" s="61">
        <v>69</v>
      </c>
      <c r="N9" s="116"/>
      <c r="O9" s="64">
        <v>28</v>
      </c>
      <c r="P9" s="46"/>
      <c r="Q9" s="46"/>
      <c r="R9" s="45">
        <v>24</v>
      </c>
    </row>
    <row r="10" spans="2:18" ht="13.8" thickBot="1" x14ac:dyDescent="0.3">
      <c r="B10" s="117" t="s">
        <v>65</v>
      </c>
      <c r="C10" s="42">
        <f>AVERAGE(C7:C9)</f>
        <v>31.666666666666668</v>
      </c>
      <c r="D10" s="42">
        <f>AVERAGE(D7:D9)</f>
        <v>28.5</v>
      </c>
      <c r="E10" s="42">
        <f>AVERAGE(E7:E9)</f>
        <v>31</v>
      </c>
      <c r="F10" s="43">
        <f>AVERAGE(F7:F9)</f>
        <v>25</v>
      </c>
      <c r="H10" s="117" t="s">
        <v>65</v>
      </c>
      <c r="I10" s="42">
        <f>AVERAGE(I7:I9)</f>
        <v>52.333333333333336</v>
      </c>
      <c r="J10" s="42">
        <f>AVERAGE(J7:J9)</f>
        <v>43.5</v>
      </c>
      <c r="K10" s="42">
        <f>AVERAGE(K7:K9)</f>
        <v>57.5</v>
      </c>
      <c r="L10" s="43">
        <f>AVERAGE(L7:L9)</f>
        <v>60</v>
      </c>
      <c r="N10" s="117" t="s">
        <v>65</v>
      </c>
      <c r="O10" s="42">
        <f>AVERAGE(O7:O9)</f>
        <v>27</v>
      </c>
      <c r="P10" s="42">
        <f>AVERAGE(P7:P9)</f>
        <v>24</v>
      </c>
      <c r="Q10" s="42">
        <f>AVERAGE(Q7:Q9)</f>
        <v>26</v>
      </c>
      <c r="R10" s="43">
        <f>AVERAGE(R7:R9)</f>
        <v>24.666666666666668</v>
      </c>
    </row>
    <row r="16" spans="2:18" ht="13.8" thickBot="1" x14ac:dyDescent="0.3"/>
    <row r="17" spans="2:5" ht="13.8" thickBot="1" x14ac:dyDescent="0.3">
      <c r="B17" s="127" t="s">
        <v>95</v>
      </c>
      <c r="C17" s="131" t="s">
        <v>96</v>
      </c>
      <c r="D17" s="132" t="s">
        <v>97</v>
      </c>
      <c r="E17" s="133" t="s">
        <v>61</v>
      </c>
    </row>
    <row r="18" spans="2:5" x14ac:dyDescent="0.25">
      <c r="B18" s="128">
        <v>1</v>
      </c>
      <c r="C18" s="48">
        <v>26</v>
      </c>
      <c r="D18" s="35">
        <v>36</v>
      </c>
      <c r="E18" s="49">
        <f t="shared" ref="E18:E29" si="0">AVERAGE(C18:D18)</f>
        <v>31</v>
      </c>
    </row>
    <row r="19" spans="2:5" ht="13.8" thickBot="1" x14ac:dyDescent="0.3">
      <c r="B19" s="129">
        <v>2</v>
      </c>
      <c r="C19" s="50">
        <v>24</v>
      </c>
      <c r="D19" s="37">
        <v>33</v>
      </c>
      <c r="E19" s="51">
        <f t="shared" si="0"/>
        <v>28.5</v>
      </c>
    </row>
    <row r="20" spans="2:5" x14ac:dyDescent="0.25">
      <c r="B20" s="128">
        <v>3</v>
      </c>
      <c r="C20" s="50">
        <v>27</v>
      </c>
      <c r="D20" s="37">
        <v>35</v>
      </c>
      <c r="E20" s="51">
        <f t="shared" si="0"/>
        <v>31</v>
      </c>
    </row>
    <row r="21" spans="2:5" ht="13.8" thickBot="1" x14ac:dyDescent="0.3">
      <c r="B21" s="129">
        <v>4</v>
      </c>
      <c r="C21" s="50">
        <v>23</v>
      </c>
      <c r="D21" s="37">
        <v>27</v>
      </c>
      <c r="E21" s="51">
        <f t="shared" si="0"/>
        <v>25</v>
      </c>
    </row>
    <row r="22" spans="2:5" x14ac:dyDescent="0.25">
      <c r="B22" s="128">
        <v>5</v>
      </c>
      <c r="C22" s="50">
        <v>47</v>
      </c>
      <c r="D22" s="37">
        <v>55</v>
      </c>
      <c r="E22" s="51">
        <f t="shared" si="0"/>
        <v>51</v>
      </c>
    </row>
    <row r="23" spans="2:5" ht="13.8" thickBot="1" x14ac:dyDescent="0.3">
      <c r="B23" s="129">
        <v>6</v>
      </c>
      <c r="C23" s="50">
        <v>41</v>
      </c>
      <c r="D23" s="37">
        <v>46</v>
      </c>
      <c r="E23" s="51">
        <f t="shared" si="0"/>
        <v>43.5</v>
      </c>
    </row>
    <row r="24" spans="2:5" x14ac:dyDescent="0.25">
      <c r="B24" s="128">
        <v>7</v>
      </c>
      <c r="C24" s="50">
        <v>56</v>
      </c>
      <c r="D24" s="37">
        <v>59</v>
      </c>
      <c r="E24" s="51">
        <f t="shared" si="0"/>
        <v>57.5</v>
      </c>
    </row>
    <row r="25" spans="2:5" ht="13.8" thickBot="1" x14ac:dyDescent="0.3">
      <c r="B25" s="129">
        <v>8</v>
      </c>
      <c r="C25" s="50">
        <v>53</v>
      </c>
      <c r="D25" s="37">
        <v>69</v>
      </c>
      <c r="E25" s="51">
        <f t="shared" si="0"/>
        <v>61</v>
      </c>
    </row>
    <row r="26" spans="2:5" x14ac:dyDescent="0.25">
      <c r="B26" s="128">
        <v>9</v>
      </c>
      <c r="C26" s="50">
        <v>26</v>
      </c>
      <c r="D26" s="37">
        <v>28</v>
      </c>
      <c r="E26" s="51">
        <f t="shared" si="0"/>
        <v>27</v>
      </c>
    </row>
    <row r="27" spans="2:5" ht="13.8" thickBot="1" x14ac:dyDescent="0.3">
      <c r="B27" s="129">
        <v>10</v>
      </c>
      <c r="C27" s="50">
        <v>23</v>
      </c>
      <c r="D27" s="37">
        <v>25</v>
      </c>
      <c r="E27" s="51">
        <f t="shared" si="0"/>
        <v>24</v>
      </c>
    </row>
    <row r="28" spans="2:5" x14ac:dyDescent="0.25">
      <c r="B28" s="128">
        <v>11</v>
      </c>
      <c r="C28" s="50">
        <v>26</v>
      </c>
      <c r="D28" s="37">
        <v>26</v>
      </c>
      <c r="E28" s="51">
        <f t="shared" si="0"/>
        <v>26</v>
      </c>
    </row>
    <row r="29" spans="2:5" ht="13.8" thickBot="1" x14ac:dyDescent="0.3">
      <c r="B29" s="130">
        <v>12</v>
      </c>
      <c r="C29" s="52">
        <v>24</v>
      </c>
      <c r="D29" s="53">
        <v>26</v>
      </c>
      <c r="E29" s="54">
        <f t="shared" si="0"/>
        <v>25</v>
      </c>
    </row>
  </sheetData>
  <mergeCells count="6">
    <mergeCell ref="D4:E4"/>
    <mergeCell ref="B4:B6"/>
    <mergeCell ref="J4:K4"/>
    <mergeCell ref="H4:H6"/>
    <mergeCell ref="P4:Q4"/>
    <mergeCell ref="N4:N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E1B8-41D8-7F47-AA71-B1AB37462F72}">
  <dimension ref="A1:BC78"/>
  <sheetViews>
    <sheetView topLeftCell="D24" zoomScale="55" zoomScaleNormal="55" workbookViewId="0">
      <selection activeCell="H9" sqref="H9"/>
    </sheetView>
  </sheetViews>
  <sheetFormatPr defaultColWidth="8.77734375" defaultRowHeight="13.2" x14ac:dyDescent="0.25"/>
  <cols>
    <col min="1" max="1" width="10.6640625" customWidth="1"/>
    <col min="3" max="3" width="8.6640625" customWidth="1"/>
    <col min="12" max="12" width="13" customWidth="1"/>
  </cols>
  <sheetData>
    <row r="1" spans="1:55" x14ac:dyDescent="0.25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8">
        <v>2019</v>
      </c>
      <c r="L1" s="8" t="s">
        <v>53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145"/>
      <c r="B3" s="145"/>
      <c r="C3" s="145"/>
      <c r="D3" s="145"/>
      <c r="E3" s="145"/>
      <c r="F3" s="145"/>
      <c r="G3" s="145" t="s">
        <v>0</v>
      </c>
      <c r="H3" s="146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</row>
    <row r="4" spans="1:55" ht="13.8" thickBot="1" x14ac:dyDescent="0.3">
      <c r="A4" s="148" t="s">
        <v>1</v>
      </c>
      <c r="B4" s="149" t="s">
        <v>2</v>
      </c>
      <c r="C4" s="149" t="s">
        <v>47</v>
      </c>
      <c r="D4" s="149" t="s">
        <v>48</v>
      </c>
      <c r="E4" s="149" t="s">
        <v>18</v>
      </c>
      <c r="F4" s="149" t="s">
        <v>3</v>
      </c>
      <c r="G4" s="150" t="s">
        <v>4</v>
      </c>
      <c r="H4" s="151">
        <f>DATE($K$1-4,1,1)</f>
        <v>42005</v>
      </c>
      <c r="I4" s="151">
        <f>DATE($K$1-4,2,1)</f>
        <v>42036</v>
      </c>
      <c r="J4" s="151">
        <f>DATE($K$1-4,3,1)</f>
        <v>42064</v>
      </c>
      <c r="K4" s="151">
        <f>DATE($K$1-4,4,1)</f>
        <v>42095</v>
      </c>
      <c r="L4" s="151">
        <f>DATE($K$1-4,5,1)</f>
        <v>42125</v>
      </c>
      <c r="M4" s="151">
        <f>DATE($K$1-4,6,1)</f>
        <v>42156</v>
      </c>
      <c r="N4" s="151">
        <f>DATE($K$1-4,7,1)</f>
        <v>42186</v>
      </c>
      <c r="O4" s="151">
        <f>DATE($K$1-4,8,1)</f>
        <v>42217</v>
      </c>
      <c r="P4" s="151">
        <f>DATE($K$1-4,9,1)</f>
        <v>42248</v>
      </c>
      <c r="Q4" s="151">
        <f>DATE($K$1-4,10,1)</f>
        <v>42278</v>
      </c>
      <c r="R4" s="151">
        <f>DATE($K$1-4,11,1)</f>
        <v>42309</v>
      </c>
      <c r="S4" s="151">
        <f>DATE($K$1-4,12,1)</f>
        <v>42339</v>
      </c>
      <c r="T4" s="151">
        <f>DATE($K$1-3,1,1)</f>
        <v>42370</v>
      </c>
      <c r="U4" s="151">
        <f>DATE($K$1-3,2,1)</f>
        <v>42401</v>
      </c>
      <c r="V4" s="151">
        <f>DATE($K$1-3,3,1)</f>
        <v>42430</v>
      </c>
      <c r="W4" s="151">
        <f>DATE($K$1-3,4,1)</f>
        <v>42461</v>
      </c>
      <c r="X4" s="151">
        <f>DATE($K$1-3,5,1)</f>
        <v>42491</v>
      </c>
      <c r="Y4" s="151">
        <f>DATE($K$1-3,6,1)</f>
        <v>42522</v>
      </c>
      <c r="Z4" s="151">
        <f>DATE($K$1-3,7,1)</f>
        <v>42552</v>
      </c>
      <c r="AA4" s="151">
        <f>DATE($K$1-3,8,1)</f>
        <v>42583</v>
      </c>
      <c r="AB4" s="151">
        <f>DATE($K$1-3,9,1)</f>
        <v>42614</v>
      </c>
      <c r="AC4" s="151">
        <f>DATE($K$1-3,10,1)</f>
        <v>42644</v>
      </c>
      <c r="AD4" s="151">
        <f>DATE($K$1-3,11,1)</f>
        <v>42675</v>
      </c>
      <c r="AE4" s="151">
        <f>DATE($K$1-3,12,1)</f>
        <v>42705</v>
      </c>
      <c r="AF4" s="151">
        <f>DATE($K$1-2,1,1)</f>
        <v>42736</v>
      </c>
      <c r="AG4" s="151">
        <f>DATE($K$1-2,2,1)</f>
        <v>42767</v>
      </c>
      <c r="AH4" s="151">
        <f>DATE($K$1-2,3,1)</f>
        <v>42795</v>
      </c>
      <c r="AI4" s="151">
        <f>DATE($K$1-2,4,1)</f>
        <v>42826</v>
      </c>
      <c r="AJ4" s="151">
        <f>DATE($K$1-2,5,1)</f>
        <v>42856</v>
      </c>
      <c r="AK4" s="151">
        <f>DATE($K$1-2,6,1)</f>
        <v>42887</v>
      </c>
      <c r="AL4" s="151">
        <f>DATE($K$1-2,7,1)</f>
        <v>42917</v>
      </c>
      <c r="AM4" s="151">
        <f>DATE($K$1-2,8,1)</f>
        <v>42948</v>
      </c>
      <c r="AN4" s="151">
        <f>DATE($K$1-2,9,1)</f>
        <v>42979</v>
      </c>
      <c r="AO4" s="151">
        <f>DATE($K$1-2,10,1)</f>
        <v>43009</v>
      </c>
      <c r="AP4" s="151">
        <f>DATE($K$1-2,11,1)</f>
        <v>43040</v>
      </c>
      <c r="AQ4" s="151">
        <f>DATE($K$1-2,12,1)</f>
        <v>43070</v>
      </c>
      <c r="AR4" s="151">
        <f>DATE($K$1-1,1,1)</f>
        <v>43101</v>
      </c>
      <c r="AS4" s="151">
        <f>DATE($K$1-1,2,1)</f>
        <v>43132</v>
      </c>
      <c r="AT4" s="151">
        <f>DATE($K$1-1,3,1)</f>
        <v>43160</v>
      </c>
      <c r="AU4" s="151">
        <f>DATE($K$1-1,4,1)</f>
        <v>43191</v>
      </c>
      <c r="AV4" s="151">
        <f>DATE($K$1-1,5,1)</f>
        <v>43221</v>
      </c>
      <c r="AW4" s="151">
        <f>DATE($K$1-1,6,1)</f>
        <v>43252</v>
      </c>
      <c r="AX4" s="151">
        <f>DATE($K$1-1,7,1)</f>
        <v>43282</v>
      </c>
      <c r="AY4" s="151">
        <f>DATE($K$1-1,8,1)</f>
        <v>43313</v>
      </c>
      <c r="AZ4" s="151">
        <f>DATE($K$1-1,9,1)</f>
        <v>43344</v>
      </c>
      <c r="BA4" s="151">
        <f>DATE($K$1-1,10,1)</f>
        <v>43374</v>
      </c>
      <c r="BB4" s="151">
        <f>DATE($K$1-1,11,1)</f>
        <v>43405</v>
      </c>
      <c r="BC4" s="151">
        <f>DATE($K$1-1,12,1)</f>
        <v>43435</v>
      </c>
    </row>
    <row r="5" spans="1:55" ht="13.8" thickTop="1" x14ac:dyDescent="0.25">
      <c r="A5" s="4">
        <f>DATE($K$1-4,1,1)</f>
        <v>42005</v>
      </c>
      <c r="B5" s="5" t="s">
        <v>5</v>
      </c>
      <c r="C5" s="5">
        <f t="shared" ref="C5:C36" si="0">SUM(H5:BC5)</f>
        <v>33</v>
      </c>
      <c r="D5" s="5" t="s">
        <v>52</v>
      </c>
      <c r="E5" s="5" t="s">
        <v>51</v>
      </c>
      <c r="F5" s="1">
        <v>2400</v>
      </c>
      <c r="G5" s="6" t="s">
        <v>6</v>
      </c>
      <c r="H5" s="1">
        <v>6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4">
        <f>DATE(($K$1-4),1,1)</f>
        <v>42005</v>
      </c>
      <c r="B6" s="5" t="s">
        <v>5</v>
      </c>
      <c r="C6" s="5">
        <f t="shared" si="0"/>
        <v>32</v>
      </c>
      <c r="D6" s="5" t="s">
        <v>52</v>
      </c>
      <c r="E6" s="5" t="s">
        <v>51</v>
      </c>
      <c r="F6" s="1">
        <v>2400</v>
      </c>
      <c r="G6" s="7" t="s">
        <v>7</v>
      </c>
      <c r="H6" s="1">
        <v>0</v>
      </c>
      <c r="I6" s="1">
        <v>2</v>
      </c>
      <c r="J6" s="1">
        <v>5</v>
      </c>
      <c r="K6" s="1">
        <v>4</v>
      </c>
      <c r="L6" s="1">
        <v>4</v>
      </c>
      <c r="M6" s="1">
        <v>5</v>
      </c>
      <c r="N6" s="1">
        <v>4</v>
      </c>
      <c r="O6" s="1">
        <v>3</v>
      </c>
      <c r="P6" s="1">
        <v>2</v>
      </c>
      <c r="Q6" s="1">
        <v>2</v>
      </c>
      <c r="R6" s="1">
        <v>1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4">
        <f>DATE(($K$1-4),2,1)</f>
        <v>42036</v>
      </c>
      <c r="B7" s="5" t="s">
        <v>8</v>
      </c>
      <c r="C7" s="5">
        <f t="shared" si="0"/>
        <v>36</v>
      </c>
      <c r="D7" s="5" t="s">
        <v>49</v>
      </c>
      <c r="E7" s="5" t="s">
        <v>51</v>
      </c>
      <c r="F7" s="1">
        <v>3780</v>
      </c>
      <c r="G7" s="7" t="s">
        <v>6</v>
      </c>
      <c r="H7" s="2"/>
      <c r="I7" s="1">
        <v>5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4">
        <f>DATE(($K$1-4),2,1)</f>
        <v>42036</v>
      </c>
      <c r="B8" s="5" t="s">
        <v>8</v>
      </c>
      <c r="C8" s="5">
        <f t="shared" si="0"/>
        <v>35</v>
      </c>
      <c r="D8" s="5" t="s">
        <v>49</v>
      </c>
      <c r="E8" s="5" t="s">
        <v>51</v>
      </c>
      <c r="F8" s="1">
        <v>3780</v>
      </c>
      <c r="G8" s="7" t="s">
        <v>7</v>
      </c>
      <c r="H8" s="2"/>
      <c r="I8" s="1">
        <v>0</v>
      </c>
      <c r="J8" s="1">
        <v>5</v>
      </c>
      <c r="K8" s="1">
        <v>8</v>
      </c>
      <c r="L8" s="1">
        <v>4</v>
      </c>
      <c r="M8" s="1">
        <v>5</v>
      </c>
      <c r="N8" s="1">
        <v>5</v>
      </c>
      <c r="O8" s="1">
        <v>1</v>
      </c>
      <c r="P8" s="1">
        <v>3</v>
      </c>
      <c r="Q8" s="1">
        <v>2</v>
      </c>
      <c r="R8" s="1">
        <v>0</v>
      </c>
      <c r="S8" s="1">
        <v>0</v>
      </c>
      <c r="T8" s="1">
        <v>1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4">
        <f>DATE(($K$1-4),3,1)</f>
        <v>42064</v>
      </c>
      <c r="B9" s="5" t="s">
        <v>7</v>
      </c>
      <c r="C9" s="5">
        <f t="shared" si="0"/>
        <v>26</v>
      </c>
      <c r="D9" s="5" t="s">
        <v>52</v>
      </c>
      <c r="E9" s="5" t="s">
        <v>50</v>
      </c>
      <c r="F9" s="1">
        <v>4593</v>
      </c>
      <c r="G9" s="7" t="s">
        <v>6</v>
      </c>
      <c r="H9" s="1"/>
      <c r="I9" s="1"/>
      <c r="J9" s="1">
        <v>4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4">
        <f>DATE(($K$1-4),3,1)</f>
        <v>42064</v>
      </c>
      <c r="B10" s="5" t="s">
        <v>7</v>
      </c>
      <c r="C10" s="5">
        <f t="shared" si="0"/>
        <v>24</v>
      </c>
      <c r="D10" s="5" t="s">
        <v>52</v>
      </c>
      <c r="E10" s="5" t="s">
        <v>50</v>
      </c>
      <c r="F10" s="1">
        <v>4593</v>
      </c>
      <c r="G10" s="7" t="s">
        <v>7</v>
      </c>
      <c r="H10" s="1"/>
      <c r="I10" s="1"/>
      <c r="J10" s="1">
        <v>0</v>
      </c>
      <c r="K10" s="1">
        <v>6</v>
      </c>
      <c r="L10" s="1">
        <v>4</v>
      </c>
      <c r="M10" s="1">
        <v>4</v>
      </c>
      <c r="N10" s="1">
        <v>3</v>
      </c>
      <c r="O10" s="1">
        <v>1</v>
      </c>
      <c r="P10" s="1">
        <v>3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4">
        <f>DATE(($K$1-4),5,1)</f>
        <v>42125</v>
      </c>
      <c r="B11" s="5" t="s">
        <v>9</v>
      </c>
      <c r="C11" s="5">
        <f t="shared" si="0"/>
        <v>24</v>
      </c>
      <c r="D11" s="5" t="s">
        <v>52</v>
      </c>
      <c r="E11" s="5" t="s">
        <v>51</v>
      </c>
      <c r="F11" s="1">
        <v>3690</v>
      </c>
      <c r="G11" s="7" t="s">
        <v>6</v>
      </c>
      <c r="H11" s="1"/>
      <c r="I11" s="1"/>
      <c r="J11" s="1"/>
      <c r="K11" s="1"/>
      <c r="L11" s="1">
        <v>4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4">
        <f>DATE(($K$1-4),5,1)</f>
        <v>42125</v>
      </c>
      <c r="B12" s="5" t="s">
        <v>9</v>
      </c>
      <c r="C12" s="5">
        <f t="shared" si="0"/>
        <v>23</v>
      </c>
      <c r="D12" s="5" t="s">
        <v>52</v>
      </c>
      <c r="E12" s="5" t="s">
        <v>51</v>
      </c>
      <c r="F12" s="1">
        <v>3690</v>
      </c>
      <c r="G12" s="7" t="s">
        <v>7</v>
      </c>
      <c r="H12" s="1"/>
      <c r="I12" s="1"/>
      <c r="J12" s="1"/>
      <c r="K12" s="1"/>
      <c r="L12" s="1">
        <v>0</v>
      </c>
      <c r="M12" s="1">
        <v>5</v>
      </c>
      <c r="N12" s="1">
        <v>3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4">
        <f>DATE(($K$1-4),6,1)</f>
        <v>42156</v>
      </c>
      <c r="B13" s="5" t="s">
        <v>10</v>
      </c>
      <c r="C13" s="5">
        <f t="shared" si="0"/>
        <v>33</v>
      </c>
      <c r="D13" s="5" t="s">
        <v>52</v>
      </c>
      <c r="E13" s="5" t="s">
        <v>51</v>
      </c>
      <c r="F13" s="1">
        <v>4400</v>
      </c>
      <c r="G13" s="7" t="s">
        <v>6</v>
      </c>
      <c r="H13" s="1"/>
      <c r="I13" s="1"/>
      <c r="J13" s="1"/>
      <c r="K13" s="1"/>
      <c r="L13" s="1"/>
      <c r="M13" s="1">
        <v>6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4">
        <f>DATE(($K$1-4),6,1)</f>
        <v>42156</v>
      </c>
      <c r="B14" s="5" t="s">
        <v>10</v>
      </c>
      <c r="C14" s="5">
        <f t="shared" si="0"/>
        <v>33</v>
      </c>
      <c r="D14" s="5" t="s">
        <v>52</v>
      </c>
      <c r="E14" s="5" t="s">
        <v>51</v>
      </c>
      <c r="F14" s="1">
        <v>4400</v>
      </c>
      <c r="G14" s="7" t="s">
        <v>7</v>
      </c>
      <c r="H14" s="1"/>
      <c r="I14" s="1"/>
      <c r="J14" s="1"/>
      <c r="K14" s="1"/>
      <c r="L14" s="1"/>
      <c r="M14" s="1">
        <v>0</v>
      </c>
      <c r="N14" s="1">
        <v>5</v>
      </c>
      <c r="O14" s="1">
        <v>4</v>
      </c>
      <c r="P14" s="1">
        <v>3</v>
      </c>
      <c r="Q14" s="1">
        <v>4</v>
      </c>
      <c r="R14" s="1">
        <v>5</v>
      </c>
      <c r="S14" s="1">
        <v>4</v>
      </c>
      <c r="T14" s="1">
        <v>3</v>
      </c>
      <c r="U14" s="1">
        <v>2</v>
      </c>
      <c r="V14" s="1">
        <v>1</v>
      </c>
      <c r="W14" s="1">
        <v>0</v>
      </c>
      <c r="X14" s="1">
        <v>1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4">
        <f>DATE(($K$1-4),7,1)</f>
        <v>42186</v>
      </c>
      <c r="B15" s="5" t="s">
        <v>11</v>
      </c>
      <c r="C15" s="5">
        <f t="shared" si="0"/>
        <v>35</v>
      </c>
      <c r="D15" s="5" t="s">
        <v>52</v>
      </c>
      <c r="E15" s="5" t="s">
        <v>51</v>
      </c>
      <c r="F15" s="1">
        <v>4450</v>
      </c>
      <c r="G15" s="7" t="s">
        <v>6</v>
      </c>
      <c r="H15" s="1"/>
      <c r="I15" s="1"/>
      <c r="J15" s="1"/>
      <c r="K15" s="1"/>
      <c r="L15" s="1"/>
      <c r="M15" s="1"/>
      <c r="N15" s="1">
        <v>5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4">
        <f>DATE(($K$1-4),7,1)</f>
        <v>42186</v>
      </c>
      <c r="B16" s="5" t="s">
        <v>11</v>
      </c>
      <c r="C16" s="5">
        <f t="shared" si="0"/>
        <v>34</v>
      </c>
      <c r="D16" s="5" t="s">
        <v>52</v>
      </c>
      <c r="E16" s="5" t="s">
        <v>51</v>
      </c>
      <c r="F16" s="1">
        <v>4450</v>
      </c>
      <c r="G16" s="7" t="s">
        <v>7</v>
      </c>
      <c r="H16" s="1"/>
      <c r="I16" s="1"/>
      <c r="J16" s="1"/>
      <c r="K16" s="1"/>
      <c r="L16" s="1"/>
      <c r="M16" s="1"/>
      <c r="N16" s="1">
        <v>0</v>
      </c>
      <c r="O16" s="1">
        <v>7</v>
      </c>
      <c r="P16" s="1">
        <v>6</v>
      </c>
      <c r="Q16" s="1">
        <v>5</v>
      </c>
      <c r="R16" s="1">
        <v>3</v>
      </c>
      <c r="S16" s="1">
        <v>3</v>
      </c>
      <c r="T16" s="1">
        <v>4</v>
      </c>
      <c r="U16" s="1">
        <v>3</v>
      </c>
      <c r="V16" s="1">
        <v>2</v>
      </c>
      <c r="W16" s="1">
        <v>0</v>
      </c>
      <c r="X16" s="1">
        <v>0</v>
      </c>
      <c r="Y16" s="1">
        <v>1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4">
        <f>DATE(($K$1-4),8,1)</f>
        <v>42217</v>
      </c>
      <c r="B17" s="5" t="s">
        <v>12</v>
      </c>
      <c r="C17" s="5">
        <f t="shared" si="0"/>
        <v>27</v>
      </c>
      <c r="D17" s="5" t="s">
        <v>49</v>
      </c>
      <c r="E17" s="5" t="s">
        <v>51</v>
      </c>
      <c r="F17" s="1">
        <v>4925</v>
      </c>
      <c r="G17" s="7" t="s">
        <v>6</v>
      </c>
      <c r="H17" s="1"/>
      <c r="I17" s="1"/>
      <c r="J17" s="1"/>
      <c r="K17" s="1"/>
      <c r="L17" s="1"/>
      <c r="M17" s="1"/>
      <c r="N17" s="1"/>
      <c r="O17" s="1">
        <v>5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4">
        <f>DATE(($K$1-4),8,1)</f>
        <v>42217</v>
      </c>
      <c r="B18" s="5" t="s">
        <v>12</v>
      </c>
      <c r="C18" s="5">
        <f t="shared" si="0"/>
        <v>27</v>
      </c>
      <c r="D18" s="5" t="s">
        <v>49</v>
      </c>
      <c r="E18" s="5" t="s">
        <v>51</v>
      </c>
      <c r="F18" s="1">
        <v>4925</v>
      </c>
      <c r="G18" s="7" t="s">
        <v>7</v>
      </c>
      <c r="H18" s="1"/>
      <c r="I18" s="1"/>
      <c r="J18" s="1"/>
      <c r="K18" s="1"/>
      <c r="L18" s="1"/>
      <c r="M18" s="1"/>
      <c r="N18" s="1"/>
      <c r="O18" s="1">
        <v>0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0</v>
      </c>
      <c r="W18" s="1">
        <v>1</v>
      </c>
      <c r="X18" s="1">
        <v>1</v>
      </c>
      <c r="Y18" s="1">
        <v>1</v>
      </c>
      <c r="Z18" s="1">
        <v>1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4">
        <f>DATE(($K$1-4),10,1)</f>
        <v>42278</v>
      </c>
      <c r="B19" s="5" t="s">
        <v>13</v>
      </c>
      <c r="C19" s="5">
        <f t="shared" si="0"/>
        <v>27</v>
      </c>
      <c r="D19" s="5" t="s">
        <v>49</v>
      </c>
      <c r="E19" s="5" t="s">
        <v>51</v>
      </c>
      <c r="F19" s="1">
        <v>5645</v>
      </c>
      <c r="G19" s="7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>
        <v>6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4">
        <f>DATE(($K$1-4),10,1)</f>
        <v>42278</v>
      </c>
      <c r="B20" s="5" t="s">
        <v>13</v>
      </c>
      <c r="C20" s="5">
        <f t="shared" si="0"/>
        <v>27</v>
      </c>
      <c r="D20" s="5" t="s">
        <v>49</v>
      </c>
      <c r="E20" s="5" t="s">
        <v>51</v>
      </c>
      <c r="F20" s="1">
        <v>5645</v>
      </c>
      <c r="G20" s="7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5</v>
      </c>
      <c r="S20" s="1">
        <v>3</v>
      </c>
      <c r="T20" s="1">
        <v>4</v>
      </c>
      <c r="U20" s="1">
        <v>4</v>
      </c>
      <c r="V20" s="1">
        <v>3</v>
      </c>
      <c r="W20" s="1">
        <v>2</v>
      </c>
      <c r="X20" s="1">
        <v>2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4">
        <f>DATE(($K$1-4),11,1)</f>
        <v>42309</v>
      </c>
      <c r="B21" s="5" t="s">
        <v>15</v>
      </c>
      <c r="C21" s="5">
        <f t="shared" si="0"/>
        <v>23</v>
      </c>
      <c r="D21" s="5" t="s">
        <v>49</v>
      </c>
      <c r="E21" s="5" t="s">
        <v>50</v>
      </c>
      <c r="F21" s="1">
        <v>6323</v>
      </c>
      <c r="G21" s="7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3</v>
      </c>
      <c r="S21" s="1">
        <v>4</v>
      </c>
      <c r="T21" s="1">
        <v>3</v>
      </c>
      <c r="U21" s="1">
        <v>3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4">
        <f>DATE(($K$1-4),11,1)</f>
        <v>42309</v>
      </c>
      <c r="B22" s="5" t="s">
        <v>15</v>
      </c>
      <c r="C22" s="5">
        <f t="shared" si="0"/>
        <v>23</v>
      </c>
      <c r="D22" s="5" t="s">
        <v>49</v>
      </c>
      <c r="E22" s="5" t="s">
        <v>50</v>
      </c>
      <c r="F22" s="1">
        <v>6323</v>
      </c>
      <c r="G22" s="7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4</v>
      </c>
      <c r="T22" s="1">
        <v>2</v>
      </c>
      <c r="U22" s="1">
        <v>4</v>
      </c>
      <c r="V22" s="1">
        <v>2</v>
      </c>
      <c r="W22" s="1">
        <v>2</v>
      </c>
      <c r="X22" s="1">
        <v>3</v>
      </c>
      <c r="Y22" s="1">
        <v>2</v>
      </c>
      <c r="Z22" s="1">
        <v>2</v>
      </c>
      <c r="AA22" s="1">
        <v>1</v>
      </c>
      <c r="AB22" s="1">
        <v>1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4">
        <f>DATE(($K$1-4),12,1)</f>
        <v>42339</v>
      </c>
      <c r="B23" s="5" t="s">
        <v>16</v>
      </c>
      <c r="C23" s="5">
        <f t="shared" si="0"/>
        <v>25</v>
      </c>
      <c r="D23" s="5" t="s">
        <v>49</v>
      </c>
      <c r="E23" s="5" t="s">
        <v>50</v>
      </c>
      <c r="F23" s="1">
        <v>3809</v>
      </c>
      <c r="G23" s="7" t="s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4">
        <f>DATE(($K$1-4),12,1)</f>
        <v>42339</v>
      </c>
      <c r="B24" s="5" t="s">
        <v>16</v>
      </c>
      <c r="C24" s="5">
        <f t="shared" si="0"/>
        <v>24</v>
      </c>
      <c r="D24" s="5" t="s">
        <v>49</v>
      </c>
      <c r="E24" s="5" t="s">
        <v>50</v>
      </c>
      <c r="F24" s="1">
        <v>3809</v>
      </c>
      <c r="G24" s="7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3</v>
      </c>
      <c r="U24" s="1">
        <v>3</v>
      </c>
      <c r="V24" s="1">
        <v>4</v>
      </c>
      <c r="W24" s="1">
        <v>3</v>
      </c>
      <c r="X24" s="1">
        <v>2</v>
      </c>
      <c r="Y24" s="1">
        <v>2</v>
      </c>
      <c r="Z24" s="1">
        <v>3</v>
      </c>
      <c r="AA24" s="1">
        <v>2</v>
      </c>
      <c r="AB24" s="1">
        <v>0</v>
      </c>
      <c r="AC24" s="1">
        <v>0</v>
      </c>
      <c r="AD24" s="1">
        <v>1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4">
        <f>DATE(($K$1-3),1,1)</f>
        <v>42370</v>
      </c>
      <c r="B25" s="5" t="s">
        <v>28</v>
      </c>
      <c r="C25" s="5">
        <f t="shared" si="0"/>
        <v>47</v>
      </c>
      <c r="D25" s="5" t="s">
        <v>52</v>
      </c>
      <c r="E25" s="5" t="s">
        <v>51</v>
      </c>
      <c r="F25" s="1">
        <v>2900</v>
      </c>
      <c r="G25" s="7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5</v>
      </c>
      <c r="U25" s="1">
        <v>7</v>
      </c>
      <c r="V25" s="1">
        <v>14</v>
      </c>
      <c r="W25" s="1">
        <v>10</v>
      </c>
      <c r="X25" s="1">
        <v>5</v>
      </c>
      <c r="Y25" s="1">
        <v>2</v>
      </c>
      <c r="Z25" s="1">
        <v>1</v>
      </c>
      <c r="AA25" s="1">
        <v>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4">
        <f>DATE(($K$1-3),1,1)</f>
        <v>42370</v>
      </c>
      <c r="B26" s="5" t="s">
        <v>28</v>
      </c>
      <c r="C26" s="5">
        <f t="shared" si="0"/>
        <v>46</v>
      </c>
      <c r="D26" s="5" t="s">
        <v>52</v>
      </c>
      <c r="E26" s="5" t="s">
        <v>51</v>
      </c>
      <c r="F26" s="1">
        <v>2900</v>
      </c>
      <c r="G26" s="7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7</v>
      </c>
      <c r="W26" s="1">
        <v>6</v>
      </c>
      <c r="X26" s="1">
        <v>6</v>
      </c>
      <c r="Y26" s="1">
        <v>7</v>
      </c>
      <c r="Z26" s="1">
        <v>5</v>
      </c>
      <c r="AA26" s="1">
        <v>6</v>
      </c>
      <c r="AB26" s="1">
        <v>3</v>
      </c>
      <c r="AC26" s="1">
        <v>1</v>
      </c>
      <c r="AD26" s="1">
        <v>0</v>
      </c>
      <c r="AE26" s="1">
        <v>0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4">
        <f>DATE(($K$1-3),2,1)</f>
        <v>42401</v>
      </c>
      <c r="B27" s="5" t="s">
        <v>29</v>
      </c>
      <c r="C27" s="5">
        <f t="shared" si="0"/>
        <v>55</v>
      </c>
      <c r="D27" s="5" t="s">
        <v>52</v>
      </c>
      <c r="E27" s="5" t="s">
        <v>50</v>
      </c>
      <c r="F27" s="1">
        <v>3800</v>
      </c>
      <c r="G27" s="7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4</v>
      </c>
      <c r="V27" s="1">
        <v>10</v>
      </c>
      <c r="W27" s="1">
        <v>16</v>
      </c>
      <c r="X27" s="1">
        <v>8</v>
      </c>
      <c r="Y27" s="1">
        <v>5</v>
      </c>
      <c r="Z27" s="1">
        <v>1</v>
      </c>
      <c r="AA27" s="1">
        <v>6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4">
        <f>DATE(($K$1-3),2,1)</f>
        <v>42401</v>
      </c>
      <c r="B28" s="5" t="s">
        <v>29</v>
      </c>
      <c r="C28" s="5">
        <f t="shared" si="0"/>
        <v>55</v>
      </c>
      <c r="D28" s="5" t="s">
        <v>52</v>
      </c>
      <c r="E28" s="5" t="s">
        <v>50</v>
      </c>
      <c r="F28" s="1">
        <v>3800</v>
      </c>
      <c r="G28" s="7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11</v>
      </c>
      <c r="X28" s="1">
        <v>5</v>
      </c>
      <c r="Y28" s="1">
        <v>4</v>
      </c>
      <c r="Z28" s="1">
        <v>6</v>
      </c>
      <c r="AA28" s="1">
        <v>4</v>
      </c>
      <c r="AB28" s="1">
        <v>6</v>
      </c>
      <c r="AC28" s="1">
        <v>6</v>
      </c>
      <c r="AD28" s="1">
        <v>3</v>
      </c>
      <c r="AE28" s="1">
        <v>3</v>
      </c>
      <c r="AF28" s="1">
        <v>2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4">
        <f>DATE(($K$1-3),3,1)</f>
        <v>42430</v>
      </c>
      <c r="B29" s="5" t="s">
        <v>30</v>
      </c>
      <c r="C29" s="5">
        <f t="shared" si="0"/>
        <v>55</v>
      </c>
      <c r="D29" s="5" t="s">
        <v>49</v>
      </c>
      <c r="E29" s="5" t="s">
        <v>51</v>
      </c>
      <c r="F29" s="1">
        <v>5215</v>
      </c>
      <c r="G29" s="7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</v>
      </c>
      <c r="W29" s="1">
        <v>5</v>
      </c>
      <c r="X29" s="1">
        <v>13</v>
      </c>
      <c r="Y29" s="1">
        <v>14</v>
      </c>
      <c r="Z29" s="1">
        <v>8</v>
      </c>
      <c r="AA29" s="1">
        <v>6</v>
      </c>
      <c r="AB29" s="1">
        <v>2</v>
      </c>
      <c r="AC29" s="1">
        <v>1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4">
        <f>DATE(($K$1-3),3,1)</f>
        <v>42430</v>
      </c>
      <c r="B30" s="5" t="s">
        <v>30</v>
      </c>
      <c r="C30" s="5">
        <f t="shared" si="0"/>
        <v>53</v>
      </c>
      <c r="D30" s="5" t="s">
        <v>49</v>
      </c>
      <c r="E30" s="5" t="s">
        <v>51</v>
      </c>
      <c r="F30" s="1">
        <v>5215</v>
      </c>
      <c r="G30" s="7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5</v>
      </c>
      <c r="X30" s="1">
        <v>8</v>
      </c>
      <c r="Y30" s="1">
        <v>7</v>
      </c>
      <c r="Z30" s="1">
        <v>7</v>
      </c>
      <c r="AA30" s="1">
        <v>6</v>
      </c>
      <c r="AB30" s="1">
        <v>3</v>
      </c>
      <c r="AC30" s="1">
        <v>7</v>
      </c>
      <c r="AD30" s="1">
        <v>5</v>
      </c>
      <c r="AE30" s="1">
        <v>3</v>
      </c>
      <c r="AF30" s="1">
        <v>1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4">
        <f>DATE(($K$1-3),5,1)</f>
        <v>42491</v>
      </c>
      <c r="B31" s="5" t="s">
        <v>6</v>
      </c>
      <c r="C31" s="5">
        <f t="shared" si="0"/>
        <v>41</v>
      </c>
      <c r="D31" s="5" t="s">
        <v>49</v>
      </c>
      <c r="E31" s="5" t="s">
        <v>51</v>
      </c>
      <c r="F31" s="1">
        <v>3900</v>
      </c>
      <c r="G31" s="7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3</v>
      </c>
      <c r="Y31" s="1">
        <v>4</v>
      </c>
      <c r="Z31" s="1">
        <v>12</v>
      </c>
      <c r="AA31" s="1">
        <v>9</v>
      </c>
      <c r="AB31" s="1">
        <v>3</v>
      </c>
      <c r="AC31" s="1">
        <v>2</v>
      </c>
      <c r="AD31" s="1">
        <v>1</v>
      </c>
      <c r="AE31" s="1">
        <v>3</v>
      </c>
      <c r="AF31" s="1">
        <v>0</v>
      </c>
      <c r="AG31" s="1">
        <v>0</v>
      </c>
      <c r="AH31" s="1">
        <v>1</v>
      </c>
      <c r="AI31" s="1">
        <v>2</v>
      </c>
      <c r="AJ31" s="1"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4">
        <f>DATE(($K$1-3),5,1)</f>
        <v>42491</v>
      </c>
      <c r="B32" s="5" t="s">
        <v>6</v>
      </c>
      <c r="C32" s="5">
        <f t="shared" si="0"/>
        <v>40</v>
      </c>
      <c r="D32" s="5" t="s">
        <v>49</v>
      </c>
      <c r="E32" s="5" t="s">
        <v>51</v>
      </c>
      <c r="F32" s="1">
        <v>3900</v>
      </c>
      <c r="G32" s="7" t="s">
        <v>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4</v>
      </c>
      <c r="Z32" s="1">
        <v>8</v>
      </c>
      <c r="AA32" s="1">
        <v>6</v>
      </c>
      <c r="AB32" s="1">
        <v>5</v>
      </c>
      <c r="AC32" s="1">
        <v>6</v>
      </c>
      <c r="AD32" s="1">
        <v>3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4">
        <f>DATE(($K$1-3),6,1)</f>
        <v>42522</v>
      </c>
      <c r="B33" s="5" t="s">
        <v>31</v>
      </c>
      <c r="C33" s="5">
        <f t="shared" si="0"/>
        <v>46</v>
      </c>
      <c r="D33" s="5" t="s">
        <v>52</v>
      </c>
      <c r="E33" s="5" t="s">
        <v>50</v>
      </c>
      <c r="F33" s="1">
        <v>5100</v>
      </c>
      <c r="G33" s="7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</v>
      </c>
      <c r="Z33" s="1">
        <v>7</v>
      </c>
      <c r="AA33" s="1">
        <v>14</v>
      </c>
      <c r="AB33" s="1">
        <v>10</v>
      </c>
      <c r="AC33" s="1">
        <v>5</v>
      </c>
      <c r="AD33" s="1">
        <v>2</v>
      </c>
      <c r="AE33" s="1">
        <v>1</v>
      </c>
      <c r="AF33" s="1">
        <v>2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4">
        <f>DATE(($K$1-3),6,1)</f>
        <v>42522</v>
      </c>
      <c r="B34" s="5" t="s">
        <v>31</v>
      </c>
      <c r="C34" s="5">
        <f t="shared" si="0"/>
        <v>46</v>
      </c>
      <c r="D34" s="5" t="s">
        <v>52</v>
      </c>
      <c r="E34" s="5" t="s">
        <v>50</v>
      </c>
      <c r="F34" s="1">
        <v>5100</v>
      </c>
      <c r="G34" s="7" t="s">
        <v>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7</v>
      </c>
      <c r="AB34" s="1">
        <v>6</v>
      </c>
      <c r="AC34" s="1">
        <v>6</v>
      </c>
      <c r="AD34" s="1">
        <v>7</v>
      </c>
      <c r="AE34" s="1">
        <v>5</v>
      </c>
      <c r="AF34" s="1">
        <v>4</v>
      </c>
      <c r="AG34" s="1">
        <v>4</v>
      </c>
      <c r="AH34" s="1">
        <v>2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4">
        <f>DATE(($K$1-3),7,1)</f>
        <v>42552</v>
      </c>
      <c r="B35" s="5" t="s">
        <v>32</v>
      </c>
      <c r="C35" s="5">
        <f t="shared" si="0"/>
        <v>56</v>
      </c>
      <c r="D35" s="5" t="s">
        <v>49</v>
      </c>
      <c r="E35" s="5" t="s">
        <v>51</v>
      </c>
      <c r="F35" s="1">
        <v>5330</v>
      </c>
      <c r="G35" s="7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5</v>
      </c>
      <c r="AA35" s="1">
        <v>10</v>
      </c>
      <c r="AB35" s="1">
        <v>16</v>
      </c>
      <c r="AC35" s="1">
        <v>8</v>
      </c>
      <c r="AD35" s="1">
        <v>5</v>
      </c>
      <c r="AE35" s="1">
        <v>1</v>
      </c>
      <c r="AF35" s="1">
        <v>6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4">
        <f>DATE(($K$1-3),7,1)</f>
        <v>42552</v>
      </c>
      <c r="B36" s="5" t="s">
        <v>32</v>
      </c>
      <c r="C36" s="5">
        <f t="shared" si="0"/>
        <v>56</v>
      </c>
      <c r="D36" s="5" t="s">
        <v>49</v>
      </c>
      <c r="E36" s="5" t="s">
        <v>51</v>
      </c>
      <c r="F36" s="1">
        <v>5330</v>
      </c>
      <c r="G36" s="7" t="s">
        <v>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11</v>
      </c>
      <c r="AC36" s="1">
        <v>5</v>
      </c>
      <c r="AD36" s="1">
        <v>8</v>
      </c>
      <c r="AE36" s="1">
        <v>6</v>
      </c>
      <c r="AF36" s="1">
        <v>4</v>
      </c>
      <c r="AG36" s="1">
        <v>5</v>
      </c>
      <c r="AH36" s="1">
        <v>3</v>
      </c>
      <c r="AI36" s="1">
        <v>2</v>
      </c>
      <c r="AJ36" s="1">
        <v>3</v>
      </c>
      <c r="AK36" s="1">
        <v>3</v>
      </c>
      <c r="AL36" s="1">
        <v>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4">
        <f>DATE(($K$1-3),8,1)</f>
        <v>42583</v>
      </c>
      <c r="B37" s="5" t="s">
        <v>33</v>
      </c>
      <c r="C37" s="5">
        <f t="shared" ref="C37:C64" si="1">SUM(H37:BC37)</f>
        <v>69</v>
      </c>
      <c r="D37" s="5" t="s">
        <v>49</v>
      </c>
      <c r="E37" s="5" t="s">
        <v>50</v>
      </c>
      <c r="F37" s="1">
        <v>5455</v>
      </c>
      <c r="G37" s="7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6</v>
      </c>
      <c r="AB37" s="1">
        <v>15</v>
      </c>
      <c r="AC37" s="1">
        <v>13</v>
      </c>
      <c r="AD37" s="1">
        <v>14</v>
      </c>
      <c r="AE37" s="1">
        <v>8</v>
      </c>
      <c r="AF37" s="1">
        <v>6</v>
      </c>
      <c r="AG37" s="1">
        <v>2</v>
      </c>
      <c r="AH37" s="1">
        <v>1</v>
      </c>
      <c r="AI37" s="1">
        <v>1</v>
      </c>
      <c r="AJ37" s="1">
        <v>0</v>
      </c>
      <c r="AK37" s="1">
        <v>1</v>
      </c>
      <c r="AL37" s="1">
        <v>2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4">
        <f>DATE(($K$1-3),8,1)</f>
        <v>42583</v>
      </c>
      <c r="B38" s="5" t="s">
        <v>33</v>
      </c>
      <c r="C38" s="5">
        <f t="shared" si="1"/>
        <v>68</v>
      </c>
      <c r="D38" s="5" t="s">
        <v>49</v>
      </c>
      <c r="E38" s="5" t="s">
        <v>50</v>
      </c>
      <c r="F38" s="1">
        <v>5455</v>
      </c>
      <c r="G38" s="7" t="s">
        <v>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8</v>
      </c>
      <c r="AD38" s="1">
        <v>7</v>
      </c>
      <c r="AE38" s="1">
        <v>7</v>
      </c>
      <c r="AF38" s="1">
        <v>6</v>
      </c>
      <c r="AG38" s="1">
        <v>5</v>
      </c>
      <c r="AH38" s="1">
        <v>10</v>
      </c>
      <c r="AI38" s="1">
        <v>8</v>
      </c>
      <c r="AJ38" s="1">
        <v>6</v>
      </c>
      <c r="AK38" s="1">
        <v>2</v>
      </c>
      <c r="AL38" s="1">
        <v>2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4">
        <f>DATE(($K$1-3),10,1)</f>
        <v>42644</v>
      </c>
      <c r="B39" s="5" t="s">
        <v>34</v>
      </c>
      <c r="C39" s="5">
        <f t="shared" si="1"/>
        <v>53</v>
      </c>
      <c r="D39" s="5" t="s">
        <v>49</v>
      </c>
      <c r="E39" s="5" t="s">
        <v>50</v>
      </c>
      <c r="F39" s="1">
        <v>6200</v>
      </c>
      <c r="G39" s="7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6</v>
      </c>
      <c r="AD39" s="1">
        <v>14</v>
      </c>
      <c r="AE39" s="1">
        <v>12</v>
      </c>
      <c r="AF39" s="1">
        <v>9</v>
      </c>
      <c r="AG39" s="1">
        <v>3</v>
      </c>
      <c r="AH39" s="1">
        <v>2</v>
      </c>
      <c r="AI39" s="1">
        <v>1</v>
      </c>
      <c r="AJ39" s="1">
        <v>3</v>
      </c>
      <c r="AK39" s="1">
        <v>0</v>
      </c>
      <c r="AL39" s="1">
        <v>0</v>
      </c>
      <c r="AM39" s="1">
        <v>1</v>
      </c>
      <c r="AN39" s="1">
        <v>2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4">
        <f>DATE(($K$1-3),10,1)</f>
        <v>42644</v>
      </c>
      <c r="B40" s="5" t="s">
        <v>34</v>
      </c>
      <c r="C40" s="5">
        <f t="shared" si="1"/>
        <v>53</v>
      </c>
      <c r="D40" s="5" t="s">
        <v>49</v>
      </c>
      <c r="E40" s="5" t="s">
        <v>50</v>
      </c>
      <c r="F40" s="1">
        <v>6200</v>
      </c>
      <c r="G40" s="7" t="s"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8</v>
      </c>
      <c r="AF40" s="1">
        <v>11</v>
      </c>
      <c r="AG40" s="1">
        <v>8</v>
      </c>
      <c r="AH40" s="1">
        <v>7</v>
      </c>
      <c r="AI40" s="1">
        <v>4</v>
      </c>
      <c r="AJ40" s="1">
        <v>2</v>
      </c>
      <c r="AK40" s="1">
        <v>2</v>
      </c>
      <c r="AL40" s="1">
        <v>0</v>
      </c>
      <c r="AM40" s="1">
        <v>1</v>
      </c>
      <c r="AN40" s="1">
        <v>1</v>
      </c>
      <c r="AO40" s="1">
        <v>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4">
        <f>DATE(($K$1-3),11,1)</f>
        <v>42675</v>
      </c>
      <c r="B41" s="5" t="s">
        <v>35</v>
      </c>
      <c r="C41" s="5">
        <f t="shared" si="1"/>
        <v>58</v>
      </c>
      <c r="D41" s="5" t="s">
        <v>49</v>
      </c>
      <c r="E41" s="5" t="s">
        <v>51</v>
      </c>
      <c r="F41" s="1">
        <v>7100</v>
      </c>
      <c r="G41" s="7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7</v>
      </c>
      <c r="AE41" s="1">
        <v>10</v>
      </c>
      <c r="AF41" s="1">
        <v>16</v>
      </c>
      <c r="AG41" s="1">
        <v>8</v>
      </c>
      <c r="AH41" s="1">
        <v>5</v>
      </c>
      <c r="AI41" s="1">
        <v>1</v>
      </c>
      <c r="AJ41" s="1">
        <v>6</v>
      </c>
      <c r="AK41" s="1">
        <v>3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4">
        <f>DATE(($K$1-3),11,1)</f>
        <v>42675</v>
      </c>
      <c r="B42" s="5" t="s">
        <v>35</v>
      </c>
      <c r="C42" s="5">
        <f t="shared" si="1"/>
        <v>58</v>
      </c>
      <c r="D42" s="5" t="s">
        <v>49</v>
      </c>
      <c r="E42" s="5" t="s">
        <v>51</v>
      </c>
      <c r="F42" s="1">
        <v>7100</v>
      </c>
      <c r="G42" s="7" t="s">
        <v>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4</v>
      </c>
      <c r="AF42" s="1">
        <v>11</v>
      </c>
      <c r="AG42" s="1">
        <v>5</v>
      </c>
      <c r="AH42" s="1">
        <v>8</v>
      </c>
      <c r="AI42" s="1">
        <v>6</v>
      </c>
      <c r="AJ42" s="1">
        <v>4</v>
      </c>
      <c r="AK42" s="1">
        <v>6</v>
      </c>
      <c r="AL42" s="1">
        <v>8</v>
      </c>
      <c r="AM42" s="1">
        <v>3</v>
      </c>
      <c r="AN42" s="1">
        <v>2</v>
      </c>
      <c r="AO42" s="1">
        <v>1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4">
        <f>DATE(($K$1-3),12,1)</f>
        <v>42705</v>
      </c>
      <c r="B43" s="5" t="s">
        <v>36</v>
      </c>
      <c r="C43" s="5">
        <f t="shared" si="1"/>
        <v>69</v>
      </c>
      <c r="D43" s="5" t="s">
        <v>49</v>
      </c>
      <c r="E43" s="5" t="s">
        <v>50</v>
      </c>
      <c r="F43" s="1">
        <v>4204</v>
      </c>
      <c r="G43" s="7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6</v>
      </c>
      <c r="AF43" s="1">
        <v>15</v>
      </c>
      <c r="AG43" s="1">
        <v>13</v>
      </c>
      <c r="AH43" s="1">
        <v>14</v>
      </c>
      <c r="AI43" s="1">
        <v>8</v>
      </c>
      <c r="AJ43" s="1">
        <v>6</v>
      </c>
      <c r="AK43" s="1">
        <v>2</v>
      </c>
      <c r="AL43" s="1">
        <v>1</v>
      </c>
      <c r="AM43" s="1">
        <v>1</v>
      </c>
      <c r="AN43" s="1">
        <v>0</v>
      </c>
      <c r="AO43" s="1">
        <v>1</v>
      </c>
      <c r="AP43" s="1">
        <v>2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4">
        <f>DATE(($K$1-3),12,1)</f>
        <v>42705</v>
      </c>
      <c r="B44" s="5" t="s">
        <v>36</v>
      </c>
      <c r="C44" s="5">
        <f t="shared" si="1"/>
        <v>67</v>
      </c>
      <c r="D44" s="5" t="s">
        <v>49</v>
      </c>
      <c r="E44" s="5" t="s">
        <v>50</v>
      </c>
      <c r="F44" s="1">
        <v>4204</v>
      </c>
      <c r="G44" s="7" t="s">
        <v>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6</v>
      </c>
      <c r="AG44" s="1">
        <v>8</v>
      </c>
      <c r="AH44" s="1">
        <v>7</v>
      </c>
      <c r="AI44" s="1">
        <v>7</v>
      </c>
      <c r="AJ44" s="1">
        <v>6</v>
      </c>
      <c r="AK44" s="1">
        <v>5</v>
      </c>
      <c r="AL44" s="1">
        <v>10</v>
      </c>
      <c r="AM44" s="1">
        <v>6</v>
      </c>
      <c r="AN44" s="1">
        <v>4</v>
      </c>
      <c r="AO44" s="1">
        <v>3</v>
      </c>
      <c r="AP44" s="1">
        <v>3</v>
      </c>
      <c r="AQ44" s="1">
        <v>2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4">
        <f>DATE(($K$1-2),1,1)</f>
        <v>42736</v>
      </c>
      <c r="B45" s="5" t="s">
        <v>37</v>
      </c>
      <c r="C45" s="5">
        <f t="shared" si="1"/>
        <v>26</v>
      </c>
      <c r="D45" s="5" t="s">
        <v>52</v>
      </c>
      <c r="E45" s="5" t="s">
        <v>51</v>
      </c>
      <c r="F45" s="1">
        <v>3200</v>
      </c>
      <c r="G45" s="7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5</v>
      </c>
      <c r="AG45" s="1">
        <v>2</v>
      </c>
      <c r="AH45" s="1">
        <v>6</v>
      </c>
      <c r="AI45" s="1">
        <v>2</v>
      </c>
      <c r="AJ45" s="1">
        <v>1</v>
      </c>
      <c r="AK45" s="1">
        <v>2</v>
      </c>
      <c r="AL45" s="1">
        <v>3</v>
      </c>
      <c r="AM45" s="1">
        <v>2</v>
      </c>
      <c r="AN45" s="1">
        <v>1</v>
      </c>
      <c r="AO45" s="1">
        <v>0</v>
      </c>
      <c r="AP45" s="1">
        <v>1</v>
      </c>
      <c r="AQ45" s="1">
        <v>0</v>
      </c>
      <c r="AR45" s="1">
        <v>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4">
        <f>DATE(($K$1-2),1,1)</f>
        <v>42736</v>
      </c>
      <c r="B46" s="5" t="s">
        <v>37</v>
      </c>
      <c r="C46" s="5">
        <f t="shared" si="1"/>
        <v>24</v>
      </c>
      <c r="D46" s="5" t="s">
        <v>52</v>
      </c>
      <c r="E46" s="5" t="s">
        <v>51</v>
      </c>
      <c r="F46" s="1">
        <v>3200</v>
      </c>
      <c r="G46" s="7" t="s">
        <v>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4</v>
      </c>
      <c r="AH46" s="1">
        <v>4</v>
      </c>
      <c r="AI46" s="1">
        <v>3</v>
      </c>
      <c r="AJ46" s="1">
        <v>3</v>
      </c>
      <c r="AK46" s="1">
        <v>2</v>
      </c>
      <c r="AL46" s="1">
        <v>3</v>
      </c>
      <c r="AM46" s="1">
        <v>3</v>
      </c>
      <c r="AN46" s="1">
        <v>1</v>
      </c>
      <c r="AO46" s="1">
        <v>0</v>
      </c>
      <c r="AP46" s="1">
        <v>0</v>
      </c>
      <c r="AQ46" s="1">
        <v>1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4">
        <f>DATE(($K$1-2),2,1)</f>
        <v>42767</v>
      </c>
      <c r="B47" s="5" t="s">
        <v>38</v>
      </c>
      <c r="C47" s="5">
        <f t="shared" si="1"/>
        <v>27</v>
      </c>
      <c r="D47" s="5" t="s">
        <v>52</v>
      </c>
      <c r="E47" s="5" t="s">
        <v>50</v>
      </c>
      <c r="F47" s="1">
        <v>5020</v>
      </c>
      <c r="G47" s="7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3</v>
      </c>
      <c r="AH47" s="1">
        <v>4</v>
      </c>
      <c r="AI47" s="1">
        <v>6</v>
      </c>
      <c r="AJ47" s="1">
        <v>3</v>
      </c>
      <c r="AK47" s="1">
        <v>1</v>
      </c>
      <c r="AL47" s="1">
        <v>2</v>
      </c>
      <c r="AM47" s="1">
        <v>2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4">
        <f>DATE(($K$1-2),2,1)</f>
        <v>42767</v>
      </c>
      <c r="B48" s="5" t="s">
        <v>38</v>
      </c>
      <c r="C48" s="5">
        <f t="shared" si="1"/>
        <v>27</v>
      </c>
      <c r="D48" s="5" t="s">
        <v>52</v>
      </c>
      <c r="E48" s="5" t="s">
        <v>50</v>
      </c>
      <c r="F48" s="1">
        <v>5020</v>
      </c>
      <c r="G48" s="7" t="s">
        <v>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2</v>
      </c>
      <c r="AI48" s="1">
        <v>4</v>
      </c>
      <c r="AJ48" s="1">
        <v>3</v>
      </c>
      <c r="AK48" s="1">
        <v>4</v>
      </c>
      <c r="AL48" s="1">
        <v>4</v>
      </c>
      <c r="AM48" s="1">
        <v>3</v>
      </c>
      <c r="AN48" s="1">
        <v>2</v>
      </c>
      <c r="AO48" s="1">
        <v>2</v>
      </c>
      <c r="AP48" s="1">
        <v>1</v>
      </c>
      <c r="AQ48" s="1">
        <v>0</v>
      </c>
      <c r="AR48" s="1">
        <v>1</v>
      </c>
      <c r="AS48" s="1">
        <v>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4">
        <f>DATE(($K$1-2),3,1)</f>
        <v>42795</v>
      </c>
      <c r="B49" s="5" t="s">
        <v>39</v>
      </c>
      <c r="C49" s="5">
        <f t="shared" si="1"/>
        <v>28</v>
      </c>
      <c r="D49" s="5" t="s">
        <v>49</v>
      </c>
      <c r="E49" s="5" t="s">
        <v>50</v>
      </c>
      <c r="F49" s="1">
        <v>5500</v>
      </c>
      <c r="G49" s="7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5</v>
      </c>
      <c r="AI49" s="1">
        <v>3</v>
      </c>
      <c r="AJ49" s="1">
        <v>4</v>
      </c>
      <c r="AK49" s="1">
        <v>5</v>
      </c>
      <c r="AL49" s="1">
        <v>1</v>
      </c>
      <c r="AM49" s="1">
        <v>4</v>
      </c>
      <c r="AN49" s="1">
        <v>1</v>
      </c>
      <c r="AO49" s="1">
        <v>2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4">
        <f>DATE(($K$1-2),3,1)</f>
        <v>42795</v>
      </c>
      <c r="B50" s="5" t="s">
        <v>39</v>
      </c>
      <c r="C50" s="5">
        <f t="shared" si="1"/>
        <v>27</v>
      </c>
      <c r="D50" s="5" t="s">
        <v>49</v>
      </c>
      <c r="E50" s="5" t="s">
        <v>50</v>
      </c>
      <c r="F50" s="1">
        <v>5500</v>
      </c>
      <c r="G50" s="7" t="s">
        <v>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3</v>
      </c>
      <c r="AJ50" s="1">
        <v>3</v>
      </c>
      <c r="AK50" s="1">
        <v>4</v>
      </c>
      <c r="AL50" s="1">
        <v>3</v>
      </c>
      <c r="AM50" s="1">
        <v>4</v>
      </c>
      <c r="AN50" s="1">
        <v>3</v>
      </c>
      <c r="AO50" s="1">
        <v>3</v>
      </c>
      <c r="AP50" s="1">
        <v>1</v>
      </c>
      <c r="AQ50" s="1">
        <v>1</v>
      </c>
      <c r="AR50" s="1">
        <v>1</v>
      </c>
      <c r="AS50" s="1">
        <v>0</v>
      </c>
      <c r="AT50" s="1">
        <v>1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4">
        <f>DATE(($K$1-2),5,1)</f>
        <v>42856</v>
      </c>
      <c r="B51" s="5" t="s">
        <v>40</v>
      </c>
      <c r="C51" s="5">
        <f t="shared" si="1"/>
        <v>23</v>
      </c>
      <c r="D51" s="5" t="s">
        <v>52</v>
      </c>
      <c r="E51" s="5" t="s">
        <v>50</v>
      </c>
      <c r="F51" s="1">
        <v>4500</v>
      </c>
      <c r="G51" s="7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2</v>
      </c>
      <c r="AK51" s="1">
        <v>2</v>
      </c>
      <c r="AL51" s="1">
        <v>3</v>
      </c>
      <c r="AM51" s="1">
        <v>4</v>
      </c>
      <c r="AN51" s="1">
        <v>3</v>
      </c>
      <c r="AO51" s="1">
        <v>3</v>
      </c>
      <c r="AP51" s="1">
        <v>2</v>
      </c>
      <c r="AQ51" s="1">
        <v>2</v>
      </c>
      <c r="AR51" s="1">
        <v>1</v>
      </c>
      <c r="AS51" s="1">
        <v>0</v>
      </c>
      <c r="AT51" s="1">
        <v>1</v>
      </c>
      <c r="AU51" s="1">
        <v>0</v>
      </c>
      <c r="AV51" s="1">
        <v>0</v>
      </c>
      <c r="AW51" s="1"/>
      <c r="AX51" s="1"/>
      <c r="AY51" s="1"/>
      <c r="AZ51" s="1"/>
      <c r="BA51" s="1"/>
      <c r="BB51" s="1"/>
      <c r="BC51" s="1"/>
    </row>
    <row r="52" spans="1:55" x14ac:dyDescent="0.25">
      <c r="A52" s="4">
        <f>DATE(($K$1-2),5,1)</f>
        <v>42856</v>
      </c>
      <c r="B52" s="5" t="s">
        <v>40</v>
      </c>
      <c r="C52" s="5">
        <f t="shared" si="1"/>
        <v>22</v>
      </c>
      <c r="D52" s="5" t="s">
        <v>52</v>
      </c>
      <c r="E52" s="5" t="s">
        <v>50</v>
      </c>
      <c r="F52" s="1">
        <v>4500</v>
      </c>
      <c r="G52" s="7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1</v>
      </c>
      <c r="AL52" s="1">
        <v>3</v>
      </c>
      <c r="AM52" s="1">
        <v>2</v>
      </c>
      <c r="AN52" s="1">
        <v>3</v>
      </c>
      <c r="AO52" s="1">
        <v>4</v>
      </c>
      <c r="AP52" s="1">
        <v>3</v>
      </c>
      <c r="AQ52" s="1">
        <v>2</v>
      </c>
      <c r="AR52" s="1">
        <v>2</v>
      </c>
      <c r="AS52" s="1">
        <v>1</v>
      </c>
      <c r="AT52" s="1">
        <v>1</v>
      </c>
      <c r="AU52" s="1">
        <v>0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5">
      <c r="A53" s="4">
        <f>DATE(($K$1-2),6,1)</f>
        <v>42887</v>
      </c>
      <c r="B53" s="5" t="s">
        <v>41</v>
      </c>
      <c r="C53" s="5">
        <f t="shared" si="1"/>
        <v>25</v>
      </c>
      <c r="D53" s="5" t="s">
        <v>52</v>
      </c>
      <c r="E53" s="5" t="s">
        <v>50</v>
      </c>
      <c r="F53" s="1">
        <v>5600</v>
      </c>
      <c r="G53" s="7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5</v>
      </c>
      <c r="AL53" s="1">
        <v>2</v>
      </c>
      <c r="AM53" s="1">
        <v>6</v>
      </c>
      <c r="AN53" s="1">
        <v>2</v>
      </c>
      <c r="AO53" s="1">
        <v>1</v>
      </c>
      <c r="AP53" s="1">
        <v>2</v>
      </c>
      <c r="AQ53" s="1">
        <v>3</v>
      </c>
      <c r="AR53" s="1">
        <v>2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5">
      <c r="A54" s="4">
        <f>DATE(($K$1-2),6,1)</f>
        <v>42887</v>
      </c>
      <c r="B54" s="5" t="s">
        <v>41</v>
      </c>
      <c r="C54" s="5">
        <f t="shared" si="1"/>
        <v>24</v>
      </c>
      <c r="D54" s="5" t="s">
        <v>52</v>
      </c>
      <c r="E54" s="5" t="s">
        <v>50</v>
      </c>
      <c r="F54" s="1">
        <v>5600</v>
      </c>
      <c r="G54" s="7" t="s">
        <v>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3</v>
      </c>
      <c r="AM54" s="1">
        <v>4</v>
      </c>
      <c r="AN54" s="1">
        <v>4</v>
      </c>
      <c r="AO54" s="1">
        <v>3</v>
      </c>
      <c r="AP54" s="1">
        <v>1</v>
      </c>
      <c r="AQ54" s="1">
        <v>3</v>
      </c>
      <c r="AR54" s="1">
        <v>3</v>
      </c>
      <c r="AS54" s="1">
        <v>2</v>
      </c>
      <c r="AT54" s="1">
        <v>0</v>
      </c>
      <c r="AU54" s="1">
        <v>0</v>
      </c>
      <c r="AV54" s="1">
        <v>1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5">
      <c r="A55" s="4">
        <f>DATE(($K$1-2),7,1)</f>
        <v>42917</v>
      </c>
      <c r="B55" s="5" t="s">
        <v>42</v>
      </c>
      <c r="C55" s="5">
        <f t="shared" si="1"/>
        <v>26</v>
      </c>
      <c r="D55" s="5" t="s">
        <v>52</v>
      </c>
      <c r="E55" s="5" t="s">
        <v>50</v>
      </c>
      <c r="F55" s="1">
        <v>5600</v>
      </c>
      <c r="G55" s="7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3</v>
      </c>
      <c r="AM55" s="1">
        <v>6</v>
      </c>
      <c r="AN55" s="1">
        <v>4</v>
      </c>
      <c r="AO55" s="1">
        <v>1</v>
      </c>
      <c r="AP55" s="1">
        <v>3</v>
      </c>
      <c r="AQ55" s="1">
        <v>2</v>
      </c>
      <c r="AR55" s="1">
        <v>2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5">
      <c r="A56" s="4">
        <f>DATE(($K$1-2),7,1)</f>
        <v>42917</v>
      </c>
      <c r="B56" s="5" t="s">
        <v>42</v>
      </c>
      <c r="C56" s="5">
        <f t="shared" si="1"/>
        <v>26</v>
      </c>
      <c r="D56" s="5" t="s">
        <v>52</v>
      </c>
      <c r="E56" s="5" t="s">
        <v>50</v>
      </c>
      <c r="F56" s="1">
        <v>5600</v>
      </c>
      <c r="G56" s="7" t="s">
        <v>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3</v>
      </c>
      <c r="AO56" s="1">
        <v>3</v>
      </c>
      <c r="AP56" s="1">
        <v>4</v>
      </c>
      <c r="AQ56" s="1">
        <v>2</v>
      </c>
      <c r="AR56" s="1">
        <v>3</v>
      </c>
      <c r="AS56" s="1">
        <v>2</v>
      </c>
      <c r="AT56" s="1">
        <v>2</v>
      </c>
      <c r="AU56" s="1">
        <v>1</v>
      </c>
      <c r="AV56" s="1">
        <v>0</v>
      </c>
      <c r="AW56" s="1">
        <v>1</v>
      </c>
      <c r="AX56" s="1">
        <v>1</v>
      </c>
      <c r="AY56" s="1"/>
      <c r="AZ56" s="1"/>
      <c r="BA56" s="1"/>
      <c r="BB56" s="1"/>
      <c r="BC56" s="1"/>
    </row>
    <row r="57" spans="1:55" x14ac:dyDescent="0.25">
      <c r="A57" s="4">
        <f>DATE(($K$1-2),8,1)</f>
        <v>42948</v>
      </c>
      <c r="B57" s="5" t="s">
        <v>43</v>
      </c>
      <c r="C57" s="5">
        <f t="shared" si="1"/>
        <v>26</v>
      </c>
      <c r="D57" s="5" t="s">
        <v>49</v>
      </c>
      <c r="E57" s="5" t="s">
        <v>50</v>
      </c>
      <c r="F57" s="1">
        <v>6100</v>
      </c>
      <c r="G57" s="7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4</v>
      </c>
      <c r="AN57" s="1">
        <v>3</v>
      </c>
      <c r="AO57" s="1">
        <v>4</v>
      </c>
      <c r="AP57" s="1">
        <v>5</v>
      </c>
      <c r="AQ57" s="1">
        <v>1</v>
      </c>
      <c r="AR57" s="1">
        <v>4</v>
      </c>
      <c r="AS57" s="1">
        <v>1</v>
      </c>
      <c r="AT57" s="1">
        <v>2</v>
      </c>
      <c r="AU57" s="1">
        <v>1</v>
      </c>
      <c r="AV57" s="1">
        <v>0</v>
      </c>
      <c r="AW57" s="1">
        <v>1</v>
      </c>
      <c r="AX57" s="1">
        <v>0</v>
      </c>
      <c r="AY57" s="1">
        <v>0</v>
      </c>
      <c r="AZ57" s="1"/>
      <c r="BA57" s="1"/>
      <c r="BB57" s="1"/>
      <c r="BC57" s="1"/>
    </row>
    <row r="58" spans="1:55" x14ac:dyDescent="0.25">
      <c r="A58" s="4">
        <f>DATE(($K$1-2),8,1)</f>
        <v>42948</v>
      </c>
      <c r="B58" s="5" t="s">
        <v>43</v>
      </c>
      <c r="C58" s="5">
        <f t="shared" si="1"/>
        <v>26</v>
      </c>
      <c r="D58" s="5" t="s">
        <v>49</v>
      </c>
      <c r="E58" s="5" t="s">
        <v>50</v>
      </c>
      <c r="F58" s="1">
        <v>6100</v>
      </c>
      <c r="G58" s="7" t="s">
        <v>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2</v>
      </c>
      <c r="AO58" s="1">
        <v>3</v>
      </c>
      <c r="AP58" s="1">
        <v>4</v>
      </c>
      <c r="AQ58" s="1">
        <v>4</v>
      </c>
      <c r="AR58" s="1">
        <v>5</v>
      </c>
      <c r="AS58" s="1">
        <v>1</v>
      </c>
      <c r="AT58" s="1">
        <v>3</v>
      </c>
      <c r="AU58" s="1">
        <v>2</v>
      </c>
      <c r="AV58" s="1">
        <v>1</v>
      </c>
      <c r="AW58" s="1">
        <v>1</v>
      </c>
      <c r="AX58" s="1">
        <v>0</v>
      </c>
      <c r="AY58" s="1">
        <v>0</v>
      </c>
      <c r="AZ58" s="1"/>
      <c r="BA58" s="1"/>
      <c r="BB58" s="1"/>
      <c r="BC58" s="1"/>
    </row>
    <row r="59" spans="1:55" x14ac:dyDescent="0.25">
      <c r="A59" s="4">
        <f>DATE(($K$1-2),10,1)</f>
        <v>43009</v>
      </c>
      <c r="B59" s="5" t="s">
        <v>44</v>
      </c>
      <c r="C59" s="5">
        <f t="shared" si="1"/>
        <v>24</v>
      </c>
      <c r="D59" s="5" t="s">
        <v>52</v>
      </c>
      <c r="E59" s="5" t="s">
        <v>51</v>
      </c>
      <c r="F59" s="1">
        <v>6750</v>
      </c>
      <c r="G59" s="7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3</v>
      </c>
      <c r="AP59" s="1">
        <v>2</v>
      </c>
      <c r="AQ59" s="1">
        <v>3</v>
      </c>
      <c r="AR59" s="1">
        <v>4</v>
      </c>
      <c r="AS59" s="1">
        <v>3</v>
      </c>
      <c r="AT59" s="1">
        <v>3</v>
      </c>
      <c r="AU59" s="1">
        <v>2</v>
      </c>
      <c r="AV59" s="1">
        <v>2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/>
      <c r="BC59" s="1"/>
    </row>
    <row r="60" spans="1:55" x14ac:dyDescent="0.25">
      <c r="A60" s="4">
        <f>DATE(($K$1-2),10,1)</f>
        <v>43009</v>
      </c>
      <c r="B60" s="5" t="s">
        <v>44</v>
      </c>
      <c r="C60" s="5">
        <f t="shared" si="1"/>
        <v>24</v>
      </c>
      <c r="D60" s="5" t="s">
        <v>52</v>
      </c>
      <c r="E60" s="5" t="s">
        <v>51</v>
      </c>
      <c r="F60" s="1">
        <v>6750</v>
      </c>
      <c r="G60" s="7" t="s"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3</v>
      </c>
      <c r="AQ60" s="1">
        <v>2</v>
      </c>
      <c r="AR60" s="1">
        <v>4</v>
      </c>
      <c r="AS60" s="1">
        <v>4</v>
      </c>
      <c r="AT60" s="1">
        <v>3</v>
      </c>
      <c r="AU60" s="1">
        <v>3</v>
      </c>
      <c r="AV60" s="1">
        <v>2</v>
      </c>
      <c r="AW60" s="1">
        <v>2</v>
      </c>
      <c r="AX60" s="1">
        <v>0</v>
      </c>
      <c r="AY60" s="1">
        <v>1</v>
      </c>
      <c r="AZ60" s="1">
        <v>0</v>
      </c>
      <c r="BA60" s="1">
        <v>0</v>
      </c>
      <c r="BB60" s="1"/>
      <c r="BC60" s="1"/>
    </row>
    <row r="61" spans="1:55" x14ac:dyDescent="0.25">
      <c r="A61" s="4">
        <f>DATE(($K$1-2),11,1)</f>
        <v>43040</v>
      </c>
      <c r="B61" s="5" t="s">
        <v>45</v>
      </c>
      <c r="C61" s="5">
        <f t="shared" si="1"/>
        <v>26</v>
      </c>
      <c r="D61" s="5" t="s">
        <v>52</v>
      </c>
      <c r="E61" s="5" t="s">
        <v>50</v>
      </c>
      <c r="F61" s="1">
        <v>7504</v>
      </c>
      <c r="G61" s="7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4</v>
      </c>
      <c r="AQ61" s="1">
        <v>3</v>
      </c>
      <c r="AR61" s="1">
        <v>4</v>
      </c>
      <c r="AS61" s="1">
        <v>5</v>
      </c>
      <c r="AT61" s="1">
        <v>1</v>
      </c>
      <c r="AU61" s="1">
        <v>4</v>
      </c>
      <c r="AV61" s="1">
        <v>1</v>
      </c>
      <c r="AW61" s="1">
        <v>2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5">
      <c r="A62" s="4">
        <f>DATE(($K$1-2),11,1)</f>
        <v>43040</v>
      </c>
      <c r="B62" s="5" t="s">
        <v>45</v>
      </c>
      <c r="C62" s="5">
        <f t="shared" si="1"/>
        <v>26</v>
      </c>
      <c r="D62" s="5" t="s">
        <v>52</v>
      </c>
      <c r="E62" s="5" t="s">
        <v>50</v>
      </c>
      <c r="F62" s="1">
        <v>7504</v>
      </c>
      <c r="G62" s="7" t="s">
        <v>7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3</v>
      </c>
      <c r="AR62" s="1">
        <v>4</v>
      </c>
      <c r="AS62" s="1">
        <v>4</v>
      </c>
      <c r="AT62" s="1">
        <v>3</v>
      </c>
      <c r="AU62" s="1">
        <v>3</v>
      </c>
      <c r="AV62" s="1">
        <v>2</v>
      </c>
      <c r="AW62" s="1">
        <v>3</v>
      </c>
      <c r="AX62" s="1">
        <v>2</v>
      </c>
      <c r="AY62" s="1">
        <v>1</v>
      </c>
      <c r="AZ62" s="1">
        <v>0</v>
      </c>
      <c r="BA62" s="1">
        <v>1</v>
      </c>
      <c r="BB62" s="1">
        <v>0</v>
      </c>
      <c r="BC62" s="1"/>
    </row>
    <row r="63" spans="1:55" x14ac:dyDescent="0.25">
      <c r="A63" s="4">
        <f>DATE(($K$1-2),12,1)</f>
        <v>43070</v>
      </c>
      <c r="B63" s="5" t="s">
        <v>46</v>
      </c>
      <c r="C63" s="5">
        <f t="shared" si="1"/>
        <v>24</v>
      </c>
      <c r="D63" s="5" t="s">
        <v>49</v>
      </c>
      <c r="E63" s="5" t="s">
        <v>51</v>
      </c>
      <c r="F63" s="1">
        <v>4932</v>
      </c>
      <c r="G63" s="7" t="s">
        <v>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3</v>
      </c>
      <c r="AR63" s="1">
        <v>2</v>
      </c>
      <c r="AS63" s="1">
        <v>3</v>
      </c>
      <c r="AT63" s="1">
        <v>4</v>
      </c>
      <c r="AU63" s="1">
        <v>3</v>
      </c>
      <c r="AV63" s="1">
        <v>3</v>
      </c>
      <c r="AW63" s="1">
        <v>2</v>
      </c>
      <c r="AX63" s="1">
        <v>2</v>
      </c>
      <c r="AY63" s="1">
        <v>1</v>
      </c>
      <c r="AZ63" s="1">
        <v>0</v>
      </c>
      <c r="BA63" s="1">
        <v>1</v>
      </c>
      <c r="BB63" s="1">
        <v>0</v>
      </c>
      <c r="BC63" s="1">
        <v>0</v>
      </c>
    </row>
    <row r="64" spans="1:55" x14ac:dyDescent="0.25">
      <c r="A64" s="4">
        <f>DATE(($K$1-2),12,1)</f>
        <v>43070</v>
      </c>
      <c r="B64" s="5" t="s">
        <v>46</v>
      </c>
      <c r="C64" s="5">
        <f t="shared" si="1"/>
        <v>24</v>
      </c>
      <c r="D64" s="5" t="s">
        <v>49</v>
      </c>
      <c r="E64" s="5" t="s">
        <v>51</v>
      </c>
      <c r="F64" s="1">
        <v>4932</v>
      </c>
      <c r="G64" s="7" t="s">
        <v>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3</v>
      </c>
      <c r="AS64" s="1">
        <v>2</v>
      </c>
      <c r="AT64" s="1">
        <v>3</v>
      </c>
      <c r="AU64" s="1">
        <v>4</v>
      </c>
      <c r="AV64" s="1">
        <v>4</v>
      </c>
      <c r="AW64" s="1">
        <v>3</v>
      </c>
      <c r="AX64" s="1">
        <v>2</v>
      </c>
      <c r="AY64" s="1">
        <v>2</v>
      </c>
      <c r="AZ64" s="1">
        <v>0</v>
      </c>
      <c r="BA64" s="1">
        <v>1</v>
      </c>
      <c r="BB64" s="1">
        <v>0</v>
      </c>
      <c r="BC64" s="1">
        <v>0</v>
      </c>
    </row>
    <row r="65" spans="6:44" x14ac:dyDescent="0.25">
      <c r="AQ65">
        <f>SUM(AQ43:AQ64)</f>
        <v>38</v>
      </c>
      <c r="AR65">
        <f>SUM(AR45:AR64)</f>
        <v>47</v>
      </c>
    </row>
    <row r="69" spans="6:44" x14ac:dyDescent="0.25">
      <c r="T69" s="110" t="s">
        <v>103</v>
      </c>
      <c r="U69" s="110"/>
      <c r="V69" s="110"/>
      <c r="W69" s="110"/>
      <c r="X69" s="110"/>
      <c r="Y69" s="110"/>
      <c r="Z69" s="110"/>
      <c r="AA69" s="110"/>
    </row>
    <row r="70" spans="6:44" ht="13.8" thickBot="1" x14ac:dyDescent="0.3"/>
    <row r="71" spans="6:44" ht="13.8" thickBot="1" x14ac:dyDescent="0.3">
      <c r="F71" s="134" t="s">
        <v>98</v>
      </c>
      <c r="G71" s="135"/>
      <c r="H71" s="142">
        <v>42019</v>
      </c>
      <c r="I71" s="143">
        <v>42050</v>
      </c>
      <c r="J71" s="143">
        <v>42078</v>
      </c>
      <c r="K71" s="143">
        <v>42109</v>
      </c>
      <c r="L71" s="143">
        <v>42139</v>
      </c>
      <c r="M71" s="143">
        <v>42170</v>
      </c>
      <c r="N71" s="143">
        <v>42200</v>
      </c>
      <c r="O71" s="143">
        <v>42231</v>
      </c>
      <c r="P71" s="143">
        <v>42262</v>
      </c>
      <c r="Q71" s="143">
        <v>42292</v>
      </c>
      <c r="R71" s="143">
        <v>42323</v>
      </c>
      <c r="S71" s="143">
        <v>42353</v>
      </c>
      <c r="T71" s="143">
        <v>42384</v>
      </c>
      <c r="U71" s="143">
        <v>42415</v>
      </c>
      <c r="V71" s="143">
        <v>42444</v>
      </c>
      <c r="W71" s="143">
        <v>42475</v>
      </c>
      <c r="X71" s="143">
        <v>42505</v>
      </c>
      <c r="Y71" s="143">
        <v>42536</v>
      </c>
      <c r="Z71" s="143">
        <v>42566</v>
      </c>
      <c r="AA71" s="143">
        <v>42597</v>
      </c>
      <c r="AB71" s="143">
        <v>42628</v>
      </c>
      <c r="AC71" s="143">
        <v>42658</v>
      </c>
      <c r="AD71" s="143">
        <v>42689</v>
      </c>
      <c r="AE71" s="143">
        <v>42719</v>
      </c>
      <c r="AF71" s="143">
        <v>42750</v>
      </c>
      <c r="AG71" s="143">
        <v>42781</v>
      </c>
      <c r="AH71" s="143">
        <v>42809</v>
      </c>
      <c r="AI71" s="143">
        <v>42840</v>
      </c>
      <c r="AJ71" s="143">
        <v>42870</v>
      </c>
      <c r="AK71" s="143">
        <v>42901</v>
      </c>
      <c r="AL71" s="143">
        <v>42931</v>
      </c>
      <c r="AM71" s="143">
        <v>42962</v>
      </c>
      <c r="AN71" s="143">
        <v>42993</v>
      </c>
      <c r="AO71" s="143">
        <v>43023</v>
      </c>
      <c r="AP71" s="143">
        <v>43054</v>
      </c>
      <c r="AQ71" s="144">
        <v>43084</v>
      </c>
    </row>
    <row r="72" spans="6:44" x14ac:dyDescent="0.25">
      <c r="F72" s="136" t="s">
        <v>99</v>
      </c>
      <c r="G72" s="137"/>
      <c r="H72" s="16">
        <v>6</v>
      </c>
      <c r="I72" s="16">
        <v>8</v>
      </c>
      <c r="J72" s="16">
        <v>15</v>
      </c>
      <c r="K72" s="16">
        <v>16</v>
      </c>
      <c r="L72" s="16">
        <v>11</v>
      </c>
      <c r="M72" s="16">
        <v>23</v>
      </c>
      <c r="N72" s="16">
        <v>20</v>
      </c>
      <c r="O72" s="16">
        <v>26</v>
      </c>
      <c r="P72" s="16">
        <v>25</v>
      </c>
      <c r="Q72" s="16">
        <v>16</v>
      </c>
      <c r="R72" s="16">
        <v>22</v>
      </c>
      <c r="S72" s="16">
        <v>25</v>
      </c>
      <c r="T72" s="16">
        <v>21</v>
      </c>
      <c r="U72" s="16">
        <v>31</v>
      </c>
      <c r="V72" s="16">
        <v>36</v>
      </c>
      <c r="W72" s="16">
        <v>41</v>
      </c>
      <c r="X72" s="16">
        <v>37</v>
      </c>
      <c r="Y72" s="16">
        <v>33</v>
      </c>
      <c r="Z72" s="16">
        <v>38</v>
      </c>
      <c r="AA72" s="16">
        <v>54</v>
      </c>
      <c r="AB72" s="16">
        <v>51</v>
      </c>
      <c r="AC72" s="16">
        <v>38</v>
      </c>
      <c r="AD72" s="16">
        <v>44</v>
      </c>
      <c r="AE72" s="16">
        <v>43</v>
      </c>
      <c r="AF72" s="16">
        <v>60</v>
      </c>
      <c r="AG72" s="16">
        <v>35</v>
      </c>
      <c r="AH72" s="16">
        <v>40</v>
      </c>
      <c r="AI72" s="16">
        <v>24</v>
      </c>
      <c r="AJ72" s="16">
        <v>27</v>
      </c>
      <c r="AK72" s="16">
        <v>21</v>
      </c>
      <c r="AL72" s="16">
        <v>18</v>
      </c>
      <c r="AM72" s="16">
        <v>30</v>
      </c>
      <c r="AN72" s="16">
        <v>20</v>
      </c>
      <c r="AO72" s="16">
        <v>16</v>
      </c>
      <c r="AP72" s="16">
        <v>22</v>
      </c>
      <c r="AQ72" s="16">
        <v>18</v>
      </c>
    </row>
    <row r="73" spans="6:44" x14ac:dyDescent="0.25">
      <c r="F73" s="138" t="s">
        <v>100</v>
      </c>
      <c r="G73" s="139"/>
      <c r="H73" s="19">
        <v>0</v>
      </c>
      <c r="I73" s="19">
        <v>2</v>
      </c>
      <c r="J73" s="19">
        <v>10</v>
      </c>
      <c r="K73" s="19">
        <v>18</v>
      </c>
      <c r="L73" s="19">
        <v>12</v>
      </c>
      <c r="M73" s="19">
        <v>19</v>
      </c>
      <c r="N73" s="19">
        <v>20</v>
      </c>
      <c r="O73" s="19">
        <v>20</v>
      </c>
      <c r="P73" s="19">
        <v>25</v>
      </c>
      <c r="Q73" s="19">
        <v>21</v>
      </c>
      <c r="R73" s="19">
        <v>20</v>
      </c>
      <c r="S73" s="19">
        <v>20</v>
      </c>
      <c r="T73" s="19">
        <v>20</v>
      </c>
      <c r="U73" s="19">
        <v>27</v>
      </c>
      <c r="V73" s="19">
        <v>23</v>
      </c>
      <c r="W73" s="19">
        <v>31</v>
      </c>
      <c r="X73" s="19">
        <v>28</v>
      </c>
      <c r="Y73" s="19">
        <v>30</v>
      </c>
      <c r="Z73" s="19">
        <v>38</v>
      </c>
      <c r="AA73" s="19">
        <v>36</v>
      </c>
      <c r="AB73" s="19">
        <v>42</v>
      </c>
      <c r="AC73" s="19">
        <v>40</v>
      </c>
      <c r="AD73" s="19">
        <v>42</v>
      </c>
      <c r="AE73" s="19">
        <v>39</v>
      </c>
      <c r="AF73" s="19">
        <v>47</v>
      </c>
      <c r="AG73" s="19">
        <v>41</v>
      </c>
      <c r="AH73" s="19">
        <v>45</v>
      </c>
      <c r="AI73" s="19">
        <v>38</v>
      </c>
      <c r="AJ73" s="19">
        <v>31</v>
      </c>
      <c r="AK73" s="19">
        <v>29</v>
      </c>
      <c r="AL73" s="19">
        <v>38</v>
      </c>
      <c r="AM73" s="19">
        <v>31</v>
      </c>
      <c r="AN73" s="19">
        <v>25</v>
      </c>
      <c r="AO73" s="19">
        <v>23</v>
      </c>
      <c r="AP73" s="19">
        <v>20</v>
      </c>
      <c r="AQ73" s="19">
        <v>20</v>
      </c>
    </row>
    <row r="74" spans="6:44" x14ac:dyDescent="0.25">
      <c r="F74" s="138" t="s">
        <v>64</v>
      </c>
      <c r="G74" s="139"/>
      <c r="H74" s="19">
        <v>6</v>
      </c>
      <c r="I74" s="19">
        <v>12</v>
      </c>
      <c r="J74" s="19">
        <v>17</v>
      </c>
      <c r="K74" s="19">
        <v>15</v>
      </c>
      <c r="L74" s="19">
        <v>14</v>
      </c>
      <c r="M74" s="19">
        <v>18</v>
      </c>
      <c r="N74" s="19">
        <v>18</v>
      </c>
      <c r="O74" s="19">
        <v>24</v>
      </c>
      <c r="P74" s="19">
        <v>24</v>
      </c>
      <c r="Q74" s="19">
        <v>19</v>
      </c>
      <c r="R74" s="19">
        <v>21</v>
      </c>
      <c r="S74" s="19">
        <v>26</v>
      </c>
      <c r="T74" s="19">
        <v>27</v>
      </c>
      <c r="U74" s="19">
        <v>31</v>
      </c>
      <c r="V74" s="19">
        <v>44</v>
      </c>
      <c r="W74" s="19">
        <v>54</v>
      </c>
      <c r="X74" s="19">
        <v>63</v>
      </c>
      <c r="Y74" s="19">
        <v>66</v>
      </c>
      <c r="Z74" s="19">
        <v>66</v>
      </c>
      <c r="AA74" s="19">
        <v>74</v>
      </c>
      <c r="AB74" s="19">
        <v>83</v>
      </c>
      <c r="AC74" s="19">
        <v>81</v>
      </c>
      <c r="AD74" s="19">
        <v>83</v>
      </c>
      <c r="AE74" s="19">
        <v>87</v>
      </c>
      <c r="AF74" s="19">
        <v>100</v>
      </c>
      <c r="AG74" s="19">
        <v>94</v>
      </c>
      <c r="AH74" s="19">
        <v>89</v>
      </c>
      <c r="AI74" s="19">
        <v>75</v>
      </c>
      <c r="AJ74" s="19">
        <v>71</v>
      </c>
      <c r="AK74" s="19">
        <v>63</v>
      </c>
      <c r="AL74" s="19">
        <v>43</v>
      </c>
      <c r="AM74" s="19">
        <v>42</v>
      </c>
      <c r="AN74" s="19">
        <v>37</v>
      </c>
      <c r="AO74" s="19">
        <v>30</v>
      </c>
      <c r="AP74" s="19">
        <v>32</v>
      </c>
      <c r="AQ74" s="19">
        <v>30</v>
      </c>
    </row>
    <row r="75" spans="6:44" x14ac:dyDescent="0.25">
      <c r="F75" s="138" t="s">
        <v>101</v>
      </c>
      <c r="G75" s="139"/>
      <c r="H75" s="19">
        <v>2400</v>
      </c>
      <c r="I75" s="19">
        <v>6180</v>
      </c>
      <c r="J75" s="19">
        <v>10773</v>
      </c>
      <c r="K75" s="19">
        <v>10773</v>
      </c>
      <c r="L75" s="19">
        <v>14463</v>
      </c>
      <c r="M75" s="19">
        <v>18863</v>
      </c>
      <c r="N75" s="19">
        <v>23313</v>
      </c>
      <c r="O75" s="19">
        <v>28238</v>
      </c>
      <c r="P75" s="19">
        <v>28238</v>
      </c>
      <c r="Q75" s="19">
        <v>33883</v>
      </c>
      <c r="R75" s="19">
        <v>40206</v>
      </c>
      <c r="S75" s="19">
        <v>44015</v>
      </c>
      <c r="T75" s="19">
        <v>46915</v>
      </c>
      <c r="U75" s="19">
        <v>50715</v>
      </c>
      <c r="V75" s="19">
        <v>55930</v>
      </c>
      <c r="W75" s="19">
        <v>55930</v>
      </c>
      <c r="X75" s="19">
        <v>59830</v>
      </c>
      <c r="Y75" s="19">
        <v>64930</v>
      </c>
      <c r="Z75" s="19">
        <v>70260</v>
      </c>
      <c r="AA75" s="19">
        <v>75715</v>
      </c>
      <c r="AB75" s="19">
        <v>75715</v>
      </c>
      <c r="AC75" s="19">
        <v>81915</v>
      </c>
      <c r="AD75" s="19">
        <v>89015</v>
      </c>
      <c r="AE75" s="19">
        <v>93219</v>
      </c>
      <c r="AF75" s="19">
        <v>96419</v>
      </c>
      <c r="AG75" s="19">
        <v>101439</v>
      </c>
      <c r="AH75" s="19">
        <v>106939</v>
      </c>
      <c r="AI75" s="19">
        <v>106939</v>
      </c>
      <c r="AJ75" s="19">
        <v>111439</v>
      </c>
      <c r="AK75" s="19">
        <v>117039</v>
      </c>
      <c r="AL75" s="19">
        <v>122639</v>
      </c>
      <c r="AM75" s="19">
        <v>128739</v>
      </c>
      <c r="AN75" s="19">
        <v>128739</v>
      </c>
      <c r="AO75" s="19">
        <v>135489</v>
      </c>
      <c r="AP75" s="19">
        <v>142993</v>
      </c>
      <c r="AQ75" s="19">
        <v>147925</v>
      </c>
    </row>
    <row r="76" spans="6:44" x14ac:dyDescent="0.25">
      <c r="F76" s="138" t="s">
        <v>104</v>
      </c>
      <c r="G76" s="139"/>
      <c r="H76" s="16">
        <f>(H74/H75)*1000</f>
        <v>2.5</v>
      </c>
      <c r="I76" s="16">
        <f>(I74/I75)*1000</f>
        <v>1.941747572815534</v>
      </c>
      <c r="J76" s="16">
        <f>(J74/J75)*1000</f>
        <v>1.5780191218787709</v>
      </c>
      <c r="K76" s="16">
        <v>1.392369</v>
      </c>
      <c r="L76" s="16">
        <f>(L74/L75)*1000</f>
        <v>0.96798727788149075</v>
      </c>
      <c r="M76" s="16">
        <f>(M74/M75)*1000</f>
        <v>0.95424905900440016</v>
      </c>
      <c r="N76" s="16">
        <f>(N74/N75)*1000</f>
        <v>0.77210140265088145</v>
      </c>
      <c r="O76" s="16">
        <f>(O74/O75)*1000</f>
        <v>0.84991854947234224</v>
      </c>
      <c r="P76" s="16">
        <v>0.84991899999999998</v>
      </c>
      <c r="Q76" s="16">
        <f t="shared" ref="Q76:V76" si="2">(Q74/Q75)*1000</f>
        <v>0.56075318006079744</v>
      </c>
      <c r="R76" s="16">
        <f t="shared" si="2"/>
        <v>0.52231010296970604</v>
      </c>
      <c r="S76" s="16">
        <f t="shared" si="2"/>
        <v>0.59070771327956373</v>
      </c>
      <c r="T76" s="16">
        <f t="shared" si="2"/>
        <v>0.57550889907279124</v>
      </c>
      <c r="U76" s="16">
        <f t="shared" si="2"/>
        <v>0.61125899635216396</v>
      </c>
      <c r="V76" s="16">
        <f t="shared" si="2"/>
        <v>0.7866976577865189</v>
      </c>
      <c r="W76" s="16">
        <v>0.96548999999999996</v>
      </c>
      <c r="X76" s="16">
        <f>(X74/X75)*1000</f>
        <v>1.0529834531171653</v>
      </c>
      <c r="Y76" s="16">
        <f>(Y74/Y75)*1000</f>
        <v>1.0164792853842599</v>
      </c>
      <c r="Z76" s="16">
        <f>(Z74/Z75)*1000</f>
        <v>0.93936806148590946</v>
      </c>
      <c r="AA76" s="16">
        <f>(AA74/AA75)*1000</f>
        <v>0.97734927028990282</v>
      </c>
      <c r="AB76" s="16">
        <v>1.0962099999999999</v>
      </c>
      <c r="AC76" s="16">
        <f t="shared" ref="AC76:AH76" si="3">(AC74/AC75)*1000</f>
        <v>0.98882988463651345</v>
      </c>
      <c r="AD76" s="16">
        <f t="shared" si="3"/>
        <v>0.93242711902488351</v>
      </c>
      <c r="AE76" s="16">
        <f t="shared" si="3"/>
        <v>0.93328613265535998</v>
      </c>
      <c r="AF76" s="16">
        <f t="shared" si="3"/>
        <v>1.0371399827834762</v>
      </c>
      <c r="AG76" s="16">
        <f t="shared" si="3"/>
        <v>0.92666528652687818</v>
      </c>
      <c r="AH76" s="16">
        <f t="shared" si="3"/>
        <v>0.83225016130691332</v>
      </c>
      <c r="AI76" s="16">
        <v>0.70133000000000001</v>
      </c>
      <c r="AJ76" s="16">
        <f>(AJ74/AJ75)*1000</f>
        <v>0.63711985929521986</v>
      </c>
      <c r="AK76" s="16">
        <f>(AK74/AK75)*1000</f>
        <v>0.53828211109117474</v>
      </c>
      <c r="AL76" s="16">
        <f>(AL74/AL75)*1000</f>
        <v>0.35062255889235888</v>
      </c>
      <c r="AM76" s="16">
        <f>(AM74/AM75)*1000</f>
        <v>0.32624146529023834</v>
      </c>
      <c r="AN76" s="16">
        <v>0.28740300000000002</v>
      </c>
      <c r="AO76" s="16">
        <f>(AO74/AO75)*1000</f>
        <v>0.22142018909284147</v>
      </c>
      <c r="AP76" s="16">
        <f>(AP74/AP75)*1000</f>
        <v>0.22378717839334791</v>
      </c>
      <c r="AQ76" s="16">
        <f>(AQ74/AQ75)*1000</f>
        <v>0.20280547574784519</v>
      </c>
    </row>
    <row r="77" spans="6:44" x14ac:dyDescent="0.25">
      <c r="F77" s="138" t="s">
        <v>102</v>
      </c>
      <c r="G77" s="139"/>
      <c r="H77" s="16">
        <f>(COUNT([1]Sheet1!H43:H102))/2</f>
        <v>1</v>
      </c>
      <c r="I77" s="16">
        <f>(COUNT([1]Sheet1!I43:I102))/2</f>
        <v>2</v>
      </c>
      <c r="J77" s="16">
        <f>(COUNT([1]Sheet1!J43:J102))/2</f>
        <v>3</v>
      </c>
      <c r="K77" s="16">
        <f>(COUNT([1]Sheet1!K43:K102))/2</f>
        <v>3</v>
      </c>
      <c r="L77" s="16">
        <f>(COUNT([1]Sheet1!L43:L102))/2</f>
        <v>4</v>
      </c>
      <c r="M77" s="16">
        <f>(COUNT([1]Sheet1!M43:M102))/2</f>
        <v>5</v>
      </c>
      <c r="N77" s="16">
        <f>(COUNT([1]Sheet1!N43:N102))/2</f>
        <v>6</v>
      </c>
      <c r="O77" s="16">
        <f>(COUNT([1]Sheet1!O43:O102))/2</f>
        <v>7</v>
      </c>
      <c r="P77" s="16">
        <f>(COUNT([1]Sheet1!P43:P102))/2</f>
        <v>7</v>
      </c>
      <c r="Q77" s="16">
        <f>(COUNT([1]Sheet1!Q43:Q102))/2</f>
        <v>8</v>
      </c>
      <c r="R77" s="16">
        <f>(COUNT([1]Sheet1!R43:R102))/2</f>
        <v>9</v>
      </c>
      <c r="S77" s="16">
        <f>(COUNT([1]Sheet1!S43:S102))/2</f>
        <v>10</v>
      </c>
      <c r="T77" s="16">
        <f>(COUNT([1]Sheet1!T43:T102))/2</f>
        <v>11</v>
      </c>
      <c r="U77" s="16">
        <f>(COUNT([1]Sheet1!U43:U102))/2</f>
        <v>11</v>
      </c>
      <c r="V77" s="16">
        <f>(COUNT([1]Sheet1!V43:V102))/2</f>
        <v>11</v>
      </c>
      <c r="W77" s="16">
        <f>(COUNT([1]Sheet1!W43:W102))/2</f>
        <v>10</v>
      </c>
      <c r="X77" s="16">
        <f>(COUNT([1]Sheet1!X43:X102))/2</f>
        <v>11</v>
      </c>
      <c r="Y77" s="16">
        <f>(COUNT([1]Sheet1!Y43:Y102))/2</f>
        <v>11</v>
      </c>
      <c r="Z77" s="16">
        <f>(COUNT([1]Sheet1!Z43:Z102))/2</f>
        <v>11</v>
      </c>
      <c r="AA77" s="16">
        <f>(COUNT([1]Sheet1!AA43:AA102))/2</f>
        <v>11</v>
      </c>
      <c r="AB77" s="16">
        <f>(COUNT([1]Sheet1!AB43:AB102))/2</f>
        <v>10</v>
      </c>
      <c r="AC77" s="16">
        <f>(COUNT([1]Sheet1!AC43:AC102))/2</f>
        <v>11</v>
      </c>
      <c r="AD77" s="16">
        <f>(COUNT([1]Sheet1!AD43:AD102))/2</f>
        <v>11</v>
      </c>
      <c r="AE77" s="16">
        <f>(COUNT([1]Sheet1!AE43:AE102))/2</f>
        <v>11</v>
      </c>
      <c r="AF77" s="16">
        <f>(COUNT([1]Sheet1!AF43:AF102))/2</f>
        <v>11</v>
      </c>
      <c r="AG77" s="16">
        <f>(COUNT([1]Sheet1!AG43:AG102))/2</f>
        <v>11</v>
      </c>
      <c r="AH77" s="16">
        <f>(COUNT([1]Sheet1!AH43:AH102))/2</f>
        <v>11</v>
      </c>
      <c r="AI77" s="16">
        <f>(COUNT([1]Sheet1!AI43:AI102))/2</f>
        <v>10</v>
      </c>
      <c r="AJ77" s="16">
        <f>(COUNT([1]Sheet1!AJ43:AJ102))/2</f>
        <v>11</v>
      </c>
      <c r="AK77" s="16">
        <f>(COUNT([1]Sheet1!AK43:AK102))/2</f>
        <v>11</v>
      </c>
      <c r="AL77" s="16">
        <f>(COUNT([1]Sheet1!AL43:AL102))/2</f>
        <v>11</v>
      </c>
      <c r="AM77" s="16">
        <f>(COUNT([1]Sheet1!AM43:AM102))/2</f>
        <v>11</v>
      </c>
      <c r="AN77" s="16">
        <f>(COUNT([1]Sheet1!AN43:AN102))/2</f>
        <v>10</v>
      </c>
      <c r="AO77" s="16">
        <f>(COUNT([1]Sheet1!AO43:AO102))/2</f>
        <v>11</v>
      </c>
      <c r="AP77" s="16">
        <f>(COUNT([1]Sheet1!AP43:AP102))/2</f>
        <v>11</v>
      </c>
      <c r="AQ77" s="16">
        <f>(COUNT([1]Sheet1!AQ43:AQ102))/2</f>
        <v>11</v>
      </c>
    </row>
    <row r="78" spans="6:44" ht="13.8" thickBot="1" x14ac:dyDescent="0.3">
      <c r="F78" s="140" t="s">
        <v>105</v>
      </c>
      <c r="G78" s="141"/>
      <c r="H78" s="16">
        <f t="shared" ref="H78:AQ78" si="4">H74/H77</f>
        <v>6</v>
      </c>
      <c r="I78" s="16">
        <f t="shared" si="4"/>
        <v>6</v>
      </c>
      <c r="J78" s="16">
        <f t="shared" si="4"/>
        <v>5.666666666666667</v>
      </c>
      <c r="K78" s="16">
        <f t="shared" si="4"/>
        <v>5</v>
      </c>
      <c r="L78" s="16">
        <f t="shared" si="4"/>
        <v>3.5</v>
      </c>
      <c r="M78" s="16">
        <f t="shared" si="4"/>
        <v>3.6</v>
      </c>
      <c r="N78" s="16">
        <f t="shared" si="4"/>
        <v>3</v>
      </c>
      <c r="O78" s="16">
        <f t="shared" si="4"/>
        <v>3.4285714285714284</v>
      </c>
      <c r="P78" s="16">
        <f t="shared" si="4"/>
        <v>3.4285714285714284</v>
      </c>
      <c r="Q78" s="16">
        <f t="shared" si="4"/>
        <v>2.375</v>
      </c>
      <c r="R78" s="16">
        <f t="shared" si="4"/>
        <v>2.3333333333333335</v>
      </c>
      <c r="S78" s="16">
        <f t="shared" si="4"/>
        <v>2.6</v>
      </c>
      <c r="T78" s="16">
        <f t="shared" si="4"/>
        <v>2.4545454545454546</v>
      </c>
      <c r="U78" s="16">
        <f t="shared" si="4"/>
        <v>2.8181818181818183</v>
      </c>
      <c r="V78" s="16">
        <f t="shared" si="4"/>
        <v>4</v>
      </c>
      <c r="W78" s="16">
        <f t="shared" si="4"/>
        <v>5.4</v>
      </c>
      <c r="X78" s="16">
        <f t="shared" si="4"/>
        <v>5.7272727272727275</v>
      </c>
      <c r="Y78" s="16">
        <f t="shared" si="4"/>
        <v>6</v>
      </c>
      <c r="Z78" s="16">
        <f t="shared" si="4"/>
        <v>6</v>
      </c>
      <c r="AA78" s="16">
        <f t="shared" si="4"/>
        <v>6.7272727272727275</v>
      </c>
      <c r="AB78" s="16">
        <f t="shared" si="4"/>
        <v>8.3000000000000007</v>
      </c>
      <c r="AC78" s="16">
        <f t="shared" si="4"/>
        <v>7.3636363636363633</v>
      </c>
      <c r="AD78" s="16">
        <f t="shared" si="4"/>
        <v>7.5454545454545459</v>
      </c>
      <c r="AE78" s="16">
        <f t="shared" si="4"/>
        <v>7.9090909090909092</v>
      </c>
      <c r="AF78" s="16">
        <f t="shared" si="4"/>
        <v>9.0909090909090917</v>
      </c>
      <c r="AG78" s="16">
        <f t="shared" si="4"/>
        <v>8.545454545454545</v>
      </c>
      <c r="AH78" s="16">
        <f t="shared" si="4"/>
        <v>8.0909090909090917</v>
      </c>
      <c r="AI78" s="16">
        <f t="shared" si="4"/>
        <v>7.5</v>
      </c>
      <c r="AJ78" s="16">
        <f t="shared" si="4"/>
        <v>6.4545454545454541</v>
      </c>
      <c r="AK78" s="16">
        <f t="shared" si="4"/>
        <v>5.7272727272727275</v>
      </c>
      <c r="AL78" s="16">
        <f t="shared" si="4"/>
        <v>3.9090909090909092</v>
      </c>
      <c r="AM78" s="16">
        <f t="shared" si="4"/>
        <v>3.8181818181818183</v>
      </c>
      <c r="AN78" s="16">
        <f t="shared" si="4"/>
        <v>3.7</v>
      </c>
      <c r="AO78" s="16">
        <f t="shared" si="4"/>
        <v>2.7272727272727271</v>
      </c>
      <c r="AP78" s="16">
        <f t="shared" si="4"/>
        <v>2.9090909090909092</v>
      </c>
      <c r="AQ78" s="16">
        <f t="shared" si="4"/>
        <v>2.7272727272727271</v>
      </c>
    </row>
  </sheetData>
  <mergeCells count="9">
    <mergeCell ref="F77:G77"/>
    <mergeCell ref="F78:G78"/>
    <mergeCell ref="T69:AA69"/>
    <mergeCell ref="F71:G71"/>
    <mergeCell ref="F72:G72"/>
    <mergeCell ref="F73:G73"/>
    <mergeCell ref="F74:G74"/>
    <mergeCell ref="F75:G75"/>
    <mergeCell ref="F76:G7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0DC1-18E7-E14C-A35F-C4D19BA8A401}">
  <dimension ref="A1:AK45"/>
  <sheetViews>
    <sheetView tabSelected="1" zoomScale="85" zoomScaleNormal="85" workbookViewId="0">
      <selection activeCell="L16" sqref="L16"/>
    </sheetView>
  </sheetViews>
  <sheetFormatPr defaultColWidth="11.5546875" defaultRowHeight="13.2" x14ac:dyDescent="0.25"/>
  <sheetData>
    <row r="1" spans="1:37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152" t="s">
        <v>98</v>
      </c>
      <c r="B2" s="154">
        <v>42019</v>
      </c>
      <c r="C2" s="154">
        <v>42050</v>
      </c>
      <c r="D2" s="154">
        <v>42078</v>
      </c>
      <c r="E2" s="154">
        <v>42109</v>
      </c>
      <c r="F2" s="154">
        <v>42139</v>
      </c>
      <c r="G2" s="154">
        <v>42170</v>
      </c>
      <c r="H2" s="154">
        <v>42200</v>
      </c>
      <c r="I2" s="154">
        <v>42231</v>
      </c>
      <c r="J2" s="154">
        <v>42262</v>
      </c>
      <c r="K2" s="154">
        <v>42292</v>
      </c>
      <c r="L2" s="154">
        <v>42323</v>
      </c>
      <c r="M2" s="154">
        <v>42353</v>
      </c>
      <c r="N2" s="154">
        <v>42385</v>
      </c>
      <c r="O2" s="154">
        <v>42416</v>
      </c>
      <c r="P2" s="154">
        <v>42445</v>
      </c>
      <c r="Q2" s="154">
        <v>42476</v>
      </c>
      <c r="R2" s="154">
        <v>42506</v>
      </c>
      <c r="S2" s="154">
        <v>42537</v>
      </c>
      <c r="T2" s="154">
        <v>42567</v>
      </c>
      <c r="U2" s="154">
        <v>42598</v>
      </c>
      <c r="V2" s="154">
        <v>42629</v>
      </c>
      <c r="W2" s="154">
        <v>42659</v>
      </c>
      <c r="X2" s="154">
        <v>42690</v>
      </c>
      <c r="Y2" s="154">
        <v>42720</v>
      </c>
      <c r="Z2" s="154">
        <v>42752</v>
      </c>
      <c r="AA2" s="154">
        <v>42783</v>
      </c>
      <c r="AB2" s="154">
        <v>42811</v>
      </c>
      <c r="AC2" s="154">
        <v>42842</v>
      </c>
      <c r="AD2" s="154">
        <v>42872</v>
      </c>
      <c r="AE2" s="154">
        <v>42903</v>
      </c>
      <c r="AF2" s="154">
        <v>42933</v>
      </c>
      <c r="AG2" s="154">
        <v>42964</v>
      </c>
      <c r="AH2" s="154">
        <v>42995</v>
      </c>
      <c r="AI2" s="154">
        <v>43025</v>
      </c>
      <c r="AJ2" s="154">
        <v>43056</v>
      </c>
      <c r="AK2" s="154">
        <v>43086</v>
      </c>
    </row>
    <row r="3" spans="1:37" x14ac:dyDescent="0.25">
      <c r="A3" s="153" t="s">
        <v>64</v>
      </c>
      <c r="B3" s="16">
        <v>6</v>
      </c>
      <c r="C3" s="16">
        <v>12</v>
      </c>
      <c r="D3" s="16">
        <v>17</v>
      </c>
      <c r="E3" s="16">
        <v>15</v>
      </c>
      <c r="F3" s="16">
        <v>14</v>
      </c>
      <c r="G3" s="16">
        <v>18</v>
      </c>
      <c r="H3" s="16">
        <v>18</v>
      </c>
      <c r="I3" s="16">
        <v>24</v>
      </c>
      <c r="J3" s="16">
        <v>24</v>
      </c>
      <c r="K3" s="16">
        <v>19</v>
      </c>
      <c r="L3" s="16">
        <v>21</v>
      </c>
      <c r="M3" s="16">
        <v>26</v>
      </c>
      <c r="N3" s="16">
        <v>27</v>
      </c>
      <c r="O3" s="16">
        <v>31</v>
      </c>
      <c r="P3" s="16">
        <v>44</v>
      </c>
      <c r="Q3" s="16">
        <v>54</v>
      </c>
      <c r="R3" s="16">
        <v>63</v>
      </c>
      <c r="S3" s="16">
        <v>66</v>
      </c>
      <c r="T3" s="16">
        <v>66</v>
      </c>
      <c r="U3" s="16">
        <v>74</v>
      </c>
      <c r="V3" s="16">
        <v>83</v>
      </c>
      <c r="W3" s="16">
        <v>81</v>
      </c>
      <c r="X3" s="16">
        <v>83</v>
      </c>
      <c r="Y3" s="16">
        <v>87</v>
      </c>
      <c r="Z3" s="16">
        <v>100</v>
      </c>
      <c r="AA3" s="16">
        <v>94</v>
      </c>
      <c r="AB3" s="16">
        <v>89</v>
      </c>
      <c r="AC3" s="16">
        <v>75</v>
      </c>
      <c r="AD3" s="16">
        <v>71</v>
      </c>
      <c r="AE3" s="16">
        <v>63</v>
      </c>
      <c r="AF3" s="16">
        <v>43</v>
      </c>
      <c r="AG3" s="16">
        <v>42</v>
      </c>
      <c r="AH3" s="16">
        <v>37</v>
      </c>
      <c r="AI3" s="16">
        <v>30</v>
      </c>
      <c r="AJ3" s="16">
        <v>32</v>
      </c>
      <c r="AK3" s="16">
        <v>30</v>
      </c>
    </row>
    <row r="4" spans="1:37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x14ac:dyDescent="0.25">
      <c r="A13" s="55"/>
      <c r="B13" s="55"/>
      <c r="C13" s="55"/>
      <c r="D13" s="55"/>
      <c r="E13" s="56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044F-8F54-2845-8351-FF0C3A07D831}">
  <dimension ref="A1:AK43"/>
  <sheetViews>
    <sheetView zoomScale="40" zoomScaleNormal="40" workbookViewId="0">
      <selection activeCell="C13" sqref="C13"/>
    </sheetView>
  </sheetViews>
  <sheetFormatPr defaultColWidth="11.5546875" defaultRowHeight="13.2" x14ac:dyDescent="0.25"/>
  <sheetData>
    <row r="1" spans="1:37" x14ac:dyDescent="0.25">
      <c r="A1" s="152" t="s">
        <v>98</v>
      </c>
      <c r="B1" s="154">
        <v>42019</v>
      </c>
      <c r="C1" s="154">
        <v>42050</v>
      </c>
      <c r="D1" s="154">
        <v>42078</v>
      </c>
      <c r="E1" s="154">
        <v>42109</v>
      </c>
      <c r="F1" s="154">
        <v>42139</v>
      </c>
      <c r="G1" s="154">
        <v>42170</v>
      </c>
      <c r="H1" s="154">
        <v>42200</v>
      </c>
      <c r="I1" s="154">
        <v>42231</v>
      </c>
      <c r="J1" s="154">
        <v>42262</v>
      </c>
      <c r="K1" s="154">
        <v>42292</v>
      </c>
      <c r="L1" s="154">
        <v>42323</v>
      </c>
      <c r="M1" s="154">
        <v>42353</v>
      </c>
      <c r="N1" s="154">
        <v>42385</v>
      </c>
      <c r="O1" s="154">
        <v>42416</v>
      </c>
      <c r="P1" s="154">
        <v>42445</v>
      </c>
      <c r="Q1" s="154">
        <v>42476</v>
      </c>
      <c r="R1" s="154">
        <v>42506</v>
      </c>
      <c r="S1" s="154">
        <v>42537</v>
      </c>
      <c r="T1" s="154">
        <v>42567</v>
      </c>
      <c r="U1" s="154">
        <v>42598</v>
      </c>
      <c r="V1" s="154">
        <v>42629</v>
      </c>
      <c r="W1" s="154">
        <v>42659</v>
      </c>
      <c r="X1" s="154">
        <v>42690</v>
      </c>
      <c r="Y1" s="154">
        <v>42720</v>
      </c>
      <c r="Z1" s="154">
        <v>42752</v>
      </c>
      <c r="AA1" s="154">
        <v>42783</v>
      </c>
      <c r="AB1" s="154">
        <v>42811</v>
      </c>
      <c r="AC1" s="154">
        <v>42842</v>
      </c>
      <c r="AD1" s="154">
        <v>42872</v>
      </c>
      <c r="AE1" s="154">
        <v>42903</v>
      </c>
      <c r="AF1" s="154">
        <v>42933</v>
      </c>
      <c r="AG1" s="154">
        <v>42964</v>
      </c>
      <c r="AH1" s="154">
        <v>42995</v>
      </c>
      <c r="AI1" s="154">
        <v>43025</v>
      </c>
      <c r="AJ1" s="154">
        <v>43056</v>
      </c>
      <c r="AK1" s="154">
        <v>43086</v>
      </c>
    </row>
    <row r="2" spans="1:37" x14ac:dyDescent="0.25">
      <c r="A2" s="155" t="s">
        <v>64</v>
      </c>
      <c r="B2" s="57">
        <v>2.5</v>
      </c>
      <c r="C2" s="57">
        <v>1.941747572815534</v>
      </c>
      <c r="D2" s="57">
        <v>1.5780191218787709</v>
      </c>
      <c r="E2" s="57">
        <v>1.392369</v>
      </c>
      <c r="F2" s="57">
        <v>0.96798727788149075</v>
      </c>
      <c r="G2" s="57">
        <v>0.95424905900440016</v>
      </c>
      <c r="H2" s="57">
        <v>0.77210140265088145</v>
      </c>
      <c r="I2" s="57">
        <v>0.84991854947234224</v>
      </c>
      <c r="J2" s="57">
        <v>0.84991899999999998</v>
      </c>
      <c r="K2" s="57">
        <v>0.56075318006079744</v>
      </c>
      <c r="L2" s="57">
        <v>0.52231010296970604</v>
      </c>
      <c r="M2" s="57">
        <v>0.59070771327956373</v>
      </c>
      <c r="N2" s="57">
        <v>0.57550889907279124</v>
      </c>
      <c r="O2" s="57">
        <v>0.61125899635216396</v>
      </c>
      <c r="P2" s="57">
        <v>0.7866976577865189</v>
      </c>
      <c r="Q2" s="57">
        <v>0.96548999999999996</v>
      </c>
      <c r="R2" s="57">
        <v>1.0529834531171653</v>
      </c>
      <c r="S2" s="57">
        <v>1.0164792853842599</v>
      </c>
      <c r="T2" s="57">
        <v>0.93936806148590946</v>
      </c>
      <c r="U2" s="57">
        <v>0.97734927028990282</v>
      </c>
      <c r="V2" s="57">
        <v>1.0962099999999999</v>
      </c>
      <c r="W2" s="57">
        <v>0.98882988463651345</v>
      </c>
      <c r="X2" s="57">
        <v>0.93242711902488351</v>
      </c>
      <c r="Y2" s="57">
        <v>0.93328613265535998</v>
      </c>
      <c r="Z2" s="57">
        <v>1.0371399827834762</v>
      </c>
      <c r="AA2" s="57">
        <v>0.92666528652687818</v>
      </c>
      <c r="AB2" s="57">
        <v>0.83225016130691332</v>
      </c>
      <c r="AC2" s="57">
        <v>0.70133000000000001</v>
      </c>
      <c r="AD2" s="57">
        <v>0.63711985929521986</v>
      </c>
      <c r="AE2" s="57">
        <v>0.53828211109117474</v>
      </c>
      <c r="AF2" s="57">
        <v>0.35062255889235888</v>
      </c>
      <c r="AG2" s="57">
        <v>0.32624146529023834</v>
      </c>
      <c r="AH2" s="57">
        <v>0.28740300000000002</v>
      </c>
      <c r="AI2" s="57">
        <v>0.22142018909284147</v>
      </c>
      <c r="AJ2" s="57">
        <v>0.22378717839334791</v>
      </c>
      <c r="AK2" s="57">
        <v>0.20280547574784519</v>
      </c>
    </row>
    <row r="3" spans="1:37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</row>
    <row r="4" spans="1:37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</row>
    <row r="6" spans="1:37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</row>
    <row r="7" spans="1:37" x14ac:dyDescent="0.2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</row>
    <row r="8" spans="1:37" x14ac:dyDescent="0.2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</row>
    <row r="9" spans="1:37" x14ac:dyDescent="0.2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</row>
    <row r="10" spans="1:37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x14ac:dyDescent="0.2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x14ac:dyDescent="0.2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a4data</vt:lpstr>
      <vt:lpstr>PRQ AVG </vt:lpstr>
      <vt:lpstr>PRQ By Size</vt:lpstr>
      <vt:lpstr>PRQ by process</vt:lpstr>
      <vt:lpstr>PRQ By Language</vt:lpstr>
      <vt:lpstr>PRQ History</vt:lpstr>
      <vt:lpstr>CQT Data</vt:lpstr>
      <vt:lpstr>CQT</vt:lpstr>
      <vt:lpstr>CQT Size</vt:lpstr>
      <vt:lpstr>CQT Product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Pavan Kumar</cp:lastModifiedBy>
  <cp:lastPrinted>2001-08-17T03:08:13Z</cp:lastPrinted>
  <dcterms:created xsi:type="dcterms:W3CDTF">2015-07-04T22:57:10Z</dcterms:created>
  <dcterms:modified xsi:type="dcterms:W3CDTF">2019-09-30T01:10:05Z</dcterms:modified>
</cp:coreProperties>
</file>