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C:\Users\VACOMandaB\Desktop\Projects\VAM\"/>
    </mc:Choice>
  </mc:AlternateContent>
  <bookViews>
    <workbookView xWindow="-15" yWindow="7530" windowWidth="15390" windowHeight="4965" tabRatio="746" firstSheet="1" activeTab="1"/>
  </bookViews>
  <sheets>
    <sheet name="SIA Introduction" sheetId="4" r:id="rId1"/>
    <sheet name="Project Information" sheetId="1" r:id="rId2"/>
    <sheet name="Page 1 Define Requirements" sheetId="5" r:id="rId3"/>
    <sheet name="Page 2 Security Activities" sheetId="3" r:id="rId4"/>
    <sheet name="Page 3 Enhancements" sheetId="2" r:id="rId5"/>
    <sheet name="Page 4 Operational" sheetId="8" r:id="rId6"/>
    <sheet name="Security Family Questionnaire" sheetId="12" r:id="rId7"/>
    <sheet name="Comments" sheetId="6" r:id="rId8"/>
    <sheet name="Note to Preparers" sheetId="11" state="hidden" r:id="rId9"/>
    <sheet name="800-60 Information Types" sheetId="9" r:id="rId10"/>
    <sheet name="Revision History" sheetId="13" r:id="rId11"/>
  </sheets>
  <definedNames>
    <definedName name="Active_Directory">'Page 2 Security Activities'!$B$61</definedName>
    <definedName name="ATO_Expires">'Page 3 Enhancements'!$D$5</definedName>
    <definedName name="ATO_More_Than_One">'Page 3 Enhancements'!$C$6</definedName>
    <definedName name="BE_System">'Page 2 Security Activities'!$D$32</definedName>
    <definedName name="BE_System_Details">'Page 2 Security Activities'!$D$36</definedName>
    <definedName name="Both">'Page 1 Define Requirements'!$B$67</definedName>
    <definedName name="Both_P3">'Page 3 Enhancements'!$B$88</definedName>
    <definedName name="Change_Details">'Page 3 Enhancements'!$D$31</definedName>
    <definedName name="Cloud_Services">'Page 2 Security Activities'!$B$57</definedName>
    <definedName name="Config_Change">'Page 3 Enhancements'!$D$33</definedName>
    <definedName name="Config_Change_Details">'Page 3 Enhancements'!$D$35</definedName>
    <definedName name="Contract">'Page 1 Define Requirements'!$D$24</definedName>
    <definedName name="Contract_Desc">'Page 1 Define Requirements'!$D$26</definedName>
    <definedName name="Contract_Details">'Page 1 Define Requirements'!$E$24</definedName>
    <definedName name="Control_System">'Page 2 Security Activities'!$D$19</definedName>
    <definedName name="Control_System_Details">'Page 2 Security Activities'!$D$21</definedName>
    <definedName name="CPRS">'Page 2 Security Activities'!$B$52</definedName>
    <definedName name="CPRS_P3">'Page 3 Enhancements'!$B$73</definedName>
    <definedName name="Critical_Functions">'Page 1 Define Requirements'!$D$10</definedName>
    <definedName name="Data_Type">'Page 1 Define Requirements'!$D$3</definedName>
    <definedName name="Data_Type_Detail">'Page 1 Define Requirements'!$E$3</definedName>
    <definedName name="Development_Effort_Details">'Page 1 Define Requirements'!$E$12</definedName>
    <definedName name="Enh_or_New">'Page 1 Define Requirements'!$D$12</definedName>
    <definedName name="Enhancement">'Page 1 Define Requirements'!$B$42</definedName>
    <definedName name="Existing_App_Name">'Page 1 Define Requirements'!$D$14</definedName>
    <definedName name="Existing_ATO">'Page 3 Enhancements'!$D$3</definedName>
    <definedName name="Existing_Interconnection_Agreement">'Page 3 Enhancements'!$D$45</definedName>
    <definedName name="Existing_Other">'Page 2 Security Activities'!$B$56</definedName>
    <definedName name="Existing_Web_based">'Page 2 Security Activities'!$B$55</definedName>
    <definedName name="External">'Page 1 Define Requirements'!$B$66</definedName>
    <definedName name="External_P3">'Page 3 Enhancements'!$B$86</definedName>
    <definedName name="High">'Page 1 Define Requirements'!$B$57</definedName>
    <definedName name="HW_Spec_Changes">'Page 3 Enhancements'!$C$20</definedName>
    <definedName name="Impact_Controls">'Page 3 Enhancements'!$D$13</definedName>
    <definedName name="Info_Exchange_Details">'Page 1 Define Requirements'!$E$31</definedName>
    <definedName name="Information_Exchanged">'Page 1 Define Requirements'!$D$31</definedName>
    <definedName name="Information_Type">'Page 1 Define Requirements'!$D$7</definedName>
    <definedName name="Interconnected_Systems">'Page 1 Define Requirements'!$D$21</definedName>
    <definedName name="Interconnection">'Page 1 Define Requirements'!$D$17</definedName>
    <definedName name="Interconnection_Agreement_Details">'Page 1 Define Requirements'!$E$19</definedName>
    <definedName name="Interconnection_Details">'Page 1 Define Requirements'!$E$17</definedName>
    <definedName name="Interconnection_Int_Ext">'Page 1 Define Requirements'!$D$19</definedName>
    <definedName name="Internal">'Page 1 Define Requirements'!$B$65</definedName>
    <definedName name="Internal_P3">'Page 3 Enhancements'!$B$87</definedName>
    <definedName name="Low">'Page 1 Define Requirements'!$B$55</definedName>
    <definedName name="Managed_Service">'Page 1 Define Requirements'!$D$29</definedName>
    <definedName name="Managed_Service_Details">'Page 1 Define Requirements'!$E$29</definedName>
    <definedName name="Med_Dev_Certificate">'Page 1 Define Requirements'!$E$36</definedName>
    <definedName name="Med_Dev_Details">'Page 1 Define Requirements'!$D$36</definedName>
    <definedName name="Medical_Device">'Page 1 Define Requirements'!$D$33</definedName>
    <definedName name="Medical_Device_Details">'Page 1 Define Requirements'!$E$33</definedName>
    <definedName name="Minor_App">'Page 2 Security Activities'!$F$2</definedName>
    <definedName name="Minor_Code_Changes">'Page 3 Enhancements'!$C$18</definedName>
    <definedName name="Moderate">'Page 1 Define Requirements'!$B$56</definedName>
    <definedName name="New_Application">'Page 1 Define Requirements'!$F$2</definedName>
    <definedName name="New_application__system">'Page 1 Define Requirements'!$B$43</definedName>
    <definedName name="New_Interconnection">'Page 3 Enhancements'!$D$37</definedName>
    <definedName name="New_Interconnection_Agreement">'Page 3 Enhancements'!$D$43</definedName>
    <definedName name="New_Interconnection_Details">'Page 3 Enhancements'!$D$39</definedName>
    <definedName name="New_Interconnection_Int_Ext">'Page 3 Enhancements'!$D$41</definedName>
    <definedName name="New_Threat_Vectors">'Page 3 Enhancements'!$C$22</definedName>
    <definedName name="New_User_Interface__web_based_or_other">'Page 2 Security Activities'!$B$59</definedName>
    <definedName name="No">'Page 1 Define Requirements'!$B$46</definedName>
    <definedName name="No_HW_SW_Changes">'Page 3 Enhancements'!$C$17</definedName>
    <definedName name="No_P2">'Page 2 Security Activities'!$B$49</definedName>
    <definedName name="No_P3">'Page 3 Enhancements'!$B$70</definedName>
    <definedName name="Non_sensitive_Data">'Page 1 Define Requirements'!$B$49</definedName>
    <definedName name="Other">'Page 2 Security Activities'!$B$64</definedName>
    <definedName name="Other_Changes">'Page 3 Enhancements'!$C$29</definedName>
    <definedName name="Other_P3">'Page 3 Enhancements'!$B$76</definedName>
    <definedName name="Other_VA_Sensitive_Data">'Page 1 Define Requirements'!$B$50</definedName>
    <definedName name="Parent_Controls">'Page 2 Security Activities'!$D$17</definedName>
    <definedName name="PHI">'Page 1 Define Requirements'!$B$51</definedName>
    <definedName name="PHI_and_PII">'Page 1 Define Requirements'!$B$52</definedName>
    <definedName name="PII">'Page 1 Define Requirements'!$B$53</definedName>
    <definedName name="_xlnm.Print_Area" localSheetId="2">'Page 1 Define Requirements'!$A$1:$E$36</definedName>
    <definedName name="_xlnm.Print_Area" localSheetId="3">'Page 2 Security Activities'!$A$1:$E$43</definedName>
    <definedName name="_xlnm.Print_Area" localSheetId="4">'Page 3 Enhancements'!$A$1:$E$45</definedName>
    <definedName name="_xlnm.Print_Area" localSheetId="5">'Page 4 Operational'!$A$1:$D$41</definedName>
    <definedName name="_xlnm.Print_Area" localSheetId="1">'Project Information'!$A$1:$D$43</definedName>
    <definedName name="_xlnm.Print_Area" localSheetId="6">'Security Family Questionnaire'!$A$1:$D$22</definedName>
    <definedName name="_xlnm.Print_Area" localSheetId="0">'SIA Introduction'!$A$1:$A$13</definedName>
    <definedName name="Replace_SW">'Page 3 Enhancements'!$C$24</definedName>
    <definedName name="SC_Existing_ATO">'Page 3 Enhancements'!$D$11</definedName>
    <definedName name="Sec_Impact_Details">'Page 3 Enhancements'!$D$15</definedName>
    <definedName name="Security_Categorization">'Page 1 Define Requirements'!$D$6</definedName>
    <definedName name="Security_Categorization_Detail">'Page 1 Define Requirements'!$E$6</definedName>
    <definedName name="System_Administrator_Interfaces_Only">'Page 2 Security Activities'!$B$58</definedName>
    <definedName name="System_ATO">'Page 3 Enhancements'!$D$9</definedName>
    <definedName name="UI_Details">'Page 2 Security Activities'!$D$29</definedName>
    <definedName name="UI_System">'Page 2 Security Activities'!$D$27</definedName>
    <definedName name="UI_System_Details">'Page 2 Security Activities'!$D$29</definedName>
    <definedName name="Unknown">'Page 1 Define Requirements'!$B$47</definedName>
    <definedName name="Unknown_P2">'Page 2 Security Activities'!$B$50</definedName>
    <definedName name="Unknown_P3">'Page 3 Enhancements'!$B$71</definedName>
    <definedName name="VistA">'Page 2 Security Activities'!$B$53</definedName>
    <definedName name="VistA_AA">'Page 2 Security Activities'!$B$62</definedName>
    <definedName name="VistA_Kernel">'Page 3 Enhancements'!$B$75</definedName>
    <definedName name="Web_based_application">'Page 3 Enhancements'!$B$74</definedName>
    <definedName name="Yes">'Page 1 Define Requirements'!$B$45</definedName>
    <definedName name="Yes_P2">'Page 2 Security Activities'!$B$48</definedName>
    <definedName name="Yes_P3">'Page 3 Enhancements'!$B$69</definedName>
  </definedNames>
  <calcPr calcId="171027"/>
</workbook>
</file>

<file path=xl/calcChain.xml><?xml version="1.0" encoding="utf-8"?>
<calcChain xmlns="http://schemas.openxmlformats.org/spreadsheetml/2006/main">
  <c r="F28" i="2" l="1"/>
  <c r="F27" i="2"/>
  <c r="F26" i="2"/>
  <c r="E15" i="3"/>
  <c r="E13" i="3"/>
  <c r="E11" i="3"/>
  <c r="E10" i="3"/>
  <c r="F2" i="5"/>
  <c r="E36" i="5"/>
  <c r="D28" i="1" s="1"/>
  <c r="F25" i="2"/>
  <c r="F24" i="2"/>
  <c r="E33" i="2"/>
  <c r="D40" i="1" s="1"/>
  <c r="E41" i="2"/>
  <c r="D42" i="1"/>
  <c r="E15" i="2"/>
  <c r="E13" i="2"/>
  <c r="D38" i="1" s="1"/>
  <c r="E11" i="2"/>
  <c r="D37" i="1" s="1"/>
  <c r="E9" i="2"/>
  <c r="E3" i="2"/>
  <c r="D35" i="1" s="1"/>
  <c r="E5" i="2"/>
  <c r="D36" i="1" s="1"/>
  <c r="F41" i="2"/>
  <c r="F13" i="2"/>
  <c r="F11" i="2"/>
  <c r="E39" i="2"/>
  <c r="E37" i="2"/>
  <c r="D41" i="1"/>
  <c r="E23" i="3"/>
  <c r="D33" i="1" s="1"/>
  <c r="E9" i="3"/>
  <c r="D29" i="1" s="1"/>
  <c r="E34" i="5"/>
  <c r="E29" i="3"/>
  <c r="E27" i="3"/>
  <c r="E21" i="3"/>
  <c r="E19" i="3"/>
  <c r="D32" i="1" s="1"/>
  <c r="E18" i="3"/>
  <c r="E33" i="5"/>
  <c r="D27" i="1" s="1"/>
  <c r="E31" i="5"/>
  <c r="D26" i="1" s="1"/>
  <c r="E24" i="5"/>
  <c r="D24" i="1" s="1"/>
  <c r="E21" i="5"/>
  <c r="E19" i="5"/>
  <c r="D23" i="1" s="1"/>
  <c r="E7" i="5"/>
  <c r="F7" i="5" s="1"/>
  <c r="E6" i="5" s="1"/>
  <c r="D20" i="1" s="1"/>
  <c r="E12" i="5"/>
  <c r="D21" i="1" s="1"/>
  <c r="E10" i="5"/>
  <c r="E8" i="5"/>
  <c r="C52" i="5"/>
  <c r="E4" i="5"/>
  <c r="E29" i="5"/>
  <c r="D25" i="1" s="1"/>
  <c r="E26" i="5"/>
  <c r="E25" i="5"/>
  <c r="E17" i="5"/>
  <c r="D22" i="1" s="1"/>
  <c r="E14" i="5"/>
  <c r="E3" i="5"/>
  <c r="D19" i="1" s="1"/>
  <c r="E14" i="3"/>
  <c r="F23" i="2"/>
  <c r="F21" i="2"/>
  <c r="F2" i="3"/>
  <c r="F3" i="2"/>
  <c r="F5" i="2"/>
  <c r="F22" i="2"/>
  <c r="F29" i="2"/>
  <c r="F33" i="2"/>
  <c r="F37" i="2"/>
  <c r="E38" i="2"/>
  <c r="E43" i="2"/>
  <c r="D43" i="1"/>
  <c r="F43" i="2"/>
  <c r="E45" i="2"/>
  <c r="E18" i="5"/>
  <c r="E37" i="3"/>
  <c r="D30" i="1" l="1"/>
  <c r="E2" i="2"/>
  <c r="D34" i="1" s="1"/>
  <c r="E17" i="3"/>
  <c r="D31" i="1" s="1"/>
  <c r="E31" i="2"/>
  <c r="E32" i="3"/>
  <c r="E17" i="2"/>
  <c r="D39" i="1" s="1"/>
</calcChain>
</file>

<file path=xl/sharedStrings.xml><?xml version="1.0" encoding="utf-8"?>
<sst xmlns="http://schemas.openxmlformats.org/spreadsheetml/2006/main" count="1993" uniqueCount="483">
  <si>
    <t xml:space="preserve"> </t>
  </si>
  <si>
    <t xml:space="preserve">Date: </t>
  </si>
  <si>
    <t>Ex:   NSR 20090915</t>
  </si>
  <si>
    <t xml:space="preserve"> Ex:  2/22/2001</t>
  </si>
  <si>
    <t>(e.g. WebOps)</t>
  </si>
  <si>
    <t>(e.g. product description)</t>
  </si>
  <si>
    <t>Is there an existing ISA/MOU, Data Use Agreement (DUA), BAA or Data Use and Reciprocal Agreement (DURSA) for this data exchange and interconnection?</t>
  </si>
  <si>
    <t xml:space="preserve">Project Manager:  </t>
  </si>
  <si>
    <t>Other</t>
  </si>
  <si>
    <t>If Other, Explain:</t>
  </si>
  <si>
    <t>(e.g. National Deployment, etc.)</t>
  </si>
  <si>
    <t>Yes</t>
  </si>
  <si>
    <t>No</t>
  </si>
  <si>
    <t xml:space="preserve">No </t>
  </si>
  <si>
    <t>Unknown</t>
  </si>
  <si>
    <t>If yes, what is the expiration date of that ATO?</t>
  </si>
  <si>
    <t>VistA Kernel</t>
  </si>
  <si>
    <t>CPRS</t>
  </si>
  <si>
    <t>Web-based application</t>
  </si>
  <si>
    <t>Active Directory</t>
  </si>
  <si>
    <t>Moderate</t>
  </si>
  <si>
    <t>High</t>
  </si>
  <si>
    <t>If yes, what is the security categorization of the existing application?</t>
  </si>
  <si>
    <t xml:space="preserve">*** A Medical device is defined as any device that meets any of the following requirements: 
i. If it is used in patient healthcare for diagnoses, treatment (therapeutic), monitoring physiological measurements, or for health analytical purposes. 
ii. If the device has gone through the FDA’s Premarket Review Process (510K Certification) or, 
iii. If it is incorporated as part of a medical device and, if modified, can have a negative impact on the functionality/safety of the main medical device.
</t>
  </si>
  <si>
    <t>Enhancement</t>
  </si>
  <si>
    <t>New application/ system</t>
  </si>
  <si>
    <t>Low</t>
  </si>
  <si>
    <t>VistA</t>
  </si>
  <si>
    <t xml:space="preserve">Will an existing system provide the data source or infrastructure?  </t>
  </si>
  <si>
    <t>If yes please specify:</t>
  </si>
  <si>
    <t xml:space="preserve">What will provide user interface to the application?  </t>
  </si>
  <si>
    <t xml:space="preserve">What data will be processed, stored, and/or transmitted?   </t>
  </si>
  <si>
    <t>PII</t>
  </si>
  <si>
    <t>PHI and PII</t>
  </si>
  <si>
    <t>Other VA Sensitive Data</t>
  </si>
  <si>
    <t>Non-sensitive Data</t>
  </si>
  <si>
    <t>Will enhancement introduce a new interconnection to another application/system?</t>
  </si>
  <si>
    <t>Existing Web-based</t>
  </si>
  <si>
    <t>x</t>
  </si>
  <si>
    <t>What type of information will be exchanged/shared with the vendor?</t>
  </si>
  <si>
    <t xml:space="preserve">Will this introduce a medical device? (*** Medical Device criteria shown below was taken from the VA’s Medical Device Isolation Architecture Guide 2009, dated August 2009)   </t>
  </si>
  <si>
    <t>Define Security Requirements and Security Categorization</t>
  </si>
  <si>
    <t>Enhancements to Existing Application/ System</t>
  </si>
  <si>
    <t>If there is an existing agreement in place, please identify the document and where it may be found:</t>
  </si>
  <si>
    <t>Existing Other</t>
  </si>
  <si>
    <t>In Production</t>
  </si>
  <si>
    <t>Under Development/ Design</t>
  </si>
  <si>
    <t>Information Security Officer:</t>
  </si>
  <si>
    <t>Security Requirements</t>
  </si>
  <si>
    <t>Enhancements</t>
  </si>
  <si>
    <t>Additional Comments or Notes:</t>
  </si>
  <si>
    <t xml:space="preserve">Implementation Rollout (or earliest target release date) and link to schedule if available:  </t>
  </si>
  <si>
    <t>Added to existing Site VistA System Security Plan</t>
  </si>
  <si>
    <t>Added to existing Site LAN System Security Plan</t>
  </si>
  <si>
    <t>Change does not affect hardware or software</t>
  </si>
  <si>
    <t>Minor code, fields, or non-security function change</t>
  </si>
  <si>
    <t>What are the changes to hardware/software (place "x" for all that apply)?</t>
  </si>
  <si>
    <t>PHI</t>
  </si>
  <si>
    <t>Additional Guidance</t>
  </si>
  <si>
    <t>New User Interface (web-based or other)</t>
  </si>
  <si>
    <r>
      <t xml:space="preserve">For Enhancements, you </t>
    </r>
    <r>
      <rPr>
        <b/>
        <i/>
        <sz val="11"/>
        <color indexed="8"/>
        <rFont val="Calibri"/>
        <family val="2"/>
      </rPr>
      <t xml:space="preserve">MUST </t>
    </r>
    <r>
      <rPr>
        <i/>
        <sz val="11"/>
        <color indexed="8"/>
        <rFont val="Calibri"/>
        <family val="2"/>
      </rPr>
      <t xml:space="preserve">specify existing application/system.  </t>
    </r>
  </si>
  <si>
    <t>System Administrator Interfaces Only</t>
  </si>
  <si>
    <r>
      <t xml:space="preserve">If Yes </t>
    </r>
    <r>
      <rPr>
        <sz val="11"/>
        <color indexed="8"/>
        <rFont val="Calibri"/>
        <family val="2"/>
      </rPr>
      <t xml:space="preserve">describe the product or service: </t>
    </r>
  </si>
  <si>
    <r>
      <t>If Yes</t>
    </r>
    <r>
      <rPr>
        <sz val="11"/>
        <color indexed="8"/>
        <rFont val="Calibri"/>
        <family val="2"/>
      </rPr>
      <t xml:space="preserve"> describe the Medical Device and provide a link to the FDA 510K Certificate: </t>
    </r>
  </si>
  <si>
    <t>Will this require interconnection to another system?</t>
  </si>
  <si>
    <t>If Yes, are systems Internal or External:</t>
  </si>
  <si>
    <t>Internal</t>
  </si>
  <si>
    <t>External</t>
  </si>
  <si>
    <t>Both</t>
  </si>
  <si>
    <r>
      <t>If Yes, please identify systems</t>
    </r>
    <r>
      <rPr>
        <sz val="11"/>
        <color indexed="8"/>
        <rFont val="Calibri"/>
        <family val="2"/>
      </rPr>
      <t xml:space="preserve">: </t>
    </r>
  </si>
  <si>
    <t>NIST 800-60 vol 2: Appendices to Guide for Mapping Types of Information and Information Systems to Security Categories</t>
  </si>
  <si>
    <t>FIPS PUB 199 Standards for Security Categorization of Federal Information and Information Systems</t>
  </si>
  <si>
    <t>The compromise of confidentiality, integrity, or availability of information or the information system could be expected to have a limited adverse effect on organizational operations, organizational assets, or individuals.</t>
  </si>
  <si>
    <t>The compromise of confidentiality, integrity, or availability of information or the information system could be expected to have a serious adverse effect on organizational operations, organizational assets, or individuals.</t>
  </si>
  <si>
    <t>The compromise of confidentiality, integrity, or availability of information or the information system could be expected to have a severe or catastrophic adverse effect on organizational operations, organizational assets, or individuals.</t>
  </si>
  <si>
    <t>Controls and Oversight</t>
  </si>
  <si>
    <t>Corrective Action (Policy/Regulation)</t>
  </si>
  <si>
    <t>Program Evaluation</t>
  </si>
  <si>
    <t>Program Monitoring</t>
  </si>
  <si>
    <t>Regulatory Development</t>
  </si>
  <si>
    <t>Policy and Guidance Development</t>
  </si>
  <si>
    <t>Public Comment Tracking</t>
  </si>
  <si>
    <t>Regulatory Creation</t>
  </si>
  <si>
    <t>Rule Publication</t>
  </si>
  <si>
    <t>Planning and Budgeting</t>
  </si>
  <si>
    <t>Budget Formulation</t>
  </si>
  <si>
    <t>Capital Planning</t>
  </si>
  <si>
    <t>Enterprise Architecture</t>
  </si>
  <si>
    <t>Strategic Planning</t>
  </si>
  <si>
    <t>Budget Execution</t>
  </si>
  <si>
    <t>Workforce Planning</t>
  </si>
  <si>
    <t>Management Improvement</t>
  </si>
  <si>
    <t>Budgeting &amp; Performance Integration</t>
  </si>
  <si>
    <t>Tax and Fiscal Policy</t>
  </si>
  <si>
    <t>Internal Risk Management and Mitigation</t>
  </si>
  <si>
    <t>Contingency Planning</t>
  </si>
  <si>
    <t>Continuity of Operations</t>
  </si>
  <si>
    <t>Security Categorization of Management and Support Information</t>
  </si>
  <si>
    <t>Service Recovery</t>
  </si>
  <si>
    <t>Revenue Collection</t>
  </si>
  <si>
    <t>Debt Collection</t>
  </si>
  <si>
    <t>User Fee Collection</t>
  </si>
  <si>
    <t>Federal Asset Sales</t>
  </si>
  <si>
    <t>Public Affairs</t>
  </si>
  <si>
    <t>Customer Services</t>
  </si>
  <si>
    <t>Official Information Dissemination</t>
  </si>
  <si>
    <t>Product Outreach</t>
  </si>
  <si>
    <t>Public Relations</t>
  </si>
  <si>
    <t>Legislative Relations</t>
  </si>
  <si>
    <t>Legislation Tracking</t>
  </si>
  <si>
    <t>Legislation Testimony</t>
  </si>
  <si>
    <t>Proposal Development</t>
  </si>
  <si>
    <t>Congressional Liason Operations</t>
  </si>
  <si>
    <t>General Government</t>
  </si>
  <si>
    <t>Legislative Functions</t>
  </si>
  <si>
    <t>Central Property Management</t>
  </si>
  <si>
    <t>Central Personnel Management</t>
  </si>
  <si>
    <t>Taxation Management</t>
  </si>
  <si>
    <t>Administrative Management</t>
  </si>
  <si>
    <t>Facilities, Fleet, and Equipment Mgmt</t>
  </si>
  <si>
    <t>Help Desk Services</t>
  </si>
  <si>
    <t>Security Management</t>
  </si>
  <si>
    <t>Travel</t>
  </si>
  <si>
    <t>Workplace Policy Development and Management</t>
  </si>
  <si>
    <t>Financial Management</t>
  </si>
  <si>
    <t>Asset and Liability Management</t>
  </si>
  <si>
    <t>Reporting and Information</t>
  </si>
  <si>
    <t>Funds Control</t>
  </si>
  <si>
    <t>Accounting</t>
  </si>
  <si>
    <t>Payments</t>
  </si>
  <si>
    <t>Collections and Receivables</t>
  </si>
  <si>
    <t>Cost Accounting/ Performance Measurement</t>
  </si>
  <si>
    <t>Human Resource Management</t>
  </si>
  <si>
    <t>HR Strategy</t>
  </si>
  <si>
    <t>Staff Acquisition</t>
  </si>
  <si>
    <t>Organization and Position Management</t>
  </si>
  <si>
    <t>Compensation Management</t>
  </si>
  <si>
    <t>Benefits Management</t>
  </si>
  <si>
    <t>Employee Performance Management</t>
  </si>
  <si>
    <t>Employee Relations</t>
  </si>
  <si>
    <t>Labor Relations</t>
  </si>
  <si>
    <t>Separation Management</t>
  </si>
  <si>
    <t>Human Resources Development</t>
  </si>
  <si>
    <t>Supply Chain Management</t>
  </si>
  <si>
    <t>Goods Acquisition</t>
  </si>
  <si>
    <t>Inventory Control</t>
  </si>
  <si>
    <t>Logistics Management</t>
  </si>
  <si>
    <t>Services Acquisition</t>
  </si>
  <si>
    <t>Information &amp; Technology Management</t>
  </si>
  <si>
    <t>System Development</t>
  </si>
  <si>
    <t>Lifecycle/Change Management</t>
  </si>
  <si>
    <t>System Maintenance</t>
  </si>
  <si>
    <t>Information System Security</t>
  </si>
  <si>
    <t>Record Retention</t>
  </si>
  <si>
    <t>System and Network Monitoring</t>
  </si>
  <si>
    <t>Information Sharing</t>
  </si>
  <si>
    <t>N/A</t>
  </si>
  <si>
    <t>Confidentiality</t>
  </si>
  <si>
    <t>Integrity</t>
  </si>
  <si>
    <t>Availability</t>
  </si>
  <si>
    <t>Central Fiscal Operations</t>
  </si>
  <si>
    <t>Executive Functions</t>
  </si>
  <si>
    <t>Central Records and Statistics Management</t>
  </si>
  <si>
    <t>Income Information</t>
  </si>
  <si>
    <t>Personal Identity and Authentication</t>
  </si>
  <si>
    <t>Entitlement Event Information</t>
  </si>
  <si>
    <t>Representative Payee Information</t>
  </si>
  <si>
    <t>General Information</t>
  </si>
  <si>
    <t>IT Infrastructure Maintenance</t>
  </si>
  <si>
    <t>Information Management</t>
  </si>
  <si>
    <t>Defense &amp; National Security</t>
  </si>
  <si>
    <t>Nat’l Security</t>
  </si>
  <si>
    <t>Homeland Security</t>
  </si>
  <si>
    <t>Border Control and Transportation Security</t>
  </si>
  <si>
    <t>Key Asset and Critical Infrastructure Protection</t>
  </si>
  <si>
    <t>Catastrophic Defense</t>
  </si>
  <si>
    <t>Disaster Management</t>
  </si>
  <si>
    <t>Disaster Monitoring and Prediction</t>
  </si>
  <si>
    <t>Disaster Preparedness and Planning</t>
  </si>
  <si>
    <t>Disaster Repair and Restoration</t>
  </si>
  <si>
    <t>Emergency Response</t>
  </si>
  <si>
    <t>International Affairs and Commerce</t>
  </si>
  <si>
    <t>Foreign Affairs</t>
  </si>
  <si>
    <t>International Development and Humanitarian Aid</t>
  </si>
  <si>
    <t>Global Trade</t>
  </si>
  <si>
    <t>Natural Resources</t>
  </si>
  <si>
    <t>Water Resource Management</t>
  </si>
  <si>
    <t>Conservation, Marine, and Land Management</t>
  </si>
  <si>
    <t>Recreational Resource Management and Tourism</t>
  </si>
  <si>
    <t>Agricultural Innovation and Services</t>
  </si>
  <si>
    <t>Energy</t>
  </si>
  <si>
    <t>Energy Supply</t>
  </si>
  <si>
    <t>Energy Conservation and Preparedness</t>
  </si>
  <si>
    <t>Energy Resource Management</t>
  </si>
  <si>
    <t>Energy Production</t>
  </si>
  <si>
    <t>Environmental Management</t>
  </si>
  <si>
    <t>Environmental Monitoring/ Forecasting</t>
  </si>
  <si>
    <t>Environmental Remediation</t>
  </si>
  <si>
    <t>Pollution Prevention And Control</t>
  </si>
  <si>
    <t>Economic Development</t>
  </si>
  <si>
    <t>Business and Industry Development</t>
  </si>
  <si>
    <t>Intellectual Property Protection</t>
  </si>
  <si>
    <t>Financial Sector Oversight</t>
  </si>
  <si>
    <t>Industry Sector Income Stabilization</t>
  </si>
  <si>
    <t>Community and Social Services</t>
  </si>
  <si>
    <t>Homeownership Promotion</t>
  </si>
  <si>
    <t>Community and Regional Development</t>
  </si>
  <si>
    <t>Social Services</t>
  </si>
  <si>
    <t>Postal Services</t>
  </si>
  <si>
    <t>Transportation</t>
  </si>
  <si>
    <t>Ground Transportation</t>
  </si>
  <si>
    <t>Water Transportation</t>
  </si>
  <si>
    <t>Air Transportation</t>
  </si>
  <si>
    <t>Space Operations</t>
  </si>
  <si>
    <t>Education</t>
  </si>
  <si>
    <t>Elementary, Secondary, and Vocational Education</t>
  </si>
  <si>
    <t>Higher Education</t>
  </si>
  <si>
    <t>Cultural &amp; Historic Preservation</t>
  </si>
  <si>
    <t>Cultural &amp; Historic Exhibition</t>
  </si>
  <si>
    <t>Workforce Management</t>
  </si>
  <si>
    <t>Training and Employment</t>
  </si>
  <si>
    <t>Labor Rights Management</t>
  </si>
  <si>
    <t>Worker Safety</t>
  </si>
  <si>
    <t>Health</t>
  </si>
  <si>
    <t>Access to Care</t>
  </si>
  <si>
    <t>Population Health Management and Consumer Safety</t>
  </si>
  <si>
    <t>Health Care Administration</t>
  </si>
  <si>
    <t>Health Care Delivery Services</t>
  </si>
  <si>
    <t>Health Care Research and Practitioner Education</t>
  </si>
  <si>
    <t>Income Security</t>
  </si>
  <si>
    <t>General Retirement and Disability</t>
  </si>
  <si>
    <t>Unemployment Compensation</t>
  </si>
  <si>
    <t>Housing Assistance</t>
  </si>
  <si>
    <t>Food and Nutrition Assistance</t>
  </si>
  <si>
    <t>Survivor Compensation</t>
  </si>
  <si>
    <t>Law Enforcement</t>
  </si>
  <si>
    <t>Criminal Apprehension</t>
  </si>
  <si>
    <t>Criminal Investigation and Surveillance</t>
  </si>
  <si>
    <t>Citizen Protection</t>
  </si>
  <si>
    <t>Leadership Protection</t>
  </si>
  <si>
    <t>Property Protection</t>
  </si>
  <si>
    <t>Substance Control</t>
  </si>
  <si>
    <t>Crime Prevention</t>
  </si>
  <si>
    <t>Litigation and Judicial Activities</t>
  </si>
  <si>
    <t>Judicial Hearings</t>
  </si>
  <si>
    <t>Legal Defense</t>
  </si>
  <si>
    <t>Legal Investigation</t>
  </si>
  <si>
    <t>Legal Prosecution and Litigation</t>
  </si>
  <si>
    <t>Resolution Facilitation</t>
  </si>
  <si>
    <t>Federal Correctional Activities</t>
  </si>
  <si>
    <t>Criminal Incarceration</t>
  </si>
  <si>
    <t>Criminal Rehabilitation</t>
  </si>
  <si>
    <t>General Science and Innovation</t>
  </si>
  <si>
    <t>Scientific and Technological Research and Innovation</t>
  </si>
  <si>
    <t>Space Exploration and Innovation</t>
  </si>
  <si>
    <t>Knowledge Creation and Management</t>
  </si>
  <si>
    <t>Research and Development</t>
  </si>
  <si>
    <t>General Purpose Data and Statistics</t>
  </si>
  <si>
    <t>Advising and Consulting</t>
  </si>
  <si>
    <t>Knowledge Dissemination</t>
  </si>
  <si>
    <t>Regulatory Compliance and Enforcement</t>
  </si>
  <si>
    <t>Inspections and Auditing</t>
  </si>
  <si>
    <t>Standards Setting/ Reporting Guideline Development</t>
  </si>
  <si>
    <t>Permits and Licensing</t>
  </si>
  <si>
    <t>Public Goods Creation and Management</t>
  </si>
  <si>
    <t>Manufacturing</t>
  </si>
  <si>
    <t>Construction</t>
  </si>
  <si>
    <t>Public Resources, Facility, and Infrastructure Management</t>
  </si>
  <si>
    <t>Information Infrastructure Management</t>
  </si>
  <si>
    <t>Federal Financial Assistance</t>
  </si>
  <si>
    <t>Federal Grants (Non-State)</t>
  </si>
  <si>
    <t>Direct Transfers to Individuals</t>
  </si>
  <si>
    <t>Subsidies</t>
  </si>
  <si>
    <t>Tax Credits</t>
  </si>
  <si>
    <t>Credits and Insurance</t>
  </si>
  <si>
    <t>Direct Loans</t>
  </si>
  <si>
    <t>Loan Guarantees</t>
  </si>
  <si>
    <t>General Insurance</t>
  </si>
  <si>
    <t>Transfers to State/Local Governments</t>
  </si>
  <si>
    <t>Formula Grants</t>
  </si>
  <si>
    <t>Project/Competitive Grants</t>
  </si>
  <si>
    <t>Earmarked Grants</t>
  </si>
  <si>
    <t>State Loans</t>
  </si>
  <si>
    <t>Direct Services for Citizens</t>
  </si>
  <si>
    <t>Civilian Operations</t>
  </si>
  <si>
    <t>Military Operations</t>
  </si>
  <si>
    <t>Trade Law Enforcement</t>
  </si>
  <si>
    <t>Security Categorization Definition:</t>
  </si>
  <si>
    <t>Executive Functions of the EOP</t>
  </si>
  <si>
    <t>Intelligence Operations</t>
  </si>
  <si>
    <t>1)</t>
  </si>
  <si>
    <t>2)</t>
  </si>
  <si>
    <t>3)</t>
  </si>
  <si>
    <t>4)</t>
  </si>
  <si>
    <t>5)</t>
  </si>
  <si>
    <t>2a)</t>
  </si>
  <si>
    <t>3a)</t>
  </si>
  <si>
    <t>4a)</t>
  </si>
  <si>
    <t>4b)</t>
  </si>
  <si>
    <t>5a)</t>
  </si>
  <si>
    <t>5b)</t>
  </si>
  <si>
    <t>5c)</t>
  </si>
  <si>
    <t>6)</t>
  </si>
  <si>
    <t>6a)</t>
  </si>
  <si>
    <t>1a)</t>
  </si>
  <si>
    <t>1b)</t>
  </si>
  <si>
    <t>5d)</t>
  </si>
  <si>
    <t>7)</t>
  </si>
  <si>
    <t>8)</t>
  </si>
  <si>
    <t>9)</t>
  </si>
  <si>
    <t>9a)</t>
  </si>
  <si>
    <t>Category</t>
  </si>
  <si>
    <t>Information Type</t>
  </si>
  <si>
    <t xml:space="preserve">Identify the Information Type that best describes the functional purpose of the information system to determine the recommended Security Categorization.  Final Security Categorization determination would be made by the organization and may vary from the recommendation based on special factors affecting the estimated risk levels.  </t>
  </si>
  <si>
    <t>What critical business functions are supported by application/system?  Describe or list here.</t>
  </si>
  <si>
    <t>Select from Drop-Down:</t>
  </si>
  <si>
    <t>Select Information Type to view recommended Security Categorization:</t>
  </si>
  <si>
    <t>Will interconnection be with an internal or external (non-VA) system?</t>
  </si>
  <si>
    <t>Is the existing application covered under a current Authority to Operate (ATO)?</t>
  </si>
  <si>
    <t>Exhibit 300 Reference Number:</t>
  </si>
  <si>
    <t>Note: Results will be automatically generated based on responses on questionnaire</t>
  </si>
  <si>
    <t>Will this require procurement of a product (such as COTS or GOTS) or service?</t>
  </si>
  <si>
    <t>Will any component be owned by another organization (not the VA)?</t>
  </si>
  <si>
    <t xml:space="preserve">Will the security controls of an existing system be inherited/ leveraged by this application?  </t>
  </si>
  <si>
    <r>
      <t xml:space="preserve">If yes, </t>
    </r>
    <r>
      <rPr>
        <i/>
        <sz val="11"/>
        <color indexed="8"/>
        <rFont val="Calibri"/>
        <family val="2"/>
      </rPr>
      <t xml:space="preserve">which existing application or system?  </t>
    </r>
  </si>
  <si>
    <t>&lt;--Or place "x" if more than one ATO.</t>
  </si>
  <si>
    <t>Please provide summary on hardware/software changes:</t>
  </si>
  <si>
    <t>If yes, under what system's ATO?</t>
  </si>
  <si>
    <t xml:space="preserve">VHA Security Specialist Assigned:  </t>
  </si>
  <si>
    <t>Privacy Officer Assigned:</t>
  </si>
  <si>
    <t>Information Security Officer (ISO):</t>
  </si>
  <si>
    <t>Change in hardware specifications (RAM, disk space, etc.)</t>
  </si>
  <si>
    <t>Change or new platform (hardware), software, firmware, technology or systems that introduce new threat vectors (VOIP, Medical Devices, etc)</t>
  </si>
  <si>
    <t xml:space="preserve">If Yes, describe the connection:
(e.g. please provide a detailed description of the connection)  </t>
  </si>
  <si>
    <t>New Minor Application Security Control Summary under Site VistA SSP</t>
  </si>
  <si>
    <t>New Minor Application Security Control Summary under Site LAN SSP</t>
  </si>
  <si>
    <t>Page Number</t>
  </si>
  <si>
    <t>Comment</t>
  </si>
  <si>
    <t>Question Reference Number</t>
  </si>
  <si>
    <t>Provide additional concerns, comments or recommendations below</t>
  </si>
  <si>
    <r>
      <t xml:space="preserve">Insert Development Effort, Project Name or New Service Request Name </t>
    </r>
    <r>
      <rPr>
        <b/>
        <sz val="11"/>
        <color indexed="56"/>
        <rFont val="Calibri"/>
        <family val="2"/>
      </rPr>
      <t>&amp; Number (NSR):</t>
    </r>
  </si>
  <si>
    <t>Development Effort Description: (Include Date and Version)</t>
  </si>
  <si>
    <t>According to OMB 300</t>
  </si>
  <si>
    <t>Cloud Services</t>
  </si>
  <si>
    <r>
      <t xml:space="preserve">If web-based, Cloud Services, or other, </t>
    </r>
    <r>
      <rPr>
        <b/>
        <i/>
        <sz val="11"/>
        <color indexed="8"/>
        <rFont val="Calibri"/>
        <family val="2"/>
      </rPr>
      <t>please</t>
    </r>
    <r>
      <rPr>
        <i/>
        <sz val="11"/>
        <color indexed="8"/>
        <rFont val="Calibri"/>
        <family val="2"/>
      </rPr>
      <t xml:space="preserve">specify.  </t>
    </r>
  </si>
  <si>
    <r>
      <t xml:space="preserve">If you choose web-based, Cloud Services, or other </t>
    </r>
    <r>
      <rPr>
        <b/>
        <i/>
        <sz val="11"/>
        <color indexed="8"/>
        <rFont val="Calibri"/>
        <family val="2"/>
      </rPr>
      <t>MUST</t>
    </r>
    <r>
      <rPr>
        <i/>
        <sz val="11"/>
        <color indexed="8"/>
        <rFont val="Calibri"/>
        <family val="2"/>
      </rPr>
      <t xml:space="preserve"> specify.  </t>
    </r>
  </si>
  <si>
    <t>Preparing SIA for Review and Signature</t>
  </si>
  <si>
    <t xml:space="preserve">The following instructions are for publishing or distributing completed SIAs for review and signature.  Once digitally signed, the SIA document will be locked and cannot be edited or saved without causing signatures to be invalidated, but remaining digital signatures can be collected.  Instructions for preparing form and distributing for signature are below. </t>
  </si>
  <si>
    <r>
      <rPr>
        <b/>
        <sz val="11"/>
        <color indexed="60"/>
        <rFont val="Calibri"/>
        <family val="2"/>
      </rPr>
      <t>Disable Automatic Calculation in Excel:</t>
    </r>
    <r>
      <rPr>
        <sz val="11"/>
        <color indexed="60"/>
        <rFont val="Calibri"/>
        <family val="2"/>
      </rPr>
      <t xml:space="preserve">
The following instructions are necessary to ensure signatures are not invalidated as users open the file under different versions of Excel.  Auto-calculation should be disabled </t>
    </r>
    <r>
      <rPr>
        <b/>
        <sz val="11"/>
        <color indexed="60"/>
        <rFont val="Calibri"/>
        <family val="2"/>
      </rPr>
      <t>BEFORE</t>
    </r>
    <r>
      <rPr>
        <sz val="11"/>
        <color indexed="60"/>
        <rFont val="Calibri"/>
        <family val="2"/>
      </rPr>
      <t xml:space="preserve"> signed Excel files are opened.  Signatures are invalidated due to the calculation process that automatically occurs when opening the file.  Calculation is also triggered when a file is saved.  Once a signature is collected, users should not save file.
1.  Open Excel (under Start-&gt; All Programs -&gt; Microsoft Office).
2.  In Excel 2010, click the "File" tab and then click on the "Options" tab.
3.  Click the "Formulas" tab.
4.  Under "Calculation options" category, for "Workbook Calculation", select the "Manual" radio button.  </t>
    </r>
    <r>
      <rPr>
        <b/>
        <sz val="11"/>
        <color indexed="60"/>
        <rFont val="Calibri"/>
        <family val="2"/>
      </rPr>
      <t/>
    </r>
  </si>
  <si>
    <r>
      <rPr>
        <b/>
        <sz val="11"/>
        <color indexed="60"/>
        <rFont val="Calibri"/>
        <family val="2"/>
      </rPr>
      <t>Accessing file for signing:</t>
    </r>
    <r>
      <rPr>
        <sz val="11"/>
        <color indexed="60"/>
        <rFont val="Calibri"/>
        <family val="2"/>
      </rPr>
      <t xml:space="preserve">
1.  For users signing via email, download the attached file to your desktop from Outlook using "Save Attachments" under the File menu or by right-clicking on the attachment and selecting "Save As".
2.  For users signing from a shared location, open the file "Read Only".
3.  Go to "Approval Signature" tab and sign using instructions "To digitally sign document".  </t>
    </r>
    <r>
      <rPr>
        <b/>
        <sz val="11"/>
        <color indexed="60"/>
        <rFont val="Calibri"/>
        <family val="2"/>
      </rPr>
      <t xml:space="preserve">DO NOT SAVE FILE AFTER SIGNING. </t>
    </r>
    <r>
      <rPr>
        <sz val="11"/>
        <color indexed="60"/>
        <rFont val="Calibri"/>
        <family val="2"/>
      </rPr>
      <t xml:space="preserve"> 
4.  Close document without saving.
5.  For users signing via email, attach signed file to email.</t>
    </r>
  </si>
  <si>
    <r>
      <rPr>
        <b/>
        <sz val="11"/>
        <color indexed="56"/>
        <rFont val="Calibri"/>
        <family val="2"/>
      </rPr>
      <t>To edit signature lines:</t>
    </r>
    <r>
      <rPr>
        <sz val="11"/>
        <color indexed="56"/>
        <rFont val="Calibri"/>
        <family val="2"/>
      </rPr>
      <t xml:space="preserve">
1.  For each signature line, right click on the X.
2.  Select "Signature Setup".
3.  Complete dialog box with appropriate individual's information.
4.  Click OK when done.
5.  Repeat steps 1-4 for each signature line.
6.  Save document.  </t>
    </r>
  </si>
  <si>
    <r>
      <rPr>
        <b/>
        <sz val="11"/>
        <color indexed="56"/>
        <rFont val="Calibri"/>
        <family val="2"/>
      </rPr>
      <t>To share for signing:</t>
    </r>
    <r>
      <rPr>
        <sz val="11"/>
        <color indexed="56"/>
        <rFont val="Calibri"/>
        <family val="2"/>
      </rPr>
      <t xml:space="preserve">
Signatures may be gathered by publishing SIA in a shared location such as Sharepoint.  Save the SIA in desired location.  Document should be accessed by all users and signers using </t>
    </r>
    <r>
      <rPr>
        <b/>
        <sz val="11"/>
        <color indexed="56"/>
        <rFont val="Calibri"/>
        <family val="2"/>
      </rPr>
      <t>"Read Only"</t>
    </r>
    <r>
      <rPr>
        <sz val="11"/>
        <color indexed="56"/>
        <rFont val="Calibri"/>
        <family val="2"/>
      </rPr>
      <t>.  Signatures may also be gathered by email.  Email should be distributed to each signer one at a time to ensure signatures are gathered on a single document.  Provide the following instructions to users who will be signing:</t>
    </r>
  </si>
  <si>
    <r>
      <rPr>
        <b/>
        <sz val="11"/>
        <color indexed="60"/>
        <rFont val="Calibri"/>
        <family val="2"/>
      </rPr>
      <t xml:space="preserve">Enable Automatic Calculation in Excel:
</t>
    </r>
    <r>
      <rPr>
        <sz val="11"/>
        <color indexed="60"/>
        <rFont val="Calibri"/>
        <family val="2"/>
      </rPr>
      <t xml:space="preserve">Auto-calculation will have to be enabled for Excel files with formulas to perform their calculations, otherwise the calculations will be performed once the file is saved.
1.  In Excel 2010, click the "File" tab and then click on the "Options" tab.
2.  Click the "Formulas" tab.
3.  Under "Calculation options" category, for "Workbook Calculation", select the "Automatic" radio button.  </t>
    </r>
  </si>
  <si>
    <t xml:space="preserve">Any information which can be used to distinguish or trace an individual’s identity, such as their name, Social Security Number, biometric records, etc., alone, or when combined with other personal or identifying information that is linked to a specific individual, such as date and place of birth, mother’s maiden name, etc. (See Sensitive Personal Information, below) SOURCE: VA Handbook 6500.2/1 </t>
  </si>
  <si>
    <t>What is the recommended security categorization, as defined in NIST 800-60 and FIPS 199?
Example: Health Care Delivery Services type is recommended High.</t>
  </si>
  <si>
    <t xml:space="preserve">Security Impact Analysis </t>
  </si>
  <si>
    <t>Additional tabs are Optional or Informational: 
- SIA Introduction - Provides overview of SIA template and how to complete it.
- Comments - Allows free entry for additional information.
- 800-60 Information Types - List of information types identified in NIST SP 800-60 vol 2 with corresponding recommended Security Categorizations.  For more information, see NIST SP 800-6.</t>
  </si>
  <si>
    <r>
      <t xml:space="preserve">Security Impact </t>
    </r>
    <r>
      <rPr>
        <b/>
        <sz val="18"/>
        <color indexed="8"/>
        <rFont val="Calibri"/>
        <family val="2"/>
      </rPr>
      <t>Analysis</t>
    </r>
    <r>
      <rPr>
        <b/>
        <sz val="18"/>
        <color indexed="8"/>
        <rFont val="Calibri"/>
        <family val="2"/>
      </rPr>
      <t xml:space="preserve">  (SIA)</t>
    </r>
  </si>
  <si>
    <t>Results:</t>
  </si>
  <si>
    <t>VA Mobile Framework</t>
  </si>
  <si>
    <t>Security Activities</t>
  </si>
  <si>
    <t>Planning for Security Activities</t>
  </si>
  <si>
    <t xml:space="preserve">If web-based, Cloud Services, or other, please specify.  </t>
  </si>
  <si>
    <t>Will any security controls vary from the existing system?</t>
  </si>
  <si>
    <t>Select the architecture most closely related to the proposed application or system</t>
  </si>
  <si>
    <t>2b)</t>
  </si>
  <si>
    <t>2c)</t>
  </si>
  <si>
    <t>Web-based</t>
  </si>
  <si>
    <t>Mobile Application</t>
  </si>
  <si>
    <t>a. Recommend a Security Categorization level (High, Moderate, Low) to be documented in the BRD;
b. Determine if the development effort will result in a new application/system or enhancement to an existing application/system;
c. Determine if the development effort will result in contract procurement;
d. Determine if the development effort will involve a medical device;
e.  Advise on required data sharing and system interconnection agreements;
f.  Advise on required security activities for the SDLC; and,
g.  Advise on major and minor changes</t>
  </si>
  <si>
    <r>
      <t>Provide information on the development effort or project under review.  "</t>
    </r>
    <r>
      <rPr>
        <b/>
        <sz val="11"/>
        <color indexed="56"/>
        <rFont val="Calibri"/>
        <family val="2"/>
      </rPr>
      <t>Results" will be automatically generated as the document is completed.  Adjust row height if needed.</t>
    </r>
  </si>
  <si>
    <t xml:space="preserve">Assessment: Technical or non-technical evaluation of security controls to determine the extent to which the controls are implemented correctly, operating as intended, and producing the desired outcome with respect to meeting the security requirements for an information system or organization.  Assessments support compliance to FISMA, NIST SP 800-53 CA-2 Security Assessments, HIPAA Security Rule Evaluation Standard (164.308(a)(8)) requirements.  Additional Technical/Testing Requirements, including but not limited to Nessus Scan, Code Review, Penetration Testing,  may be required before application is made operational/placed in production. </t>
  </si>
  <si>
    <t>Security Control Family Questionnaire</t>
  </si>
  <si>
    <t>CM: Will change(s) to the system impact the (i) baseline configuration and inventory of organizational information systems; (ii) establishment and enforcement of security configuration settings; and (iii) ability to monitor and control changes to the baseline configurations and to the constituent components of the systems (including hardware, software, firmware, and documentation) throughout the respective system development life cycle.</t>
  </si>
  <si>
    <t>IA: Will change(s) to the system impact how it (i) identifies users, processes acting on behalf of users, or devices; and (ii) authenticates (or verifies) the identities of those users, processes, or devices, as a prerequisite to allowing access to organizational information systems.</t>
  </si>
  <si>
    <t>MA: Will change(s) to the system impact how (i) periodic and timely maintenance is performed; and (ii) provide effective controls on the tools, techniques, mechanisms, and personnel used to conduct information system maintenance.</t>
  </si>
  <si>
    <t>MP: Will change(s) to the system impact how (i) information contained in the systems in printed form or on digital media is protected; (ii) access to information in printed form or on digital media removed from the systems is limited to authorized users; and (iii) how digital media is sanitized or destroyed before disposal or release for reuse.</t>
  </si>
  <si>
    <t>10)</t>
  </si>
  <si>
    <t>Development POC:</t>
  </si>
  <si>
    <t>The following questionnaire addresses each NIST SP 800-53 control family.  Any known or potential security related issues should be addressed here.</t>
  </si>
  <si>
    <t>Will this be maintenance/ sustainment, an enhancement to an existing application/system, or new application/system?</t>
  </si>
  <si>
    <t>Maintenance/Sustainment</t>
  </si>
  <si>
    <t>Change in application/system location (facility move, etc)</t>
  </si>
  <si>
    <t>Will enhancement impact security controls, security categorization, sensitivity/ criticality, or compliance to security requirements?</t>
  </si>
  <si>
    <t>If yes please specify here.  Complete Security Family Questionnaire for more detail:</t>
  </si>
  <si>
    <t>Operational Details</t>
  </si>
  <si>
    <t>Project Manager/ Requirements Analyst:</t>
  </si>
  <si>
    <t>System/Project Status:</t>
  </si>
  <si>
    <t>This page should be completed for Class III to Class I development efforts, pilots, enhancements to existing applications, and other development efforts affecting a site.  Information would be provided by the project team, system administrators, or other operational support.  To ensure timely support and adequate planning for security needs, this information should be provided as soon as possible.
If additional space is needed than what is provided on this tab, please provide information on "Comments" tab.</t>
  </si>
  <si>
    <t>Will the application store data on a mobile or personal device when the app is not in use?</t>
  </si>
  <si>
    <t>Veteran/ Patient/ External</t>
  </si>
  <si>
    <t>1c)</t>
  </si>
  <si>
    <t>Will the application transmit Veteran, Employee, or VA sensitive data?</t>
  </si>
  <si>
    <t xml:space="preserve">All Department data, on any storage media or in any form or format, which requires protection due to the risk of harm that could result from inadvertent or deliberate disclosure, alteration, or destruction of the information. The term includes information whose improper use or disclosure could adversely affect the ability of an agency to accomplish its mission, proprietary information, records about individuals requiring protection under various confidentiality provisions.  SOURCE: 38. USC § 5727  </t>
  </si>
  <si>
    <t xml:space="preserve">PHI is Individually identifiable health information held by a covered entity or by a business associate acting on its behalf. PHI excludes education records covered by the Family Educational Rights and Privacy Act, as amended, 20 U.S.C. § 1232g, records described at 20 U.S.C. §§ 1232g(a)(4)(B)(iv), and employment records held by a covered entity in its role as employer. Within VA, VHA is the only covered entity. Certain other VA components, such as OIT, are business associates of VHA. SOURCE: 45 CFR § 160.103  </t>
  </si>
  <si>
    <t xml:space="preserve">Authorization: For systems in development, authorization must be received prior to the system achieving operational or production status. Formal reauthorization is required whenever a system undergoes a significant change or when there is a major change in the information collected or maintained.  Prior to implementing a change, the System Owner, with assistance from the ISO and Privacy Officer, will determine if the proposed change is a change requiring reauthorization.  For more information, contact Certification Program Office (CertificationPMO@va.gov) </t>
  </si>
  <si>
    <t>Internal and External</t>
  </si>
  <si>
    <t>Change in information or data processed/ stored/ transmitted by the system</t>
  </si>
  <si>
    <t>Decommissioning of existing hardware/ software</t>
  </si>
  <si>
    <t>Security Configuration Checklist</t>
  </si>
  <si>
    <t>Configuration Management Plan</t>
  </si>
  <si>
    <t>Privacy Impact Analysis (PIA)</t>
  </si>
  <si>
    <t>Replacement or upgrade of software (ex, OS Windows to Linux, Database Oracle to SQL, etc.)</t>
  </si>
  <si>
    <t>Will enhancement require a configuration change (including ports, protocols, and services)?</t>
  </si>
  <si>
    <t xml:space="preserve">Provide responses to the following questions to determine the degree of security impact resulting from an enhancement to an existing application or system.  To determine if an enhancement will result in a major change, a risk assessment should be conducted to assess the change in risk and determine if the change is significant enough to warrant reassessment and reauthorization.  Significant change to an information system or environment of operation is a change that is likely to affect the security state of the information system.  Significant changes may include, but are not limited to: 
*an increase in the sensitivity/criticality of a system; 
*a change in operating system, middleware component, or application; 
*a change in hardware platform; 
*a change to security controls or security relevant software; 
*a change to system ports, protocols, or services; 
*a change in the overall operating environment including an increase in threat level or policy change; 
*major system upgrades.  
*an increase in interconnection with other systems outside the accreditation boundary; or 
*significant changes in the security requirements that apply to the system.
The risk assessment should determine if the enhancement will result in a negative impact to risk, the system is required to re-complete the authorization requirements, including updating all security documentation to reflect the change.  Risk Assessment should evaluate:
*Increase in risk level or security categorization
*Introduction of new threat vectors (paths for attack or exploit)
*Impacts to security controls or control compliance
If additional space is needed than what is provided on this tab, please provide information on the "Comments" tab.  </t>
  </si>
  <si>
    <t>NESSUS Scan/ Discovery Scan: A credentialed vulnerability scan against all instances of the operating system and desktop configurations must be conducted to identify security flaws.  NSOC must conduct an independent Nessus Scan for all VA owned systems and managed services. NSOC has visibility into Enterprise Operations (EO) systems and has the ability to perform Nessus scans in coordination with system personnel if needed. External systems / Managed Services must have a recent NSOC Nessus scan conducted either via remote connection or by utilizing NSOC staff on-site to perform scans, when necessary. System Owner or delegate contact CPO (CertificationPMO@va.gov) for assistance. A follow-up Nessus scan may be requested by OIS to ensure deficiencies have been mitigated and new deficiencies do not exist as part of the ongoing authorization process.</t>
  </si>
  <si>
    <t xml:space="preserve">V&amp;V Secure Code Reviews: V&amp;V secure code reviews are conducted during the development or maintenance of a VA application by the VA Application Development team. Close cooperation between OIS and the Office of Information Technology (OIT), including supporting contractors, is critical to achieving secure code review objectives and increasing the level of confidence that software developed for use at the VA is free from vulnerabilities. The goals of performing secure code reviews includes making sure that risk-based activities are performed in a secure manner and that V&amp;Vs performed by VA software developers are done correctly and consistently, according to minimum standards prescribed by the VA. Contact VA Software Assurance (SwA) Program Ofice (OISSwASupportGroup@va.gov) for assistance. </t>
  </si>
  <si>
    <t xml:space="preserve">Penetration Test/ Application Assessment: A penetration test or full application assessment must be performed that includes automated and manual assessment tools and techniques on Internet Facing and/or High Impact Systems. System Owner or delegate contact CPO (CertificationPMO@va.gov) for assistance. </t>
  </si>
  <si>
    <t xml:space="preserve">Security Control Assessment (SCA): If appropriate, an SCA will be required by OCS.  If an SCA is required, all Critical and High POA&amp;Ms should be mitigated with documented mitigation evidence provided, and Moderate and Low POA&amp;Ms should be mitigated or have a documented mitigation plan. An SCA will be performed based on the criticality of the system and/or if circumstances arise that require an onsite SCA under the discretion of OCS. </t>
  </si>
  <si>
    <t>Secure Code Review: Secure code reviews of custom developed VA applications using the approved VA static code analysis tool should be conducted to identify vulnerabilties, coding, and design flaws within VA applications.  Applications written in languages that are not supported, such as MUMPS, shall be targeted for manual review of testing with other applicable tools.  Contact the NSD Help Desk [(855) NSD-HELP] to request tools (Fortify), reviews, or technical support or VA Software Assurance (SwA) Program Ofice (OISSwASupportGroup@va.gov) for assistance. Successful completion of the secure code review authorization requirements is required before a Penetration Test / Application Assessment can be scheduled for Major Applications</t>
  </si>
  <si>
    <t>Security Configuration Compliance Scan: Compliance data obtained for all IP addresses that make up a system and must check against VA approved hardening guidance for all Operating Systems, Databases, Networks, and Security Devices where guidance exists.  The System Owner or delegate contacts CPO at CertificationPMO@va.gov for assistance. Contact OCS at: CertificationPMO@va.gov and NSOC, or the Enterprise Visibility Team at: OISEVSupportGroup@va.gov with any questions</t>
  </si>
  <si>
    <t xml:space="preserve">Additional Testing Requirements are noted at the end of this form.  For more information, contact Certification Program Office (CertificationPMO@va.gov). Enhancements should proceed to Page 3, development efforts with current operating prototypes or products (such as Class III or Innovation products) should complete Page 4.  Otherwise, template is complete.  If additional space is needed than what is provided on this tab, please provide information on the "Comments" tab. </t>
  </si>
  <si>
    <r>
      <t>SIA form is locked to limit data input to specific fields.  Column width</t>
    </r>
    <r>
      <rPr>
        <sz val="14"/>
        <color indexed="8"/>
        <rFont val="Calibri"/>
        <family val="2"/>
      </rPr>
      <t xml:space="preserve"> and row height may be altered as necessary.  Fields to complete are outlined and shaded in purple.  The "Comments" worksheet will allow free text entry for any additional information or clarification</t>
    </r>
    <r>
      <rPr>
        <sz val="14"/>
        <rFont val="Calibri"/>
        <family val="2"/>
      </rPr>
      <t xml:space="preserve"> of r</t>
    </r>
    <r>
      <rPr>
        <sz val="14"/>
        <color indexed="8"/>
        <rFont val="Calibri"/>
        <family val="2"/>
      </rPr>
      <t xml:space="preserve">esponses provided in other worksheets.  </t>
    </r>
  </si>
  <si>
    <r>
      <rPr>
        <b/>
        <sz val="14"/>
        <color indexed="8"/>
        <rFont val="Calibri"/>
        <family val="2"/>
      </rPr>
      <t>Development of New Application or System</t>
    </r>
    <r>
      <rPr>
        <sz val="14"/>
        <color indexed="8"/>
        <rFont val="Calibri"/>
        <family val="2"/>
      </rPr>
      <t xml:space="preserve">
For New Service Request (NSR)s producing new applications and systems, the SIA may be used to estimate the level of security effort, identify security requirements, and recommend security considerations and activities for project planning and capital  planning. The SIA will be completed prior to Milestone 0 (MS0). The completed SIA document should be retained for </t>
    </r>
    <r>
      <rPr>
        <sz val="14"/>
        <rFont val="Calibri"/>
        <family val="2"/>
      </rPr>
      <t xml:space="preserve">the </t>
    </r>
    <r>
      <rPr>
        <sz val="14"/>
        <color indexed="8"/>
        <rFont val="Calibri"/>
        <family val="2"/>
      </rPr>
      <t>Product Development (PD) project team. A completed copy will also be submitted to the VHA Security Specialist.</t>
    </r>
  </si>
  <si>
    <r>
      <rPr>
        <b/>
        <sz val="14"/>
        <color indexed="8"/>
        <rFont val="Calibri"/>
        <family val="2"/>
      </rPr>
      <t>Sustainment, Maintenance, and Enhancements to an Existing System</t>
    </r>
    <r>
      <rPr>
        <sz val="14"/>
        <color indexed="8"/>
        <rFont val="Calibri"/>
        <family val="2"/>
      </rPr>
      <t xml:space="preserve">
For sustainment, maintenance, or New Servi</t>
    </r>
    <r>
      <rPr>
        <sz val="14"/>
        <rFont val="Calibri"/>
        <family val="2"/>
      </rPr>
      <t>ce Requests (NSRs) pro</t>
    </r>
    <r>
      <rPr>
        <sz val="14"/>
        <color indexed="8"/>
        <rFont val="Calibri"/>
        <family val="2"/>
      </rPr>
      <t>ducing enhancements or changes to existing applications and systems, the SIA may be used to monitor configuration changes and analyze security impacts resulting from the enhancement or change. In addition, a risk assessment should be completed to review the change in risk to the existing system and determine if reassessment and reauthorization are necessary. The SIA will be completed prior t</t>
    </r>
    <r>
      <rPr>
        <sz val="14"/>
        <rFont val="Calibri"/>
        <family val="2"/>
      </rPr>
      <t>o MS0</t>
    </r>
    <r>
      <rPr>
        <sz val="14"/>
        <color indexed="8"/>
        <rFont val="Calibri"/>
        <family val="2"/>
      </rPr>
      <t xml:space="preserve">. The completed SIA document should be retained for </t>
    </r>
    <r>
      <rPr>
        <sz val="14"/>
        <rFont val="Calibri"/>
        <family val="2"/>
      </rPr>
      <t>the</t>
    </r>
    <r>
      <rPr>
        <sz val="14"/>
        <color indexed="10"/>
        <rFont val="Calibri"/>
        <family val="2"/>
      </rPr>
      <t xml:space="preserve"> </t>
    </r>
    <r>
      <rPr>
        <sz val="14"/>
        <color indexed="8"/>
        <rFont val="Calibri"/>
        <family val="2"/>
      </rPr>
      <t xml:space="preserve">Product Development (PD) project team. A completed copy will also be submitted to the VHA Security Specialist. To document monitoring of configuration changes </t>
    </r>
    <r>
      <rPr>
        <sz val="14"/>
        <rFont val="Calibri"/>
        <family val="2"/>
      </rPr>
      <t xml:space="preserve">for </t>
    </r>
    <r>
      <rPr>
        <sz val="14"/>
        <color indexed="8"/>
        <rFont val="Calibri"/>
        <family val="2"/>
      </rPr>
      <t>High and Moderate impact systems, the SI</t>
    </r>
    <r>
      <rPr>
        <sz val="14"/>
        <rFont val="Calibri"/>
        <family val="2"/>
      </rPr>
      <t>A may be included</t>
    </r>
    <r>
      <rPr>
        <sz val="14"/>
        <color indexed="8"/>
        <rFont val="Calibri"/>
        <family val="2"/>
      </rPr>
      <t xml:space="preserve"> in their System Security Plans (SSPs) and Concept of Operations (ConOps), </t>
    </r>
    <r>
      <rPr>
        <sz val="14"/>
        <rFont val="Calibri"/>
        <family val="2"/>
      </rPr>
      <t xml:space="preserve">when </t>
    </r>
    <r>
      <rPr>
        <sz val="14"/>
        <color indexed="8"/>
        <rFont val="Calibri"/>
        <family val="2"/>
      </rPr>
      <t xml:space="preserve">applicable.  Please maintain this documentation with your Configuration Management Plan.  </t>
    </r>
  </si>
  <si>
    <r>
      <t xml:space="preserve">National Rollout of Class III Products and Innovations
</t>
    </r>
    <r>
      <rPr>
        <sz val="14"/>
        <color indexed="8"/>
        <rFont val="Calibri"/>
        <family val="2"/>
      </rPr>
      <t xml:space="preserve">
For evaluation of Class III Products and Innovations, the SIA may be used to identify security requirements and recommend security considerations and activities prior to the release and rollout of a product.  </t>
    </r>
  </si>
  <si>
    <t xml:space="preserve">Deployment Date or Live/Real Data Testing Date: </t>
  </si>
  <si>
    <t xml:space="preserve">List Sites to Deploy/ Test and Dates: </t>
  </si>
  <si>
    <t>Testing Completed/ Planned Date:</t>
  </si>
  <si>
    <t>Nessus Scan/ Discovery Scan</t>
  </si>
  <si>
    <t>Link to Results, Notable Findings:</t>
  </si>
  <si>
    <t>Secure Code Review</t>
  </si>
  <si>
    <t>V&amp;V Secure Code Reviews</t>
  </si>
  <si>
    <t>Penetration Test / Application Assessment</t>
  </si>
  <si>
    <t>Security Control Assessment (SCA)</t>
  </si>
  <si>
    <t>Security Configuration Compliance Scan</t>
  </si>
  <si>
    <t>2d)</t>
  </si>
  <si>
    <t>(Ex: ISO Name, e-mail address, agency, and phone #)</t>
  </si>
  <si>
    <t>Request an ISO</t>
  </si>
  <si>
    <t>(Ex:  PO Name, e-mail address, agency, and phone #)</t>
  </si>
  <si>
    <t>(Ex:  PM Name, e-mail address, agency, and phone #)</t>
  </si>
  <si>
    <t>(Ex:  Name, e-mail address, agency, and phone #)</t>
  </si>
  <si>
    <t>Change references from "CASE" to "HCSR"</t>
  </si>
  <si>
    <t>SIA Revision History</t>
  </si>
  <si>
    <t>(System Name or Risk Vision ID, System Owner)</t>
  </si>
  <si>
    <t xml:space="preserve">If Yes, please describe.  Complete Security Family Questionnaire for more detail. </t>
  </si>
  <si>
    <t>Added revision history tab</t>
  </si>
  <si>
    <t xml:space="preserve">VA required Security Activities are defined in VA Handbooks 6500.3 "Assessment, Authorization, and Continuous Monitoring of VA Information Systems" and 6500.6 "Incorporating Security and Privacy into the System Development Life Cycle".   Requirements support compliance with policies and regulations including but not limited to VA Handbook 6500, the FISMA Act, and HIPAA Security Rule.  Responses to the following questions will help identify resources to assist in coordinating possible security activities applicable to a proposed development effort. </t>
  </si>
  <si>
    <t>For more information, review the "Accreditation Requirements SOP"</t>
  </si>
  <si>
    <t>Vendor updates and security patches</t>
  </si>
  <si>
    <t>Adding new core missions or business functions</t>
  </si>
  <si>
    <t>Acquiring specific and credible threat information that the organization is being targeted by a threat source</t>
  </si>
  <si>
    <t>Establishing new/modified laws, policies, or regulations</t>
  </si>
  <si>
    <t>Added instructions on SIA Introduction page</t>
  </si>
  <si>
    <t>Added guidance related to Cloud Services</t>
  </si>
  <si>
    <t>Added error checking for questions related to mobile apps on page 2 (1a, 1b, and 1c do not apply outside of mobile apps)</t>
  </si>
  <si>
    <t>Added link to ISO request process on Page 4</t>
  </si>
  <si>
    <r>
      <t>Suggested SIA process:
1. Upon receipt of a New Service Request or identification of a new development effort, an Information Security Officer, and VHA Security Specialist</t>
    </r>
    <r>
      <rPr>
        <sz val="14"/>
        <color indexed="10"/>
        <rFont val="Calibri"/>
        <family val="2"/>
      </rPr>
      <t xml:space="preserve"> </t>
    </r>
    <r>
      <rPr>
        <sz val="14"/>
        <color indexed="8"/>
        <rFont val="Calibri"/>
        <family val="2"/>
      </rPr>
      <t>if needed, will be assigned.  The Project Manager will</t>
    </r>
    <r>
      <rPr>
        <sz val="14"/>
        <color indexed="10"/>
        <rFont val="Calibri"/>
        <family val="2"/>
      </rPr>
      <t xml:space="preserve"> </t>
    </r>
    <r>
      <rPr>
        <sz val="14"/>
        <color indexed="8"/>
        <rFont val="Calibri"/>
        <family val="2"/>
      </rPr>
      <t>initiate the Security Impact Analysis and consult the ISO and VHA Security Specialist.  This process is covered un</t>
    </r>
    <r>
      <rPr>
        <sz val="14"/>
        <rFont val="Calibri"/>
        <family val="2"/>
      </rPr>
      <t xml:space="preserve">der the ProPath Project Initiation </t>
    </r>
    <r>
      <rPr>
        <sz val="14"/>
        <color indexed="8"/>
        <rFont val="Calibri"/>
        <family val="2"/>
      </rPr>
      <t>PRI-7.4</t>
    </r>
    <r>
      <rPr>
        <sz val="14"/>
        <rFont val="Calibri"/>
        <family val="2"/>
      </rPr>
      <t>, and the SIA will be</t>
    </r>
    <r>
      <rPr>
        <sz val="14"/>
        <color indexed="8"/>
        <rFont val="Calibri"/>
        <family val="2"/>
      </rPr>
      <t xml:space="preserve"> completed</t>
    </r>
    <r>
      <rPr>
        <sz val="14"/>
        <rFont val="Calibri"/>
        <family val="2"/>
      </rPr>
      <t xml:space="preserve"> prior to MS0. </t>
    </r>
    <r>
      <rPr>
        <sz val="14"/>
        <color indexed="8"/>
        <rFont val="Calibri"/>
        <family val="2"/>
      </rPr>
      <t xml:space="preserve">
2. </t>
    </r>
    <r>
      <rPr>
        <sz val="14"/>
        <color indexed="8"/>
        <rFont val="Calibri"/>
        <family val="2"/>
      </rPr>
      <t>To complete an SIA, gather information to understand the proposed change.  This may include high-level documentation such as the Business Requirements Document (BRD) and individuals or teams with technical knowledge of the development effort and existing information system, if applicable (ISOs, System Administrators, System Owners, developers, etc).  The scope and business needs of the development effort will assist in responding to the questions in the SIA template.</t>
    </r>
    <r>
      <rPr>
        <sz val="14"/>
        <color indexed="10"/>
        <rFont val="Calibri"/>
        <family val="2"/>
      </rPr>
      <t xml:space="preserve">  
</t>
    </r>
    <r>
      <rPr>
        <sz val="14"/>
        <color indexed="8"/>
        <rFont val="Calibri"/>
        <family val="2"/>
      </rPr>
      <t>3.</t>
    </r>
    <r>
      <rPr>
        <sz val="14"/>
        <color indexed="10"/>
        <rFont val="Calibri"/>
        <family val="2"/>
      </rPr>
      <t xml:space="preserve"> </t>
    </r>
    <r>
      <rPr>
        <sz val="14"/>
        <color indexed="8"/>
        <rFont val="Calibri"/>
        <family val="2"/>
      </rPr>
      <t xml:space="preserve">Based on the scope and information type of the proposed development effort, the </t>
    </r>
    <r>
      <rPr>
        <sz val="14"/>
        <color indexed="8"/>
        <rFont val="Calibri"/>
        <family val="2"/>
      </rPr>
      <t>Project Manager</t>
    </r>
    <r>
      <rPr>
        <sz val="14"/>
        <rFont val="Calibri"/>
        <family val="2"/>
      </rPr>
      <t xml:space="preserve"> will use the SIA to: </t>
    </r>
  </si>
  <si>
    <r>
      <t xml:space="preserve">Mobile Application Security Compliance Certification: Mobile applications developed by administrations within VA are to be certified by that Administration to meet security and privacy standards.  A Mobile Application Privacy and Security Checklist will need to be completed. The developers should stringently adhere to the VA’s mobile framework.    For VHA mobile applications, your assigned </t>
    </r>
    <r>
      <rPr>
        <b/>
        <i/>
        <sz val="11"/>
        <color indexed="62"/>
        <rFont val="Calibri"/>
        <family val="2"/>
      </rPr>
      <t xml:space="preserve">VHA Security Specialist will assist you or contact the HCSR mailgroup (VHA10P2OIAHCSRREQUESTS@va.gov) for assistance. </t>
    </r>
  </si>
  <si>
    <r>
      <t xml:space="preserve">Cloud Services and </t>
    </r>
    <r>
      <rPr>
        <b/>
        <i/>
        <sz val="11"/>
        <color indexed="62"/>
        <rFont val="Calibri"/>
        <family val="2"/>
      </rPr>
      <t>Federal Risk and AuthorizationManagement Program (FedRAMP) Authorization: Cloud Services Providers (CSP) must meet FedRAMP authorization granting the authority to operate (ATO).  Per the "Acceptance of FEDRAMP Authorization Memo" (https://vaww.sde.portal.va.gov/docctr/Memoranda/150811-005R-Acceptance_of_FEDRAMP_Authorizations.pdf), existing FedRAMP authorizations for certified FedRAMP Cloud Service Provider cloud systems should be evaluated, and reused when possible.  FedRAMP is not required for private cloud services that are only used by the agency; and located in a Federal facility; and do not provide cloud services to any external entities.  Information systems exempt from FedRAMP must still comply with VA Handbook 6500, Federal Information Security Management Act of 2002 (FISMA) requirements, and the appropriate NIST security standards and guidelines for their private cloud-based information systems. See VA Directive and Handbook 6517.  For more information on authorized Cloud Services Providers or obtaining FedRAMP authorization, visit the FedRAMP website for further information: http://www.gsa.gov/portal/category/102375 and http://cloud.cio.gov/fedramp/csp</t>
    </r>
    <r>
      <rPr>
        <b/>
        <i/>
        <sz val="11"/>
        <color indexed="62"/>
        <rFont val="Calibri"/>
        <family val="2"/>
      </rPr>
      <t xml:space="preserve"> </t>
    </r>
  </si>
  <si>
    <r>
      <t>Will the application be Vetera</t>
    </r>
    <r>
      <rPr>
        <i/>
        <sz val="11"/>
        <color indexed="8"/>
        <rFont val="Calibri"/>
        <family val="2"/>
      </rPr>
      <t>n</t>
    </r>
    <r>
      <rPr>
        <i/>
        <sz val="11"/>
        <color indexed="8"/>
        <rFont val="Calibri"/>
        <family val="2"/>
      </rPr>
      <t>/ e</t>
    </r>
    <r>
      <rPr>
        <i/>
        <sz val="11"/>
        <color indexed="8"/>
        <rFont val="Calibri"/>
        <family val="2"/>
      </rPr>
      <t>xternal user facing?</t>
    </r>
  </si>
  <si>
    <r>
      <t xml:space="preserve">The following questions will establish expectations for the baseline security requirements.   Security requirements are based on the sensitivity of the information, criticality of functions the informatiom system supports, and perceived risks to the information system.  This portion of the Security Impact </t>
    </r>
    <r>
      <rPr>
        <b/>
        <sz val="11"/>
        <color indexed="62"/>
        <rFont val="Calibri"/>
        <family val="2"/>
      </rPr>
      <t>Analysis</t>
    </r>
    <r>
      <rPr>
        <sz val="11"/>
        <color indexed="62"/>
        <rFont val="Calibri"/>
        <family val="2"/>
      </rPr>
      <t xml:space="preserve"> </t>
    </r>
    <r>
      <rPr>
        <b/>
        <sz val="11"/>
        <color indexed="62"/>
        <rFont val="Calibri"/>
        <family val="2"/>
      </rPr>
      <t>addresses the categorization of the information system and is compliant with Federal Information Processing Standards (FIPS) 199, National Institute of Standards and Technology Special Publication 800-60, and Health Information Portability and Accountability Act (HIPAA) Security Rule.  
Provide responses to the following questions.  Upon completion, proceed to Page 2.  If additional space is needed than what is provided on this tab, please provide information on the "Comments" tab.</t>
    </r>
  </si>
  <si>
    <r>
      <t>(Ex:  P</t>
    </r>
    <r>
      <rPr>
        <i/>
        <sz val="11"/>
        <color indexed="56"/>
        <rFont val="Calibri"/>
        <family val="2"/>
      </rPr>
      <t xml:space="preserve">roject Manager or Developer, </t>
    </r>
    <r>
      <rPr>
        <i/>
        <sz val="11"/>
        <color indexed="56"/>
        <rFont val="Calibri"/>
        <family val="2"/>
      </rPr>
      <t>e-</t>
    </r>
    <r>
      <rPr>
        <i/>
        <sz val="11"/>
        <color indexed="56"/>
        <rFont val="Calibri"/>
        <family val="2"/>
      </rPr>
      <t>mail addr</t>
    </r>
    <r>
      <rPr>
        <i/>
        <sz val="11"/>
        <color indexed="56"/>
        <rFont val="Calibri"/>
        <family val="2"/>
      </rPr>
      <t>ess, agency, and phone #)</t>
    </r>
  </si>
  <si>
    <r>
      <t>System Owner</t>
    </r>
    <r>
      <rPr>
        <b/>
        <sz val="11"/>
        <color indexed="56"/>
        <rFont val="Calibri"/>
        <family val="2"/>
      </rPr>
      <t xml:space="preserve">:  </t>
    </r>
  </si>
  <si>
    <r>
      <rPr>
        <b/>
        <sz val="11"/>
        <color indexed="56"/>
        <rFont val="Calibri"/>
        <family val="2"/>
      </rPr>
      <t xml:space="preserve">Development effort to be documented in the following </t>
    </r>
    <r>
      <rPr>
        <b/>
        <strike/>
        <sz val="11"/>
        <color indexed="10"/>
        <rFont val="Calibri"/>
        <family val="2"/>
      </rPr>
      <t xml:space="preserve"> </t>
    </r>
    <r>
      <rPr>
        <b/>
        <sz val="11"/>
        <color indexed="56"/>
        <rFont val="Calibri"/>
        <family val="2"/>
      </rPr>
      <t>Security Do</t>
    </r>
    <r>
      <rPr>
        <b/>
        <sz val="11"/>
        <color indexed="56"/>
        <rFont val="Calibri"/>
        <family val="2"/>
      </rPr>
      <t>cumentat</t>
    </r>
    <r>
      <rPr>
        <b/>
        <sz val="11"/>
        <color indexed="56"/>
        <rFont val="Calibri"/>
        <family val="2"/>
      </rPr>
      <t xml:space="preserve">ion (place "x" for all that apply):  </t>
    </r>
  </si>
  <si>
    <r>
      <t>If yes, what Major Application or General Support System is this aligned with</t>
    </r>
    <r>
      <rPr>
        <i/>
        <sz val="11"/>
        <color indexed="8"/>
        <rFont val="Calibri"/>
        <family val="2"/>
      </rPr>
      <t xml:space="preserve">?  </t>
    </r>
  </si>
  <si>
    <t>AC: Will change(s) to system impact how the system limits: (i) information system access to authorized users, processes acting on behalf of authorized users or devices (including other information systems); and (ii) the types of transactions and functions that authorized users are permitted to exercise.</t>
  </si>
  <si>
    <t>AT: Will change(s) impact required system training to ensure that personnel are adequately trained to carry out their assigned information security-related duties and responsibilities?</t>
  </si>
  <si>
    <t>AU: Will change(s) impact how system audit requirements to (i) create, protect, and retain information system audit records to the extent needed to enable the monitoring, analysis, investigation, and reporting of unlawful, unauthorized, or inappropriate information system activity; and (ii) ensure that the actions of individual information system users can be uniquely traced to those users so they can be held accountable for their actions.</t>
  </si>
  <si>
    <t>PE: Will change(s) to the system/system environment impact how (i) physical access to information systems, equipment, and the respective operating environments is limited to authorized individuals; (ii) the physical plant and support infrastructure for information systems is protected; (iii) supporting utilities for information systems is provided; (iv) and (v) appropriate environmental controls in facilities are provided.</t>
  </si>
  <si>
    <t>SC: Will change(s) to the system impact how: (i) communications (i.e., information transmitted or received by organizational information systems) are monitored, controlled, and protected at the external boundaries and key internal boundaries of the information systems; and (ii) architectural designs, software development techniques, and systems engineering principles that promote effective information security are implemented.</t>
  </si>
  <si>
    <t>SI: Will change(s) to the system impact how (i) system flaws are identified, reported, and corrected in a timely manner; (ii) malicious code protection is employed; (iii) system events are monitored and detected; (iv) the correct operation of security functions is verified; and (v) information is checked for accuracy, completeness, validity, and authenticity.</t>
  </si>
  <si>
    <t>Added change options on Page 3, #3</t>
  </si>
  <si>
    <t>Removed option of "other" on Page 4 #1</t>
  </si>
  <si>
    <t>The SIA supports implementation of NIST SP 800-53 security control CM-4 Security Impact Analysis, NIST SP 800-128 activities for security-focused configuration management (SecCM), and HIPAA Security Rule requirements for 164.308(a)(8) Evaluation, 164.316(b)(1) Documentation, and 164.316(b)(2)(iii) Updates.
NIST SP 800-53 requires CM-4 Security Impact Analysis (SIA), which should improve risk identification and documentation of security review for development efforts or proposed enhancements and changes to existing applications and systems in Change Management.
The SIA is a required component of the NIST SP 800-53 System Security Plan (SSP), Risk Assessment (RA), and Configuration Management Plan (CMP).  Enhancements and changes to applications or systems in sustainment (which includes all patches) will be required to provide documentation that a security review of potential impacts was conducted, risk appropriately addressed, and the overall security configuration was determined consistent with the current Authority to Operate (ATO).  In order to obtain approval to proceed with changes, projects must provide evidence of this review and assurance that the existing ATO is not negatively affected, or if the ATO is impacted the appropriate schedule and resources to accommodate a new ATO are rendered before the change is approved.</t>
  </si>
  <si>
    <r>
      <rPr>
        <sz val="14"/>
        <rFont val="Calibri"/>
        <family val="2"/>
      </rPr>
      <t>NIST recommends th</t>
    </r>
    <r>
      <rPr>
        <sz val="14"/>
        <color indexed="8"/>
        <rFont val="Calibri"/>
        <family val="2"/>
      </rPr>
      <t xml:space="preserve">at an SIA be completed to evaluate the security impacts of a proposed development effort (such as a New Service Request); change to systems in sustainment (including patches); maintenance/sustainment or enhancements to an existing system; or national rollout of a Class III product or innovation.  Other uses may apply.  The chart above identifies the components of the template to complete depending on your situation.  Complete the "Project Information" worksheet with high level information regarding the development effort.  For development of new applications/ systems, Page 1 and Page 2 should be completed.  For sustainment/maintenance or enhancements to existing applications/ systems including minor applications, Page 1, Page 2, Page 3, and Security Family Questionnaire should be completed.  For Class III to Class I, Innovation, or other development efforts affecting a site, Page 1 - 4 and Security Family Questionnaire should be completed.  </t>
    </r>
  </si>
  <si>
    <r>
      <t xml:space="preserve">The SIA should be conducted before deployment or change is approved and implemented but also in the case of emergency/ unscheduled changes.  The SIA is the responsibility of System Owners for applications and systems in operation/ production and Project Managers for applications and systems in development.  
</t>
    </r>
    <r>
      <rPr>
        <sz val="14"/>
        <color rgb="FFFF0000"/>
        <rFont val="Calibri"/>
        <family val="2"/>
        <scheme val="minor"/>
      </rPr>
      <t xml:space="preserve">**The SIA is not intended to be a sensitive document as it does not identify actual vulnerabilities, just potential vulnerabilities.  Completed SIAs should be included as an appendix to the Configuration Management Plan and/ or posted on a project's TSPR page.  
• PD Technical Services Project Repository (TSPR) for web publication:
(http://tspr.vista.med.va.gov/tspr/index.asp)
• SDE PMAS projects will use the SDE Program Administration Office (PAO) Record Center for SDE
project documentation:
(http://vaww.project.portal.va.gov/sites/Records/Records/Forms/AllItems.aspx)
Other OOR PMAS projects may continue using their current organizational repositories.
</t>
    </r>
    <r>
      <rPr>
        <sz val="14"/>
        <color theme="1"/>
        <rFont val="Calibri"/>
        <family val="2"/>
        <scheme val="minor"/>
      </rPr>
      <t xml:space="preserve">
System Owners or Project Managers may work with their Information Security Officer and VHA Security Specialist (for health care products or EPHI systems) to complete the SIA.  To request an Information Security Officer, please contact VA FSS ISO REQUESTS &lt;VAFSSISOREQUESTS@va.gov&gt;.  To request a VHA Security Specialist, please contact VHA 10P2 OIA HCSR REQUESTS &lt;VHA10P2OIAHCSRREQUESTS@va.gov&gt;.     </t>
    </r>
  </si>
  <si>
    <t>Bobbi Begay</t>
  </si>
  <si>
    <t>Healthcare support and delivery</t>
  </si>
  <si>
    <t>R1-4 VistA (CPRS)</t>
  </si>
  <si>
    <t>VA Enterprise Cloud (AWS)</t>
  </si>
  <si>
    <t>Cloud Services (infrastructure) VAEC (AWS)</t>
  </si>
  <si>
    <t>Palo Alto or Bay Pines</t>
  </si>
  <si>
    <t xml:space="preserve"> September 2018</t>
  </si>
  <si>
    <t>https://vaww.vashare.oit.va.gov/sites/ehrm/CTO/VistA Standardization and Security Documents/VistA Adaptive Maintenance (VAM)/Reports/SCHED VAM 2018-02-16 20_12_38.mpp</t>
  </si>
  <si>
    <t>Nilesh Lal, Nilesh.Lal@va.gov, 703-594-8640</t>
  </si>
  <si>
    <t>Rafael Richards,MD, rafael.richards@va.gov, 202-469-1527</t>
  </si>
  <si>
    <t>VistA Adaptive Maintenance (VAM)</t>
  </si>
  <si>
    <t>VistA Adaptive Maintenance (VAM) is currently being developed as a beta system in support of VistA Standardization.  VAM and its associated components (VICS Server and Datastore, RPC Router, Router Manager) will be contained within a single security boundary hosted in the VA’s Enterprise Cloud (VAEC) using Amazon Web Services (AWS).  
VAM is a pilot to test the plan to move VA from 130 separate, complex, unmaintainable VISTA systems to a single, secure, commercially-managed set of centralized cloud-based services while maintaining the full continuity of care and workflows of the current clinical client, CPRS.</t>
  </si>
  <si>
    <t>Dick Rickard</t>
  </si>
  <si>
    <t>Rita Grewal</t>
  </si>
  <si>
    <t xml:space="preserve">This system is partially inherited from VAEC AWS. </t>
  </si>
  <si>
    <t>Dick Rickard, Dick.Rickard@va.gov, 503-884-6178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</si>
</sst>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59" x14ac:knownFonts="1">
    <font>
      <sz val="11"/>
      <color theme="1"/>
      <name val="Calibri"/>
      <family val="2"/>
      <scheme val="minor"/>
    </font>
    <font>
      <sz val="11"/>
      <color indexed="8"/>
      <name val="Calibri"/>
      <family val="2"/>
    </font>
    <font>
      <b/>
      <sz val="11"/>
      <color indexed="56"/>
      <name val="Calibri"/>
      <family val="2"/>
    </font>
    <font>
      <i/>
      <sz val="11"/>
      <color indexed="8"/>
      <name val="Calibri"/>
      <family val="2"/>
    </font>
    <font>
      <b/>
      <i/>
      <sz val="11"/>
      <color indexed="8"/>
      <name val="Calibri"/>
      <family val="2"/>
    </font>
    <font>
      <sz val="11"/>
      <color indexed="60"/>
      <name val="Calibri"/>
      <family val="2"/>
    </font>
    <font>
      <b/>
      <sz val="11"/>
      <color indexed="60"/>
      <name val="Calibri"/>
      <family val="2"/>
    </font>
    <font>
      <sz val="11"/>
      <color indexed="56"/>
      <name val="Calibri"/>
      <family val="2"/>
    </font>
    <font>
      <b/>
      <sz val="16"/>
      <color indexed="62"/>
      <name val="Calibri"/>
      <family val="2"/>
    </font>
    <font>
      <b/>
      <sz val="18"/>
      <color indexed="8"/>
      <name val="Calibri"/>
      <family val="2"/>
    </font>
    <font>
      <sz val="14"/>
      <color indexed="8"/>
      <name val="Calibri"/>
      <family val="2"/>
    </font>
    <font>
      <sz val="14"/>
      <name val="Calibri"/>
      <family val="2"/>
    </font>
    <font>
      <sz val="14"/>
      <color indexed="10"/>
      <name val="Calibri"/>
      <family val="2"/>
    </font>
    <font>
      <b/>
      <sz val="14"/>
      <color indexed="8"/>
      <name val="Calibri"/>
      <family val="2"/>
    </font>
    <font>
      <b/>
      <strike/>
      <sz val="11"/>
      <color indexed="10"/>
      <name val="Calibri"/>
      <family val="2"/>
    </font>
    <font>
      <i/>
      <sz val="11"/>
      <color indexed="56"/>
      <name val="Calibri"/>
      <family val="2"/>
    </font>
    <font>
      <b/>
      <i/>
      <sz val="11"/>
      <color indexed="62"/>
      <name val="Calibri"/>
      <family val="2"/>
    </font>
    <font>
      <b/>
      <sz val="11"/>
      <color indexed="62"/>
      <name val="Calibri"/>
      <family val="2"/>
    </font>
    <font>
      <sz val="11"/>
      <color indexed="62"/>
      <name val="Calibri"/>
      <family val="2"/>
    </font>
    <font>
      <sz val="11"/>
      <color theme="1"/>
      <name val="Calibri"/>
      <family val="2"/>
      <scheme val="minor"/>
    </font>
    <font>
      <sz val="11"/>
      <color theme="0"/>
      <name val="Calibri"/>
      <family val="2"/>
      <scheme val="minor"/>
    </font>
    <font>
      <sz val="11"/>
      <color rgb="FF9C6500"/>
      <name val="Calibri"/>
      <family val="2"/>
      <scheme val="minor"/>
    </font>
    <font>
      <b/>
      <sz val="15"/>
      <color theme="3"/>
      <name val="Calibri"/>
      <family val="2"/>
      <scheme val="minor"/>
    </font>
    <font>
      <b/>
      <sz val="11"/>
      <color theme="3"/>
      <name val="Calibri"/>
      <family val="2"/>
      <scheme val="minor"/>
    </font>
    <font>
      <u/>
      <sz val="11"/>
      <color theme="10"/>
      <name val="Calibri"/>
      <family val="2"/>
    </font>
    <font>
      <sz val="11"/>
      <color rgb="FF3F3F76"/>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theme="3"/>
      <name val="Calibri"/>
      <family val="2"/>
      <scheme val="minor"/>
    </font>
    <font>
      <b/>
      <sz val="11"/>
      <color theme="1"/>
      <name val="Times New Roman"/>
      <family val="1"/>
    </font>
    <font>
      <b/>
      <sz val="12"/>
      <color theme="1"/>
      <name val="Calibri"/>
      <family val="2"/>
      <scheme val="minor"/>
    </font>
    <font>
      <b/>
      <sz val="16"/>
      <color rgb="FF3F3F76"/>
      <name val="Calibri"/>
      <family val="2"/>
      <scheme val="minor"/>
    </font>
    <font>
      <b/>
      <sz val="10"/>
      <color rgb="FF3F3F76"/>
      <name val="Calibri"/>
      <family val="2"/>
      <scheme val="minor"/>
    </font>
    <font>
      <b/>
      <sz val="16"/>
      <color theme="1"/>
      <name val="Calibri"/>
      <family val="2"/>
      <scheme val="minor"/>
    </font>
    <font>
      <b/>
      <sz val="10"/>
      <color theme="1"/>
      <name val="Calibri"/>
      <family val="2"/>
      <scheme val="minor"/>
    </font>
    <font>
      <b/>
      <sz val="11"/>
      <color rgb="FFFF0000"/>
      <name val="Calibri"/>
      <family val="2"/>
      <scheme val="minor"/>
    </font>
    <font>
      <sz val="11"/>
      <name val="Calibri"/>
      <family val="2"/>
      <scheme val="minor"/>
    </font>
    <font>
      <b/>
      <sz val="18"/>
      <color theme="1"/>
      <name val="Calibri"/>
      <family val="2"/>
      <scheme val="minor"/>
    </font>
    <font>
      <b/>
      <sz val="16"/>
      <color theme="3"/>
      <name val="Calibri"/>
      <family val="2"/>
      <scheme val="minor"/>
    </font>
    <font>
      <i/>
      <sz val="11"/>
      <color theme="3"/>
      <name val="Calibri"/>
      <family val="2"/>
      <scheme val="minor"/>
    </font>
    <font>
      <b/>
      <sz val="11"/>
      <color rgb="FF3F3F76"/>
      <name val="Calibri"/>
      <family val="2"/>
      <scheme val="minor"/>
    </font>
    <font>
      <i/>
      <sz val="12"/>
      <color theme="1"/>
      <name val="Calibri"/>
      <family val="2"/>
      <scheme val="minor"/>
    </font>
    <font>
      <sz val="11"/>
      <color rgb="FFC00000"/>
      <name val="Calibri"/>
      <family val="2"/>
      <scheme val="minor"/>
    </font>
    <font>
      <sz val="14"/>
      <color theme="1"/>
      <name val="Calibri"/>
      <family val="2"/>
      <scheme val="minor"/>
    </font>
    <font>
      <sz val="14"/>
      <color rgb="FFFF0000"/>
      <name val="Calibri"/>
      <family val="2"/>
      <scheme val="minor"/>
    </font>
    <font>
      <sz val="14"/>
      <color theme="1"/>
      <name val="Calibri"/>
      <family val="2"/>
    </font>
    <font>
      <b/>
      <sz val="14"/>
      <color theme="1"/>
      <name val="Calibri"/>
      <family val="2"/>
      <scheme val="minor"/>
    </font>
    <font>
      <sz val="14"/>
      <name val="Calibri"/>
      <family val="2"/>
      <scheme val="minor"/>
    </font>
    <font>
      <b/>
      <i/>
      <sz val="11"/>
      <color theme="3"/>
      <name val="Calibri"/>
      <family val="2"/>
      <scheme val="minor"/>
    </font>
    <font>
      <i/>
      <u/>
      <sz val="11"/>
      <color theme="10"/>
      <name val="Calibri"/>
      <family val="2"/>
    </font>
    <font>
      <b/>
      <sz val="11"/>
      <color rgb="FF9C6500"/>
      <name val="Calibri"/>
      <family val="2"/>
      <scheme val="minor"/>
    </font>
    <font>
      <b/>
      <i/>
      <sz val="11"/>
      <color rgb="FF3F3F76"/>
      <name val="Calibri"/>
      <family val="2"/>
      <scheme val="minor"/>
    </font>
    <font>
      <b/>
      <u/>
      <sz val="11"/>
      <color theme="10"/>
      <name val="Calibri"/>
      <family val="2"/>
    </font>
    <font>
      <b/>
      <u/>
      <sz val="14"/>
      <color rgb="FFFF0000"/>
      <name val="Calibri"/>
      <family val="2"/>
      <scheme val="minor"/>
    </font>
    <font>
      <sz val="11"/>
      <color theme="3"/>
      <name val="Calibri"/>
      <family val="2"/>
    </font>
    <font>
      <i/>
      <sz val="11"/>
      <color rgb="FF000000"/>
      <name val="Calibri"/>
      <family val="2"/>
      <scheme val="minor"/>
    </font>
    <font>
      <b/>
      <sz val="11"/>
      <color theme="3"/>
      <name val="Calibri"/>
      <family val="2"/>
    </font>
    <font>
      <sz val="10"/>
      <color rgb="FF000000"/>
      <name val="Segoe UI"/>
      <family val="2"/>
    </font>
  </fonts>
  <fills count="12">
    <fill>
      <patternFill patternType="none"/>
    </fill>
    <fill>
      <patternFill patternType="gray125"/>
    </fill>
    <fill>
      <patternFill patternType="solid">
        <fgColor theme="7" tint="0.79998168889431442"/>
        <bgColor indexed="65"/>
      </patternFill>
    </fill>
    <fill>
      <patternFill patternType="solid">
        <fgColor rgb="FFFFEB9C"/>
      </patternFill>
    </fill>
    <fill>
      <patternFill patternType="solid">
        <fgColor rgb="FFFFCC99"/>
      </patternFill>
    </fill>
    <fill>
      <patternFill patternType="solid">
        <fgColor rgb="FFFFFFCC"/>
      </patternFill>
    </fill>
    <fill>
      <patternFill patternType="solid">
        <fgColor theme="7" tint="0.79998168889431442"/>
        <bgColor indexed="64"/>
      </patternFill>
    </fill>
    <fill>
      <patternFill patternType="solid">
        <fgColor theme="0"/>
        <bgColor indexed="64"/>
      </patternFill>
    </fill>
    <fill>
      <patternFill patternType="solid">
        <fgColor rgb="FFFFEB9C"/>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DD71"/>
        <bgColor indexed="64"/>
      </patternFill>
    </fill>
  </fills>
  <borders count="96">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style="thin">
        <color theme="4"/>
      </top>
      <bottom style="thin">
        <color theme="4"/>
      </bottom>
      <diagonal/>
    </border>
    <border>
      <left/>
      <right/>
      <top style="thin">
        <color theme="3" tint="0.39997558519241921"/>
      </top>
      <bottom style="medium">
        <color theme="3" tint="0.39997558519241921"/>
      </bottom>
      <diagonal/>
    </border>
    <border>
      <left/>
      <right/>
      <top style="thin">
        <color theme="3" tint="0.39997558519241921"/>
      </top>
      <bottom style="thin">
        <color theme="3" tint="0.39997558519241921"/>
      </bottom>
      <diagonal/>
    </border>
    <border>
      <left/>
      <right/>
      <top style="thin">
        <color theme="4"/>
      </top>
      <bottom/>
      <diagonal/>
    </border>
    <border>
      <left/>
      <right/>
      <top/>
      <bottom style="thin">
        <color theme="4"/>
      </bottom>
      <diagonal/>
    </border>
    <border>
      <left/>
      <right/>
      <top style="thin">
        <color theme="3" tint="0.39997558519241921"/>
      </top>
      <bottom/>
      <diagonal/>
    </border>
    <border>
      <left/>
      <right/>
      <top/>
      <bottom style="thin">
        <color theme="3" tint="0.39997558519241921"/>
      </bottom>
      <diagonal/>
    </border>
    <border>
      <left/>
      <right/>
      <top style="thin">
        <color theme="3" tint="0.39997558519241921"/>
      </top>
      <bottom style="medium">
        <color theme="4"/>
      </bottom>
      <diagonal/>
    </border>
    <border>
      <left/>
      <right/>
      <top style="thin">
        <color theme="3"/>
      </top>
      <bottom style="thin">
        <color theme="3"/>
      </bottom>
      <diagonal/>
    </border>
    <border>
      <left/>
      <right/>
      <top/>
      <bottom style="thin">
        <color theme="3"/>
      </bottom>
      <diagonal/>
    </border>
    <border>
      <left style="thin">
        <color theme="4"/>
      </left>
      <right style="medium">
        <color theme="4"/>
      </right>
      <top/>
      <bottom style="thin">
        <color theme="4"/>
      </bottom>
      <diagonal/>
    </border>
    <border>
      <left style="thin">
        <color theme="4"/>
      </left>
      <right style="medium">
        <color theme="4"/>
      </right>
      <top/>
      <bottom/>
      <diagonal/>
    </border>
    <border>
      <left style="medium">
        <color theme="4"/>
      </left>
      <right/>
      <top/>
      <bottom style="thin">
        <color theme="3" tint="0.39997558519241921"/>
      </bottom>
      <diagonal/>
    </border>
    <border>
      <left/>
      <right style="medium">
        <color theme="4"/>
      </right>
      <top/>
      <bottom style="thin">
        <color theme="3" tint="0.39997558519241921"/>
      </bottom>
      <diagonal/>
    </border>
    <border>
      <left/>
      <right style="medium">
        <color theme="4"/>
      </right>
      <top/>
      <bottom/>
      <diagonal/>
    </border>
    <border>
      <left/>
      <right style="medium">
        <color theme="4"/>
      </right>
      <top/>
      <bottom style="medium">
        <color theme="4"/>
      </bottom>
      <diagonal/>
    </border>
    <border>
      <left/>
      <right style="medium">
        <color theme="4"/>
      </right>
      <top style="thin">
        <color theme="4"/>
      </top>
      <bottom/>
      <diagonal/>
    </border>
    <border>
      <left style="medium">
        <color theme="4"/>
      </left>
      <right/>
      <top style="thin">
        <color theme="4"/>
      </top>
      <bottom/>
      <diagonal/>
    </border>
    <border>
      <left style="medium">
        <color theme="4"/>
      </left>
      <right/>
      <top/>
      <bottom/>
      <diagonal/>
    </border>
    <border>
      <left style="medium">
        <color theme="4"/>
      </left>
      <right/>
      <top/>
      <bottom style="medium">
        <color theme="4"/>
      </bottom>
      <diagonal/>
    </border>
    <border>
      <left/>
      <right/>
      <top/>
      <bottom style="medium">
        <color theme="4"/>
      </bottom>
      <diagonal/>
    </border>
    <border>
      <left style="medium">
        <color theme="4"/>
      </left>
      <right/>
      <top style="thin">
        <color theme="3" tint="0.39997558519241921"/>
      </top>
      <bottom/>
      <diagonal/>
    </border>
    <border>
      <left style="medium">
        <color theme="4"/>
      </left>
      <right/>
      <top style="thin">
        <color theme="3" tint="0.39997558519241921"/>
      </top>
      <bottom style="thin">
        <color theme="3" tint="0.39997558519241921"/>
      </bottom>
      <diagonal/>
    </border>
    <border>
      <left style="medium">
        <color theme="4"/>
      </left>
      <right/>
      <top/>
      <bottom style="thin">
        <color theme="4"/>
      </bottom>
      <diagonal/>
    </border>
    <border>
      <left style="medium">
        <color theme="4"/>
      </left>
      <right/>
      <top style="thin">
        <color theme="4"/>
      </top>
      <bottom style="thin">
        <color theme="4"/>
      </bottom>
      <diagonal/>
    </border>
    <border>
      <left style="medium">
        <color theme="4"/>
      </left>
      <right/>
      <top style="thin">
        <color theme="3" tint="0.39997558519241921"/>
      </top>
      <bottom style="medium">
        <color theme="4"/>
      </bottom>
      <diagonal/>
    </border>
    <border>
      <left style="thin">
        <color theme="4"/>
      </left>
      <right style="thin">
        <color theme="4"/>
      </right>
      <top style="thin">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medium">
        <color theme="4"/>
      </left>
      <right style="thin">
        <color theme="4"/>
      </right>
      <top/>
      <bottom style="thin">
        <color theme="4"/>
      </bottom>
      <diagonal/>
    </border>
    <border>
      <left style="thin">
        <color theme="4"/>
      </left>
      <right style="thin">
        <color theme="4"/>
      </right>
      <top/>
      <bottom style="thin">
        <color theme="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top style="thin">
        <color theme="4"/>
      </top>
      <bottom style="thin">
        <color theme="3" tint="0.39997558519241921"/>
      </bottom>
      <diagonal/>
    </border>
    <border>
      <left/>
      <right/>
      <top style="thin">
        <color theme="4"/>
      </top>
      <bottom style="thin">
        <color theme="3" tint="0.39997558519241921"/>
      </bottom>
      <diagonal/>
    </border>
    <border>
      <left style="thin">
        <color theme="4"/>
      </left>
      <right style="medium">
        <color theme="4"/>
      </right>
      <top style="medium">
        <color theme="4"/>
      </top>
      <bottom/>
      <diagonal/>
    </border>
    <border>
      <left style="double">
        <color theme="4"/>
      </left>
      <right style="double">
        <color theme="4"/>
      </right>
      <top style="double">
        <color theme="4"/>
      </top>
      <bottom style="double">
        <color theme="4"/>
      </bottom>
      <diagonal/>
    </border>
    <border>
      <left/>
      <right style="medium">
        <color theme="4"/>
      </right>
      <top/>
      <bottom style="thin">
        <color theme="4"/>
      </bottom>
      <diagonal/>
    </border>
    <border>
      <left/>
      <right style="medium">
        <color theme="4"/>
      </right>
      <top style="thin">
        <color theme="4"/>
      </top>
      <bottom style="thin">
        <color theme="4"/>
      </bottom>
      <diagonal/>
    </border>
    <border>
      <left/>
      <right style="medium">
        <color theme="4"/>
      </right>
      <top style="thin">
        <color theme="4"/>
      </top>
      <bottom style="medium">
        <color theme="4"/>
      </bottom>
      <diagonal/>
    </border>
    <border>
      <left style="double">
        <color theme="4"/>
      </left>
      <right style="double">
        <color theme="4"/>
      </right>
      <top style="thin">
        <color theme="4"/>
      </top>
      <bottom style="double">
        <color theme="4"/>
      </bottom>
      <diagonal/>
    </border>
    <border>
      <left style="double">
        <color theme="4"/>
      </left>
      <right style="medium">
        <color theme="4"/>
      </right>
      <top style="double">
        <color theme="4"/>
      </top>
      <bottom style="double">
        <color theme="4"/>
      </bottom>
      <diagonal/>
    </border>
    <border>
      <left style="medium">
        <color theme="4"/>
      </left>
      <right style="thin">
        <color theme="4"/>
      </right>
      <top style="medium">
        <color theme="4"/>
      </top>
      <bottom style="medium">
        <color theme="4"/>
      </bottom>
      <diagonal/>
    </border>
    <border>
      <left style="thin">
        <color theme="4"/>
      </left>
      <right style="thin">
        <color theme="4"/>
      </right>
      <top style="medium">
        <color theme="4"/>
      </top>
      <bottom style="medium">
        <color theme="4"/>
      </bottom>
      <diagonal/>
    </border>
    <border>
      <left style="thin">
        <color theme="4"/>
      </left>
      <right style="medium">
        <color theme="4"/>
      </right>
      <top style="medium">
        <color theme="4"/>
      </top>
      <bottom style="medium">
        <color theme="4"/>
      </bottom>
      <diagonal/>
    </border>
    <border>
      <left/>
      <right style="thin">
        <color theme="4"/>
      </right>
      <top/>
      <bottom/>
      <diagonal/>
    </border>
    <border>
      <left style="double">
        <color theme="4"/>
      </left>
      <right style="medium">
        <color theme="4"/>
      </right>
      <top/>
      <bottom style="double">
        <color theme="4"/>
      </bottom>
      <diagonal/>
    </border>
    <border>
      <left style="medium">
        <color theme="4"/>
      </left>
      <right/>
      <top style="thin">
        <color theme="3" tint="0.39997558519241921"/>
      </top>
      <bottom style="thin">
        <color theme="4"/>
      </bottom>
      <diagonal/>
    </border>
    <border>
      <left/>
      <right/>
      <top style="thin">
        <color theme="3" tint="0.39997558519241921"/>
      </top>
      <bottom style="thin">
        <color theme="4"/>
      </bottom>
      <diagonal/>
    </border>
    <border>
      <left style="double">
        <color theme="4"/>
      </left>
      <right style="medium">
        <color theme="4"/>
      </right>
      <top style="thin">
        <color theme="4"/>
      </top>
      <bottom style="thin">
        <color theme="4"/>
      </bottom>
      <diagonal/>
    </border>
    <border>
      <left/>
      <right style="double">
        <color theme="4"/>
      </right>
      <top style="thin">
        <color theme="4"/>
      </top>
      <bottom style="thin">
        <color theme="4"/>
      </bottom>
      <diagonal/>
    </border>
    <border>
      <left/>
      <right style="double">
        <color theme="4"/>
      </right>
      <top style="thin">
        <color theme="3" tint="0.39997558519241921"/>
      </top>
      <bottom style="thin">
        <color theme="4"/>
      </bottom>
      <diagonal/>
    </border>
    <border>
      <left/>
      <right style="double">
        <color theme="3"/>
      </right>
      <top style="thin">
        <color theme="3"/>
      </top>
      <bottom/>
      <diagonal/>
    </border>
    <border>
      <left/>
      <right style="double">
        <color theme="3"/>
      </right>
      <top/>
      <bottom style="thin">
        <color theme="3"/>
      </bottom>
      <diagonal/>
    </border>
    <border>
      <left/>
      <right style="double">
        <color theme="3"/>
      </right>
      <top/>
      <bottom style="thick">
        <color theme="4"/>
      </bottom>
      <diagonal/>
    </border>
    <border>
      <left style="double">
        <color theme="4"/>
      </left>
      <right style="thick">
        <color theme="4"/>
      </right>
      <top style="double">
        <color theme="4"/>
      </top>
      <bottom style="double">
        <color theme="4"/>
      </bottom>
      <diagonal/>
    </border>
    <border>
      <left/>
      <right style="thick">
        <color theme="4"/>
      </right>
      <top/>
      <bottom/>
      <diagonal/>
    </border>
    <border>
      <left/>
      <right style="thick">
        <color theme="4"/>
      </right>
      <top/>
      <bottom style="thin">
        <color theme="4"/>
      </bottom>
      <diagonal/>
    </border>
    <border>
      <left/>
      <right style="thick">
        <color theme="4"/>
      </right>
      <top style="double">
        <color theme="4"/>
      </top>
      <bottom style="thin">
        <color theme="4"/>
      </bottom>
      <diagonal/>
    </border>
    <border>
      <left/>
      <right style="thick">
        <color theme="4"/>
      </right>
      <top style="thin">
        <color theme="4"/>
      </top>
      <bottom style="thin">
        <color theme="4"/>
      </bottom>
      <diagonal/>
    </border>
    <border>
      <left/>
      <right style="thick">
        <color theme="4"/>
      </right>
      <top style="thin">
        <color theme="3"/>
      </top>
      <bottom style="thin">
        <color theme="3"/>
      </bottom>
      <diagonal/>
    </border>
    <border>
      <left/>
      <right style="thick">
        <color theme="4"/>
      </right>
      <top/>
      <bottom style="thin">
        <color theme="3"/>
      </bottom>
      <diagonal/>
    </border>
    <border>
      <left style="double">
        <color theme="3"/>
      </left>
      <right style="thick">
        <color theme="4"/>
      </right>
      <top/>
      <bottom style="double">
        <color theme="3"/>
      </bottom>
      <diagonal/>
    </border>
    <border>
      <left style="double">
        <color theme="3"/>
      </left>
      <right style="thick">
        <color theme="4"/>
      </right>
      <top/>
      <bottom style="thick">
        <color theme="4"/>
      </bottom>
      <diagonal/>
    </border>
    <border>
      <left/>
      <right style="thick">
        <color theme="4"/>
      </right>
      <top style="thin">
        <color theme="3"/>
      </top>
      <bottom/>
      <diagonal/>
    </border>
    <border>
      <left style="thick">
        <color theme="4"/>
      </left>
      <right/>
      <top style="thin">
        <color theme="3"/>
      </top>
      <bottom style="thin">
        <color theme="3"/>
      </bottom>
      <diagonal/>
    </border>
    <border>
      <left style="thick">
        <color theme="4"/>
      </left>
      <right/>
      <top/>
      <bottom style="thin">
        <color theme="3"/>
      </bottom>
      <diagonal/>
    </border>
    <border>
      <left style="thick">
        <color theme="4"/>
      </left>
      <right/>
      <top/>
      <bottom/>
      <diagonal/>
    </border>
    <border>
      <left style="thick">
        <color theme="4"/>
      </left>
      <right/>
      <top style="thin">
        <color theme="4"/>
      </top>
      <bottom/>
      <diagonal/>
    </border>
    <border>
      <left style="thick">
        <color theme="4"/>
      </left>
      <right/>
      <top/>
      <bottom style="thin">
        <color theme="4"/>
      </bottom>
      <diagonal/>
    </border>
    <border>
      <left/>
      <right/>
      <top style="thin">
        <color theme="3"/>
      </top>
      <bottom/>
      <diagonal/>
    </border>
    <border>
      <left style="thick">
        <color theme="4"/>
      </left>
      <right/>
      <top/>
      <bottom style="thick">
        <color theme="4"/>
      </bottom>
      <diagonal/>
    </border>
    <border>
      <left style="double">
        <color theme="3"/>
      </left>
      <right style="thick">
        <color theme="4"/>
      </right>
      <top style="double">
        <color theme="3"/>
      </top>
      <bottom style="thin">
        <color theme="4"/>
      </bottom>
      <diagonal/>
    </border>
    <border>
      <left/>
      <right style="double">
        <color theme="4"/>
      </right>
      <top/>
      <bottom/>
      <diagonal/>
    </border>
    <border>
      <left/>
      <right style="double">
        <color theme="4"/>
      </right>
      <top/>
      <bottom style="thin">
        <color theme="3"/>
      </bottom>
      <diagonal/>
    </border>
    <border>
      <left style="thin">
        <color theme="4"/>
      </left>
      <right/>
      <top style="thin">
        <color theme="4"/>
      </top>
      <bottom/>
      <diagonal/>
    </border>
    <border>
      <left style="thin">
        <color theme="4"/>
      </left>
      <right/>
      <top/>
      <bottom/>
      <diagonal/>
    </border>
    <border>
      <left style="thin">
        <color theme="4"/>
      </left>
      <right/>
      <top/>
      <bottom style="medium">
        <color theme="4"/>
      </bottom>
      <diagonal/>
    </border>
    <border>
      <left style="thin">
        <color theme="4"/>
      </left>
      <right/>
      <top/>
      <bottom style="thin">
        <color theme="4"/>
      </bottom>
      <diagonal/>
    </border>
    <border>
      <left/>
      <right style="thin">
        <color theme="4"/>
      </right>
      <top style="medium">
        <color theme="4"/>
      </top>
      <bottom/>
      <diagonal/>
    </border>
    <border>
      <left style="thin">
        <color theme="4"/>
      </left>
      <right style="medium">
        <color theme="4"/>
      </right>
      <top style="thin">
        <color theme="4"/>
      </top>
      <bottom/>
      <diagonal/>
    </border>
    <border>
      <left style="thick">
        <color theme="4"/>
      </left>
      <right/>
      <top style="thick">
        <color theme="4"/>
      </top>
      <bottom style="double">
        <color theme="4"/>
      </bottom>
      <diagonal/>
    </border>
    <border>
      <left/>
      <right/>
      <top style="thick">
        <color theme="4"/>
      </top>
      <bottom style="double">
        <color theme="4"/>
      </bottom>
      <diagonal/>
    </border>
    <border>
      <left/>
      <right style="thick">
        <color theme="4"/>
      </right>
      <top style="thick">
        <color theme="4"/>
      </top>
      <bottom style="double">
        <color theme="4"/>
      </bottom>
      <diagonal/>
    </border>
    <border>
      <left style="medium">
        <color theme="4"/>
      </left>
      <right/>
      <top style="medium">
        <color theme="4"/>
      </top>
      <bottom style="double">
        <color theme="4"/>
      </bottom>
      <diagonal/>
    </border>
    <border>
      <left/>
      <right/>
      <top style="medium">
        <color theme="4"/>
      </top>
      <bottom style="double">
        <color theme="4"/>
      </bottom>
      <diagonal/>
    </border>
    <border>
      <left style="medium">
        <color theme="4"/>
      </left>
      <right/>
      <top style="double">
        <color theme="4"/>
      </top>
      <bottom/>
      <diagonal/>
    </border>
    <border>
      <left/>
      <right/>
      <top style="double">
        <color theme="4"/>
      </top>
      <bottom/>
      <diagonal/>
    </border>
  </borders>
  <cellStyleXfs count="8">
    <xf numFmtId="0" fontId="0" fillId="0" borderId="0"/>
    <xf numFmtId="0" fontId="19" fillId="2" borderId="0" applyNumberFormat="0" applyBorder="0" applyAlignment="0" applyProtection="0"/>
    <xf numFmtId="0" fontId="21" fillId="3" borderId="0"/>
    <xf numFmtId="0" fontId="22" fillId="0" borderId="2" applyNumberFormat="0" applyFill="0" applyAlignment="0" applyProtection="0"/>
    <xf numFmtId="0" fontId="24" fillId="0" borderId="0" applyNumberFormat="0" applyFill="0" applyBorder="0" applyAlignment="0" applyProtection="0">
      <alignment vertical="top"/>
      <protection locked="0"/>
    </xf>
    <xf numFmtId="0" fontId="25" fillId="4" borderId="1" applyNumberFormat="0" applyAlignment="0" applyProtection="0"/>
    <xf numFmtId="0" fontId="21" fillId="3" borderId="0" applyNumberFormat="0" applyBorder="0" applyAlignment="0" applyProtection="0"/>
    <xf numFmtId="0" fontId="19" fillId="5" borderId="3" applyNumberFormat="0" applyFont="0" applyAlignment="0" applyProtection="0"/>
  </cellStyleXfs>
  <cellXfs count="357">
    <xf numFmtId="0" fontId="0" fillId="0" borderId="0" xfId="0"/>
    <xf numFmtId="164" fontId="28" fillId="6" borderId="0" xfId="1" applyNumberFormat="1" applyFont="1" applyFill="1" applyBorder="1" applyAlignment="1" applyProtection="1">
      <alignment horizontal="left" vertical="top" wrapText="1"/>
    </xf>
    <xf numFmtId="164" fontId="28" fillId="6" borderId="4" xfId="1" applyNumberFormat="1" applyFont="1" applyFill="1" applyBorder="1" applyAlignment="1" applyProtection="1">
      <alignment horizontal="left" vertical="top" wrapText="1"/>
    </xf>
    <xf numFmtId="0" fontId="22" fillId="7" borderId="5" xfId="3" applyFont="1" applyFill="1" applyBorder="1" applyAlignment="1" applyProtection="1">
      <alignment horizontal="left"/>
    </xf>
    <xf numFmtId="0" fontId="29" fillId="7" borderId="5" xfId="0" applyFont="1" applyFill="1" applyBorder="1" applyAlignment="1" applyProtection="1">
      <alignment horizontal="left"/>
    </xf>
    <xf numFmtId="0" fontId="29" fillId="7" borderId="5" xfId="0" applyFont="1" applyFill="1" applyBorder="1" applyProtection="1"/>
    <xf numFmtId="0" fontId="0" fillId="7" borderId="0" xfId="0" applyFill="1" applyBorder="1" applyProtection="1"/>
    <xf numFmtId="0" fontId="28" fillId="7" borderId="0" xfId="1" applyNumberFormat="1" applyFont="1" applyFill="1" applyBorder="1" applyAlignment="1" applyProtection="1">
      <alignment horizontal="left" wrapText="1"/>
    </xf>
    <xf numFmtId="0" fontId="21" fillId="8" borderId="0" xfId="6" applyFill="1" applyBorder="1" applyAlignment="1" applyProtection="1">
      <alignment wrapText="1"/>
    </xf>
    <xf numFmtId="0" fontId="0" fillId="7" borderId="0" xfId="0" applyFill="1" applyBorder="1" applyAlignment="1" applyProtection="1">
      <alignment horizontal="left" wrapText="1"/>
    </xf>
    <xf numFmtId="164" fontId="28" fillId="7" borderId="0" xfId="1" applyNumberFormat="1" applyFont="1" applyFill="1" applyBorder="1" applyAlignment="1" applyProtection="1">
      <alignment horizontal="left" vertical="top" wrapText="1"/>
    </xf>
    <xf numFmtId="0" fontId="0" fillId="7" borderId="0" xfId="0" applyFill="1" applyBorder="1" applyAlignment="1" applyProtection="1">
      <alignment wrapText="1"/>
    </xf>
    <xf numFmtId="0" fontId="30" fillId="7" borderId="0" xfId="0" applyFont="1" applyFill="1" applyBorder="1" applyAlignment="1" applyProtection="1">
      <alignment horizontal="left" wrapText="1"/>
    </xf>
    <xf numFmtId="0" fontId="27" fillId="7" borderId="0" xfId="0" applyFont="1" applyFill="1" applyProtection="1"/>
    <xf numFmtId="0" fontId="20" fillId="7" borderId="0" xfId="5" applyFont="1" applyFill="1" applyBorder="1" applyProtection="1"/>
    <xf numFmtId="0" fontId="20" fillId="7" borderId="0" xfId="0" applyFont="1" applyFill="1" applyBorder="1" applyAlignment="1" applyProtection="1">
      <alignment vertical="center"/>
    </xf>
    <xf numFmtId="0" fontId="20" fillId="7" borderId="0" xfId="5" applyFont="1" applyFill="1" applyBorder="1" applyAlignment="1" applyProtection="1">
      <alignment horizontal="left" wrapText="1"/>
    </xf>
    <xf numFmtId="0" fontId="20" fillId="7" borderId="0" xfId="0" applyFont="1" applyFill="1" applyBorder="1" applyProtection="1"/>
    <xf numFmtId="0" fontId="0" fillId="7" borderId="0" xfId="0" applyFill="1" applyBorder="1" applyAlignment="1" applyProtection="1">
      <alignment vertical="center"/>
    </xf>
    <xf numFmtId="0" fontId="25" fillId="7" borderId="0" xfId="5" applyFill="1" applyBorder="1" applyAlignment="1" applyProtection="1">
      <alignment horizontal="left" wrapText="1"/>
    </xf>
    <xf numFmtId="0" fontId="21" fillId="8" borderId="6" xfId="6" applyFill="1" applyBorder="1" applyAlignment="1" applyProtection="1">
      <alignment horizontal="center" vertical="center" wrapText="1"/>
    </xf>
    <xf numFmtId="0" fontId="21" fillId="8" borderId="0" xfId="6" applyFill="1" applyBorder="1" applyAlignment="1" applyProtection="1">
      <alignment horizontal="center" vertical="center" wrapText="1"/>
    </xf>
    <xf numFmtId="0" fontId="27" fillId="7" borderId="0" xfId="0" applyFont="1" applyFill="1" applyBorder="1" applyProtection="1"/>
    <xf numFmtId="0" fontId="21" fillId="8" borderId="7" xfId="6" applyFill="1" applyBorder="1" applyAlignment="1" applyProtection="1">
      <alignment horizontal="center" vertical="center" wrapText="1"/>
    </xf>
    <xf numFmtId="0" fontId="21" fillId="8" borderId="8" xfId="6" applyFill="1" applyBorder="1" applyAlignment="1" applyProtection="1">
      <alignment horizontal="center" vertical="center" wrapText="1"/>
    </xf>
    <xf numFmtId="0" fontId="21" fillId="8" borderId="9" xfId="6" applyFill="1" applyBorder="1" applyAlignment="1" applyProtection="1">
      <alignment horizontal="center" vertical="center" wrapText="1"/>
    </xf>
    <xf numFmtId="0" fontId="21" fillId="8" borderId="10" xfId="6" applyFill="1" applyBorder="1" applyAlignment="1" applyProtection="1">
      <alignment horizontal="center" vertical="center" wrapText="1"/>
    </xf>
    <xf numFmtId="0" fontId="21" fillId="8" borderId="11" xfId="6" applyFill="1" applyBorder="1" applyAlignment="1" applyProtection="1">
      <alignment horizontal="center" vertical="center" wrapText="1"/>
    </xf>
    <xf numFmtId="0" fontId="1" fillId="7" borderId="0" xfId="7" applyFont="1" applyFill="1" applyBorder="1" applyAlignment="1" applyProtection="1">
      <alignment horizontal="left" vertical="center" wrapText="1"/>
    </xf>
    <xf numFmtId="0" fontId="21" fillId="7" borderId="0" xfId="6" applyFill="1" applyBorder="1" applyAlignment="1" applyProtection="1">
      <alignment horizontal="center" vertical="center"/>
    </xf>
    <xf numFmtId="0" fontId="0" fillId="7" borderId="0" xfId="0" applyFill="1" applyBorder="1" applyAlignment="1" applyProtection="1">
      <alignment horizontal="left" vertical="center" wrapText="1"/>
    </xf>
    <xf numFmtId="0" fontId="31" fillId="7" borderId="0" xfId="7" applyFont="1" applyFill="1" applyBorder="1" applyAlignment="1" applyProtection="1">
      <alignment vertical="center" wrapText="1"/>
    </xf>
    <xf numFmtId="0" fontId="0" fillId="7" borderId="0" xfId="0" applyFill="1" applyBorder="1" applyAlignment="1" applyProtection="1">
      <alignment horizontal="center" vertical="center"/>
    </xf>
    <xf numFmtId="0" fontId="0" fillId="7" borderId="0" xfId="0" applyFill="1" applyBorder="1" applyAlignment="1" applyProtection="1">
      <alignment vertical="center" wrapText="1"/>
    </xf>
    <xf numFmtId="0" fontId="21" fillId="7" borderId="0" xfId="6" applyFill="1" applyBorder="1" applyAlignment="1" applyProtection="1">
      <alignment horizontal="center" vertical="center" wrapText="1"/>
    </xf>
    <xf numFmtId="0" fontId="21" fillId="8" borderId="4" xfId="6" applyFill="1" applyBorder="1" applyAlignment="1" applyProtection="1">
      <alignment horizontal="center" vertical="center" wrapText="1"/>
    </xf>
    <xf numFmtId="0" fontId="0" fillId="7" borderId="0" xfId="0" applyFill="1" applyProtection="1"/>
    <xf numFmtId="0" fontId="21" fillId="8" borderId="12" xfId="6" applyFill="1" applyBorder="1" applyAlignment="1" applyProtection="1">
      <alignment wrapText="1"/>
    </xf>
    <xf numFmtId="0" fontId="21" fillId="8" borderId="13" xfId="6" applyFill="1" applyBorder="1" applyAlignment="1" applyProtection="1">
      <alignment wrapText="1"/>
    </xf>
    <xf numFmtId="0" fontId="0" fillId="7" borderId="14" xfId="0" applyFill="1" applyBorder="1" applyAlignment="1" applyProtection="1">
      <alignment horizontal="left" vertical="center" wrapText="1"/>
      <protection hidden="1"/>
    </xf>
    <xf numFmtId="0" fontId="0" fillId="9" borderId="14" xfId="0" applyFill="1" applyBorder="1" applyAlignment="1" applyProtection="1">
      <alignment horizontal="left" vertical="center" wrapText="1"/>
      <protection hidden="1"/>
    </xf>
    <xf numFmtId="0" fontId="0" fillId="7" borderId="15" xfId="0" applyFill="1" applyBorder="1" applyAlignment="1" applyProtection="1">
      <alignment horizontal="left" vertical="center" wrapText="1"/>
      <protection hidden="1"/>
    </xf>
    <xf numFmtId="0" fontId="0" fillId="9" borderId="15" xfId="0" applyFill="1" applyBorder="1" applyAlignment="1" applyProtection="1">
      <alignment horizontal="left" vertical="center" wrapText="1"/>
      <protection hidden="1"/>
    </xf>
    <xf numFmtId="0" fontId="27" fillId="7" borderId="15" xfId="0" applyFont="1" applyFill="1" applyBorder="1" applyAlignment="1" applyProtection="1">
      <alignment horizontal="left" vertical="center" wrapText="1"/>
      <protection hidden="1"/>
    </xf>
    <xf numFmtId="0" fontId="21" fillId="7" borderId="0" xfId="6" applyFill="1" applyBorder="1" applyAlignment="1" applyProtection="1">
      <alignment horizontal="left" vertical="center"/>
    </xf>
    <xf numFmtId="0" fontId="0" fillId="7" borderId="0" xfId="0" applyFill="1" applyBorder="1" applyAlignment="1" applyProtection="1">
      <alignment horizontal="left" vertical="center"/>
    </xf>
    <xf numFmtId="0" fontId="0" fillId="7" borderId="0" xfId="0" applyFill="1"/>
    <xf numFmtId="0" fontId="28" fillId="7" borderId="16" xfId="1" applyNumberFormat="1" applyFont="1" applyFill="1" applyBorder="1" applyAlignment="1" applyProtection="1">
      <alignment horizontal="left" vertical="center" wrapText="1"/>
    </xf>
    <xf numFmtId="0" fontId="28" fillId="7" borderId="17" xfId="1" applyNumberFormat="1" applyFont="1" applyFill="1" applyBorder="1" applyAlignment="1" applyProtection="1">
      <alignment horizontal="left" wrapText="1"/>
    </xf>
    <xf numFmtId="0" fontId="0" fillId="7" borderId="18" xfId="0" applyFill="1" applyBorder="1" applyAlignment="1" applyProtection="1">
      <alignment horizontal="left" wrapText="1"/>
    </xf>
    <xf numFmtId="164" fontId="28" fillId="7" borderId="16" xfId="1" applyNumberFormat="1" applyFont="1" applyFill="1" applyBorder="1" applyAlignment="1" applyProtection="1">
      <alignment horizontal="left" vertical="center" wrapText="1"/>
    </xf>
    <xf numFmtId="164" fontId="28" fillId="7" borderId="17" xfId="1" applyNumberFormat="1" applyFont="1" applyFill="1" applyBorder="1" applyAlignment="1" applyProtection="1">
      <alignment horizontal="left" vertical="top" wrapText="1"/>
    </xf>
    <xf numFmtId="0" fontId="28" fillId="7" borderId="18" xfId="1" applyNumberFormat="1" applyFont="1" applyFill="1" applyBorder="1" applyAlignment="1" applyProtection="1">
      <alignment horizontal="left" wrapText="1"/>
    </xf>
    <xf numFmtId="0" fontId="25" fillId="7" borderId="18" xfId="5" applyFill="1" applyBorder="1" applyAlignment="1" applyProtection="1">
      <alignment horizontal="left" wrapText="1"/>
      <protection hidden="1"/>
    </xf>
    <xf numFmtId="0" fontId="25" fillId="7" borderId="19" xfId="5" applyFill="1" applyBorder="1" applyAlignment="1" applyProtection="1">
      <alignment horizontal="left" wrapText="1"/>
      <protection hidden="1"/>
    </xf>
    <xf numFmtId="0" fontId="25" fillId="7" borderId="20" xfId="5" applyFill="1" applyBorder="1" applyAlignment="1" applyProtection="1">
      <alignment horizontal="left" wrapText="1"/>
      <protection hidden="1"/>
    </xf>
    <xf numFmtId="49" fontId="32" fillId="4" borderId="21" xfId="5" applyNumberFormat="1" applyFont="1" applyBorder="1" applyAlignment="1" applyProtection="1">
      <alignment horizontal="left" vertical="center" wrapText="1"/>
    </xf>
    <xf numFmtId="49" fontId="33" fillId="4" borderId="22" xfId="5" applyNumberFormat="1" applyFont="1" applyBorder="1" applyAlignment="1" applyProtection="1">
      <alignment horizontal="left" vertical="center" wrapText="1"/>
    </xf>
    <xf numFmtId="49" fontId="32" fillId="4" borderId="22" xfId="5" applyNumberFormat="1" applyFont="1" applyBorder="1" applyAlignment="1" applyProtection="1">
      <alignment horizontal="left" vertical="center" wrapText="1"/>
    </xf>
    <xf numFmtId="49" fontId="32" fillId="4" borderId="23" xfId="5" applyNumberFormat="1" applyFont="1" applyBorder="1" applyAlignment="1" applyProtection="1">
      <alignment horizontal="left" vertical="center" wrapText="1"/>
    </xf>
    <xf numFmtId="0" fontId="23" fillId="5" borderId="9" xfId="7" applyFont="1" applyBorder="1" applyAlignment="1" applyProtection="1">
      <alignment vertical="center" wrapText="1"/>
    </xf>
    <xf numFmtId="0" fontId="28" fillId="7" borderId="10" xfId="1" applyNumberFormat="1" applyFont="1" applyFill="1" applyBorder="1" applyAlignment="1" applyProtection="1">
      <alignment horizontal="left" vertical="center" wrapText="1"/>
    </xf>
    <xf numFmtId="49" fontId="0" fillId="7" borderId="0" xfId="0" applyNumberFormat="1" applyFill="1" applyBorder="1" applyAlignment="1" applyProtection="1">
      <alignment vertical="center"/>
    </xf>
    <xf numFmtId="164" fontId="28" fillId="7" borderId="10" xfId="1" applyNumberFormat="1" applyFont="1" applyFill="1" applyBorder="1" applyAlignment="1" applyProtection="1">
      <alignment horizontal="left" vertical="center" wrapText="1"/>
    </xf>
    <xf numFmtId="0" fontId="23" fillId="5" borderId="6" xfId="7" applyFont="1" applyBorder="1" applyAlignment="1" applyProtection="1">
      <alignment vertical="center" wrapText="1"/>
    </xf>
    <xf numFmtId="0" fontId="23" fillId="7" borderId="0" xfId="7" applyFont="1" applyFill="1" applyBorder="1" applyAlignment="1" applyProtection="1">
      <alignment vertical="center" wrapText="1"/>
    </xf>
    <xf numFmtId="0" fontId="27" fillId="7" borderId="9" xfId="0" applyFont="1" applyFill="1" applyBorder="1" applyProtection="1"/>
    <xf numFmtId="49" fontId="33" fillId="4" borderId="0" xfId="5" applyNumberFormat="1" applyFont="1" applyBorder="1" applyAlignment="1" applyProtection="1">
      <alignment horizontal="left" vertical="center" wrapText="1"/>
    </xf>
    <xf numFmtId="49" fontId="32" fillId="4" borderId="24" xfId="5" applyNumberFormat="1" applyFont="1" applyBorder="1" applyAlignment="1" applyProtection="1">
      <alignment horizontal="left" vertical="center" wrapText="1"/>
    </xf>
    <xf numFmtId="0" fontId="23" fillId="5" borderId="25" xfId="7" applyFont="1" applyBorder="1" applyAlignment="1" applyProtection="1">
      <alignment horizontal="left" vertical="center" wrapText="1"/>
    </xf>
    <xf numFmtId="49" fontId="0" fillId="7" borderId="22" xfId="0" applyNumberFormat="1" applyFill="1" applyBorder="1" applyAlignment="1" applyProtection="1">
      <alignment horizontal="left" vertical="center"/>
    </xf>
    <xf numFmtId="0" fontId="23" fillId="5" borderId="26" xfId="7" applyFont="1" applyBorder="1" applyAlignment="1" applyProtection="1">
      <alignment horizontal="left" vertical="center" wrapText="1"/>
    </xf>
    <xf numFmtId="0" fontId="23" fillId="7" borderId="22" xfId="7" applyFont="1" applyFill="1" applyBorder="1" applyAlignment="1" applyProtection="1">
      <alignment horizontal="left" vertical="center" wrapText="1"/>
    </xf>
    <xf numFmtId="0" fontId="27" fillId="7" borderId="25" xfId="0" applyFont="1" applyFill="1" applyBorder="1" applyAlignment="1" applyProtection="1">
      <alignment horizontal="left"/>
    </xf>
    <xf numFmtId="0" fontId="20" fillId="7" borderId="0" xfId="0" applyFont="1" applyFill="1" applyBorder="1" applyAlignment="1" applyProtection="1">
      <alignment horizontal="left" vertical="center"/>
    </xf>
    <xf numFmtId="0" fontId="23" fillId="5" borderId="21" xfId="7" applyFont="1" applyBorder="1" applyAlignment="1" applyProtection="1">
      <alignment horizontal="left" vertical="center" wrapText="1"/>
    </xf>
    <xf numFmtId="0" fontId="24" fillId="7" borderId="22" xfId="4" applyFill="1" applyBorder="1" applyAlignment="1" applyProtection="1">
      <alignment horizontal="left" vertical="center" wrapText="1"/>
    </xf>
    <xf numFmtId="0" fontId="24" fillId="7" borderId="27" xfId="4" applyFill="1" applyBorder="1" applyAlignment="1" applyProtection="1">
      <alignment horizontal="left" vertical="center" wrapText="1"/>
    </xf>
    <xf numFmtId="0" fontId="0" fillId="7" borderId="22" xfId="0" applyFill="1" applyBorder="1" applyAlignment="1" applyProtection="1">
      <alignment horizontal="left" vertical="center" wrapText="1"/>
    </xf>
    <xf numFmtId="164" fontId="28" fillId="6" borderId="26" xfId="1" applyNumberFormat="1" applyFont="1" applyFill="1" applyBorder="1" applyAlignment="1" applyProtection="1">
      <alignment horizontal="left" vertical="top" wrapText="1"/>
    </xf>
    <xf numFmtId="0" fontId="28" fillId="7" borderId="22" xfId="0" applyFont="1" applyFill="1" applyBorder="1" applyAlignment="1" applyProtection="1">
      <alignment horizontal="left" vertical="center" wrapText="1"/>
    </xf>
    <xf numFmtId="164" fontId="28" fillId="6" borderId="21" xfId="1" applyNumberFormat="1" applyFont="1" applyFill="1" applyBorder="1" applyAlignment="1" applyProtection="1">
      <alignment horizontal="left" vertical="top" wrapText="1"/>
    </xf>
    <xf numFmtId="0" fontId="28" fillId="7" borderId="27" xfId="0" applyFont="1" applyFill="1" applyBorder="1" applyAlignment="1" applyProtection="1">
      <alignment horizontal="left" vertical="center" wrapText="1"/>
    </xf>
    <xf numFmtId="164" fontId="28" fillId="6" borderId="25" xfId="1" applyNumberFormat="1" applyFont="1" applyFill="1" applyBorder="1" applyAlignment="1" applyProtection="1">
      <alignment horizontal="left" vertical="top" wrapText="1"/>
    </xf>
    <xf numFmtId="0" fontId="28" fillId="7" borderId="16" xfId="0" applyFont="1" applyFill="1" applyBorder="1" applyAlignment="1" applyProtection="1">
      <alignment horizontal="left" vertical="center" wrapText="1"/>
    </xf>
    <xf numFmtId="164" fontId="28" fillId="6" borderId="28" xfId="1" applyNumberFormat="1" applyFont="1" applyFill="1" applyBorder="1" applyAlignment="1" applyProtection="1">
      <alignment horizontal="left" vertical="top" wrapText="1"/>
    </xf>
    <xf numFmtId="0" fontId="0" fillId="7" borderId="22" xfId="0" applyFill="1" applyBorder="1" applyAlignment="1" applyProtection="1">
      <alignment horizontal="left" wrapText="1"/>
    </xf>
    <xf numFmtId="0" fontId="0" fillId="7" borderId="27" xfId="0" applyFill="1" applyBorder="1" applyAlignment="1" applyProtection="1">
      <alignment horizontal="left" vertical="center" wrapText="1"/>
    </xf>
    <xf numFmtId="164" fontId="28" fillId="6" borderId="29" xfId="1" applyNumberFormat="1" applyFont="1" applyFill="1" applyBorder="1" applyAlignment="1" applyProtection="1">
      <alignment horizontal="left" vertical="top" wrapText="1"/>
    </xf>
    <xf numFmtId="0" fontId="31" fillId="7" borderId="0" xfId="7" applyFont="1" applyFill="1" applyBorder="1" applyAlignment="1" applyProtection="1">
      <alignment horizontal="left" vertical="center" wrapText="1"/>
    </xf>
    <xf numFmtId="0" fontId="0" fillId="7" borderId="0" xfId="0" applyFill="1" applyAlignment="1">
      <alignment horizontal="left"/>
    </xf>
    <xf numFmtId="0" fontId="23" fillId="5" borderId="7" xfId="7" applyFont="1" applyBorder="1" applyAlignment="1" applyProtection="1">
      <alignment vertical="center" wrapText="1"/>
    </xf>
    <xf numFmtId="0" fontId="24" fillId="7" borderId="0" xfId="4" applyFill="1" applyBorder="1" applyAlignment="1" applyProtection="1">
      <alignment horizontal="right" vertical="center" wrapText="1"/>
    </xf>
    <xf numFmtId="0" fontId="24" fillId="7" borderId="8" xfId="4" applyFill="1" applyBorder="1" applyAlignment="1" applyProtection="1">
      <alignment horizontal="right" vertical="center" wrapText="1"/>
    </xf>
    <xf numFmtId="164" fontId="28" fillId="6" borderId="6" xfId="1" applyNumberFormat="1" applyFont="1" applyFill="1" applyBorder="1" applyAlignment="1" applyProtection="1">
      <alignment horizontal="right" vertical="top" wrapText="1"/>
    </xf>
    <xf numFmtId="0" fontId="28" fillId="7" borderId="0" xfId="0" applyFont="1" applyFill="1" applyBorder="1" applyAlignment="1" applyProtection="1">
      <alignment horizontal="right" vertical="center" wrapText="1"/>
    </xf>
    <xf numFmtId="164" fontId="28" fillId="6" borderId="7" xfId="1" applyNumberFormat="1" applyFont="1" applyFill="1" applyBorder="1" applyAlignment="1" applyProtection="1">
      <alignment horizontal="right" vertical="top" wrapText="1"/>
    </xf>
    <xf numFmtId="0" fontId="28" fillId="7" borderId="8" xfId="0" applyFont="1" applyFill="1" applyBorder="1" applyAlignment="1" applyProtection="1">
      <alignment horizontal="right" vertical="center" wrapText="1"/>
    </xf>
    <xf numFmtId="164" fontId="28" fillId="6" borderId="9" xfId="1" applyNumberFormat="1" applyFont="1" applyFill="1" applyBorder="1" applyAlignment="1" applyProtection="1">
      <alignment horizontal="right" vertical="top" wrapText="1"/>
    </xf>
    <xf numFmtId="0" fontId="28" fillId="7" borderId="10" xfId="0" applyFont="1" applyFill="1" applyBorder="1" applyAlignment="1" applyProtection="1">
      <alignment horizontal="right" vertical="center" wrapText="1"/>
    </xf>
    <xf numFmtId="164" fontId="28" fillId="6" borderId="4" xfId="1" applyNumberFormat="1" applyFont="1" applyFill="1" applyBorder="1" applyAlignment="1" applyProtection="1">
      <alignment horizontal="right" vertical="top" wrapText="1"/>
    </xf>
    <xf numFmtId="0" fontId="0" fillId="7" borderId="8" xfId="0" applyFill="1" applyBorder="1" applyAlignment="1" applyProtection="1">
      <alignment vertical="center" wrapText="1"/>
    </xf>
    <xf numFmtId="164" fontId="28" fillId="6" borderId="11" xfId="1" applyNumberFormat="1" applyFont="1" applyFill="1" applyBorder="1" applyAlignment="1" applyProtection="1">
      <alignment horizontal="right" vertical="top" wrapText="1"/>
    </xf>
    <xf numFmtId="0" fontId="28" fillId="7" borderId="27" xfId="0" applyFont="1" applyFill="1" applyBorder="1" applyAlignment="1" applyProtection="1">
      <alignment horizontal="left" wrapText="1"/>
    </xf>
    <xf numFmtId="0" fontId="23" fillId="5" borderId="28" xfId="7" applyFont="1" applyBorder="1" applyAlignment="1" applyProtection="1">
      <alignment horizontal="left" vertical="center" wrapText="1"/>
    </xf>
    <xf numFmtId="0" fontId="28" fillId="7" borderId="8" xfId="0" applyFont="1" applyFill="1" applyBorder="1" applyAlignment="1" applyProtection="1">
      <alignment horizontal="right" wrapText="1"/>
    </xf>
    <xf numFmtId="0" fontId="23" fillId="5" borderId="4" xfId="7" applyFont="1" applyBorder="1" applyAlignment="1" applyProtection="1">
      <alignment vertical="center" wrapText="1"/>
    </xf>
    <xf numFmtId="0" fontId="0" fillId="7" borderId="0" xfId="0" applyFont="1" applyFill="1" applyBorder="1" applyAlignment="1" applyProtection="1">
      <alignment horizontal="right" vertical="center" wrapText="1"/>
    </xf>
    <xf numFmtId="164" fontId="28" fillId="6" borderId="9" xfId="1" applyNumberFormat="1" applyFont="1" applyFill="1" applyBorder="1" applyAlignment="1" applyProtection="1">
      <alignment horizontal="right" vertical="center" wrapText="1"/>
    </xf>
    <xf numFmtId="164" fontId="28" fillId="6" borderId="0" xfId="1" applyNumberFormat="1" applyFont="1" applyFill="1" applyBorder="1" applyAlignment="1" applyProtection="1">
      <alignment horizontal="right" vertical="center" wrapText="1"/>
    </xf>
    <xf numFmtId="0" fontId="28" fillId="7" borderId="10" xfId="1" applyFont="1" applyFill="1" applyBorder="1" applyAlignment="1" applyProtection="1">
      <alignment horizontal="right" vertical="center" wrapText="1"/>
    </xf>
    <xf numFmtId="164" fontId="28" fillId="6" borderId="6" xfId="1" applyNumberFormat="1" applyFont="1" applyFill="1" applyBorder="1" applyAlignment="1" applyProtection="1">
      <alignment horizontal="right" vertical="center" wrapText="1"/>
    </xf>
    <xf numFmtId="164" fontId="28" fillId="6" borderId="11" xfId="1" applyNumberFormat="1" applyFont="1" applyFill="1" applyBorder="1" applyAlignment="1" applyProtection="1">
      <alignment horizontal="right" vertical="center" wrapText="1"/>
    </xf>
    <xf numFmtId="0" fontId="0" fillId="7" borderId="22" xfId="0" applyFont="1" applyFill="1" applyBorder="1" applyAlignment="1" applyProtection="1">
      <alignment horizontal="left" vertical="center" wrapText="1"/>
    </xf>
    <xf numFmtId="164" fontId="28" fillId="6" borderId="25" xfId="1" applyNumberFormat="1" applyFont="1" applyFill="1" applyBorder="1" applyAlignment="1" applyProtection="1">
      <alignment horizontal="left" vertical="center" wrapText="1"/>
    </xf>
    <xf numFmtId="164" fontId="28" fillId="6" borderId="22" xfId="1" applyNumberFormat="1" applyFont="1" applyFill="1" applyBorder="1" applyAlignment="1" applyProtection="1">
      <alignment horizontal="left" vertical="center" wrapText="1"/>
    </xf>
    <xf numFmtId="0" fontId="28" fillId="7" borderId="16" xfId="1" applyFont="1" applyFill="1" applyBorder="1" applyAlignment="1" applyProtection="1">
      <alignment horizontal="left" vertical="center" wrapText="1"/>
    </xf>
    <xf numFmtId="164" fontId="28" fillId="6" borderId="26" xfId="1" applyNumberFormat="1" applyFont="1" applyFill="1" applyBorder="1" applyAlignment="1" applyProtection="1">
      <alignment horizontal="left" vertical="center" wrapText="1"/>
    </xf>
    <xf numFmtId="0" fontId="23" fillId="5" borderId="22" xfId="7" applyFont="1" applyBorder="1" applyAlignment="1" applyProtection="1">
      <alignment horizontal="left" vertical="center" wrapText="1"/>
    </xf>
    <xf numFmtId="0" fontId="23" fillId="5" borderId="27" xfId="7" applyFont="1" applyBorder="1" applyAlignment="1" applyProtection="1">
      <alignment horizontal="left" vertical="center" wrapText="1"/>
    </xf>
    <xf numFmtId="164" fontId="28" fillId="6" borderId="29" xfId="1" applyNumberFormat="1" applyFont="1" applyFill="1" applyBorder="1" applyAlignment="1" applyProtection="1">
      <alignment horizontal="left" vertical="center" wrapText="1"/>
    </xf>
    <xf numFmtId="0" fontId="23" fillId="5" borderId="12" xfId="7" applyFont="1" applyBorder="1" applyAlignment="1" applyProtection="1">
      <alignment vertical="center" wrapText="1"/>
    </xf>
    <xf numFmtId="164" fontId="28" fillId="6" borderId="12" xfId="1" applyNumberFormat="1" applyFont="1" applyFill="1" applyBorder="1" applyAlignment="1" applyProtection="1">
      <alignment horizontal="right" vertical="center" wrapText="1"/>
    </xf>
    <xf numFmtId="0" fontId="23" fillId="5" borderId="0" xfId="7" applyFont="1" applyBorder="1" applyAlignment="1" applyProtection="1">
      <alignment vertical="center" wrapText="1"/>
    </xf>
    <xf numFmtId="0" fontId="21" fillId="8" borderId="7" xfId="6" applyFill="1" applyBorder="1" applyAlignment="1" applyProtection="1">
      <alignment wrapText="1"/>
    </xf>
    <xf numFmtId="0" fontId="23" fillId="5" borderId="8" xfId="7" applyFont="1" applyBorder="1" applyAlignment="1" applyProtection="1">
      <alignment vertical="center" wrapText="1"/>
    </xf>
    <xf numFmtId="0" fontId="21" fillId="8" borderId="8" xfId="6" applyFill="1" applyBorder="1" applyAlignment="1" applyProtection="1">
      <alignment wrapText="1"/>
    </xf>
    <xf numFmtId="0" fontId="0" fillId="7" borderId="30" xfId="0" applyFill="1" applyBorder="1"/>
    <xf numFmtId="0" fontId="0" fillId="7" borderId="31" xfId="0" applyFill="1" applyBorder="1"/>
    <xf numFmtId="0" fontId="0" fillId="7" borderId="32" xfId="0" applyFill="1" applyBorder="1"/>
    <xf numFmtId="0" fontId="0" fillId="7" borderId="33" xfId="0" applyFill="1" applyBorder="1"/>
    <xf numFmtId="0" fontId="0" fillId="7" borderId="34" xfId="0" applyFill="1" applyBorder="1"/>
    <xf numFmtId="0" fontId="0" fillId="7" borderId="35" xfId="0" applyFill="1" applyBorder="1"/>
    <xf numFmtId="0" fontId="0" fillId="7" borderId="36" xfId="0" applyFill="1" applyBorder="1"/>
    <xf numFmtId="0" fontId="0" fillId="7" borderId="37" xfId="0" applyFill="1" applyBorder="1"/>
    <xf numFmtId="0" fontId="0" fillId="7" borderId="14" xfId="0" applyFill="1" applyBorder="1"/>
    <xf numFmtId="0" fontId="34" fillId="10" borderId="38" xfId="0" applyFont="1" applyFill="1" applyBorder="1"/>
    <xf numFmtId="0" fontId="26" fillId="10" borderId="39" xfId="0" applyFont="1" applyFill="1" applyBorder="1"/>
    <xf numFmtId="0" fontId="26" fillId="10" borderId="40" xfId="0" applyFont="1" applyFill="1" applyBorder="1"/>
    <xf numFmtId="0" fontId="35" fillId="7" borderId="33" xfId="0" applyFont="1" applyFill="1" applyBorder="1" applyAlignment="1">
      <alignment vertical="center"/>
    </xf>
    <xf numFmtId="0" fontId="35" fillId="7" borderId="34" xfId="0" applyFont="1" applyFill="1" applyBorder="1" applyAlignment="1">
      <alignment vertical="center"/>
    </xf>
    <xf numFmtId="0" fontId="35" fillId="7" borderId="35" xfId="0" applyFont="1" applyFill="1" applyBorder="1" applyAlignment="1">
      <alignment vertical="center"/>
    </xf>
    <xf numFmtId="0" fontId="23" fillId="5" borderId="41" xfId="7" applyFont="1" applyBorder="1" applyAlignment="1" applyProtection="1">
      <alignment horizontal="left" vertical="center" wrapText="1"/>
    </xf>
    <xf numFmtId="0" fontId="23" fillId="5" borderId="42" xfId="7" applyFont="1" applyBorder="1" applyAlignment="1" applyProtection="1">
      <alignment vertical="center" wrapText="1"/>
    </xf>
    <xf numFmtId="0" fontId="21" fillId="8" borderId="42" xfId="6" applyFill="1" applyBorder="1" applyAlignment="1" applyProtection="1">
      <alignment horizontal="center" vertical="center" wrapText="1"/>
    </xf>
    <xf numFmtId="0" fontId="36" fillId="7" borderId="15" xfId="0" applyFont="1" applyFill="1" applyBorder="1" applyAlignment="1" applyProtection="1">
      <alignment horizontal="left" vertical="center" wrapText="1"/>
      <protection hidden="1"/>
    </xf>
    <xf numFmtId="0" fontId="23" fillId="10" borderId="43" xfId="0" applyFont="1" applyFill="1" applyBorder="1" applyAlignment="1" applyProtection="1">
      <alignment horizontal="left" vertical="center" wrapText="1"/>
    </xf>
    <xf numFmtId="0" fontId="28" fillId="6" borderId="44" xfId="1" applyNumberFormat="1" applyFont="1" applyFill="1" applyBorder="1" applyAlignment="1" applyProtection="1">
      <alignment horizontal="left" vertical="center" wrapText="1"/>
      <protection locked="0"/>
    </xf>
    <xf numFmtId="0" fontId="0" fillId="9" borderId="20" xfId="0" applyFill="1" applyBorder="1" applyAlignment="1" applyProtection="1">
      <alignment horizontal="left" vertical="center" wrapText="1"/>
      <protection hidden="1"/>
    </xf>
    <xf numFmtId="0" fontId="0" fillId="9" borderId="45" xfId="0" applyFill="1" applyBorder="1" applyAlignment="1" applyProtection="1">
      <alignment horizontal="left" vertical="center" wrapText="1"/>
      <protection hidden="1"/>
    </xf>
    <xf numFmtId="0" fontId="0" fillId="9" borderId="46" xfId="0" applyFill="1" applyBorder="1" applyAlignment="1" applyProtection="1">
      <alignment horizontal="left" vertical="center" wrapText="1"/>
      <protection hidden="1"/>
    </xf>
    <xf numFmtId="0" fontId="28" fillId="6" borderId="44" xfId="1" applyNumberFormat="1" applyFont="1" applyFill="1" applyBorder="1" applyAlignment="1" applyProtection="1">
      <alignment horizontal="left" wrapText="1"/>
      <protection locked="0"/>
    </xf>
    <xf numFmtId="0" fontId="0" fillId="9" borderId="47" xfId="0" applyFill="1" applyBorder="1" applyAlignment="1" applyProtection="1">
      <alignment horizontal="left" vertical="center" wrapText="1"/>
      <protection hidden="1"/>
    </xf>
    <xf numFmtId="164" fontId="28" fillId="6" borderId="44" xfId="1" applyNumberFormat="1" applyFont="1" applyFill="1" applyBorder="1" applyAlignment="1" applyProtection="1">
      <alignment horizontal="left" vertical="top" wrapText="1"/>
      <protection locked="0"/>
    </xf>
    <xf numFmtId="0" fontId="21" fillId="8" borderId="44" xfId="6" applyFill="1" applyBorder="1" applyAlignment="1" applyProtection="1">
      <alignment horizontal="center" vertical="center" wrapText="1"/>
      <protection locked="0"/>
    </xf>
    <xf numFmtId="0" fontId="27" fillId="9" borderId="46" xfId="0" applyFont="1" applyFill="1" applyBorder="1" applyAlignment="1" applyProtection="1">
      <alignment horizontal="left" vertical="center" wrapText="1"/>
      <protection hidden="1"/>
    </xf>
    <xf numFmtId="0" fontId="21" fillId="8" borderId="44" xfId="6" applyFill="1" applyBorder="1" applyAlignment="1" applyProtection="1">
      <alignment wrapText="1"/>
      <protection locked="0"/>
    </xf>
    <xf numFmtId="49" fontId="32" fillId="4" borderId="0" xfId="5" applyNumberFormat="1" applyFont="1" applyBorder="1" applyAlignment="1" applyProtection="1">
      <alignment horizontal="left" vertical="center" wrapText="1"/>
    </xf>
    <xf numFmtId="0" fontId="0" fillId="9" borderId="18" xfId="0" applyFill="1" applyBorder="1" applyAlignment="1" applyProtection="1">
      <alignment horizontal="left" vertical="center" wrapText="1"/>
      <protection hidden="1"/>
    </xf>
    <xf numFmtId="0" fontId="28" fillId="7" borderId="8" xfId="1" applyNumberFormat="1" applyFont="1" applyFill="1" applyBorder="1" applyAlignment="1" applyProtection="1">
      <alignment horizontal="right" vertical="center" wrapText="1"/>
    </xf>
    <xf numFmtId="0" fontId="27" fillId="9" borderId="14" xfId="0" applyFont="1" applyFill="1" applyBorder="1" applyAlignment="1" applyProtection="1">
      <alignment horizontal="left" vertical="center" wrapText="1"/>
      <protection hidden="1"/>
    </xf>
    <xf numFmtId="0" fontId="0" fillId="7" borderId="22" xfId="0" applyFill="1" applyBorder="1" applyAlignment="1" applyProtection="1">
      <alignment horizontal="left" vertical="center"/>
    </xf>
    <xf numFmtId="0" fontId="37" fillId="9" borderId="14" xfId="0" applyFont="1" applyFill="1" applyBorder="1" applyAlignment="1" applyProtection="1">
      <alignment horizontal="left" vertical="center" wrapText="1"/>
      <protection hidden="1"/>
    </xf>
    <xf numFmtId="0" fontId="28" fillId="6" borderId="48" xfId="1" applyNumberFormat="1" applyFont="1" applyFill="1" applyBorder="1" applyAlignment="1" applyProtection="1">
      <alignment horizontal="left" vertical="center" wrapText="1"/>
      <protection locked="0"/>
    </xf>
    <xf numFmtId="0" fontId="37" fillId="9" borderId="20" xfId="0" applyFont="1" applyFill="1" applyBorder="1" applyAlignment="1" applyProtection="1">
      <alignment horizontal="left" vertical="center" wrapText="1"/>
      <protection hidden="1"/>
    </xf>
    <xf numFmtId="0" fontId="28" fillId="6" borderId="49" xfId="1" applyNumberFormat="1" applyFont="1" applyFill="1" applyBorder="1" applyAlignment="1" applyProtection="1">
      <alignment horizontal="left" wrapText="1"/>
      <protection locked="0"/>
    </xf>
    <xf numFmtId="164" fontId="28" fillId="6" borderId="49" xfId="1" applyNumberFormat="1" applyFont="1" applyFill="1" applyBorder="1" applyAlignment="1" applyProtection="1">
      <alignment horizontal="left" vertical="top" wrapText="1"/>
      <protection locked="0"/>
    </xf>
    <xf numFmtId="0" fontId="38" fillId="7" borderId="0" xfId="0" applyFont="1" applyFill="1" applyAlignment="1">
      <alignment horizontal="center" vertical="top"/>
    </xf>
    <xf numFmtId="0" fontId="39" fillId="7" borderId="0" xfId="3" applyFont="1" applyFill="1" applyBorder="1" applyAlignment="1">
      <alignment horizontal="left"/>
    </xf>
    <xf numFmtId="0" fontId="27" fillId="7" borderId="0" xfId="0" applyFont="1" applyFill="1" applyBorder="1" applyAlignment="1">
      <alignment horizontal="left"/>
    </xf>
    <xf numFmtId="0" fontId="40" fillId="7" borderId="8" xfId="7" applyFont="1" applyFill="1" applyBorder="1" applyAlignment="1" applyProtection="1">
      <alignment horizontal="right" vertical="center" wrapText="1"/>
    </xf>
    <xf numFmtId="0" fontId="0" fillId="7" borderId="0" xfId="0" applyFill="1" applyProtection="1">
      <protection locked="0"/>
    </xf>
    <xf numFmtId="0" fontId="26" fillId="7" borderId="0" xfId="0" applyFont="1" applyFill="1" applyAlignment="1" applyProtection="1">
      <alignment wrapText="1"/>
      <protection locked="0"/>
    </xf>
    <xf numFmtId="0" fontId="26" fillId="7" borderId="50" xfId="0" applyFont="1" applyFill="1" applyBorder="1" applyAlignment="1" applyProtection="1">
      <alignment wrapText="1"/>
    </xf>
    <xf numFmtId="0" fontId="26" fillId="7" borderId="51" xfId="0" applyFont="1" applyFill="1" applyBorder="1" applyAlignment="1" applyProtection="1">
      <alignment wrapText="1"/>
    </xf>
    <xf numFmtId="0" fontId="26" fillId="7" borderId="52" xfId="0" applyFont="1" applyFill="1" applyBorder="1" applyAlignment="1" applyProtection="1">
      <alignment wrapText="1"/>
    </xf>
    <xf numFmtId="0" fontId="0" fillId="7" borderId="0" xfId="0" applyFill="1" applyAlignment="1">
      <alignment wrapText="1"/>
    </xf>
    <xf numFmtId="0" fontId="41" fillId="7" borderId="0" xfId="5" applyNumberFormat="1" applyFont="1" applyFill="1" applyBorder="1" applyAlignment="1" applyProtection="1">
      <alignment vertical="center" wrapText="1"/>
    </xf>
    <xf numFmtId="49" fontId="28" fillId="7" borderId="0" xfId="0" applyNumberFormat="1" applyFont="1" applyFill="1" applyBorder="1" applyAlignment="1" applyProtection="1">
      <alignment vertical="center"/>
    </xf>
    <xf numFmtId="0" fontId="27" fillId="7" borderId="18" xfId="0" applyFont="1" applyFill="1" applyBorder="1" applyAlignment="1" applyProtection="1">
      <alignment wrapText="1"/>
    </xf>
    <xf numFmtId="0" fontId="0" fillId="7" borderId="53" xfId="0" applyFill="1" applyBorder="1" applyAlignment="1" applyProtection="1">
      <alignment vertical="center" wrapText="1"/>
    </xf>
    <xf numFmtId="0" fontId="0" fillId="7" borderId="10" xfId="0" applyFill="1" applyBorder="1" applyAlignment="1" applyProtection="1">
      <alignment vertical="center" wrapText="1"/>
    </xf>
    <xf numFmtId="0" fontId="0" fillId="7" borderId="8" xfId="0" applyFill="1" applyBorder="1" applyAlignment="1" applyProtection="1">
      <alignment wrapText="1"/>
    </xf>
    <xf numFmtId="0" fontId="0" fillId="7" borderId="32" xfId="0" applyFill="1" applyBorder="1" applyAlignment="1" applyProtection="1">
      <alignment wrapText="1"/>
      <protection hidden="1"/>
    </xf>
    <xf numFmtId="14" fontId="0" fillId="7" borderId="10" xfId="0" applyNumberFormat="1" applyFill="1" applyBorder="1" applyAlignment="1" applyProtection="1">
      <alignment horizontal="left" wrapText="1"/>
    </xf>
    <xf numFmtId="0" fontId="0" fillId="7" borderId="0" xfId="0" applyFill="1" applyAlignment="1" applyProtection="1">
      <alignment wrapText="1"/>
    </xf>
    <xf numFmtId="0" fontId="27" fillId="7" borderId="13" xfId="0" applyFont="1" applyFill="1" applyBorder="1" applyAlignment="1" applyProtection="1">
      <alignment wrapText="1"/>
    </xf>
    <xf numFmtId="0" fontId="27" fillId="7" borderId="0" xfId="0" applyFont="1" applyFill="1" applyBorder="1" applyAlignment="1" applyProtection="1">
      <alignment wrapText="1"/>
    </xf>
    <xf numFmtId="0" fontId="0" fillId="7" borderId="0" xfId="0" applyFill="1" applyAlignment="1" applyProtection="1">
      <alignment wrapText="1"/>
      <protection locked="0"/>
    </xf>
    <xf numFmtId="0" fontId="42" fillId="7" borderId="0" xfId="0" applyFont="1" applyFill="1" applyAlignment="1" applyProtection="1">
      <alignment wrapText="1"/>
    </xf>
    <xf numFmtId="0" fontId="0" fillId="7" borderId="36" xfId="0" applyFill="1" applyBorder="1" applyAlignment="1" applyProtection="1">
      <alignment wrapText="1"/>
      <protection locked="0"/>
    </xf>
    <xf numFmtId="0" fontId="0" fillId="7" borderId="37" xfId="0" applyFill="1" applyBorder="1" applyAlignment="1" applyProtection="1">
      <alignment wrapText="1"/>
      <protection locked="0"/>
    </xf>
    <xf numFmtId="0" fontId="0" fillId="7" borderId="14" xfId="0" applyFill="1" applyBorder="1" applyAlignment="1" applyProtection="1">
      <alignment wrapText="1"/>
      <protection locked="0"/>
    </xf>
    <xf numFmtId="0" fontId="0" fillId="7" borderId="31" xfId="0" applyFill="1" applyBorder="1" applyAlignment="1" applyProtection="1">
      <alignment wrapText="1"/>
      <protection locked="0"/>
    </xf>
    <xf numFmtId="0" fontId="0" fillId="7" borderId="30" xfId="0" applyFill="1" applyBorder="1" applyAlignment="1" applyProtection="1">
      <alignment wrapText="1"/>
      <protection locked="0"/>
    </xf>
    <xf numFmtId="0" fontId="0" fillId="7" borderId="32" xfId="0" applyFill="1" applyBorder="1" applyAlignment="1" applyProtection="1">
      <alignment wrapText="1"/>
      <protection locked="0"/>
    </xf>
    <xf numFmtId="0" fontId="0" fillId="7" borderId="33" xfId="0" applyFill="1" applyBorder="1" applyAlignment="1" applyProtection="1">
      <alignment wrapText="1"/>
      <protection locked="0"/>
    </xf>
    <xf numFmtId="0" fontId="0" fillId="7" borderId="34" xfId="0" applyFill="1" applyBorder="1" applyAlignment="1" applyProtection="1">
      <alignment wrapText="1"/>
      <protection locked="0"/>
    </xf>
    <xf numFmtId="0" fontId="0" fillId="7" borderId="35" xfId="0" applyFill="1" applyBorder="1" applyAlignment="1" applyProtection="1">
      <alignment wrapText="1"/>
      <protection locked="0"/>
    </xf>
    <xf numFmtId="0" fontId="41" fillId="7" borderId="0" xfId="5" applyNumberFormat="1" applyFont="1" applyFill="1" applyBorder="1" applyAlignment="1" applyProtection="1">
      <alignment horizontal="left" vertical="top" wrapText="1"/>
    </xf>
    <xf numFmtId="0" fontId="29" fillId="7" borderId="0" xfId="0" applyFont="1" applyFill="1"/>
    <xf numFmtId="0" fontId="37" fillId="7" borderId="0" xfId="0" applyFont="1" applyFill="1" applyBorder="1" applyAlignment="1" applyProtection="1">
      <alignment horizontal="left" vertical="center"/>
    </xf>
    <xf numFmtId="0" fontId="43" fillId="7" borderId="0" xfId="0" applyFont="1" applyFill="1" applyBorder="1" applyAlignment="1" applyProtection="1">
      <alignment horizontal="left" vertical="center"/>
    </xf>
    <xf numFmtId="0" fontId="20" fillId="7" borderId="0" xfId="0" applyNumberFormat="1" applyFont="1" applyFill="1" applyBorder="1" applyAlignment="1" applyProtection="1">
      <alignment wrapText="1"/>
    </xf>
    <xf numFmtId="49" fontId="8" fillId="4" borderId="7" xfId="5" applyNumberFormat="1" applyFont="1" applyBorder="1" applyAlignment="1" applyProtection="1">
      <alignment horizontal="left" vertical="center" wrapText="1"/>
    </xf>
    <xf numFmtId="0" fontId="37" fillId="7" borderId="15" xfId="0" applyFont="1" applyFill="1" applyBorder="1" applyAlignment="1" applyProtection="1">
      <alignment horizontal="left" vertical="center" wrapText="1"/>
      <protection hidden="1"/>
    </xf>
    <xf numFmtId="49" fontId="32" fillId="4" borderId="0" xfId="5" applyNumberFormat="1" applyFont="1" applyBorder="1" applyAlignment="1" applyProtection="1">
      <alignment horizontal="left" vertical="center" wrapText="1"/>
    </xf>
    <xf numFmtId="0" fontId="28" fillId="6" borderId="44" xfId="1" applyNumberFormat="1" applyFont="1" applyFill="1" applyBorder="1" applyAlignment="1" applyProtection="1">
      <alignment horizontal="left" vertical="top" wrapText="1"/>
      <protection locked="0"/>
    </xf>
    <xf numFmtId="49" fontId="32" fillId="4" borderId="0" xfId="5" applyNumberFormat="1" applyFont="1" applyBorder="1" applyAlignment="1" applyProtection="1">
      <alignment horizontal="left" vertical="center" wrapText="1"/>
    </xf>
    <xf numFmtId="0" fontId="28" fillId="6" borderId="54" xfId="1" applyNumberFormat="1" applyFont="1" applyFill="1" applyBorder="1" applyAlignment="1" applyProtection="1">
      <alignment horizontal="left" wrapText="1"/>
      <protection locked="0"/>
    </xf>
    <xf numFmtId="0" fontId="23" fillId="5" borderId="55" xfId="7" applyFont="1" applyBorder="1" applyAlignment="1" applyProtection="1">
      <alignment horizontal="left" vertical="center" wrapText="1"/>
    </xf>
    <xf numFmtId="0" fontId="23" fillId="5" borderId="56" xfId="7" applyFont="1" applyBorder="1" applyAlignment="1" applyProtection="1">
      <alignment vertical="center" wrapText="1"/>
    </xf>
    <xf numFmtId="0" fontId="27" fillId="7" borderId="29" xfId="0" applyFont="1" applyFill="1" applyBorder="1" applyAlignment="1" applyProtection="1">
      <alignment horizontal="left"/>
    </xf>
    <xf numFmtId="0" fontId="27" fillId="7" borderId="11" xfId="0" applyFont="1" applyFill="1" applyBorder="1" applyProtection="1"/>
    <xf numFmtId="0" fontId="27" fillId="7" borderId="19" xfId="0" applyFont="1" applyFill="1" applyBorder="1" applyAlignment="1" applyProtection="1">
      <alignment wrapText="1"/>
    </xf>
    <xf numFmtId="0" fontId="37" fillId="9" borderId="57" xfId="0" applyFont="1" applyFill="1" applyBorder="1" applyAlignment="1" applyProtection="1">
      <alignment horizontal="left" vertical="center" wrapText="1"/>
      <protection hidden="1"/>
    </xf>
    <xf numFmtId="0" fontId="37" fillId="9" borderId="46" xfId="0" applyFont="1" applyFill="1" applyBorder="1" applyAlignment="1" applyProtection="1">
      <alignment horizontal="left" vertical="center" wrapText="1"/>
      <protection hidden="1"/>
    </xf>
    <xf numFmtId="0" fontId="21" fillId="8" borderId="58" xfId="6" applyFill="1" applyBorder="1" applyAlignment="1" applyProtection="1">
      <alignment horizontal="center" vertical="center" wrapText="1"/>
    </xf>
    <xf numFmtId="0" fontId="0" fillId="9" borderId="57" xfId="0" applyFill="1" applyBorder="1" applyAlignment="1" applyProtection="1">
      <alignment horizontal="left" vertical="center" wrapText="1"/>
      <protection hidden="1"/>
    </xf>
    <xf numFmtId="0" fontId="27" fillId="7" borderId="14" xfId="0" applyFont="1" applyFill="1" applyBorder="1" applyAlignment="1" applyProtection="1">
      <alignment horizontal="left" vertical="center" wrapText="1"/>
      <protection hidden="1"/>
    </xf>
    <xf numFmtId="0" fontId="20" fillId="7" borderId="0" xfId="0" applyFont="1" applyFill="1" applyBorder="1" applyAlignment="1" applyProtection="1"/>
    <xf numFmtId="0" fontId="0" fillId="7" borderId="0" xfId="0" applyFill="1" applyBorder="1" applyAlignment="1" applyProtection="1"/>
    <xf numFmtId="0" fontId="37" fillId="7" borderId="0" xfId="0" applyFont="1" applyFill="1" applyBorder="1" applyAlignment="1" applyProtection="1">
      <alignment vertical="center"/>
    </xf>
    <xf numFmtId="0" fontId="25" fillId="7" borderId="45" xfId="5" applyFill="1" applyBorder="1" applyAlignment="1" applyProtection="1">
      <alignment horizontal="left" wrapText="1"/>
      <protection hidden="1"/>
    </xf>
    <xf numFmtId="0" fontId="43" fillId="9" borderId="46" xfId="0" applyFont="1" applyFill="1" applyBorder="1" applyAlignment="1" applyProtection="1">
      <alignment horizontal="left" vertical="center" wrapText="1"/>
      <protection hidden="1"/>
    </xf>
    <xf numFmtId="0" fontId="0" fillId="7" borderId="27" xfId="0" applyFill="1" applyBorder="1" applyAlignment="1" applyProtection="1">
      <alignment horizontal="left" wrapText="1"/>
    </xf>
    <xf numFmtId="0" fontId="21" fillId="7" borderId="0" xfId="6" applyFill="1" applyAlignment="1" applyProtection="1">
      <alignment wrapText="1"/>
    </xf>
    <xf numFmtId="0" fontId="21" fillId="10" borderId="58" xfId="6" applyFill="1" applyBorder="1" applyAlignment="1" applyProtection="1">
      <alignment wrapText="1"/>
    </xf>
    <xf numFmtId="0" fontId="21" fillId="10" borderId="0" xfId="6" applyFill="1" applyBorder="1" applyAlignment="1" applyProtection="1">
      <alignment wrapText="1"/>
    </xf>
    <xf numFmtId="0" fontId="21" fillId="10" borderId="59" xfId="6" applyFill="1" applyBorder="1" applyAlignment="1" applyProtection="1">
      <alignment wrapText="1"/>
    </xf>
    <xf numFmtId="0" fontId="21" fillId="10" borderId="6" xfId="6" applyFill="1" applyBorder="1" applyAlignment="1" applyProtection="1">
      <alignment wrapText="1"/>
    </xf>
    <xf numFmtId="0" fontId="21" fillId="10" borderId="10" xfId="6" applyFill="1" applyBorder="1" applyAlignment="1" applyProtection="1">
      <alignment wrapText="1"/>
    </xf>
    <xf numFmtId="0" fontId="21" fillId="10" borderId="9" xfId="6" applyFill="1" applyBorder="1" applyAlignment="1" applyProtection="1">
      <alignment wrapText="1"/>
    </xf>
    <xf numFmtId="0" fontId="21" fillId="10" borderId="11" xfId="6" applyFill="1" applyBorder="1" applyAlignment="1" applyProtection="1">
      <alignment wrapText="1"/>
    </xf>
    <xf numFmtId="0" fontId="44" fillId="7" borderId="0" xfId="0" applyFont="1" applyFill="1" applyAlignment="1">
      <alignment vertical="center" wrapText="1"/>
    </xf>
    <xf numFmtId="0" fontId="44" fillId="7" borderId="0" xfId="0" applyFont="1" applyFill="1" applyAlignment="1">
      <alignment vertical="center"/>
    </xf>
    <xf numFmtId="0" fontId="45" fillId="7" borderId="0" xfId="0" applyFont="1" applyFill="1" applyAlignment="1">
      <alignment vertical="center" wrapText="1"/>
    </xf>
    <xf numFmtId="0" fontId="46" fillId="7" borderId="0" xfId="0" applyFont="1" applyFill="1" applyAlignment="1">
      <alignment vertical="center" wrapText="1"/>
    </xf>
    <xf numFmtId="0" fontId="10" fillId="7" borderId="0" xfId="0" applyFont="1" applyFill="1" applyAlignment="1">
      <alignment vertical="center" wrapText="1"/>
    </xf>
    <xf numFmtId="0" fontId="47" fillId="7" borderId="0" xfId="0" applyFont="1" applyFill="1" applyAlignment="1">
      <alignment vertical="center" wrapText="1"/>
    </xf>
    <xf numFmtId="0" fontId="44" fillId="7" borderId="0" xfId="0" applyFont="1" applyFill="1" applyAlignment="1">
      <alignment vertical="top" wrapText="1"/>
    </xf>
    <xf numFmtId="0" fontId="44" fillId="7" borderId="0" xfId="0" applyFont="1" applyFill="1"/>
    <xf numFmtId="0" fontId="48" fillId="7" borderId="0" xfId="0" applyFont="1" applyFill="1" applyAlignment="1">
      <alignment horizontal="left" vertical="top" wrapText="1" indent="5"/>
    </xf>
    <xf numFmtId="0" fontId="21" fillId="11" borderId="9" xfId="6" applyFill="1" applyBorder="1" applyAlignment="1" applyProtection="1">
      <alignment wrapText="1"/>
    </xf>
    <xf numFmtId="0" fontId="21" fillId="11" borderId="10" xfId="6" applyFill="1" applyBorder="1" applyAlignment="1" applyProtection="1">
      <alignment wrapText="1"/>
    </xf>
    <xf numFmtId="0" fontId="21" fillId="11" borderId="0" xfId="6" applyFill="1" applyBorder="1" applyAlignment="1" applyProtection="1">
      <alignment wrapText="1"/>
    </xf>
    <xf numFmtId="0" fontId="21" fillId="11" borderId="6" xfId="6" applyFill="1" applyBorder="1" applyAlignment="1" applyProtection="1">
      <alignment wrapText="1"/>
    </xf>
    <xf numFmtId="49" fontId="28" fillId="6" borderId="49" xfId="1" applyNumberFormat="1" applyFont="1" applyFill="1" applyBorder="1" applyAlignment="1" applyProtection="1">
      <alignment horizontal="left" wrapText="1"/>
      <protection locked="0"/>
    </xf>
    <xf numFmtId="0" fontId="23" fillId="5" borderId="0" xfId="7" applyNumberFormat="1" applyFont="1" applyBorder="1" applyAlignment="1" applyProtection="1">
      <alignment vertical="center" wrapText="1"/>
    </xf>
    <xf numFmtId="49" fontId="49" fillId="5" borderId="0" xfId="7" applyNumberFormat="1" applyFont="1" applyBorder="1" applyAlignment="1" applyProtection="1">
      <alignment horizontal="right" vertical="center" wrapText="1"/>
    </xf>
    <xf numFmtId="164" fontId="28" fillId="6" borderId="13" xfId="1" applyNumberFormat="1" applyFont="1" applyFill="1" applyBorder="1" applyAlignment="1" applyProtection="1">
      <alignment horizontal="right" vertical="center" wrapText="1"/>
    </xf>
    <xf numFmtId="0" fontId="21" fillId="8" borderId="60" xfId="6" applyFill="1" applyBorder="1" applyAlignment="1" applyProtection="1">
      <alignment wrapText="1"/>
    </xf>
    <xf numFmtId="0" fontId="21" fillId="8" borderId="61" xfId="6" applyFill="1" applyBorder="1" applyAlignment="1" applyProtection="1">
      <alignment wrapText="1"/>
    </xf>
    <xf numFmtId="49" fontId="49" fillId="5" borderId="13" xfId="7" applyNumberFormat="1" applyFont="1" applyBorder="1" applyAlignment="1" applyProtection="1">
      <alignment horizontal="right" vertical="center" wrapText="1"/>
    </xf>
    <xf numFmtId="0" fontId="21" fillId="8" borderId="62" xfId="6" applyFill="1" applyBorder="1" applyAlignment="1" applyProtection="1">
      <alignment wrapText="1"/>
    </xf>
    <xf numFmtId="164" fontId="28" fillId="6" borderId="63" xfId="1" applyNumberFormat="1" applyFont="1" applyFill="1" applyBorder="1" applyAlignment="1" applyProtection="1">
      <alignment horizontal="left" vertical="top" wrapText="1"/>
      <protection locked="0"/>
    </xf>
    <xf numFmtId="0" fontId="27" fillId="7" borderId="64" xfId="0" applyFont="1" applyFill="1" applyBorder="1" applyAlignment="1" applyProtection="1">
      <alignment wrapText="1"/>
    </xf>
    <xf numFmtId="164" fontId="28" fillId="7" borderId="65" xfId="1" applyNumberFormat="1" applyFont="1" applyFill="1" applyBorder="1" applyAlignment="1" applyProtection="1">
      <alignment horizontal="left" vertical="top" wrapText="1"/>
    </xf>
    <xf numFmtId="49" fontId="28" fillId="6" borderId="63" xfId="1" applyNumberFormat="1" applyFont="1" applyFill="1" applyBorder="1" applyAlignment="1" applyProtection="1">
      <alignment horizontal="left" vertical="top" wrapText="1"/>
      <protection locked="0"/>
    </xf>
    <xf numFmtId="164" fontId="28" fillId="7" borderId="66" xfId="1" applyNumberFormat="1" applyFont="1" applyFill="1" applyBorder="1" applyAlignment="1" applyProtection="1">
      <alignment horizontal="left" vertical="top" wrapText="1"/>
    </xf>
    <xf numFmtId="0" fontId="27" fillId="7" borderId="67" xfId="0" applyFont="1" applyFill="1" applyBorder="1" applyAlignment="1" applyProtection="1">
      <alignment wrapText="1"/>
    </xf>
    <xf numFmtId="164" fontId="28" fillId="6" borderId="64" xfId="1" applyNumberFormat="1" applyFont="1" applyFill="1" applyBorder="1" applyAlignment="1" applyProtection="1">
      <alignment horizontal="left" vertical="top" wrapText="1"/>
    </xf>
    <xf numFmtId="164" fontId="28" fillId="6" borderId="68" xfId="1" applyNumberFormat="1" applyFont="1" applyFill="1" applyBorder="1" applyAlignment="1" applyProtection="1">
      <alignment horizontal="left" vertical="top" wrapText="1"/>
    </xf>
    <xf numFmtId="164" fontId="28" fillId="6" borderId="69" xfId="1" applyNumberFormat="1" applyFont="1" applyFill="1" applyBorder="1" applyAlignment="1" applyProtection="1">
      <alignment horizontal="left" vertical="top" wrapText="1"/>
    </xf>
    <xf numFmtId="164" fontId="28" fillId="6" borderId="70" xfId="1" applyNumberFormat="1" applyFont="1" applyFill="1" applyBorder="1" applyAlignment="1" applyProtection="1">
      <alignment horizontal="left" vertical="top" wrapText="1"/>
      <protection locked="0"/>
    </xf>
    <xf numFmtId="164" fontId="28" fillId="6" borderId="71" xfId="1" applyNumberFormat="1" applyFont="1" applyFill="1" applyBorder="1" applyAlignment="1" applyProtection="1">
      <alignment horizontal="left" vertical="top" wrapText="1"/>
      <protection locked="0"/>
    </xf>
    <xf numFmtId="164" fontId="28" fillId="6" borderId="72" xfId="1" applyNumberFormat="1" applyFont="1" applyFill="1" applyBorder="1" applyAlignment="1" applyProtection="1">
      <alignment horizontal="left" vertical="top" wrapText="1"/>
    </xf>
    <xf numFmtId="0" fontId="23" fillId="5" borderId="73" xfId="7" applyFont="1" applyBorder="1" applyAlignment="1" applyProtection="1">
      <alignment horizontal="left" vertical="center" wrapText="1"/>
    </xf>
    <xf numFmtId="0" fontId="27" fillId="7" borderId="74" xfId="0" applyFont="1" applyFill="1" applyBorder="1" applyAlignment="1" applyProtection="1">
      <alignment horizontal="left"/>
    </xf>
    <xf numFmtId="164" fontId="28" fillId="6" borderId="73" xfId="1" applyNumberFormat="1" applyFont="1" applyFill="1" applyBorder="1" applyAlignment="1" applyProtection="1">
      <alignment horizontal="left" vertical="center" wrapText="1"/>
    </xf>
    <xf numFmtId="0" fontId="27" fillId="7" borderId="75" xfId="0" applyFont="1" applyFill="1" applyBorder="1" applyAlignment="1" applyProtection="1">
      <alignment horizontal="left"/>
    </xf>
    <xf numFmtId="0" fontId="23" fillId="5" borderId="76" xfId="7" applyFont="1" applyBorder="1" applyAlignment="1" applyProtection="1">
      <alignment horizontal="left" vertical="center" wrapText="1"/>
    </xf>
    <xf numFmtId="0" fontId="23" fillId="7" borderId="77" xfId="7" applyFont="1" applyFill="1" applyBorder="1" applyAlignment="1" applyProtection="1">
      <alignment horizontal="left" vertical="center" wrapText="1"/>
    </xf>
    <xf numFmtId="0" fontId="23" fillId="5" borderId="77" xfId="7" applyFont="1" applyBorder="1" applyAlignment="1" applyProtection="1">
      <alignment horizontal="left" vertical="center" wrapText="1"/>
    </xf>
    <xf numFmtId="0" fontId="23" fillId="5" borderId="75" xfId="7" applyFont="1" applyBorder="1" applyAlignment="1" applyProtection="1">
      <alignment horizontal="left" vertical="center" wrapText="1"/>
    </xf>
    <xf numFmtId="0" fontId="0" fillId="7" borderId="75" xfId="0" applyFill="1" applyBorder="1" applyAlignment="1" applyProtection="1">
      <alignment horizontal="left"/>
    </xf>
    <xf numFmtId="0" fontId="0" fillId="7" borderId="74" xfId="0" applyFill="1" applyBorder="1" applyAlignment="1" applyProtection="1">
      <alignment horizontal="left"/>
    </xf>
    <xf numFmtId="164" fontId="28" fillId="6" borderId="74" xfId="1" applyNumberFormat="1" applyFont="1" applyFill="1" applyBorder="1" applyAlignment="1" applyProtection="1">
      <alignment horizontal="left" vertical="center" wrapText="1"/>
    </xf>
    <xf numFmtId="0" fontId="23" fillId="5" borderId="75" xfId="7" applyNumberFormat="1" applyFont="1" applyBorder="1" applyAlignment="1" applyProtection="1">
      <alignment horizontal="left" vertical="center" wrapText="1"/>
    </xf>
    <xf numFmtId="0" fontId="23" fillId="7" borderId="75" xfId="7" applyNumberFormat="1" applyFont="1" applyFill="1" applyBorder="1" applyAlignment="1" applyProtection="1">
      <alignment horizontal="left" vertical="center" wrapText="1"/>
    </xf>
    <xf numFmtId="49" fontId="49" fillId="5" borderId="78" xfId="7" applyNumberFormat="1" applyFont="1" applyBorder="1" applyAlignment="1" applyProtection="1">
      <alignment horizontal="right" vertical="center" wrapText="1"/>
    </xf>
    <xf numFmtId="49" fontId="49" fillId="5" borderId="2" xfId="7" applyNumberFormat="1" applyFont="1" applyBorder="1" applyAlignment="1" applyProtection="1">
      <alignment horizontal="right" vertical="center" wrapText="1"/>
    </xf>
    <xf numFmtId="0" fontId="23" fillId="7" borderId="79" xfId="7" applyNumberFormat="1" applyFont="1" applyFill="1" applyBorder="1" applyAlignment="1" applyProtection="1">
      <alignment horizontal="left" vertical="center" wrapText="1"/>
    </xf>
    <xf numFmtId="164" fontId="28" fillId="6" borderId="80" xfId="1" applyNumberFormat="1" applyFont="1" applyFill="1" applyBorder="1" applyAlignment="1" applyProtection="1">
      <alignment horizontal="left" vertical="top" wrapText="1"/>
      <protection locked="0"/>
    </xf>
    <xf numFmtId="0" fontId="43" fillId="7" borderId="14" xfId="0" applyFont="1" applyFill="1" applyBorder="1" applyAlignment="1" applyProtection="1">
      <alignment horizontal="left" vertical="center" wrapText="1"/>
      <protection hidden="1"/>
    </xf>
    <xf numFmtId="0" fontId="43" fillId="9" borderId="15" xfId="0" applyFont="1" applyFill="1" applyBorder="1" applyAlignment="1" applyProtection="1">
      <alignment horizontal="left" vertical="center" wrapText="1"/>
      <protection hidden="1"/>
    </xf>
    <xf numFmtId="0" fontId="50" fillId="7" borderId="8" xfId="4" applyFont="1" applyFill="1" applyBorder="1" applyAlignment="1" applyProtection="1">
      <alignment horizontal="center" vertical="center" wrapText="1"/>
    </xf>
    <xf numFmtId="0" fontId="0" fillId="7" borderId="81" xfId="0" applyFill="1" applyBorder="1" applyAlignment="1" applyProtection="1">
      <alignment horizontal="left" vertical="center" wrapText="1"/>
    </xf>
    <xf numFmtId="0" fontId="0" fillId="7" borderId="82" xfId="0" applyFill="1" applyBorder="1" applyAlignment="1" applyProtection="1">
      <alignment horizontal="left" vertical="center" wrapText="1"/>
    </xf>
    <xf numFmtId="0" fontId="26" fillId="0" borderId="0" xfId="0" applyFont="1"/>
    <xf numFmtId="17" fontId="0" fillId="0" borderId="0" xfId="0" applyNumberFormat="1"/>
    <xf numFmtId="164" fontId="56" fillId="6" borderId="4" xfId="1" applyNumberFormat="1" applyFont="1" applyFill="1" applyBorder="1" applyAlignment="1" applyProtection="1">
      <alignment horizontal="left" vertical="top" wrapText="1"/>
    </xf>
    <xf numFmtId="0" fontId="57" fillId="5" borderId="0" xfId="7" applyFont="1" applyBorder="1" applyAlignment="1" applyProtection="1">
      <alignment vertical="center" wrapText="1"/>
    </xf>
    <xf numFmtId="0" fontId="27" fillId="7" borderId="69" xfId="0" applyFont="1" applyFill="1" applyBorder="1" applyAlignment="1" applyProtection="1">
      <alignment wrapText="1"/>
    </xf>
    <xf numFmtId="0" fontId="0" fillId="0" borderId="0" xfId="0" applyAlignment="1">
      <alignment wrapText="1"/>
    </xf>
    <xf numFmtId="0" fontId="0" fillId="0" borderId="0" xfId="0" applyAlignment="1">
      <alignment vertical="center" wrapText="1"/>
    </xf>
    <xf numFmtId="0" fontId="58" fillId="0" borderId="0" xfId="0" applyFont="1" applyAlignment="1">
      <alignment vertical="center"/>
    </xf>
    <xf numFmtId="0" fontId="51" fillId="11" borderId="83" xfId="6" applyFont="1" applyFill="1" applyBorder="1" applyAlignment="1" applyProtection="1">
      <alignment horizontal="center" vertical="center" textRotation="90" wrapText="1"/>
    </xf>
    <xf numFmtId="0" fontId="51" fillId="11" borderId="84" xfId="6" applyFont="1" applyFill="1" applyBorder="1" applyAlignment="1" applyProtection="1">
      <alignment horizontal="center" vertical="center" textRotation="90" wrapText="1"/>
    </xf>
    <xf numFmtId="0" fontId="51" fillId="11" borderId="85" xfId="6" applyFont="1" applyFill="1" applyBorder="1" applyAlignment="1" applyProtection="1">
      <alignment horizontal="center" vertical="center" textRotation="90" wrapText="1"/>
    </xf>
    <xf numFmtId="49" fontId="32" fillId="4" borderId="38" xfId="5" applyNumberFormat="1" applyFont="1" applyBorder="1" applyAlignment="1" applyProtection="1">
      <alignment horizontal="left" vertical="center" wrapText="1"/>
    </xf>
    <xf numFmtId="49" fontId="32" fillId="4" borderId="39" xfId="5" applyNumberFormat="1" applyFont="1" applyBorder="1" applyAlignment="1" applyProtection="1">
      <alignment horizontal="left" vertical="center" wrapText="1"/>
    </xf>
    <xf numFmtId="49" fontId="32" fillId="4" borderId="40" xfId="5" applyNumberFormat="1" applyFont="1" applyBorder="1" applyAlignment="1" applyProtection="1">
      <alignment horizontal="left" vertical="center" wrapText="1"/>
    </xf>
    <xf numFmtId="0" fontId="23" fillId="7" borderId="16" xfId="0" applyFont="1" applyFill="1" applyBorder="1" applyAlignment="1" applyProtection="1">
      <alignment horizontal="left" vertical="center" wrapText="1"/>
    </xf>
    <xf numFmtId="0" fontId="23" fillId="7" borderId="10" xfId="0" applyFont="1" applyFill="1" applyBorder="1" applyAlignment="1" applyProtection="1">
      <alignment horizontal="left" vertical="center" wrapText="1"/>
    </xf>
    <xf numFmtId="0" fontId="23" fillId="7" borderId="18" xfId="0" applyFont="1" applyFill="1" applyBorder="1" applyAlignment="1" applyProtection="1">
      <alignment horizontal="left" vertical="center" wrapText="1"/>
    </xf>
    <xf numFmtId="0" fontId="51" fillId="11" borderId="86" xfId="6" applyFont="1" applyFill="1" applyBorder="1" applyAlignment="1" applyProtection="1">
      <alignment horizontal="center" vertical="center" textRotation="90" wrapText="1"/>
    </xf>
    <xf numFmtId="49" fontId="32" fillId="4" borderId="87" xfId="5" applyNumberFormat="1" applyFont="1" applyBorder="1" applyAlignment="1" applyProtection="1">
      <alignment horizontal="left" vertical="center" wrapText="1"/>
    </xf>
    <xf numFmtId="0" fontId="41" fillId="7" borderId="22" xfId="5" applyNumberFormat="1" applyFont="1" applyFill="1" applyBorder="1" applyAlignment="1" applyProtection="1">
      <alignment horizontal="left" vertical="center" wrapText="1"/>
    </xf>
    <xf numFmtId="0" fontId="41" fillId="7" borderId="0" xfId="5" applyNumberFormat="1" applyFont="1" applyFill="1" applyBorder="1" applyAlignment="1" applyProtection="1">
      <alignment horizontal="left" vertical="center" wrapText="1"/>
    </xf>
    <xf numFmtId="0" fontId="41" fillId="7" borderId="53" xfId="5" applyNumberFormat="1" applyFont="1" applyFill="1" applyBorder="1" applyAlignment="1" applyProtection="1">
      <alignment horizontal="left" vertical="center" wrapText="1"/>
    </xf>
    <xf numFmtId="49" fontId="53" fillId="7" borderId="22" xfId="4" applyNumberFormat="1" applyFont="1" applyFill="1" applyBorder="1" applyAlignment="1" applyProtection="1">
      <alignment horizontal="left" vertical="center" wrapText="1"/>
    </xf>
    <xf numFmtId="49" fontId="53" fillId="7" borderId="0" xfId="4" applyNumberFormat="1" applyFont="1" applyFill="1" applyBorder="1" applyAlignment="1" applyProtection="1">
      <alignment horizontal="left" vertical="center" wrapText="1"/>
    </xf>
    <xf numFmtId="49" fontId="53" fillId="7" borderId="53" xfId="4" applyNumberFormat="1" applyFont="1" applyFill="1" applyBorder="1" applyAlignment="1" applyProtection="1">
      <alignment horizontal="left" vertical="center" wrapText="1"/>
    </xf>
    <xf numFmtId="49" fontId="52" fillId="7" borderId="22" xfId="5" applyNumberFormat="1" applyFont="1" applyFill="1" applyBorder="1" applyAlignment="1" applyProtection="1">
      <alignment horizontal="left" vertical="center" wrapText="1"/>
    </xf>
    <xf numFmtId="49" fontId="52" fillId="7" borderId="0" xfId="5" applyNumberFormat="1" applyFont="1" applyFill="1" applyBorder="1" applyAlignment="1" applyProtection="1">
      <alignment horizontal="left" vertical="center" wrapText="1"/>
    </xf>
    <xf numFmtId="49" fontId="52" fillId="7" borderId="18" xfId="5" applyNumberFormat="1" applyFont="1" applyFill="1" applyBorder="1" applyAlignment="1" applyProtection="1">
      <alignment horizontal="left" vertical="center" wrapText="1"/>
    </xf>
    <xf numFmtId="49" fontId="41" fillId="7" borderId="22" xfId="5" applyNumberFormat="1" applyFont="1" applyFill="1" applyBorder="1" applyAlignment="1" applyProtection="1">
      <alignment horizontal="left" vertical="center" wrapText="1"/>
    </xf>
    <xf numFmtId="49" fontId="41" fillId="7" borderId="0" xfId="5" applyNumberFormat="1" applyFont="1" applyFill="1" applyBorder="1" applyAlignment="1" applyProtection="1">
      <alignment horizontal="left" vertical="center" wrapText="1"/>
    </xf>
    <xf numFmtId="49" fontId="41" fillId="7" borderId="53" xfId="5" applyNumberFormat="1" applyFont="1" applyFill="1" applyBorder="1" applyAlignment="1" applyProtection="1">
      <alignment horizontal="left" vertical="center" wrapText="1"/>
    </xf>
    <xf numFmtId="0" fontId="52" fillId="7" borderId="22" xfId="5" applyNumberFormat="1" applyFont="1" applyFill="1" applyBorder="1" applyAlignment="1" applyProtection="1">
      <alignment horizontal="left" vertical="center" wrapText="1"/>
    </xf>
    <xf numFmtId="0" fontId="52" fillId="7" borderId="0" xfId="5" applyNumberFormat="1" applyFont="1" applyFill="1" applyBorder="1" applyAlignment="1" applyProtection="1">
      <alignment horizontal="left" vertical="center" wrapText="1"/>
    </xf>
    <xf numFmtId="0" fontId="52" fillId="7" borderId="53" xfId="5" applyNumberFormat="1" applyFont="1" applyFill="1" applyBorder="1" applyAlignment="1" applyProtection="1">
      <alignment horizontal="left" vertical="center" wrapText="1"/>
    </xf>
    <xf numFmtId="49" fontId="52" fillId="7" borderId="53" xfId="5" applyNumberFormat="1" applyFont="1" applyFill="1" applyBorder="1" applyAlignment="1" applyProtection="1">
      <alignment horizontal="left" vertical="center" wrapText="1"/>
    </xf>
    <xf numFmtId="49" fontId="52" fillId="7" borderId="23" xfId="5" applyNumberFormat="1" applyFont="1" applyFill="1" applyBorder="1" applyAlignment="1" applyProtection="1">
      <alignment horizontal="left" vertical="center" wrapText="1"/>
    </xf>
    <xf numFmtId="49" fontId="52" fillId="7" borderId="24" xfId="5" applyNumberFormat="1" applyFont="1" applyFill="1" applyBorder="1" applyAlignment="1" applyProtection="1">
      <alignment horizontal="left" vertical="center" wrapText="1"/>
    </xf>
    <xf numFmtId="49" fontId="52" fillId="7" borderId="19" xfId="5" applyNumberFormat="1" applyFont="1" applyFill="1" applyBorder="1" applyAlignment="1" applyProtection="1">
      <alignment horizontal="left" vertical="center" wrapText="1"/>
    </xf>
    <xf numFmtId="49" fontId="52" fillId="7" borderId="21" xfId="5" applyNumberFormat="1" applyFont="1" applyFill="1" applyBorder="1" applyAlignment="1" applyProtection="1">
      <alignment horizontal="left" vertical="center" wrapText="1"/>
    </xf>
    <xf numFmtId="49" fontId="52" fillId="7" borderId="7" xfId="5" applyNumberFormat="1" applyFont="1" applyFill="1" applyBorder="1" applyAlignment="1" applyProtection="1">
      <alignment horizontal="left" vertical="center" wrapText="1"/>
    </xf>
    <xf numFmtId="49" fontId="52" fillId="7" borderId="20" xfId="5" applyNumberFormat="1" applyFont="1" applyFill="1" applyBorder="1" applyAlignment="1" applyProtection="1">
      <alignment horizontal="left" vertical="center" wrapText="1"/>
    </xf>
    <xf numFmtId="49" fontId="32" fillId="4" borderId="0" xfId="5" applyNumberFormat="1" applyFont="1" applyBorder="1" applyAlignment="1" applyProtection="1">
      <alignment horizontal="left" vertical="center" wrapText="1"/>
    </xf>
    <xf numFmtId="49" fontId="32" fillId="4" borderId="53" xfId="5" applyNumberFormat="1" applyFont="1" applyBorder="1" applyAlignment="1" applyProtection="1">
      <alignment horizontal="left" vertical="center" wrapText="1"/>
    </xf>
    <xf numFmtId="0" fontId="41" fillId="7" borderId="8" xfId="5" applyNumberFormat="1" applyFont="1" applyFill="1" applyBorder="1" applyAlignment="1" applyProtection="1">
      <alignment horizontal="left" vertical="center" wrapText="1"/>
    </xf>
    <xf numFmtId="0" fontId="37" fillId="9" borderId="88" xfId="0" applyFont="1" applyFill="1" applyBorder="1" applyAlignment="1" applyProtection="1">
      <alignment horizontal="left" vertical="center" wrapText="1"/>
      <protection hidden="1"/>
    </xf>
    <xf numFmtId="0" fontId="37" fillId="9" borderId="15" xfId="0" applyFont="1" applyFill="1" applyBorder="1" applyAlignment="1" applyProtection="1">
      <alignment horizontal="left" vertical="center" wrapText="1"/>
      <protection hidden="1"/>
    </xf>
    <xf numFmtId="0" fontId="37" fillId="9" borderId="14" xfId="0" applyFont="1" applyFill="1" applyBorder="1" applyAlignment="1" applyProtection="1">
      <alignment horizontal="left" vertical="center" wrapText="1"/>
      <protection hidden="1"/>
    </xf>
    <xf numFmtId="49" fontId="32" fillId="4" borderId="89" xfId="5" applyNumberFormat="1" applyFont="1" applyBorder="1" applyAlignment="1" applyProtection="1">
      <alignment horizontal="left" vertical="center" wrapText="1"/>
    </xf>
    <xf numFmtId="49" fontId="32" fillId="4" borderId="90" xfId="5" applyNumberFormat="1" applyFont="1" applyBorder="1" applyAlignment="1" applyProtection="1">
      <alignment horizontal="left" vertical="center" wrapText="1"/>
    </xf>
    <xf numFmtId="49" fontId="32" fillId="4" borderId="91" xfId="5" applyNumberFormat="1" applyFont="1" applyBorder="1" applyAlignment="1" applyProtection="1">
      <alignment horizontal="left" vertical="center" wrapText="1"/>
    </xf>
    <xf numFmtId="0" fontId="41" fillId="7" borderId="74" xfId="5" applyNumberFormat="1" applyFont="1" applyFill="1" applyBorder="1" applyAlignment="1" applyProtection="1">
      <alignment horizontal="left" vertical="center" wrapText="1"/>
    </xf>
    <xf numFmtId="0" fontId="41" fillId="7" borderId="13" xfId="5" applyNumberFormat="1" applyFont="1" applyFill="1" applyBorder="1" applyAlignment="1" applyProtection="1">
      <alignment horizontal="left" vertical="center" wrapText="1"/>
    </xf>
    <xf numFmtId="0" fontId="41" fillId="7" borderId="64" xfId="5" applyNumberFormat="1" applyFont="1" applyFill="1" applyBorder="1" applyAlignment="1" applyProtection="1">
      <alignment horizontal="left" vertical="center" wrapText="1"/>
    </xf>
    <xf numFmtId="0" fontId="23" fillId="7" borderId="27" xfId="0" applyFont="1" applyFill="1" applyBorder="1" applyAlignment="1" applyProtection="1">
      <alignment horizontal="left" vertical="center" wrapText="1"/>
    </xf>
    <xf numFmtId="0" fontId="23" fillId="7" borderId="8" xfId="0" applyFont="1" applyFill="1" applyBorder="1" applyAlignment="1" applyProtection="1">
      <alignment horizontal="left" vertical="center" wrapText="1"/>
    </xf>
    <xf numFmtId="0" fontId="23" fillId="7" borderId="45" xfId="0" applyFont="1" applyFill="1" applyBorder="1" applyAlignment="1" applyProtection="1">
      <alignment horizontal="left" vertical="center" wrapText="1"/>
    </xf>
    <xf numFmtId="0" fontId="42" fillId="7" borderId="0" xfId="0" applyFont="1" applyFill="1" applyAlignment="1" applyProtection="1">
      <alignment horizontal="left" wrapText="1"/>
    </xf>
    <xf numFmtId="0" fontId="54" fillId="7" borderId="0" xfId="0" applyFont="1" applyFill="1" applyAlignment="1" applyProtection="1">
      <alignment horizontal="left" wrapText="1"/>
    </xf>
    <xf numFmtId="49" fontId="32" fillId="4" borderId="92" xfId="5" applyNumberFormat="1" applyFont="1" applyBorder="1" applyAlignment="1" applyProtection="1">
      <alignment horizontal="center" vertical="top" wrapText="1"/>
    </xf>
    <xf numFmtId="49" fontId="32" fillId="4" borderId="93" xfId="5" applyNumberFormat="1" applyFont="1" applyBorder="1" applyAlignment="1" applyProtection="1">
      <alignment horizontal="center" vertical="top" wrapText="1"/>
    </xf>
    <xf numFmtId="0" fontId="41" fillId="7" borderId="94" xfId="5" applyNumberFormat="1" applyFont="1" applyFill="1" applyBorder="1" applyAlignment="1" applyProtection="1">
      <alignment horizontal="left" vertical="top" wrapText="1"/>
    </xf>
    <xf numFmtId="0" fontId="41" fillId="7" borderId="95" xfId="5" applyNumberFormat="1" applyFont="1" applyFill="1" applyBorder="1" applyAlignment="1" applyProtection="1">
      <alignment horizontal="left" vertical="top" wrapText="1"/>
    </xf>
    <xf numFmtId="0" fontId="55" fillId="7" borderId="0" xfId="0" applyFont="1" applyFill="1" applyAlignment="1">
      <alignment horizontal="left" vertical="top" wrapText="1"/>
    </xf>
    <xf numFmtId="0" fontId="29" fillId="7" borderId="0" xfId="0" applyFont="1" applyFill="1" applyAlignment="1">
      <alignment horizontal="left" vertical="top" wrapText="1"/>
    </xf>
    <xf numFmtId="0" fontId="5" fillId="7" borderId="0" xfId="0" applyFont="1" applyFill="1" applyAlignment="1">
      <alignment horizontal="left" vertical="top" wrapText="1"/>
    </xf>
    <xf numFmtId="0" fontId="35" fillId="7" borderId="2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5" fillId="7" borderId="45" xfId="0" applyFont="1" applyFill="1" applyBorder="1" applyAlignment="1">
      <alignment horizontal="left" vertical="center" wrapText="1"/>
    </xf>
  </cellXfs>
  <cellStyles count="8">
    <cellStyle name="20% - Accent4" xfId="1" builtinId="42"/>
    <cellStyle name="empty" xfId="2"/>
    <cellStyle name="Heading 1" xfId="3" builtinId="16"/>
    <cellStyle name="Hyperlink" xfId="4" builtinId="8"/>
    <cellStyle name="Input" xfId="5" builtinId="20"/>
    <cellStyle name="Neutral" xfId="6" builtinId="28"/>
    <cellStyle name="Normal" xfId="0" builtinId="0"/>
    <cellStyle name="Note" xfId="7" builtinId="10"/>
  </cellStyles>
  <dxfs count="1">
    <dxf>
      <font>
        <color rgb="FFC0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320040</xdr:colOff>
      <xdr:row>1</xdr:row>
      <xdr:rowOff>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20040" y="6244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xdr:from>
      <xdr:col>0</xdr:col>
      <xdr:colOff>158750</xdr:colOff>
      <xdr:row>3</xdr:row>
      <xdr:rowOff>31750</xdr:rowOff>
    </xdr:from>
    <xdr:to>
      <xdr:col>0</xdr:col>
      <xdr:colOff>5645150</xdr:colOff>
      <xdr:row>4</xdr:row>
      <xdr:rowOff>21166</xdr:rowOff>
    </xdr:to>
    <xdr:grpSp>
      <xdr:nvGrpSpPr>
        <xdr:cNvPr id="3" name="Canvas 27">
          <a:extLst>
            <a:ext uri="{FF2B5EF4-FFF2-40B4-BE49-F238E27FC236}">
              <a16:creationId xmlns:a16="http://schemas.microsoft.com/office/drawing/2014/main" id="{00000000-0008-0000-0000-000003000000}"/>
            </a:ext>
          </a:extLst>
        </xdr:cNvPr>
        <xdr:cNvGrpSpPr/>
      </xdr:nvGrpSpPr>
      <xdr:grpSpPr>
        <a:xfrm>
          <a:off x="158750" y="9493250"/>
          <a:ext cx="5486400" cy="3534833"/>
          <a:chOff x="0" y="0"/>
          <a:chExt cx="5486400" cy="3822700"/>
        </a:xfrm>
      </xdr:grpSpPr>
      <xdr:sp macro="" textlink="">
        <xdr:nvSpPr>
          <xdr:cNvPr id="4" name="Rectangle 3">
            <a:extLst>
              <a:ext uri="{FF2B5EF4-FFF2-40B4-BE49-F238E27FC236}">
                <a16:creationId xmlns:a16="http://schemas.microsoft.com/office/drawing/2014/main" id="{00000000-0008-0000-0000-000004000000}"/>
              </a:ext>
            </a:extLst>
          </xdr:cNvPr>
          <xdr:cNvSpPr/>
        </xdr:nvSpPr>
        <xdr:spPr>
          <a:xfrm>
            <a:off x="0" y="0"/>
            <a:ext cx="5486400" cy="3822700"/>
          </a:xfrm>
          <a:prstGeom prst="rect">
            <a:avLst/>
          </a:prstGeom>
        </xdr:spPr>
      </xdr:sp>
      <xdr:sp macro="" textlink="">
        <xdr:nvSpPr>
          <xdr:cNvPr id="5" name="Flowchart: Decision 4">
            <a:extLst>
              <a:ext uri="{FF2B5EF4-FFF2-40B4-BE49-F238E27FC236}">
                <a16:creationId xmlns:a16="http://schemas.microsoft.com/office/drawing/2014/main" id="{00000000-0008-0000-0000-000005000000}"/>
              </a:ext>
            </a:extLst>
          </xdr:cNvPr>
          <xdr:cNvSpPr/>
        </xdr:nvSpPr>
        <xdr:spPr>
          <a:xfrm>
            <a:off x="1761321" y="762000"/>
            <a:ext cx="1093102" cy="445050"/>
          </a:xfrm>
          <a:prstGeom prst="flowChartDecision">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p>
            <a:pPr marL="0" marR="0" algn="ctr" fontAlgn="base">
              <a:spcBef>
                <a:spcPts val="0"/>
              </a:spcBef>
              <a:spcAft>
                <a:spcPts val="0"/>
              </a:spcAft>
            </a:pPr>
            <a:r>
              <a:rPr lang="en-US" sz="1200">
                <a:effectLst/>
                <a:latin typeface="Times New Roman"/>
                <a:ea typeface="Times New Roman"/>
              </a:rPr>
              <a:t> </a:t>
            </a:r>
          </a:p>
        </xdr:txBody>
      </xdr:sp>
      <xdr:sp macro="" textlink="">
        <xdr:nvSpPr>
          <xdr:cNvPr id="6" name="Rectangle 5">
            <a:extLst>
              <a:ext uri="{FF2B5EF4-FFF2-40B4-BE49-F238E27FC236}">
                <a16:creationId xmlns:a16="http://schemas.microsoft.com/office/drawing/2014/main" id="{00000000-0008-0000-0000-000006000000}"/>
              </a:ext>
            </a:extLst>
          </xdr:cNvPr>
          <xdr:cNvSpPr/>
        </xdr:nvSpPr>
        <xdr:spPr>
          <a:xfrm>
            <a:off x="3403211" y="1228727"/>
            <a:ext cx="1330713" cy="74294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p>
            <a:pPr marL="0" marR="0" algn="ctr" fontAlgn="base">
              <a:spcBef>
                <a:spcPts val="0"/>
              </a:spcBef>
              <a:spcAft>
                <a:spcPts val="0"/>
              </a:spcAft>
            </a:pPr>
            <a:r>
              <a:rPr lang="en-US" sz="900" kern="1200">
                <a:solidFill>
                  <a:srgbClr val="FFFFFF"/>
                </a:solidFill>
                <a:effectLst/>
                <a:ea typeface="Times New Roman"/>
                <a:cs typeface="Times New Roman"/>
              </a:rPr>
              <a:t>Complete</a:t>
            </a:r>
            <a:r>
              <a:rPr lang="en-US" sz="1000" kern="1200">
                <a:solidFill>
                  <a:srgbClr val="FFFFFF"/>
                </a:solidFill>
                <a:effectLst/>
                <a:ea typeface="Times New Roman"/>
                <a:cs typeface="Times New Roman"/>
              </a:rPr>
              <a:t> SIA Project Information, Pages 1 &amp; 2</a:t>
            </a:r>
            <a:endParaRPr lang="en-US" sz="1200">
              <a:effectLst/>
              <a:latin typeface="Times New Roman"/>
              <a:ea typeface="Times New Roman"/>
            </a:endParaRPr>
          </a:p>
        </xdr:txBody>
      </xdr:sp>
      <xdr:sp macro="" textlink="">
        <xdr:nvSpPr>
          <xdr:cNvPr id="7" name="Rectangle 6">
            <a:extLst>
              <a:ext uri="{FF2B5EF4-FFF2-40B4-BE49-F238E27FC236}">
                <a16:creationId xmlns:a16="http://schemas.microsoft.com/office/drawing/2014/main" id="{00000000-0008-0000-0000-000007000000}"/>
              </a:ext>
            </a:extLst>
          </xdr:cNvPr>
          <xdr:cNvSpPr/>
        </xdr:nvSpPr>
        <xdr:spPr>
          <a:xfrm>
            <a:off x="0" y="1228726"/>
            <a:ext cx="1389652" cy="742949"/>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p>
            <a:pPr marL="0" marR="0" algn="ctr" fontAlgn="base">
              <a:spcBef>
                <a:spcPts val="0"/>
              </a:spcBef>
              <a:spcAft>
                <a:spcPts val="0"/>
              </a:spcAft>
            </a:pPr>
            <a:r>
              <a:rPr lang="en-US" sz="1000" kern="1200">
                <a:solidFill>
                  <a:srgbClr val="FFFFFF"/>
                </a:solidFill>
                <a:effectLst/>
                <a:ea typeface="Times New Roman"/>
                <a:cs typeface="Times New Roman"/>
              </a:rPr>
              <a:t>Complete SIA Project Information, Pages 1 – 3, </a:t>
            </a:r>
            <a:r>
              <a:rPr lang="en-US" sz="900" kern="1200">
                <a:solidFill>
                  <a:srgbClr val="FFFFFF"/>
                </a:solidFill>
                <a:effectLst/>
                <a:ea typeface="Times New Roman"/>
                <a:cs typeface="Times New Roman"/>
              </a:rPr>
              <a:t>Security</a:t>
            </a:r>
            <a:r>
              <a:rPr lang="en-US" sz="1000" kern="1200">
                <a:solidFill>
                  <a:srgbClr val="FFFFFF"/>
                </a:solidFill>
                <a:effectLst/>
                <a:ea typeface="Times New Roman"/>
                <a:cs typeface="Times New Roman"/>
              </a:rPr>
              <a:t> Family Questionnaire</a:t>
            </a:r>
            <a:endParaRPr lang="en-US" sz="1200">
              <a:effectLst/>
              <a:latin typeface="Times New Roman"/>
              <a:ea typeface="Times New Roman"/>
            </a:endParaRPr>
          </a:p>
        </xdr:txBody>
      </xdr:sp>
      <xdr:sp macro="" textlink="">
        <xdr:nvSpPr>
          <xdr:cNvPr id="8" name="Flowchart: Decision 7">
            <a:extLst>
              <a:ext uri="{FF2B5EF4-FFF2-40B4-BE49-F238E27FC236}">
                <a16:creationId xmlns:a16="http://schemas.microsoft.com/office/drawing/2014/main" id="{00000000-0008-0000-0000-000008000000}"/>
              </a:ext>
            </a:extLst>
          </xdr:cNvPr>
          <xdr:cNvSpPr/>
        </xdr:nvSpPr>
        <xdr:spPr>
          <a:xfrm>
            <a:off x="1857375" y="2127586"/>
            <a:ext cx="997048" cy="415589"/>
          </a:xfrm>
          <a:prstGeom prst="flowChartDecision">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p>
            <a:pPr marL="0" marR="0" algn="ctr" fontAlgn="base">
              <a:spcBef>
                <a:spcPts val="0"/>
              </a:spcBef>
              <a:spcAft>
                <a:spcPts val="0"/>
              </a:spcAft>
            </a:pPr>
            <a:r>
              <a:rPr lang="en-US" sz="1200">
                <a:effectLst/>
                <a:latin typeface="Times New Roman"/>
                <a:ea typeface="Times New Roman"/>
              </a:rPr>
              <a:t> </a:t>
            </a:r>
          </a:p>
        </xdr:txBody>
      </xdr:sp>
      <xdr:cxnSp macro="">
        <xdr:nvCxnSpPr>
          <xdr:cNvPr id="9" name="Elbow Connector 8">
            <a:extLst>
              <a:ext uri="{FF2B5EF4-FFF2-40B4-BE49-F238E27FC236}">
                <a16:creationId xmlns:a16="http://schemas.microsoft.com/office/drawing/2014/main" id="{00000000-0008-0000-0000-000009000000}"/>
              </a:ext>
            </a:extLst>
          </xdr:cNvPr>
          <xdr:cNvCxnSpPr>
            <a:stCxn id="7" idx="3"/>
            <a:endCxn id="8" idx="0"/>
          </xdr:cNvCxnSpPr>
        </xdr:nvCxnSpPr>
        <xdr:spPr>
          <a:xfrm>
            <a:off x="1389652" y="1600201"/>
            <a:ext cx="966247" cy="527385"/>
          </a:xfrm>
          <a:prstGeom prst="bentConnector2">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10" name="Elbow Connector 9">
            <a:extLst>
              <a:ext uri="{FF2B5EF4-FFF2-40B4-BE49-F238E27FC236}">
                <a16:creationId xmlns:a16="http://schemas.microsoft.com/office/drawing/2014/main" id="{00000000-0008-0000-0000-00000A000000}"/>
              </a:ext>
            </a:extLst>
          </xdr:cNvPr>
          <xdr:cNvCxnSpPr>
            <a:stCxn id="6" idx="1"/>
            <a:endCxn id="8" idx="0"/>
          </xdr:cNvCxnSpPr>
        </xdr:nvCxnSpPr>
        <xdr:spPr>
          <a:xfrm rot="10800000" flipV="1">
            <a:off x="2355899" y="1600200"/>
            <a:ext cx="1047312" cy="527385"/>
          </a:xfrm>
          <a:prstGeom prst="bentConnector2">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11" name="Rectangle 10">
            <a:extLst>
              <a:ext uri="{FF2B5EF4-FFF2-40B4-BE49-F238E27FC236}">
                <a16:creationId xmlns:a16="http://schemas.microsoft.com/office/drawing/2014/main" id="{00000000-0008-0000-0000-00000B000000}"/>
              </a:ext>
            </a:extLst>
          </xdr:cNvPr>
          <xdr:cNvSpPr/>
        </xdr:nvSpPr>
        <xdr:spPr>
          <a:xfrm>
            <a:off x="3603237" y="2118061"/>
            <a:ext cx="766031" cy="425113"/>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p>
            <a:pPr marL="0" marR="0" algn="ctr" fontAlgn="base">
              <a:spcBef>
                <a:spcPts val="0"/>
              </a:spcBef>
              <a:spcAft>
                <a:spcPts val="0"/>
              </a:spcAft>
            </a:pPr>
            <a:r>
              <a:rPr lang="en-US" sz="900" kern="1200">
                <a:solidFill>
                  <a:srgbClr val="FFFFFF"/>
                </a:solidFill>
                <a:effectLst/>
                <a:ea typeface="Times New Roman"/>
                <a:cs typeface="Times New Roman"/>
              </a:rPr>
              <a:t>Complete SIA Page 4</a:t>
            </a:r>
            <a:endParaRPr lang="en-US" sz="1200">
              <a:effectLst/>
              <a:latin typeface="Times New Roman"/>
              <a:ea typeface="Times New Roman"/>
            </a:endParaRPr>
          </a:p>
        </xdr:txBody>
      </xdr:sp>
      <xdr:cxnSp macro="">
        <xdr:nvCxnSpPr>
          <xdr:cNvPr id="12" name="Straight Arrow Connector 11">
            <a:extLst>
              <a:ext uri="{FF2B5EF4-FFF2-40B4-BE49-F238E27FC236}">
                <a16:creationId xmlns:a16="http://schemas.microsoft.com/office/drawing/2014/main" id="{00000000-0008-0000-0000-00000C000000}"/>
              </a:ext>
            </a:extLst>
          </xdr:cNvPr>
          <xdr:cNvCxnSpPr>
            <a:stCxn id="8" idx="2"/>
            <a:endCxn id="14" idx="0"/>
          </xdr:cNvCxnSpPr>
        </xdr:nvCxnSpPr>
        <xdr:spPr>
          <a:xfrm flipH="1">
            <a:off x="2354398" y="2543175"/>
            <a:ext cx="1501" cy="239782"/>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13" name="Straight Arrow Connector 12">
            <a:extLst>
              <a:ext uri="{FF2B5EF4-FFF2-40B4-BE49-F238E27FC236}">
                <a16:creationId xmlns:a16="http://schemas.microsoft.com/office/drawing/2014/main" id="{00000000-0008-0000-0000-00000D000000}"/>
              </a:ext>
            </a:extLst>
          </xdr:cNvPr>
          <xdr:cNvCxnSpPr>
            <a:stCxn id="23" idx="4"/>
            <a:endCxn id="5" idx="0"/>
          </xdr:cNvCxnSpPr>
        </xdr:nvCxnSpPr>
        <xdr:spPr>
          <a:xfrm>
            <a:off x="2306236" y="430485"/>
            <a:ext cx="1636" cy="331515"/>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14" name="Oval 13">
            <a:extLst>
              <a:ext uri="{FF2B5EF4-FFF2-40B4-BE49-F238E27FC236}">
                <a16:creationId xmlns:a16="http://schemas.microsoft.com/office/drawing/2014/main" id="{00000000-0008-0000-0000-00000E000000}"/>
              </a:ext>
            </a:extLst>
          </xdr:cNvPr>
          <xdr:cNvSpPr/>
        </xdr:nvSpPr>
        <xdr:spPr>
          <a:xfrm>
            <a:off x="1857375" y="2782957"/>
            <a:ext cx="994045" cy="417443"/>
          </a:xfrm>
          <a:prstGeom prst="ellips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p>
            <a:pPr marL="0" marR="0" algn="ctr" fontAlgn="base">
              <a:spcBef>
                <a:spcPts val="0"/>
              </a:spcBef>
              <a:spcAft>
                <a:spcPts val="0"/>
              </a:spcAft>
            </a:pPr>
            <a:r>
              <a:rPr lang="en-US" sz="1000" kern="1200">
                <a:solidFill>
                  <a:srgbClr val="FFFFFF"/>
                </a:solidFill>
                <a:effectLst/>
                <a:ea typeface="Times New Roman"/>
                <a:cs typeface="Times New Roman"/>
              </a:rPr>
              <a:t>Done</a:t>
            </a:r>
            <a:endParaRPr lang="en-US" sz="1200">
              <a:effectLst/>
              <a:latin typeface="Times New Roman"/>
              <a:ea typeface="Times New Roman"/>
            </a:endParaRPr>
          </a:p>
        </xdr:txBody>
      </xdr:sp>
      <xdr:cxnSp macro="">
        <xdr:nvCxnSpPr>
          <xdr:cNvPr id="15" name="Straight Arrow Connector 14">
            <a:extLst>
              <a:ext uri="{FF2B5EF4-FFF2-40B4-BE49-F238E27FC236}">
                <a16:creationId xmlns:a16="http://schemas.microsoft.com/office/drawing/2014/main" id="{00000000-0008-0000-0000-00000F000000}"/>
              </a:ext>
            </a:extLst>
          </xdr:cNvPr>
          <xdr:cNvCxnSpPr>
            <a:stCxn id="8" idx="3"/>
            <a:endCxn id="11" idx="1"/>
          </xdr:cNvCxnSpPr>
        </xdr:nvCxnSpPr>
        <xdr:spPr>
          <a:xfrm flipV="1">
            <a:off x="2854423" y="2330618"/>
            <a:ext cx="748814" cy="4763"/>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16" name="Elbow Connector 15">
            <a:extLst>
              <a:ext uri="{FF2B5EF4-FFF2-40B4-BE49-F238E27FC236}">
                <a16:creationId xmlns:a16="http://schemas.microsoft.com/office/drawing/2014/main" id="{00000000-0008-0000-0000-000010000000}"/>
              </a:ext>
            </a:extLst>
          </xdr:cNvPr>
          <xdr:cNvCxnSpPr>
            <a:stCxn id="11" idx="2"/>
            <a:endCxn id="14" idx="6"/>
          </xdr:cNvCxnSpPr>
        </xdr:nvCxnSpPr>
        <xdr:spPr>
          <a:xfrm rot="5400000">
            <a:off x="3194585" y="2200010"/>
            <a:ext cx="448505" cy="1134833"/>
          </a:xfrm>
          <a:prstGeom prst="bentConnector2">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17" name="TextBox 79">
            <a:extLst>
              <a:ext uri="{FF2B5EF4-FFF2-40B4-BE49-F238E27FC236}">
                <a16:creationId xmlns:a16="http://schemas.microsoft.com/office/drawing/2014/main" id="{00000000-0008-0000-0000-000011000000}"/>
              </a:ext>
            </a:extLst>
          </xdr:cNvPr>
          <xdr:cNvSpPr txBox="1"/>
        </xdr:nvSpPr>
        <xdr:spPr>
          <a:xfrm>
            <a:off x="694826" y="632055"/>
            <a:ext cx="1144270" cy="354330"/>
          </a:xfrm>
          <a:prstGeom prst="rect">
            <a:avLst/>
          </a:prstGeom>
          <a:noFill/>
        </xdr:spPr>
        <xdr:txBody>
          <a:bodyPr wrap="square" rtlCol="0">
            <a:spAutoFit/>
          </a:bodyPr>
          <a:lstStyle/>
          <a:p>
            <a:pPr marL="0" marR="0" fontAlgn="base">
              <a:spcBef>
                <a:spcPts val="0"/>
              </a:spcBef>
              <a:spcAft>
                <a:spcPts val="0"/>
              </a:spcAft>
            </a:pPr>
            <a:r>
              <a:rPr lang="en-US" sz="900" kern="1200">
                <a:solidFill>
                  <a:srgbClr val="000000"/>
                </a:solidFill>
                <a:effectLst/>
                <a:latin typeface="Arial"/>
                <a:ea typeface="MS PGothic"/>
                <a:cs typeface="MS PGothic"/>
              </a:rPr>
              <a:t>Change to Existing System</a:t>
            </a:r>
            <a:endParaRPr lang="en-US" sz="1200">
              <a:effectLst/>
              <a:latin typeface="Times New Roman"/>
              <a:ea typeface="Times New Roman"/>
            </a:endParaRPr>
          </a:p>
        </xdr:txBody>
      </xdr:sp>
      <xdr:sp macro="" textlink="">
        <xdr:nvSpPr>
          <xdr:cNvPr id="18" name="TextBox 80">
            <a:extLst>
              <a:ext uri="{FF2B5EF4-FFF2-40B4-BE49-F238E27FC236}">
                <a16:creationId xmlns:a16="http://schemas.microsoft.com/office/drawing/2014/main" id="{00000000-0008-0000-0000-000012000000}"/>
              </a:ext>
            </a:extLst>
          </xdr:cNvPr>
          <xdr:cNvSpPr txBox="1"/>
        </xdr:nvSpPr>
        <xdr:spPr>
          <a:xfrm>
            <a:off x="2413123" y="632055"/>
            <a:ext cx="1655445" cy="354330"/>
          </a:xfrm>
          <a:prstGeom prst="rect">
            <a:avLst/>
          </a:prstGeom>
          <a:noFill/>
        </xdr:spPr>
        <xdr:txBody>
          <a:bodyPr wrap="square" rtlCol="0">
            <a:spAutoFit/>
          </a:bodyPr>
          <a:lstStyle/>
          <a:p>
            <a:pPr marL="0" marR="0" algn="r" fontAlgn="base">
              <a:spcBef>
                <a:spcPts val="0"/>
              </a:spcBef>
              <a:spcAft>
                <a:spcPts val="0"/>
              </a:spcAft>
            </a:pPr>
            <a:r>
              <a:rPr lang="en-US" sz="900" kern="1200">
                <a:solidFill>
                  <a:srgbClr val="000000"/>
                </a:solidFill>
                <a:effectLst/>
                <a:latin typeface="Arial"/>
                <a:ea typeface="MS PGothic"/>
                <a:cs typeface="MS PGothic"/>
              </a:rPr>
              <a:t>New Application, System, or Managed Service**</a:t>
            </a:r>
            <a:endParaRPr lang="en-US" sz="1200">
              <a:effectLst/>
              <a:latin typeface="Times New Roman"/>
              <a:ea typeface="Times New Roman"/>
            </a:endParaRPr>
          </a:p>
        </xdr:txBody>
      </xdr:sp>
      <xdr:sp macro="" textlink="">
        <xdr:nvSpPr>
          <xdr:cNvPr id="19" name="TextBox 89">
            <a:extLst>
              <a:ext uri="{FF2B5EF4-FFF2-40B4-BE49-F238E27FC236}">
                <a16:creationId xmlns:a16="http://schemas.microsoft.com/office/drawing/2014/main" id="{00000000-0008-0000-0000-000013000000}"/>
              </a:ext>
            </a:extLst>
          </xdr:cNvPr>
          <xdr:cNvSpPr txBox="1"/>
        </xdr:nvSpPr>
        <xdr:spPr>
          <a:xfrm>
            <a:off x="2733923" y="2095522"/>
            <a:ext cx="869315" cy="237490"/>
          </a:xfrm>
          <a:prstGeom prst="rect">
            <a:avLst/>
          </a:prstGeom>
          <a:noFill/>
        </xdr:spPr>
        <xdr:txBody>
          <a:bodyPr wrap="square" rtlCol="0">
            <a:spAutoFit/>
          </a:bodyPr>
          <a:lstStyle/>
          <a:p>
            <a:pPr marL="0" marR="0" algn="ctr" fontAlgn="base">
              <a:spcBef>
                <a:spcPts val="0"/>
              </a:spcBef>
              <a:spcAft>
                <a:spcPts val="0"/>
              </a:spcAft>
            </a:pPr>
            <a:r>
              <a:rPr lang="en-US" sz="1000" kern="1200">
                <a:solidFill>
                  <a:srgbClr val="000000"/>
                </a:solidFill>
                <a:effectLst/>
                <a:latin typeface="Arial"/>
                <a:ea typeface="MS PGothic"/>
                <a:cs typeface="MS PGothic"/>
              </a:rPr>
              <a:t>Yes</a:t>
            </a:r>
            <a:endParaRPr lang="en-US" sz="1200">
              <a:effectLst/>
              <a:latin typeface="Times New Roman"/>
              <a:ea typeface="Times New Roman"/>
            </a:endParaRPr>
          </a:p>
        </xdr:txBody>
      </xdr:sp>
      <xdr:sp macro="" textlink="">
        <xdr:nvSpPr>
          <xdr:cNvPr id="20" name="TextBox 90">
            <a:extLst>
              <a:ext uri="{FF2B5EF4-FFF2-40B4-BE49-F238E27FC236}">
                <a16:creationId xmlns:a16="http://schemas.microsoft.com/office/drawing/2014/main" id="{00000000-0008-0000-0000-000014000000}"/>
              </a:ext>
            </a:extLst>
          </xdr:cNvPr>
          <xdr:cNvSpPr txBox="1"/>
        </xdr:nvSpPr>
        <xdr:spPr>
          <a:xfrm>
            <a:off x="1761321" y="2476895"/>
            <a:ext cx="869315" cy="237490"/>
          </a:xfrm>
          <a:prstGeom prst="rect">
            <a:avLst/>
          </a:prstGeom>
          <a:noFill/>
        </xdr:spPr>
        <xdr:txBody>
          <a:bodyPr wrap="square" rtlCol="0">
            <a:spAutoFit/>
          </a:bodyPr>
          <a:lstStyle/>
          <a:p>
            <a:pPr marL="0" marR="0" algn="ctr" fontAlgn="base">
              <a:spcBef>
                <a:spcPts val="0"/>
              </a:spcBef>
              <a:spcAft>
                <a:spcPts val="0"/>
              </a:spcAft>
            </a:pPr>
            <a:r>
              <a:rPr lang="en-US" sz="1000" kern="1200">
                <a:solidFill>
                  <a:srgbClr val="000000"/>
                </a:solidFill>
                <a:effectLst/>
                <a:latin typeface="Arial"/>
                <a:ea typeface="MS PGothic"/>
                <a:cs typeface="MS PGothic"/>
              </a:rPr>
              <a:t>No</a:t>
            </a:r>
            <a:endParaRPr lang="en-US" sz="1200">
              <a:effectLst/>
              <a:latin typeface="Times New Roman"/>
              <a:ea typeface="Times New Roman"/>
            </a:endParaRPr>
          </a:p>
        </xdr:txBody>
      </xdr:sp>
      <xdr:sp macro="" textlink="">
        <xdr:nvSpPr>
          <xdr:cNvPr id="21" name="Text Box 20">
            <a:extLst>
              <a:ext uri="{FF2B5EF4-FFF2-40B4-BE49-F238E27FC236}">
                <a16:creationId xmlns:a16="http://schemas.microsoft.com/office/drawing/2014/main" id="{00000000-0008-0000-0000-000015000000}"/>
              </a:ext>
            </a:extLst>
          </xdr:cNvPr>
          <xdr:cNvSpPr txBox="1"/>
        </xdr:nvSpPr>
        <xdr:spPr>
          <a:xfrm>
            <a:off x="1967963" y="2200275"/>
            <a:ext cx="886460" cy="2766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nSpc>
                <a:spcPct val="115000"/>
              </a:lnSpc>
              <a:spcBef>
                <a:spcPts val="0"/>
              </a:spcBef>
              <a:spcAft>
                <a:spcPts val="1000"/>
              </a:spcAft>
            </a:pPr>
            <a:r>
              <a:rPr lang="en-US" sz="900">
                <a:solidFill>
                  <a:srgbClr val="FFFFFF"/>
                </a:solidFill>
                <a:effectLst/>
                <a:ea typeface="Calibri"/>
                <a:cs typeface="Times New Roman"/>
              </a:rPr>
              <a:t>In Operation*?</a:t>
            </a:r>
            <a:endParaRPr lang="en-US" sz="1100">
              <a:effectLst/>
              <a:ea typeface="Calibri"/>
              <a:cs typeface="Times New Roman"/>
            </a:endParaRPr>
          </a:p>
        </xdr:txBody>
      </xdr:sp>
      <xdr:sp macro="" textlink="">
        <xdr:nvSpPr>
          <xdr:cNvPr id="22" name="Text Box 21">
            <a:extLst>
              <a:ext uri="{FF2B5EF4-FFF2-40B4-BE49-F238E27FC236}">
                <a16:creationId xmlns:a16="http://schemas.microsoft.com/office/drawing/2014/main" id="{00000000-0008-0000-0000-000016000000}"/>
              </a:ext>
            </a:extLst>
          </xdr:cNvPr>
          <xdr:cNvSpPr txBox="1"/>
        </xdr:nvSpPr>
        <xdr:spPr>
          <a:xfrm>
            <a:off x="1857375" y="842416"/>
            <a:ext cx="871855" cy="25295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gn="ctr" fontAlgn="base">
              <a:spcBef>
                <a:spcPts val="0"/>
              </a:spcBef>
              <a:spcAft>
                <a:spcPts val="0"/>
              </a:spcAft>
            </a:pPr>
            <a:r>
              <a:rPr lang="en-US" sz="900" kern="1200">
                <a:solidFill>
                  <a:srgbClr val="FFFFFF"/>
                </a:solidFill>
                <a:effectLst/>
                <a:ea typeface="Times New Roman"/>
                <a:cs typeface="Times New Roman"/>
              </a:rPr>
              <a:t>Request Type?</a:t>
            </a:r>
            <a:endParaRPr lang="en-US" sz="1200">
              <a:effectLst/>
              <a:latin typeface="Times New Roman"/>
              <a:ea typeface="Times New Roman"/>
            </a:endParaRPr>
          </a:p>
          <a:p>
            <a:pPr marL="0" marR="0">
              <a:lnSpc>
                <a:spcPct val="115000"/>
              </a:lnSpc>
              <a:spcBef>
                <a:spcPts val="0"/>
              </a:spcBef>
              <a:spcAft>
                <a:spcPts val="1000"/>
              </a:spcAft>
            </a:pPr>
            <a:r>
              <a:rPr lang="en-US" sz="1100">
                <a:effectLst/>
                <a:ea typeface="Calibri"/>
                <a:cs typeface="Times New Roman"/>
              </a:rPr>
              <a:t> </a:t>
            </a:r>
          </a:p>
        </xdr:txBody>
      </xdr:sp>
      <xdr:sp macro="" textlink="">
        <xdr:nvSpPr>
          <xdr:cNvPr id="23" name="Oval 22">
            <a:extLst>
              <a:ext uri="{FF2B5EF4-FFF2-40B4-BE49-F238E27FC236}">
                <a16:creationId xmlns:a16="http://schemas.microsoft.com/office/drawing/2014/main" id="{00000000-0008-0000-0000-000017000000}"/>
              </a:ext>
            </a:extLst>
          </xdr:cNvPr>
          <xdr:cNvSpPr/>
        </xdr:nvSpPr>
        <xdr:spPr>
          <a:xfrm>
            <a:off x="1857375" y="13290"/>
            <a:ext cx="897721" cy="417195"/>
          </a:xfrm>
          <a:prstGeom prst="ellipse">
            <a:avLst/>
          </a:prstGeom>
          <a:gradFill rotWithShape="1">
            <a:gsLst>
              <a:gs pos="0">
                <a:srgbClr val="4F81BD">
                  <a:shade val="51000"/>
                  <a:satMod val="130000"/>
                </a:srgbClr>
              </a:gs>
              <a:gs pos="80000">
                <a:srgbClr val="4F81BD">
                  <a:shade val="93000"/>
                  <a:satMod val="130000"/>
                </a:srgbClr>
              </a:gs>
              <a:gs pos="100000">
                <a:srgbClr val="4F81BD">
                  <a:shade val="94000"/>
                  <a:satMod val="135000"/>
                </a:srgbClr>
              </a:gs>
            </a:gsLst>
            <a:lin ang="16200000" scaled="0"/>
          </a:gradFill>
          <a:ln w="9525" cap="flat" cmpd="sng" algn="ctr">
            <a:solidFill>
              <a:srgbClr val="4F81BD">
                <a:shade val="95000"/>
                <a:satMod val="105000"/>
              </a:srgbClr>
            </a:solidFill>
            <a:prstDash val="soli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a:schemeClr val="lt1"/>
          </a:fontRef>
        </xdr:style>
        <xdr:txBody>
          <a:bodyPr wrap="square" rtlCol="0" anchor="ctr"/>
          <a:lstStyle/>
          <a:p>
            <a:pPr marL="0" marR="0" algn="ctr" fontAlgn="base">
              <a:spcBef>
                <a:spcPts val="0"/>
              </a:spcBef>
              <a:spcAft>
                <a:spcPts val="0"/>
              </a:spcAft>
            </a:pPr>
            <a:r>
              <a:rPr lang="en-US" sz="1000" kern="1200">
                <a:solidFill>
                  <a:srgbClr val="FFFFFF"/>
                </a:solidFill>
                <a:effectLst/>
                <a:ea typeface="Times New Roman"/>
              </a:rPr>
              <a:t>Start</a:t>
            </a:r>
            <a:endParaRPr lang="en-US" sz="1200">
              <a:effectLst/>
              <a:latin typeface="Times New Roman"/>
              <a:ea typeface="Times New Roman"/>
            </a:endParaRPr>
          </a:p>
        </xdr:txBody>
      </xdr:sp>
      <xdr:cxnSp macro="">
        <xdr:nvCxnSpPr>
          <xdr:cNvPr id="24" name="Elbow Connector 23">
            <a:extLst>
              <a:ext uri="{FF2B5EF4-FFF2-40B4-BE49-F238E27FC236}">
                <a16:creationId xmlns:a16="http://schemas.microsoft.com/office/drawing/2014/main" id="{00000000-0008-0000-0000-000018000000}"/>
              </a:ext>
            </a:extLst>
          </xdr:cNvPr>
          <xdr:cNvCxnSpPr>
            <a:stCxn id="5" idx="1"/>
            <a:endCxn id="7" idx="0"/>
          </xdr:cNvCxnSpPr>
        </xdr:nvCxnSpPr>
        <xdr:spPr>
          <a:xfrm rot="10800000" flipV="1">
            <a:off x="694827" y="984524"/>
            <a:ext cx="1066495" cy="244201"/>
          </a:xfrm>
          <a:prstGeom prst="bentConnector2">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25" name="Elbow Connector 24">
            <a:extLst>
              <a:ext uri="{FF2B5EF4-FFF2-40B4-BE49-F238E27FC236}">
                <a16:creationId xmlns:a16="http://schemas.microsoft.com/office/drawing/2014/main" id="{00000000-0008-0000-0000-000019000000}"/>
              </a:ext>
            </a:extLst>
          </xdr:cNvPr>
          <xdr:cNvCxnSpPr>
            <a:stCxn id="5" idx="3"/>
            <a:endCxn id="6" idx="0"/>
          </xdr:cNvCxnSpPr>
        </xdr:nvCxnSpPr>
        <xdr:spPr>
          <a:xfrm>
            <a:off x="2854423" y="984525"/>
            <a:ext cx="1214145" cy="244202"/>
          </a:xfrm>
          <a:prstGeom prst="bentConnector2">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26" name="TextBox 79">
            <a:extLst>
              <a:ext uri="{FF2B5EF4-FFF2-40B4-BE49-F238E27FC236}">
                <a16:creationId xmlns:a16="http://schemas.microsoft.com/office/drawing/2014/main" id="{00000000-0008-0000-0000-00001A000000}"/>
              </a:ext>
            </a:extLst>
          </xdr:cNvPr>
          <xdr:cNvSpPr txBox="1"/>
        </xdr:nvSpPr>
        <xdr:spPr>
          <a:xfrm>
            <a:off x="2854423" y="3200162"/>
            <a:ext cx="2540025" cy="600562"/>
          </a:xfrm>
          <a:prstGeom prst="rect">
            <a:avLst/>
          </a:prstGeom>
          <a:noFill/>
        </xdr:spPr>
        <xdr:txBody>
          <a:bodyPr wrap="square" rtlCol="0">
            <a:noAutofit/>
          </a:bodyPr>
          <a:lstStyle/>
          <a:p>
            <a:pPr marL="0" marR="0" fontAlgn="base">
              <a:spcBef>
                <a:spcPts val="0"/>
              </a:spcBef>
              <a:spcAft>
                <a:spcPts val="0"/>
              </a:spcAft>
            </a:pPr>
            <a:r>
              <a:rPr lang="en-US" sz="900" kern="1200">
                <a:solidFill>
                  <a:srgbClr val="000000"/>
                </a:solidFill>
                <a:effectLst/>
                <a:latin typeface="Arial"/>
                <a:ea typeface="MS PGothic"/>
                <a:cs typeface="MS PGothic"/>
              </a:rPr>
              <a:t>*In operation such as existing systems, pilot, or Class III to Class I</a:t>
            </a:r>
            <a:endParaRPr lang="en-US" sz="1200">
              <a:effectLst/>
              <a:latin typeface="Times New Roman"/>
              <a:ea typeface="Times New Roman"/>
            </a:endParaRPr>
          </a:p>
          <a:p>
            <a:pPr marL="0" marR="0" fontAlgn="base">
              <a:spcBef>
                <a:spcPts val="0"/>
              </a:spcBef>
              <a:spcAft>
                <a:spcPts val="0"/>
              </a:spcAft>
            </a:pPr>
            <a:r>
              <a:rPr lang="en-US" sz="900" kern="1200">
                <a:solidFill>
                  <a:srgbClr val="000000"/>
                </a:solidFill>
                <a:effectLst/>
                <a:latin typeface="Arial"/>
                <a:ea typeface="MS PGothic"/>
                <a:cs typeface="MS PGothic"/>
              </a:rPr>
              <a:t>**Enhancements to existing Managed Services are the responsibility of the vendor</a:t>
            </a:r>
            <a:endParaRPr lang="en-US" sz="1200">
              <a:effectLst/>
              <a:latin typeface="Times New Roman"/>
              <a:ea typeface="Times New Roman"/>
            </a:endParaRPr>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3</xdr:col>
      <xdr:colOff>481965</xdr:colOff>
      <xdr:row>12</xdr:row>
      <xdr:rowOff>0</xdr:rowOff>
    </xdr:from>
    <xdr:ext cx="184731" cy="264560"/>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4118030" y="1077567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3</xdr:col>
      <xdr:colOff>481965</xdr:colOff>
      <xdr:row>29</xdr:row>
      <xdr:rowOff>0</xdr:rowOff>
    </xdr:from>
    <xdr:ext cx="184731" cy="264560"/>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4118030" y="160102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481965</xdr:colOff>
      <xdr:row>13</xdr:row>
      <xdr:rowOff>0</xdr:rowOff>
    </xdr:from>
    <xdr:ext cx="184731" cy="26456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4110990" y="1085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3</xdr:col>
      <xdr:colOff>481965</xdr:colOff>
      <xdr:row>13</xdr:row>
      <xdr:rowOff>0</xdr:rowOff>
    </xdr:from>
    <xdr:ext cx="184731" cy="264560"/>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4110990" y="1085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3</xdr:col>
      <xdr:colOff>481965</xdr:colOff>
      <xdr:row>12</xdr:row>
      <xdr:rowOff>0</xdr:rowOff>
    </xdr:from>
    <xdr:ext cx="184731" cy="264560"/>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4662382" y="97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3</xdr:col>
      <xdr:colOff>481965</xdr:colOff>
      <xdr:row>15</xdr:row>
      <xdr:rowOff>0</xdr:rowOff>
    </xdr:from>
    <xdr:ext cx="184731" cy="264560"/>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4662382" y="912283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3</xdr:col>
      <xdr:colOff>481965</xdr:colOff>
      <xdr:row>13</xdr:row>
      <xdr:rowOff>0</xdr:rowOff>
    </xdr:from>
    <xdr:ext cx="184731" cy="264560"/>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4110990" y="972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3</xdr:col>
      <xdr:colOff>481965</xdr:colOff>
      <xdr:row>13</xdr:row>
      <xdr:rowOff>0</xdr:rowOff>
    </xdr:from>
    <xdr:ext cx="184731" cy="264560"/>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4110990" y="972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itl.nist.gov/fipspubs/by-num.htm" TargetMode="External"/><Relationship Id="rId1" Type="http://schemas.openxmlformats.org/officeDocument/2006/relationships/hyperlink" Target="http://csrc.nist.gov/publications/PubsSPs.html"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vaww.portal2.va.gov/sites/infosecurity/ca/CA%20Home%20Documents/ATO%20Documents/Accreditation%20Requirements%20Guide%20SOP.do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vaww.portal2.va.gov/sites/infosecurity/fieldsecurity/Field%20Security%20Home%20Documents/ISO%20Forms/FSS_FORM_ISO%20Support_Request.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O13"/>
  <sheetViews>
    <sheetView zoomScale="90" zoomScaleNormal="90" zoomScalePageLayoutView="40" workbookViewId="0">
      <selection activeCell="A2" sqref="A2"/>
    </sheetView>
  </sheetViews>
  <sheetFormatPr defaultRowHeight="15" x14ac:dyDescent="0.25"/>
  <cols>
    <col min="1" max="1" width="129.85546875" style="46" customWidth="1"/>
    <col min="2" max="4" width="8.85546875" style="46" customWidth="1"/>
    <col min="5" max="16384" width="9.140625" style="46"/>
  </cols>
  <sheetData>
    <row r="1" spans="1:15" ht="49.5" customHeight="1" x14ac:dyDescent="0.35">
      <c r="A1" s="167" t="s">
        <v>357</v>
      </c>
      <c r="F1" s="168"/>
      <c r="G1" s="168"/>
      <c r="H1" s="168"/>
      <c r="I1" s="168"/>
      <c r="J1" s="169"/>
      <c r="K1" s="169"/>
    </row>
    <row r="2" spans="1:15" s="235" customFormat="1" ht="314.25" customHeight="1" x14ac:dyDescent="0.25">
      <c r="A2" s="234" t="s">
        <v>464</v>
      </c>
    </row>
    <row r="3" spans="1:15" s="235" customFormat="1" ht="381.75" customHeight="1" x14ac:dyDescent="0.25">
      <c r="A3" s="234" t="s">
        <v>466</v>
      </c>
    </row>
    <row r="4" spans="1:15" s="235" customFormat="1" ht="279" customHeight="1" x14ac:dyDescent="0.25">
      <c r="A4" s="234"/>
      <c r="B4" s="236"/>
      <c r="C4" s="234"/>
      <c r="D4" s="234"/>
      <c r="E4" s="234"/>
      <c r="F4" s="234"/>
      <c r="G4" s="234"/>
      <c r="H4" s="234"/>
      <c r="I4" s="234"/>
      <c r="J4" s="234"/>
      <c r="K4" s="234"/>
      <c r="L4" s="234"/>
      <c r="M4" s="234"/>
      <c r="N4" s="234"/>
      <c r="O4" s="234"/>
    </row>
    <row r="5" spans="1:15" s="235" customFormat="1" ht="192.75" customHeight="1" x14ac:dyDescent="0.25">
      <c r="A5" s="237" t="s">
        <v>465</v>
      </c>
    </row>
    <row r="6" spans="1:15" s="235" customFormat="1" ht="113.25" customHeight="1" x14ac:dyDescent="0.25">
      <c r="A6" s="234" t="s">
        <v>356</v>
      </c>
    </row>
    <row r="7" spans="1:15" s="235" customFormat="1" ht="77.25" customHeight="1" x14ac:dyDescent="0.25">
      <c r="A7" s="234" t="s">
        <v>412</v>
      </c>
    </row>
    <row r="8" spans="1:15" s="235" customFormat="1" ht="131.25" x14ac:dyDescent="0.25">
      <c r="A8" s="237" t="s">
        <v>413</v>
      </c>
    </row>
    <row r="9" spans="1:15" s="235" customFormat="1" ht="224.25" customHeight="1" x14ac:dyDescent="0.25">
      <c r="A9" s="238" t="s">
        <v>414</v>
      </c>
    </row>
    <row r="10" spans="1:15" s="235" customFormat="1" ht="96" customHeight="1" x14ac:dyDescent="0.25">
      <c r="A10" s="239" t="s">
        <v>415</v>
      </c>
    </row>
    <row r="11" spans="1:15" s="235" customFormat="1" ht="18.75" x14ac:dyDescent="0.25">
      <c r="A11" s="234"/>
      <c r="B11" s="234"/>
      <c r="C11" s="234"/>
      <c r="D11" s="234"/>
      <c r="E11" s="234"/>
      <c r="F11" s="234"/>
      <c r="G11" s="234"/>
      <c r="H11" s="234"/>
      <c r="I11" s="234"/>
      <c r="J11" s="234"/>
      <c r="K11" s="234"/>
      <c r="L11" s="234"/>
      <c r="M11" s="234"/>
      <c r="N11" s="234"/>
      <c r="O11" s="234"/>
    </row>
    <row r="12" spans="1:15" s="241" customFormat="1" ht="261.75" customHeight="1" x14ac:dyDescent="0.3">
      <c r="A12" s="240" t="s">
        <v>447</v>
      </c>
      <c r="B12" s="240"/>
      <c r="C12" s="240"/>
      <c r="D12" s="240"/>
      <c r="E12" s="240"/>
      <c r="F12" s="240"/>
      <c r="G12" s="240"/>
      <c r="H12" s="240"/>
      <c r="I12" s="240"/>
      <c r="J12" s="240"/>
      <c r="K12" s="240"/>
      <c r="L12" s="240"/>
      <c r="M12" s="240"/>
      <c r="N12" s="240"/>
      <c r="O12" s="240"/>
    </row>
    <row r="13" spans="1:15" s="241" customFormat="1" ht="173.25" customHeight="1" x14ac:dyDescent="0.3">
      <c r="A13" s="242" t="s">
        <v>369</v>
      </c>
    </row>
  </sheetData>
  <sheetProtection password="C905" sheet="1" objects="1" scenarios="1" formatColumns="0" formatRows="0"/>
  <pageMargins left="0.5" right="0.5" top="0.75" bottom="0.75" header="0.3" footer="0.3"/>
  <pageSetup scale="73"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175"/>
  <sheetViews>
    <sheetView workbookViewId="0">
      <pane ySplit="3" topLeftCell="A22" activePane="bottomLeft" state="frozen"/>
      <selection pane="bottomLeft" activeCell="A4" sqref="A4"/>
    </sheetView>
  </sheetViews>
  <sheetFormatPr defaultRowHeight="15" x14ac:dyDescent="0.25"/>
  <cols>
    <col min="1" max="1" width="38.42578125" style="46" bestFit="1" customWidth="1"/>
    <col min="2" max="2" width="49.5703125" style="46" customWidth="1"/>
    <col min="3" max="5" width="14.7109375" style="46" customWidth="1"/>
    <col min="6" max="16384" width="9.140625" style="46"/>
  </cols>
  <sheetData>
    <row r="1" spans="1:5" ht="36.75" customHeight="1" x14ac:dyDescent="0.35">
      <c r="A1" s="136" t="s">
        <v>97</v>
      </c>
      <c r="B1" s="137"/>
      <c r="C1" s="137"/>
      <c r="D1" s="137"/>
      <c r="E1" s="138"/>
    </row>
    <row r="2" spans="1:5" ht="37.5" customHeight="1" x14ac:dyDescent="0.25">
      <c r="A2" s="354" t="s">
        <v>313</v>
      </c>
      <c r="B2" s="355"/>
      <c r="C2" s="355"/>
      <c r="D2" s="355"/>
      <c r="E2" s="356"/>
    </row>
    <row r="3" spans="1:5" ht="15.75" thickBot="1" x14ac:dyDescent="0.3">
      <c r="A3" s="139" t="s">
        <v>311</v>
      </c>
      <c r="B3" s="140" t="s">
        <v>312</v>
      </c>
      <c r="C3" s="140" t="s">
        <v>157</v>
      </c>
      <c r="D3" s="140" t="s">
        <v>158</v>
      </c>
      <c r="E3" s="141" t="s">
        <v>159</v>
      </c>
    </row>
    <row r="4" spans="1:5" x14ac:dyDescent="0.25">
      <c r="A4" s="133" t="s">
        <v>118</v>
      </c>
      <c r="B4" s="134" t="s">
        <v>119</v>
      </c>
      <c r="C4" s="134" t="s">
        <v>26</v>
      </c>
      <c r="D4" s="134" t="s">
        <v>26</v>
      </c>
      <c r="E4" s="135" t="s">
        <v>26</v>
      </c>
    </row>
    <row r="5" spans="1:5" x14ac:dyDescent="0.25">
      <c r="A5" s="128" t="s">
        <v>118</v>
      </c>
      <c r="B5" s="127" t="s">
        <v>120</v>
      </c>
      <c r="C5" s="127" t="s">
        <v>26</v>
      </c>
      <c r="D5" s="127" t="s">
        <v>26</v>
      </c>
      <c r="E5" s="129" t="s">
        <v>26</v>
      </c>
    </row>
    <row r="6" spans="1:5" x14ac:dyDescent="0.25">
      <c r="A6" s="128" t="s">
        <v>118</v>
      </c>
      <c r="B6" s="127" t="s">
        <v>121</v>
      </c>
      <c r="C6" s="127" t="s">
        <v>20</v>
      </c>
      <c r="D6" s="127" t="s">
        <v>20</v>
      </c>
      <c r="E6" s="129" t="s">
        <v>26</v>
      </c>
    </row>
    <row r="7" spans="1:5" x14ac:dyDescent="0.25">
      <c r="A7" s="128" t="s">
        <v>118</v>
      </c>
      <c r="B7" s="127" t="s">
        <v>122</v>
      </c>
      <c r="C7" s="127" t="s">
        <v>26</v>
      </c>
      <c r="D7" s="127" t="s">
        <v>26</v>
      </c>
      <c r="E7" s="129" t="s">
        <v>26</v>
      </c>
    </row>
    <row r="8" spans="1:5" x14ac:dyDescent="0.25">
      <c r="A8" s="128" t="s">
        <v>118</v>
      </c>
      <c r="B8" s="127" t="s">
        <v>123</v>
      </c>
      <c r="C8" s="127" t="s">
        <v>26</v>
      </c>
      <c r="D8" s="127" t="s">
        <v>26</v>
      </c>
      <c r="E8" s="129" t="s">
        <v>26</v>
      </c>
    </row>
    <row r="9" spans="1:5" x14ac:dyDescent="0.25">
      <c r="A9" s="128" t="s">
        <v>204</v>
      </c>
      <c r="B9" s="127" t="s">
        <v>206</v>
      </c>
      <c r="C9" s="127" t="s">
        <v>26</v>
      </c>
      <c r="D9" s="127" t="s">
        <v>26</v>
      </c>
      <c r="E9" s="129" t="s">
        <v>26</v>
      </c>
    </row>
    <row r="10" spans="1:5" x14ac:dyDescent="0.25">
      <c r="A10" s="128" t="s">
        <v>204</v>
      </c>
      <c r="B10" s="127" t="s">
        <v>205</v>
      </c>
      <c r="C10" s="127" t="s">
        <v>26</v>
      </c>
      <c r="D10" s="127" t="s">
        <v>26</v>
      </c>
      <c r="E10" s="129" t="s">
        <v>26</v>
      </c>
    </row>
    <row r="11" spans="1:5" x14ac:dyDescent="0.25">
      <c r="A11" s="128" t="s">
        <v>204</v>
      </c>
      <c r="B11" s="127" t="s">
        <v>208</v>
      </c>
      <c r="C11" s="127" t="s">
        <v>26</v>
      </c>
      <c r="D11" s="127" t="s">
        <v>20</v>
      </c>
      <c r="E11" s="129" t="s">
        <v>20</v>
      </c>
    </row>
    <row r="12" spans="1:5" x14ac:dyDescent="0.25">
      <c r="A12" s="128" t="s">
        <v>204</v>
      </c>
      <c r="B12" s="127" t="s">
        <v>207</v>
      </c>
      <c r="C12" s="127" t="s">
        <v>26</v>
      </c>
      <c r="D12" s="127" t="s">
        <v>26</v>
      </c>
      <c r="E12" s="129" t="s">
        <v>26</v>
      </c>
    </row>
    <row r="13" spans="1:5" x14ac:dyDescent="0.25">
      <c r="A13" s="128" t="s">
        <v>75</v>
      </c>
      <c r="B13" s="127" t="s">
        <v>76</v>
      </c>
      <c r="C13" s="127" t="s">
        <v>26</v>
      </c>
      <c r="D13" s="127" t="s">
        <v>26</v>
      </c>
      <c r="E13" s="129" t="s">
        <v>26</v>
      </c>
    </row>
    <row r="14" spans="1:5" x14ac:dyDescent="0.25">
      <c r="A14" s="128" t="s">
        <v>75</v>
      </c>
      <c r="B14" s="127" t="s">
        <v>77</v>
      </c>
      <c r="C14" s="127" t="s">
        <v>26</v>
      </c>
      <c r="D14" s="127" t="s">
        <v>26</v>
      </c>
      <c r="E14" s="129" t="s">
        <v>26</v>
      </c>
    </row>
    <row r="15" spans="1:5" x14ac:dyDescent="0.25">
      <c r="A15" s="128" t="s">
        <v>75</v>
      </c>
      <c r="B15" s="127" t="s">
        <v>78</v>
      </c>
      <c r="C15" s="127" t="s">
        <v>26</v>
      </c>
      <c r="D15" s="127" t="s">
        <v>26</v>
      </c>
      <c r="E15" s="129" t="s">
        <v>26</v>
      </c>
    </row>
    <row r="16" spans="1:5" x14ac:dyDescent="0.25">
      <c r="A16" s="128" t="s">
        <v>170</v>
      </c>
      <c r="B16" s="127" t="s">
        <v>170</v>
      </c>
      <c r="C16" s="127" t="s">
        <v>171</v>
      </c>
      <c r="D16" s="127" t="s">
        <v>171</v>
      </c>
      <c r="E16" s="129" t="s">
        <v>171</v>
      </c>
    </row>
    <row r="17" spans="1:5" x14ac:dyDescent="0.25">
      <c r="A17" s="128" t="s">
        <v>283</v>
      </c>
      <c r="B17" s="127" t="s">
        <v>284</v>
      </c>
      <c r="C17" s="127" t="s">
        <v>156</v>
      </c>
      <c r="D17" s="127" t="s">
        <v>156</v>
      </c>
      <c r="E17" s="129" t="s">
        <v>156</v>
      </c>
    </row>
    <row r="18" spans="1:5" x14ac:dyDescent="0.25">
      <c r="A18" s="128" t="s">
        <v>283</v>
      </c>
      <c r="B18" s="127" t="s">
        <v>285</v>
      </c>
      <c r="C18" s="127" t="s">
        <v>156</v>
      </c>
      <c r="D18" s="127" t="s">
        <v>156</v>
      </c>
      <c r="E18" s="129" t="s">
        <v>156</v>
      </c>
    </row>
    <row r="19" spans="1:5" x14ac:dyDescent="0.25">
      <c r="A19" s="128" t="s">
        <v>176</v>
      </c>
      <c r="B19" s="127" t="s">
        <v>177</v>
      </c>
      <c r="C19" s="127" t="s">
        <v>26</v>
      </c>
      <c r="D19" s="127" t="s">
        <v>21</v>
      </c>
      <c r="E19" s="129" t="s">
        <v>21</v>
      </c>
    </row>
    <row r="20" spans="1:5" x14ac:dyDescent="0.25">
      <c r="A20" s="128" t="s">
        <v>176</v>
      </c>
      <c r="B20" s="127" t="s">
        <v>178</v>
      </c>
      <c r="C20" s="127" t="s">
        <v>26</v>
      </c>
      <c r="D20" s="127" t="s">
        <v>26</v>
      </c>
      <c r="E20" s="129" t="s">
        <v>26</v>
      </c>
    </row>
    <row r="21" spans="1:5" x14ac:dyDescent="0.25">
      <c r="A21" s="128" t="s">
        <v>176</v>
      </c>
      <c r="B21" s="127" t="s">
        <v>179</v>
      </c>
      <c r="C21" s="127" t="s">
        <v>26</v>
      </c>
      <c r="D21" s="127" t="s">
        <v>26</v>
      </c>
      <c r="E21" s="129" t="s">
        <v>26</v>
      </c>
    </row>
    <row r="22" spans="1:5" x14ac:dyDescent="0.25">
      <c r="A22" s="128" t="s">
        <v>176</v>
      </c>
      <c r="B22" s="127" t="s">
        <v>180</v>
      </c>
      <c r="C22" s="127" t="s">
        <v>26</v>
      </c>
      <c r="D22" s="127" t="s">
        <v>21</v>
      </c>
      <c r="E22" s="129" t="s">
        <v>21</v>
      </c>
    </row>
    <row r="23" spans="1:5" x14ac:dyDescent="0.25">
      <c r="A23" s="128" t="s">
        <v>199</v>
      </c>
      <c r="B23" s="127" t="s">
        <v>200</v>
      </c>
      <c r="C23" s="127" t="s">
        <v>26</v>
      </c>
      <c r="D23" s="127" t="s">
        <v>26</v>
      </c>
      <c r="E23" s="129" t="s">
        <v>26</v>
      </c>
    </row>
    <row r="24" spans="1:5" x14ac:dyDescent="0.25">
      <c r="A24" s="128" t="s">
        <v>199</v>
      </c>
      <c r="B24" s="127" t="s">
        <v>202</v>
      </c>
      <c r="C24" s="127" t="s">
        <v>20</v>
      </c>
      <c r="D24" s="127" t="s">
        <v>26</v>
      </c>
      <c r="E24" s="129" t="s">
        <v>26</v>
      </c>
    </row>
    <row r="25" spans="1:5" x14ac:dyDescent="0.25">
      <c r="A25" s="128" t="s">
        <v>199</v>
      </c>
      <c r="B25" s="127" t="s">
        <v>203</v>
      </c>
      <c r="C25" s="127" t="s">
        <v>20</v>
      </c>
      <c r="D25" s="127" t="s">
        <v>26</v>
      </c>
      <c r="E25" s="129" t="s">
        <v>26</v>
      </c>
    </row>
    <row r="26" spans="1:5" x14ac:dyDescent="0.25">
      <c r="A26" s="128" t="s">
        <v>199</v>
      </c>
      <c r="B26" s="127" t="s">
        <v>201</v>
      </c>
      <c r="C26" s="127" t="s">
        <v>26</v>
      </c>
      <c r="D26" s="127" t="s">
        <v>26</v>
      </c>
      <c r="E26" s="129" t="s">
        <v>26</v>
      </c>
    </row>
    <row r="27" spans="1:5" x14ac:dyDescent="0.25">
      <c r="A27" s="128" t="s">
        <v>214</v>
      </c>
      <c r="B27" s="127" t="s">
        <v>218</v>
      </c>
      <c r="C27" s="127" t="s">
        <v>26</v>
      </c>
      <c r="D27" s="127" t="s">
        <v>26</v>
      </c>
      <c r="E27" s="129" t="s">
        <v>26</v>
      </c>
    </row>
    <row r="28" spans="1:5" x14ac:dyDescent="0.25">
      <c r="A28" s="128" t="s">
        <v>214</v>
      </c>
      <c r="B28" s="127" t="s">
        <v>217</v>
      </c>
      <c r="C28" s="127" t="s">
        <v>26</v>
      </c>
      <c r="D28" s="127" t="s">
        <v>26</v>
      </c>
      <c r="E28" s="129" t="s">
        <v>26</v>
      </c>
    </row>
    <row r="29" spans="1:5" x14ac:dyDescent="0.25">
      <c r="A29" s="128" t="s">
        <v>214</v>
      </c>
      <c r="B29" s="127" t="s">
        <v>215</v>
      </c>
      <c r="C29" s="127" t="s">
        <v>26</v>
      </c>
      <c r="D29" s="127" t="s">
        <v>26</v>
      </c>
      <c r="E29" s="129" t="s">
        <v>26</v>
      </c>
    </row>
    <row r="30" spans="1:5" x14ac:dyDescent="0.25">
      <c r="A30" s="128" t="s">
        <v>214</v>
      </c>
      <c r="B30" s="127" t="s">
        <v>216</v>
      </c>
      <c r="C30" s="127" t="s">
        <v>26</v>
      </c>
      <c r="D30" s="127" t="s">
        <v>26</v>
      </c>
      <c r="E30" s="129" t="s">
        <v>26</v>
      </c>
    </row>
    <row r="31" spans="1:5" x14ac:dyDescent="0.25">
      <c r="A31" s="128" t="s">
        <v>190</v>
      </c>
      <c r="B31" s="127" t="s">
        <v>192</v>
      </c>
      <c r="C31" s="127" t="s">
        <v>26</v>
      </c>
      <c r="D31" s="127" t="s">
        <v>26</v>
      </c>
      <c r="E31" s="129" t="s">
        <v>26</v>
      </c>
    </row>
    <row r="32" spans="1:5" x14ac:dyDescent="0.25">
      <c r="A32" s="128" t="s">
        <v>190</v>
      </c>
      <c r="B32" s="127" t="s">
        <v>194</v>
      </c>
      <c r="C32" s="127" t="s">
        <v>26</v>
      </c>
      <c r="D32" s="127" t="s">
        <v>26</v>
      </c>
      <c r="E32" s="129" t="s">
        <v>26</v>
      </c>
    </row>
    <row r="33" spans="1:5" x14ac:dyDescent="0.25">
      <c r="A33" s="128" t="s">
        <v>190</v>
      </c>
      <c r="B33" s="127" t="s">
        <v>193</v>
      </c>
      <c r="C33" s="127" t="s">
        <v>20</v>
      </c>
      <c r="D33" s="127" t="s">
        <v>26</v>
      </c>
      <c r="E33" s="129" t="s">
        <v>26</v>
      </c>
    </row>
    <row r="34" spans="1:5" x14ac:dyDescent="0.25">
      <c r="A34" s="128" t="s">
        <v>190</v>
      </c>
      <c r="B34" s="127" t="s">
        <v>191</v>
      </c>
      <c r="C34" s="127" t="s">
        <v>26</v>
      </c>
      <c r="D34" s="127" t="s">
        <v>20</v>
      </c>
      <c r="E34" s="129" t="s">
        <v>20</v>
      </c>
    </row>
    <row r="35" spans="1:5" x14ac:dyDescent="0.25">
      <c r="A35" s="128" t="s">
        <v>195</v>
      </c>
      <c r="B35" s="127" t="s">
        <v>196</v>
      </c>
      <c r="C35" s="127" t="s">
        <v>26</v>
      </c>
      <c r="D35" s="127" t="s">
        <v>20</v>
      </c>
      <c r="E35" s="129" t="s">
        <v>26</v>
      </c>
    </row>
    <row r="36" spans="1:5" x14ac:dyDescent="0.25">
      <c r="A36" s="128" t="s">
        <v>195</v>
      </c>
      <c r="B36" s="127" t="s">
        <v>197</v>
      </c>
      <c r="C36" s="127" t="s">
        <v>20</v>
      </c>
      <c r="D36" s="127" t="s">
        <v>26</v>
      </c>
      <c r="E36" s="129" t="s">
        <v>26</v>
      </c>
    </row>
    <row r="37" spans="1:5" x14ac:dyDescent="0.25">
      <c r="A37" s="128" t="s">
        <v>195</v>
      </c>
      <c r="B37" s="127" t="s">
        <v>198</v>
      </c>
      <c r="C37" s="127" t="s">
        <v>26</v>
      </c>
      <c r="D37" s="127" t="s">
        <v>26</v>
      </c>
      <c r="E37" s="129" t="s">
        <v>26</v>
      </c>
    </row>
    <row r="38" spans="1:5" x14ac:dyDescent="0.25">
      <c r="A38" s="128" t="s">
        <v>249</v>
      </c>
      <c r="B38" s="127" t="s">
        <v>250</v>
      </c>
      <c r="C38" s="127" t="s">
        <v>26</v>
      </c>
      <c r="D38" s="127" t="s">
        <v>20</v>
      </c>
      <c r="E38" s="129" t="s">
        <v>26</v>
      </c>
    </row>
    <row r="39" spans="1:5" x14ac:dyDescent="0.25">
      <c r="A39" s="128" t="s">
        <v>249</v>
      </c>
      <c r="B39" s="127" t="s">
        <v>251</v>
      </c>
      <c r="C39" s="127" t="s">
        <v>26</v>
      </c>
      <c r="D39" s="127" t="s">
        <v>26</v>
      </c>
      <c r="E39" s="129" t="s">
        <v>26</v>
      </c>
    </row>
    <row r="40" spans="1:5" x14ac:dyDescent="0.25">
      <c r="A40" s="128" t="s">
        <v>269</v>
      </c>
      <c r="B40" s="127" t="s">
        <v>274</v>
      </c>
      <c r="C40" s="127" t="s">
        <v>26</v>
      </c>
      <c r="D40" s="127" t="s">
        <v>26</v>
      </c>
      <c r="E40" s="129" t="s">
        <v>26</v>
      </c>
    </row>
    <row r="41" spans="1:5" x14ac:dyDescent="0.25">
      <c r="A41" s="128" t="s">
        <v>269</v>
      </c>
      <c r="B41" s="127" t="s">
        <v>275</v>
      </c>
      <c r="C41" s="127" t="s">
        <v>26</v>
      </c>
      <c r="D41" s="127" t="s">
        <v>26</v>
      </c>
      <c r="E41" s="129" t="s">
        <v>26</v>
      </c>
    </row>
    <row r="42" spans="1:5" x14ac:dyDescent="0.25">
      <c r="A42" s="128" t="s">
        <v>269</v>
      </c>
      <c r="B42" s="127" t="s">
        <v>271</v>
      </c>
      <c r="C42" s="127" t="s">
        <v>26</v>
      </c>
      <c r="D42" s="127" t="s">
        <v>26</v>
      </c>
      <c r="E42" s="129" t="s">
        <v>26</v>
      </c>
    </row>
    <row r="43" spans="1:5" x14ac:dyDescent="0.25">
      <c r="A43" s="128" t="s">
        <v>269</v>
      </c>
      <c r="B43" s="127" t="s">
        <v>270</v>
      </c>
      <c r="C43" s="127" t="s">
        <v>26</v>
      </c>
      <c r="D43" s="127" t="s">
        <v>26</v>
      </c>
      <c r="E43" s="129" t="s">
        <v>26</v>
      </c>
    </row>
    <row r="44" spans="1:5" x14ac:dyDescent="0.25">
      <c r="A44" s="128" t="s">
        <v>269</v>
      </c>
      <c r="B44" s="127" t="s">
        <v>277</v>
      </c>
      <c r="C44" s="127" t="s">
        <v>26</v>
      </c>
      <c r="D44" s="127" t="s">
        <v>26</v>
      </c>
      <c r="E44" s="129" t="s">
        <v>26</v>
      </c>
    </row>
    <row r="45" spans="1:5" x14ac:dyDescent="0.25">
      <c r="A45" s="128" t="s">
        <v>269</v>
      </c>
      <c r="B45" s="127" t="s">
        <v>276</v>
      </c>
      <c r="C45" s="127" t="s">
        <v>26</v>
      </c>
      <c r="D45" s="127" t="s">
        <v>26</v>
      </c>
      <c r="E45" s="129" t="s">
        <v>26</v>
      </c>
    </row>
    <row r="46" spans="1:5" x14ac:dyDescent="0.25">
      <c r="A46" s="128" t="s">
        <v>269</v>
      </c>
      <c r="B46" s="127" t="s">
        <v>272</v>
      </c>
      <c r="C46" s="127" t="s">
        <v>26</v>
      </c>
      <c r="D46" s="127" t="s">
        <v>26</v>
      </c>
      <c r="E46" s="129" t="s">
        <v>26</v>
      </c>
    </row>
    <row r="47" spans="1:5" x14ac:dyDescent="0.25">
      <c r="A47" s="128" t="s">
        <v>269</v>
      </c>
      <c r="B47" s="127" t="s">
        <v>273</v>
      </c>
      <c r="C47" s="127" t="s">
        <v>20</v>
      </c>
      <c r="D47" s="127" t="s">
        <v>26</v>
      </c>
      <c r="E47" s="129" t="s">
        <v>26</v>
      </c>
    </row>
    <row r="48" spans="1:5" x14ac:dyDescent="0.25">
      <c r="A48" s="128" t="s">
        <v>124</v>
      </c>
      <c r="B48" s="127" t="s">
        <v>128</v>
      </c>
      <c r="C48" s="127" t="s">
        <v>26</v>
      </c>
      <c r="D48" s="127" t="s">
        <v>20</v>
      </c>
      <c r="E48" s="129" t="s">
        <v>26</v>
      </c>
    </row>
    <row r="49" spans="1:5" x14ac:dyDescent="0.25">
      <c r="A49" s="128" t="s">
        <v>124</v>
      </c>
      <c r="B49" s="127" t="s">
        <v>125</v>
      </c>
      <c r="C49" s="127" t="s">
        <v>26</v>
      </c>
      <c r="D49" s="127" t="s">
        <v>26</v>
      </c>
      <c r="E49" s="129" t="s">
        <v>26</v>
      </c>
    </row>
    <row r="50" spans="1:5" x14ac:dyDescent="0.25">
      <c r="A50" s="128" t="s">
        <v>124</v>
      </c>
      <c r="B50" s="127" t="s">
        <v>130</v>
      </c>
      <c r="C50" s="127" t="s">
        <v>26</v>
      </c>
      <c r="D50" s="127" t="s">
        <v>20</v>
      </c>
      <c r="E50" s="129" t="s">
        <v>26</v>
      </c>
    </row>
    <row r="51" spans="1:5" x14ac:dyDescent="0.25">
      <c r="A51" s="128" t="s">
        <v>124</v>
      </c>
      <c r="B51" s="127" t="s">
        <v>131</v>
      </c>
      <c r="C51" s="127" t="s">
        <v>26</v>
      </c>
      <c r="D51" s="127" t="s">
        <v>20</v>
      </c>
      <c r="E51" s="129" t="s">
        <v>26</v>
      </c>
    </row>
    <row r="52" spans="1:5" x14ac:dyDescent="0.25">
      <c r="A52" s="128" t="s">
        <v>124</v>
      </c>
      <c r="B52" s="127" t="s">
        <v>127</v>
      </c>
      <c r="C52" s="127" t="s">
        <v>20</v>
      </c>
      <c r="D52" s="127" t="s">
        <v>20</v>
      </c>
      <c r="E52" s="129" t="s">
        <v>26</v>
      </c>
    </row>
    <row r="53" spans="1:5" x14ac:dyDescent="0.25">
      <c r="A53" s="128" t="s">
        <v>124</v>
      </c>
      <c r="B53" s="127" t="s">
        <v>129</v>
      </c>
      <c r="C53" s="127" t="s">
        <v>26</v>
      </c>
      <c r="D53" s="127" t="s">
        <v>20</v>
      </c>
      <c r="E53" s="129" t="s">
        <v>26</v>
      </c>
    </row>
    <row r="54" spans="1:5" x14ac:dyDescent="0.25">
      <c r="A54" s="128" t="s">
        <v>124</v>
      </c>
      <c r="B54" s="127" t="s">
        <v>126</v>
      </c>
      <c r="C54" s="127" t="s">
        <v>26</v>
      </c>
      <c r="D54" s="127" t="s">
        <v>20</v>
      </c>
      <c r="E54" s="129" t="s">
        <v>26</v>
      </c>
    </row>
    <row r="55" spans="1:5" x14ac:dyDescent="0.25">
      <c r="A55" s="128" t="s">
        <v>113</v>
      </c>
      <c r="B55" s="127" t="s">
        <v>160</v>
      </c>
      <c r="C55" s="127" t="s">
        <v>20</v>
      </c>
      <c r="D55" s="127" t="s">
        <v>26</v>
      </c>
      <c r="E55" s="129" t="s">
        <v>26</v>
      </c>
    </row>
    <row r="56" spans="1:5" x14ac:dyDescent="0.25">
      <c r="A56" s="128" t="s">
        <v>113</v>
      </c>
      <c r="B56" s="127" t="s">
        <v>116</v>
      </c>
      <c r="C56" s="127" t="s">
        <v>26</v>
      </c>
      <c r="D56" s="127" t="s">
        <v>26</v>
      </c>
      <c r="E56" s="129" t="s">
        <v>26</v>
      </c>
    </row>
    <row r="57" spans="1:5" x14ac:dyDescent="0.25">
      <c r="A57" s="128" t="s">
        <v>113</v>
      </c>
      <c r="B57" s="127" t="s">
        <v>115</v>
      </c>
      <c r="C57" s="127" t="s">
        <v>26</v>
      </c>
      <c r="D57" s="127" t="s">
        <v>26</v>
      </c>
      <c r="E57" s="129" t="s">
        <v>26</v>
      </c>
    </row>
    <row r="58" spans="1:5" x14ac:dyDescent="0.25">
      <c r="A58" s="128" t="s">
        <v>113</v>
      </c>
      <c r="B58" s="127" t="s">
        <v>162</v>
      </c>
      <c r="C58" s="127" t="s">
        <v>20</v>
      </c>
      <c r="D58" s="127" t="s">
        <v>26</v>
      </c>
      <c r="E58" s="129" t="s">
        <v>26</v>
      </c>
    </row>
    <row r="59" spans="1:5" x14ac:dyDescent="0.25">
      <c r="A59" s="128" t="s">
        <v>113</v>
      </c>
      <c r="B59" s="127" t="s">
        <v>165</v>
      </c>
      <c r="C59" s="127" t="s">
        <v>20</v>
      </c>
      <c r="D59" s="127" t="s">
        <v>20</v>
      </c>
      <c r="E59" s="129" t="s">
        <v>20</v>
      </c>
    </row>
    <row r="60" spans="1:5" x14ac:dyDescent="0.25">
      <c r="A60" s="128" t="s">
        <v>113</v>
      </c>
      <c r="B60" s="127" t="s">
        <v>161</v>
      </c>
      <c r="C60" s="127" t="s">
        <v>26</v>
      </c>
      <c r="D60" s="127" t="s">
        <v>26</v>
      </c>
      <c r="E60" s="129" t="s">
        <v>26</v>
      </c>
    </row>
    <row r="61" spans="1:5" x14ac:dyDescent="0.25">
      <c r="A61" s="128" t="s">
        <v>113</v>
      </c>
      <c r="B61" s="127" t="s">
        <v>167</v>
      </c>
      <c r="C61" s="127" t="s">
        <v>26</v>
      </c>
      <c r="D61" s="127" t="s">
        <v>26</v>
      </c>
      <c r="E61" s="129" t="s">
        <v>26</v>
      </c>
    </row>
    <row r="62" spans="1:5" x14ac:dyDescent="0.25">
      <c r="A62" s="128" t="s">
        <v>113</v>
      </c>
      <c r="B62" s="127" t="s">
        <v>163</v>
      </c>
      <c r="C62" s="127" t="s">
        <v>20</v>
      </c>
      <c r="D62" s="127" t="s">
        <v>20</v>
      </c>
      <c r="E62" s="129" t="s">
        <v>20</v>
      </c>
    </row>
    <row r="63" spans="1:5" x14ac:dyDescent="0.25">
      <c r="A63" s="128" t="s">
        <v>113</v>
      </c>
      <c r="B63" s="127" t="s">
        <v>114</v>
      </c>
      <c r="C63" s="127" t="s">
        <v>26</v>
      </c>
      <c r="D63" s="127" t="s">
        <v>26</v>
      </c>
      <c r="E63" s="129" t="s">
        <v>26</v>
      </c>
    </row>
    <row r="64" spans="1:5" x14ac:dyDescent="0.25">
      <c r="A64" s="128" t="s">
        <v>113</v>
      </c>
      <c r="B64" s="127" t="s">
        <v>164</v>
      </c>
      <c r="C64" s="127" t="s">
        <v>20</v>
      </c>
      <c r="D64" s="127" t="s">
        <v>20</v>
      </c>
      <c r="E64" s="129" t="s">
        <v>20</v>
      </c>
    </row>
    <row r="65" spans="1:5" x14ac:dyDescent="0.25">
      <c r="A65" s="128" t="s">
        <v>113</v>
      </c>
      <c r="B65" s="127" t="s">
        <v>166</v>
      </c>
      <c r="C65" s="127" t="s">
        <v>20</v>
      </c>
      <c r="D65" s="127" t="s">
        <v>20</v>
      </c>
      <c r="E65" s="129" t="s">
        <v>20</v>
      </c>
    </row>
    <row r="66" spans="1:5" x14ac:dyDescent="0.25">
      <c r="A66" s="128" t="s">
        <v>113</v>
      </c>
      <c r="B66" s="127" t="s">
        <v>117</v>
      </c>
      <c r="C66" s="127" t="s">
        <v>20</v>
      </c>
      <c r="D66" s="127" t="s">
        <v>26</v>
      </c>
      <c r="E66" s="129" t="s">
        <v>26</v>
      </c>
    </row>
    <row r="67" spans="1:5" x14ac:dyDescent="0.25">
      <c r="A67" s="128" t="s">
        <v>252</v>
      </c>
      <c r="B67" s="127" t="s">
        <v>253</v>
      </c>
      <c r="C67" s="127" t="s">
        <v>26</v>
      </c>
      <c r="D67" s="127" t="s">
        <v>20</v>
      </c>
      <c r="E67" s="129" t="s">
        <v>26</v>
      </c>
    </row>
    <row r="68" spans="1:5" x14ac:dyDescent="0.25">
      <c r="A68" s="128" t="s">
        <v>252</v>
      </c>
      <c r="B68" s="127" t="s">
        <v>254</v>
      </c>
      <c r="C68" s="127" t="s">
        <v>26</v>
      </c>
      <c r="D68" s="127" t="s">
        <v>20</v>
      </c>
      <c r="E68" s="129" t="s">
        <v>26</v>
      </c>
    </row>
    <row r="69" spans="1:5" x14ac:dyDescent="0.25">
      <c r="A69" s="128" t="s">
        <v>223</v>
      </c>
      <c r="B69" s="127" t="s">
        <v>224</v>
      </c>
      <c r="C69" s="127" t="s">
        <v>26</v>
      </c>
      <c r="D69" s="127" t="s">
        <v>20</v>
      </c>
      <c r="E69" s="129" t="s">
        <v>26</v>
      </c>
    </row>
    <row r="70" spans="1:5" x14ac:dyDescent="0.25">
      <c r="A70" s="128" t="s">
        <v>223</v>
      </c>
      <c r="B70" s="127" t="s">
        <v>226</v>
      </c>
      <c r="C70" s="127" t="s">
        <v>26</v>
      </c>
      <c r="D70" s="127" t="s">
        <v>20</v>
      </c>
      <c r="E70" s="129" t="s">
        <v>26</v>
      </c>
    </row>
    <row r="71" spans="1:5" x14ac:dyDescent="0.25">
      <c r="A71" s="128" t="s">
        <v>223</v>
      </c>
      <c r="B71" s="127" t="s">
        <v>227</v>
      </c>
      <c r="C71" s="127" t="s">
        <v>26</v>
      </c>
      <c r="D71" s="127" t="s">
        <v>21</v>
      </c>
      <c r="E71" s="129" t="s">
        <v>26</v>
      </c>
    </row>
    <row r="72" spans="1:5" x14ac:dyDescent="0.25">
      <c r="A72" s="128" t="s">
        <v>223</v>
      </c>
      <c r="B72" s="127" t="s">
        <v>228</v>
      </c>
      <c r="C72" s="127" t="s">
        <v>26</v>
      </c>
      <c r="D72" s="127" t="s">
        <v>20</v>
      </c>
      <c r="E72" s="129" t="s">
        <v>26</v>
      </c>
    </row>
    <row r="73" spans="1:5" x14ac:dyDescent="0.25">
      <c r="A73" s="128" t="s">
        <v>223</v>
      </c>
      <c r="B73" s="127" t="s">
        <v>225</v>
      </c>
      <c r="C73" s="127" t="s">
        <v>26</v>
      </c>
      <c r="D73" s="127" t="s">
        <v>20</v>
      </c>
      <c r="E73" s="129" t="s">
        <v>26</v>
      </c>
    </row>
    <row r="74" spans="1:5" x14ac:dyDescent="0.25">
      <c r="A74" s="128" t="s">
        <v>172</v>
      </c>
      <c r="B74" s="127" t="s">
        <v>173</v>
      </c>
      <c r="C74" s="127" t="s">
        <v>20</v>
      </c>
      <c r="D74" s="127" t="s">
        <v>20</v>
      </c>
      <c r="E74" s="129" t="s">
        <v>20</v>
      </c>
    </row>
    <row r="75" spans="1:5" x14ac:dyDescent="0.25">
      <c r="A75" s="128" t="s">
        <v>172</v>
      </c>
      <c r="B75" s="127" t="s">
        <v>175</v>
      </c>
      <c r="C75" s="127" t="s">
        <v>21</v>
      </c>
      <c r="D75" s="127" t="s">
        <v>21</v>
      </c>
      <c r="E75" s="129" t="s">
        <v>21</v>
      </c>
    </row>
    <row r="76" spans="1:5" x14ac:dyDescent="0.25">
      <c r="A76" s="128" t="s">
        <v>172</v>
      </c>
      <c r="B76" s="127" t="s">
        <v>288</v>
      </c>
      <c r="C76" s="127" t="s">
        <v>21</v>
      </c>
      <c r="D76" s="127" t="s">
        <v>20</v>
      </c>
      <c r="E76" s="129" t="s">
        <v>21</v>
      </c>
    </row>
    <row r="77" spans="1:5" x14ac:dyDescent="0.25">
      <c r="A77" s="128" t="s">
        <v>172</v>
      </c>
      <c r="B77" s="127" t="s">
        <v>289</v>
      </c>
      <c r="C77" s="127" t="s">
        <v>21</v>
      </c>
      <c r="D77" s="127" t="s">
        <v>21</v>
      </c>
      <c r="E77" s="129" t="s">
        <v>21</v>
      </c>
    </row>
    <row r="78" spans="1:5" x14ac:dyDescent="0.25">
      <c r="A78" s="128" t="s">
        <v>172</v>
      </c>
      <c r="B78" s="127" t="s">
        <v>174</v>
      </c>
      <c r="C78" s="127" t="s">
        <v>21</v>
      </c>
      <c r="D78" s="127" t="s">
        <v>21</v>
      </c>
      <c r="E78" s="129" t="s">
        <v>21</v>
      </c>
    </row>
    <row r="79" spans="1:5" x14ac:dyDescent="0.25">
      <c r="A79" s="128" t="s">
        <v>132</v>
      </c>
      <c r="B79" s="127" t="s">
        <v>137</v>
      </c>
      <c r="C79" s="127" t="s">
        <v>26</v>
      </c>
      <c r="D79" s="127" t="s">
        <v>26</v>
      </c>
      <c r="E79" s="129" t="s">
        <v>26</v>
      </c>
    </row>
    <row r="80" spans="1:5" x14ac:dyDescent="0.25">
      <c r="A80" s="128" t="s">
        <v>132</v>
      </c>
      <c r="B80" s="127" t="s">
        <v>136</v>
      </c>
      <c r="C80" s="127" t="s">
        <v>26</v>
      </c>
      <c r="D80" s="127" t="s">
        <v>26</v>
      </c>
      <c r="E80" s="129" t="s">
        <v>26</v>
      </c>
    </row>
    <row r="81" spans="1:5" x14ac:dyDescent="0.25">
      <c r="A81" s="128" t="s">
        <v>132</v>
      </c>
      <c r="B81" s="127" t="s">
        <v>138</v>
      </c>
      <c r="C81" s="127" t="s">
        <v>26</v>
      </c>
      <c r="D81" s="127" t="s">
        <v>26</v>
      </c>
      <c r="E81" s="129" t="s">
        <v>26</v>
      </c>
    </row>
    <row r="82" spans="1:5" x14ac:dyDescent="0.25">
      <c r="A82" s="128" t="s">
        <v>132</v>
      </c>
      <c r="B82" s="127" t="s">
        <v>139</v>
      </c>
      <c r="C82" s="127" t="s">
        <v>26</v>
      </c>
      <c r="D82" s="127" t="s">
        <v>26</v>
      </c>
      <c r="E82" s="129" t="s">
        <v>26</v>
      </c>
    </row>
    <row r="83" spans="1:5" x14ac:dyDescent="0.25">
      <c r="A83" s="128" t="s">
        <v>132</v>
      </c>
      <c r="B83" s="127" t="s">
        <v>133</v>
      </c>
      <c r="C83" s="127" t="s">
        <v>26</v>
      </c>
      <c r="D83" s="127" t="s">
        <v>26</v>
      </c>
      <c r="E83" s="129" t="s">
        <v>26</v>
      </c>
    </row>
    <row r="84" spans="1:5" x14ac:dyDescent="0.25">
      <c r="A84" s="128" t="s">
        <v>132</v>
      </c>
      <c r="B84" s="127" t="s">
        <v>142</v>
      </c>
      <c r="C84" s="127" t="s">
        <v>26</v>
      </c>
      <c r="D84" s="127" t="s">
        <v>26</v>
      </c>
      <c r="E84" s="129" t="s">
        <v>26</v>
      </c>
    </row>
    <row r="85" spans="1:5" x14ac:dyDescent="0.25">
      <c r="A85" s="128" t="s">
        <v>132</v>
      </c>
      <c r="B85" s="127" t="s">
        <v>140</v>
      </c>
      <c r="C85" s="127" t="s">
        <v>26</v>
      </c>
      <c r="D85" s="127" t="s">
        <v>26</v>
      </c>
      <c r="E85" s="129" t="s">
        <v>26</v>
      </c>
    </row>
    <row r="86" spans="1:5" x14ac:dyDescent="0.25">
      <c r="A86" s="128" t="s">
        <v>132</v>
      </c>
      <c r="B86" s="127" t="s">
        <v>135</v>
      </c>
      <c r="C86" s="127" t="s">
        <v>26</v>
      </c>
      <c r="D86" s="127" t="s">
        <v>26</v>
      </c>
      <c r="E86" s="129" t="s">
        <v>26</v>
      </c>
    </row>
    <row r="87" spans="1:5" x14ac:dyDescent="0.25">
      <c r="A87" s="128" t="s">
        <v>132</v>
      </c>
      <c r="B87" s="127" t="s">
        <v>141</v>
      </c>
      <c r="C87" s="127" t="s">
        <v>26</v>
      </c>
      <c r="D87" s="127" t="s">
        <v>26</v>
      </c>
      <c r="E87" s="129" t="s">
        <v>26</v>
      </c>
    </row>
    <row r="88" spans="1:5" x14ac:dyDescent="0.25">
      <c r="A88" s="128" t="s">
        <v>132</v>
      </c>
      <c r="B88" s="127" t="s">
        <v>134</v>
      </c>
      <c r="C88" s="127" t="s">
        <v>26</v>
      </c>
      <c r="D88" s="127" t="s">
        <v>26</v>
      </c>
      <c r="E88" s="129" t="s">
        <v>26</v>
      </c>
    </row>
    <row r="89" spans="1:5" x14ac:dyDescent="0.25">
      <c r="A89" s="128" t="s">
        <v>229</v>
      </c>
      <c r="B89" s="127" t="s">
        <v>233</v>
      </c>
      <c r="C89" s="127" t="s">
        <v>26</v>
      </c>
      <c r="D89" s="127" t="s">
        <v>26</v>
      </c>
      <c r="E89" s="129" t="s">
        <v>26</v>
      </c>
    </row>
    <row r="90" spans="1:5" x14ac:dyDescent="0.25">
      <c r="A90" s="128" t="s">
        <v>229</v>
      </c>
      <c r="B90" s="127" t="s">
        <v>230</v>
      </c>
      <c r="C90" s="127" t="s">
        <v>20</v>
      </c>
      <c r="D90" s="127" t="s">
        <v>20</v>
      </c>
      <c r="E90" s="129" t="s">
        <v>20</v>
      </c>
    </row>
    <row r="91" spans="1:5" x14ac:dyDescent="0.25">
      <c r="A91" s="128" t="s">
        <v>229</v>
      </c>
      <c r="B91" s="127" t="s">
        <v>232</v>
      </c>
      <c r="C91" s="127" t="s">
        <v>26</v>
      </c>
      <c r="D91" s="127" t="s">
        <v>26</v>
      </c>
      <c r="E91" s="129" t="s">
        <v>26</v>
      </c>
    </row>
    <row r="92" spans="1:5" x14ac:dyDescent="0.25">
      <c r="A92" s="128" t="s">
        <v>229</v>
      </c>
      <c r="B92" s="127" t="s">
        <v>234</v>
      </c>
      <c r="C92" s="127" t="s">
        <v>26</v>
      </c>
      <c r="D92" s="127" t="s">
        <v>26</v>
      </c>
      <c r="E92" s="129" t="s">
        <v>26</v>
      </c>
    </row>
    <row r="93" spans="1:5" x14ac:dyDescent="0.25">
      <c r="A93" s="128" t="s">
        <v>229</v>
      </c>
      <c r="B93" s="127" t="s">
        <v>231</v>
      </c>
      <c r="C93" s="127" t="s">
        <v>26</v>
      </c>
      <c r="D93" s="127" t="s">
        <v>26</v>
      </c>
      <c r="E93" s="129" t="s">
        <v>26</v>
      </c>
    </row>
    <row r="94" spans="1:5" x14ac:dyDescent="0.25">
      <c r="A94" s="128" t="s">
        <v>148</v>
      </c>
      <c r="B94" s="127" t="s">
        <v>169</v>
      </c>
      <c r="C94" s="127" t="s">
        <v>26</v>
      </c>
      <c r="D94" s="127" t="s">
        <v>20</v>
      </c>
      <c r="E94" s="129" t="s">
        <v>26</v>
      </c>
    </row>
    <row r="95" spans="1:5" x14ac:dyDescent="0.25">
      <c r="A95" s="128" t="s">
        <v>148</v>
      </c>
      <c r="B95" s="127" t="s">
        <v>155</v>
      </c>
      <c r="C95" s="127" t="s">
        <v>156</v>
      </c>
      <c r="D95" s="127" t="s">
        <v>156</v>
      </c>
      <c r="E95" s="129" t="s">
        <v>156</v>
      </c>
    </row>
    <row r="96" spans="1:5" x14ac:dyDescent="0.25">
      <c r="A96" s="128" t="s">
        <v>148</v>
      </c>
      <c r="B96" s="127" t="s">
        <v>152</v>
      </c>
      <c r="C96" s="127" t="s">
        <v>26</v>
      </c>
      <c r="D96" s="127" t="s">
        <v>20</v>
      </c>
      <c r="E96" s="129" t="s">
        <v>26</v>
      </c>
    </row>
    <row r="97" spans="1:5" x14ac:dyDescent="0.25">
      <c r="A97" s="128" t="s">
        <v>148</v>
      </c>
      <c r="B97" s="127" t="s">
        <v>168</v>
      </c>
      <c r="C97" s="127" t="s">
        <v>26</v>
      </c>
      <c r="D97" s="127" t="s">
        <v>26</v>
      </c>
      <c r="E97" s="129" t="s">
        <v>26</v>
      </c>
    </row>
    <row r="98" spans="1:5" x14ac:dyDescent="0.25">
      <c r="A98" s="128" t="s">
        <v>148</v>
      </c>
      <c r="B98" s="127" t="s">
        <v>150</v>
      </c>
      <c r="C98" s="127" t="s">
        <v>26</v>
      </c>
      <c r="D98" s="127" t="s">
        <v>20</v>
      </c>
      <c r="E98" s="129" t="s">
        <v>26</v>
      </c>
    </row>
    <row r="99" spans="1:5" x14ac:dyDescent="0.25">
      <c r="A99" s="128" t="s">
        <v>148</v>
      </c>
      <c r="B99" s="127" t="s">
        <v>153</v>
      </c>
      <c r="C99" s="127" t="s">
        <v>26</v>
      </c>
      <c r="D99" s="127" t="s">
        <v>26</v>
      </c>
      <c r="E99" s="129" t="s">
        <v>26</v>
      </c>
    </row>
    <row r="100" spans="1:5" x14ac:dyDescent="0.25">
      <c r="A100" s="128" t="s">
        <v>148</v>
      </c>
      <c r="B100" s="127" t="s">
        <v>154</v>
      </c>
      <c r="C100" s="127" t="s">
        <v>20</v>
      </c>
      <c r="D100" s="127" t="s">
        <v>20</v>
      </c>
      <c r="E100" s="129" t="s">
        <v>26</v>
      </c>
    </row>
    <row r="101" spans="1:5" x14ac:dyDescent="0.25">
      <c r="A101" s="128" t="s">
        <v>148</v>
      </c>
      <c r="B101" s="127" t="s">
        <v>149</v>
      </c>
      <c r="C101" s="127" t="s">
        <v>26</v>
      </c>
      <c r="D101" s="127" t="s">
        <v>20</v>
      </c>
      <c r="E101" s="129" t="s">
        <v>26</v>
      </c>
    </row>
    <row r="102" spans="1:5" x14ac:dyDescent="0.25">
      <c r="A102" s="128" t="s">
        <v>148</v>
      </c>
      <c r="B102" s="127" t="s">
        <v>151</v>
      </c>
      <c r="C102" s="127" t="s">
        <v>26</v>
      </c>
      <c r="D102" s="127" t="s">
        <v>20</v>
      </c>
      <c r="E102" s="129" t="s">
        <v>26</v>
      </c>
    </row>
    <row r="103" spans="1:5" x14ac:dyDescent="0.25">
      <c r="A103" s="128" t="s">
        <v>94</v>
      </c>
      <c r="B103" s="127" t="s">
        <v>95</v>
      </c>
      <c r="C103" s="127" t="s">
        <v>20</v>
      </c>
      <c r="D103" s="127" t="s">
        <v>20</v>
      </c>
      <c r="E103" s="129" t="s">
        <v>20</v>
      </c>
    </row>
    <row r="104" spans="1:5" x14ac:dyDescent="0.25">
      <c r="A104" s="128" t="s">
        <v>94</v>
      </c>
      <c r="B104" s="127" t="s">
        <v>96</v>
      </c>
      <c r="C104" s="127" t="s">
        <v>20</v>
      </c>
      <c r="D104" s="127" t="s">
        <v>20</v>
      </c>
      <c r="E104" s="129" t="s">
        <v>20</v>
      </c>
    </row>
    <row r="105" spans="1:5" x14ac:dyDescent="0.25">
      <c r="A105" s="128" t="s">
        <v>94</v>
      </c>
      <c r="B105" s="127" t="s">
        <v>98</v>
      </c>
      <c r="C105" s="127" t="s">
        <v>26</v>
      </c>
      <c r="D105" s="127" t="s">
        <v>26</v>
      </c>
      <c r="E105" s="129" t="s">
        <v>26</v>
      </c>
    </row>
    <row r="106" spans="1:5" x14ac:dyDescent="0.25">
      <c r="A106" s="128" t="s">
        <v>181</v>
      </c>
      <c r="B106" s="127" t="s">
        <v>182</v>
      </c>
      <c r="C106" s="127" t="s">
        <v>21</v>
      </c>
      <c r="D106" s="127" t="s">
        <v>21</v>
      </c>
      <c r="E106" s="129" t="s">
        <v>20</v>
      </c>
    </row>
    <row r="107" spans="1:5" x14ac:dyDescent="0.25">
      <c r="A107" s="128" t="s">
        <v>181</v>
      </c>
      <c r="B107" s="127" t="s">
        <v>184</v>
      </c>
      <c r="C107" s="127" t="s">
        <v>21</v>
      </c>
      <c r="D107" s="127" t="s">
        <v>21</v>
      </c>
      <c r="E107" s="129" t="s">
        <v>21</v>
      </c>
    </row>
    <row r="108" spans="1:5" x14ac:dyDescent="0.25">
      <c r="A108" s="128" t="s">
        <v>181</v>
      </c>
      <c r="B108" s="127" t="s">
        <v>183</v>
      </c>
      <c r="C108" s="127" t="s">
        <v>20</v>
      </c>
      <c r="D108" s="127" t="s">
        <v>26</v>
      </c>
      <c r="E108" s="129" t="s">
        <v>26</v>
      </c>
    </row>
    <row r="109" spans="1:5" x14ac:dyDescent="0.25">
      <c r="A109" s="128" t="s">
        <v>255</v>
      </c>
      <c r="B109" s="127" t="s">
        <v>258</v>
      </c>
      <c r="C109" s="127" t="s">
        <v>26</v>
      </c>
      <c r="D109" s="127" t="s">
        <v>26</v>
      </c>
      <c r="E109" s="129" t="s">
        <v>26</v>
      </c>
    </row>
    <row r="110" spans="1:5" x14ac:dyDescent="0.25">
      <c r="A110" s="128" t="s">
        <v>255</v>
      </c>
      <c r="B110" s="127" t="s">
        <v>257</v>
      </c>
      <c r="C110" s="127" t="s">
        <v>26</v>
      </c>
      <c r="D110" s="127" t="s">
        <v>26</v>
      </c>
      <c r="E110" s="129" t="s">
        <v>26</v>
      </c>
    </row>
    <row r="111" spans="1:5" x14ac:dyDescent="0.25">
      <c r="A111" s="128" t="s">
        <v>255</v>
      </c>
      <c r="B111" s="127" t="s">
        <v>259</v>
      </c>
      <c r="C111" s="127" t="s">
        <v>26</v>
      </c>
      <c r="D111" s="127" t="s">
        <v>26</v>
      </c>
      <c r="E111" s="129" t="s">
        <v>26</v>
      </c>
    </row>
    <row r="112" spans="1:5" x14ac:dyDescent="0.25">
      <c r="A112" s="128" t="s">
        <v>255</v>
      </c>
      <c r="B112" s="127" t="s">
        <v>256</v>
      </c>
      <c r="C112" s="127" t="s">
        <v>26</v>
      </c>
      <c r="D112" s="127" t="s">
        <v>20</v>
      </c>
      <c r="E112" s="129" t="s">
        <v>26</v>
      </c>
    </row>
    <row r="113" spans="1:5" x14ac:dyDescent="0.25">
      <c r="A113" s="128" t="s">
        <v>235</v>
      </c>
      <c r="B113" s="127" t="s">
        <v>238</v>
      </c>
      <c r="C113" s="127" t="s">
        <v>20</v>
      </c>
      <c r="D113" s="127" t="s">
        <v>20</v>
      </c>
      <c r="E113" s="129" t="s">
        <v>20</v>
      </c>
    </row>
    <row r="114" spans="1:5" x14ac:dyDescent="0.25">
      <c r="A114" s="128" t="s">
        <v>235</v>
      </c>
      <c r="B114" s="127" t="s">
        <v>242</v>
      </c>
      <c r="C114" s="127" t="s">
        <v>26</v>
      </c>
      <c r="D114" s="127" t="s">
        <v>26</v>
      </c>
      <c r="E114" s="129" t="s">
        <v>26</v>
      </c>
    </row>
    <row r="115" spans="1:5" x14ac:dyDescent="0.25">
      <c r="A115" s="128" t="s">
        <v>235</v>
      </c>
      <c r="B115" s="127" t="s">
        <v>236</v>
      </c>
      <c r="C115" s="127" t="s">
        <v>26</v>
      </c>
      <c r="D115" s="127" t="s">
        <v>26</v>
      </c>
      <c r="E115" s="129" t="s">
        <v>20</v>
      </c>
    </row>
    <row r="116" spans="1:5" x14ac:dyDescent="0.25">
      <c r="A116" s="128" t="s">
        <v>235</v>
      </c>
      <c r="B116" s="127" t="s">
        <v>237</v>
      </c>
      <c r="C116" s="127" t="s">
        <v>20</v>
      </c>
      <c r="D116" s="127" t="s">
        <v>20</v>
      </c>
      <c r="E116" s="129" t="s">
        <v>20</v>
      </c>
    </row>
    <row r="117" spans="1:5" x14ac:dyDescent="0.25">
      <c r="A117" s="128" t="s">
        <v>235</v>
      </c>
      <c r="B117" s="127" t="s">
        <v>239</v>
      </c>
      <c r="C117" s="127" t="s">
        <v>20</v>
      </c>
      <c r="D117" s="127" t="s">
        <v>26</v>
      </c>
      <c r="E117" s="129" t="s">
        <v>26</v>
      </c>
    </row>
    <row r="118" spans="1:5" x14ac:dyDescent="0.25">
      <c r="A118" s="128" t="s">
        <v>235</v>
      </c>
      <c r="B118" s="127" t="s">
        <v>240</v>
      </c>
      <c r="C118" s="127" t="s">
        <v>26</v>
      </c>
      <c r="D118" s="127" t="s">
        <v>26</v>
      </c>
      <c r="E118" s="129" t="s">
        <v>26</v>
      </c>
    </row>
    <row r="119" spans="1:5" x14ac:dyDescent="0.25">
      <c r="A119" s="128" t="s">
        <v>235</v>
      </c>
      <c r="B119" s="127" t="s">
        <v>241</v>
      </c>
      <c r="C119" s="127" t="s">
        <v>20</v>
      </c>
      <c r="D119" s="127" t="s">
        <v>20</v>
      </c>
      <c r="E119" s="129" t="s">
        <v>20</v>
      </c>
    </row>
    <row r="120" spans="1:5" x14ac:dyDescent="0.25">
      <c r="A120" s="128" t="s">
        <v>235</v>
      </c>
      <c r="B120" s="127" t="s">
        <v>286</v>
      </c>
      <c r="C120" s="127" t="s">
        <v>20</v>
      </c>
      <c r="D120" s="127" t="s">
        <v>20</v>
      </c>
      <c r="E120" s="129" t="s">
        <v>20</v>
      </c>
    </row>
    <row r="121" spans="1:5" x14ac:dyDescent="0.25">
      <c r="A121" s="128" t="s">
        <v>108</v>
      </c>
      <c r="B121" s="127" t="s">
        <v>112</v>
      </c>
      <c r="C121" s="127" t="s">
        <v>20</v>
      </c>
      <c r="D121" s="127" t="s">
        <v>26</v>
      </c>
      <c r="E121" s="129" t="s">
        <v>26</v>
      </c>
    </row>
    <row r="122" spans="1:5" x14ac:dyDescent="0.25">
      <c r="A122" s="128" t="s">
        <v>108</v>
      </c>
      <c r="B122" s="127" t="s">
        <v>110</v>
      </c>
      <c r="C122" s="127" t="s">
        <v>26</v>
      </c>
      <c r="D122" s="127" t="s">
        <v>26</v>
      </c>
      <c r="E122" s="129" t="s">
        <v>26</v>
      </c>
    </row>
    <row r="123" spans="1:5" x14ac:dyDescent="0.25">
      <c r="A123" s="128" t="s">
        <v>108</v>
      </c>
      <c r="B123" s="127" t="s">
        <v>109</v>
      </c>
      <c r="C123" s="127" t="s">
        <v>26</v>
      </c>
      <c r="D123" s="127" t="s">
        <v>26</v>
      </c>
      <c r="E123" s="129" t="s">
        <v>26</v>
      </c>
    </row>
    <row r="124" spans="1:5" x14ac:dyDescent="0.25">
      <c r="A124" s="128" t="s">
        <v>108</v>
      </c>
      <c r="B124" s="127" t="s">
        <v>111</v>
      </c>
      <c r="C124" s="127" t="s">
        <v>20</v>
      </c>
      <c r="D124" s="127" t="s">
        <v>26</v>
      </c>
      <c r="E124" s="129" t="s">
        <v>26</v>
      </c>
    </row>
    <row r="125" spans="1:5" x14ac:dyDescent="0.25">
      <c r="A125" s="128" t="s">
        <v>243</v>
      </c>
      <c r="B125" s="127" t="s">
        <v>244</v>
      </c>
      <c r="C125" s="127" t="s">
        <v>20</v>
      </c>
      <c r="D125" s="127" t="s">
        <v>26</v>
      </c>
      <c r="E125" s="129" t="s">
        <v>26</v>
      </c>
    </row>
    <row r="126" spans="1:5" x14ac:dyDescent="0.25">
      <c r="A126" s="128" t="s">
        <v>243</v>
      </c>
      <c r="B126" s="127" t="s">
        <v>245</v>
      </c>
      <c r="C126" s="127" t="s">
        <v>20</v>
      </c>
      <c r="D126" s="127" t="s">
        <v>21</v>
      </c>
      <c r="E126" s="129" t="s">
        <v>26</v>
      </c>
    </row>
    <row r="127" spans="1:5" x14ac:dyDescent="0.25">
      <c r="A127" s="128" t="s">
        <v>243</v>
      </c>
      <c r="B127" s="127" t="s">
        <v>246</v>
      </c>
      <c r="C127" s="127" t="s">
        <v>20</v>
      </c>
      <c r="D127" s="127" t="s">
        <v>20</v>
      </c>
      <c r="E127" s="129" t="s">
        <v>20</v>
      </c>
    </row>
    <row r="128" spans="1:5" x14ac:dyDescent="0.25">
      <c r="A128" s="128" t="s">
        <v>243</v>
      </c>
      <c r="B128" s="127" t="s">
        <v>247</v>
      </c>
      <c r="C128" s="127" t="s">
        <v>26</v>
      </c>
      <c r="D128" s="127" t="s">
        <v>20</v>
      </c>
      <c r="E128" s="129" t="s">
        <v>26</v>
      </c>
    </row>
    <row r="129" spans="1:5" x14ac:dyDescent="0.25">
      <c r="A129" s="128" t="s">
        <v>243</v>
      </c>
      <c r="B129" s="127" t="s">
        <v>248</v>
      </c>
      <c r="C129" s="127" t="s">
        <v>20</v>
      </c>
      <c r="D129" s="127" t="s">
        <v>26</v>
      </c>
      <c r="E129" s="129" t="s">
        <v>26</v>
      </c>
    </row>
    <row r="130" spans="1:5" x14ac:dyDescent="0.25">
      <c r="A130" s="128" t="s">
        <v>185</v>
      </c>
      <c r="B130" s="127" t="s">
        <v>189</v>
      </c>
      <c r="C130" s="127" t="s">
        <v>26</v>
      </c>
      <c r="D130" s="127" t="s">
        <v>26</v>
      </c>
      <c r="E130" s="129" t="s">
        <v>26</v>
      </c>
    </row>
    <row r="131" spans="1:5" x14ac:dyDescent="0.25">
      <c r="A131" s="128" t="s">
        <v>185</v>
      </c>
      <c r="B131" s="127" t="s">
        <v>187</v>
      </c>
      <c r="C131" s="127" t="s">
        <v>26</v>
      </c>
      <c r="D131" s="127" t="s">
        <v>26</v>
      </c>
      <c r="E131" s="129" t="s">
        <v>26</v>
      </c>
    </row>
    <row r="132" spans="1:5" x14ac:dyDescent="0.25">
      <c r="A132" s="128" t="s">
        <v>185</v>
      </c>
      <c r="B132" s="127" t="s">
        <v>188</v>
      </c>
      <c r="C132" s="127" t="s">
        <v>26</v>
      </c>
      <c r="D132" s="127" t="s">
        <v>26</v>
      </c>
      <c r="E132" s="129" t="s">
        <v>26</v>
      </c>
    </row>
    <row r="133" spans="1:5" x14ac:dyDescent="0.25">
      <c r="A133" s="128" t="s">
        <v>185</v>
      </c>
      <c r="B133" s="127" t="s">
        <v>186</v>
      </c>
      <c r="C133" s="127" t="s">
        <v>26</v>
      </c>
      <c r="D133" s="127" t="s">
        <v>26</v>
      </c>
      <c r="E133" s="129" t="s">
        <v>26</v>
      </c>
    </row>
    <row r="134" spans="1:5" x14ac:dyDescent="0.25">
      <c r="A134" s="128" t="s">
        <v>84</v>
      </c>
      <c r="B134" s="127" t="s">
        <v>89</v>
      </c>
      <c r="C134" s="127" t="s">
        <v>26</v>
      </c>
      <c r="D134" s="127" t="s">
        <v>26</v>
      </c>
      <c r="E134" s="129" t="s">
        <v>26</v>
      </c>
    </row>
    <row r="135" spans="1:5" x14ac:dyDescent="0.25">
      <c r="A135" s="128" t="s">
        <v>84</v>
      </c>
      <c r="B135" s="127" t="s">
        <v>85</v>
      </c>
      <c r="C135" s="127" t="s">
        <v>26</v>
      </c>
      <c r="D135" s="127" t="s">
        <v>26</v>
      </c>
      <c r="E135" s="129" t="s">
        <v>26</v>
      </c>
    </row>
    <row r="136" spans="1:5" x14ac:dyDescent="0.25">
      <c r="A136" s="128" t="s">
        <v>84</v>
      </c>
      <c r="B136" s="127" t="s">
        <v>92</v>
      </c>
      <c r="C136" s="127" t="s">
        <v>26</v>
      </c>
      <c r="D136" s="127" t="s">
        <v>26</v>
      </c>
      <c r="E136" s="129" t="s">
        <v>26</v>
      </c>
    </row>
    <row r="137" spans="1:5" x14ac:dyDescent="0.25">
      <c r="A137" s="128" t="s">
        <v>84</v>
      </c>
      <c r="B137" s="127" t="s">
        <v>86</v>
      </c>
      <c r="C137" s="127" t="s">
        <v>26</v>
      </c>
      <c r="D137" s="127" t="s">
        <v>26</v>
      </c>
      <c r="E137" s="129" t="s">
        <v>26</v>
      </c>
    </row>
    <row r="138" spans="1:5" x14ac:dyDescent="0.25">
      <c r="A138" s="128" t="s">
        <v>84</v>
      </c>
      <c r="B138" s="127" t="s">
        <v>87</v>
      </c>
      <c r="C138" s="127" t="s">
        <v>26</v>
      </c>
      <c r="D138" s="127" t="s">
        <v>26</v>
      </c>
      <c r="E138" s="129" t="s">
        <v>26</v>
      </c>
    </row>
    <row r="139" spans="1:5" x14ac:dyDescent="0.25">
      <c r="A139" s="128" t="s">
        <v>84</v>
      </c>
      <c r="B139" s="127" t="s">
        <v>91</v>
      </c>
      <c r="C139" s="127" t="s">
        <v>26</v>
      </c>
      <c r="D139" s="127" t="s">
        <v>26</v>
      </c>
      <c r="E139" s="129" t="s">
        <v>26</v>
      </c>
    </row>
    <row r="140" spans="1:5" x14ac:dyDescent="0.25">
      <c r="A140" s="128" t="s">
        <v>84</v>
      </c>
      <c r="B140" s="127" t="s">
        <v>88</v>
      </c>
      <c r="C140" s="127" t="s">
        <v>26</v>
      </c>
      <c r="D140" s="127" t="s">
        <v>26</v>
      </c>
      <c r="E140" s="129" t="s">
        <v>26</v>
      </c>
    </row>
    <row r="141" spans="1:5" x14ac:dyDescent="0.25">
      <c r="A141" s="128" t="s">
        <v>84</v>
      </c>
      <c r="B141" s="127" t="s">
        <v>93</v>
      </c>
      <c r="C141" s="127" t="s">
        <v>26</v>
      </c>
      <c r="D141" s="127" t="s">
        <v>26</v>
      </c>
      <c r="E141" s="129" t="s">
        <v>26</v>
      </c>
    </row>
    <row r="142" spans="1:5" x14ac:dyDescent="0.25">
      <c r="A142" s="128" t="s">
        <v>84</v>
      </c>
      <c r="B142" s="127" t="s">
        <v>90</v>
      </c>
      <c r="C142" s="127" t="s">
        <v>26</v>
      </c>
      <c r="D142" s="127" t="s">
        <v>26</v>
      </c>
      <c r="E142" s="129" t="s">
        <v>26</v>
      </c>
    </row>
    <row r="143" spans="1:5" x14ac:dyDescent="0.25">
      <c r="A143" s="128" t="s">
        <v>103</v>
      </c>
      <c r="B143" s="127" t="s">
        <v>104</v>
      </c>
      <c r="C143" s="127" t="s">
        <v>26</v>
      </c>
      <c r="D143" s="127" t="s">
        <v>26</v>
      </c>
      <c r="E143" s="129" t="s">
        <v>26</v>
      </c>
    </row>
    <row r="144" spans="1:5" x14ac:dyDescent="0.25">
      <c r="A144" s="128" t="s">
        <v>103</v>
      </c>
      <c r="B144" s="127" t="s">
        <v>105</v>
      </c>
      <c r="C144" s="127" t="s">
        <v>26</v>
      </c>
      <c r="D144" s="127" t="s">
        <v>26</v>
      </c>
      <c r="E144" s="129" t="s">
        <v>26</v>
      </c>
    </row>
    <row r="145" spans="1:5" x14ac:dyDescent="0.25">
      <c r="A145" s="128" t="s">
        <v>103</v>
      </c>
      <c r="B145" s="127" t="s">
        <v>106</v>
      </c>
      <c r="C145" s="127" t="s">
        <v>26</v>
      </c>
      <c r="D145" s="127" t="s">
        <v>26</v>
      </c>
      <c r="E145" s="129" t="s">
        <v>26</v>
      </c>
    </row>
    <row r="146" spans="1:5" x14ac:dyDescent="0.25">
      <c r="A146" s="128" t="s">
        <v>103</v>
      </c>
      <c r="B146" s="127" t="s">
        <v>107</v>
      </c>
      <c r="C146" s="127" t="s">
        <v>26</v>
      </c>
      <c r="D146" s="127" t="s">
        <v>26</v>
      </c>
      <c r="E146" s="129" t="s">
        <v>26</v>
      </c>
    </row>
    <row r="147" spans="1:5" x14ac:dyDescent="0.25">
      <c r="A147" s="128" t="s">
        <v>264</v>
      </c>
      <c r="B147" s="127" t="s">
        <v>266</v>
      </c>
      <c r="C147" s="127" t="s">
        <v>26</v>
      </c>
      <c r="D147" s="127" t="s">
        <v>26</v>
      </c>
      <c r="E147" s="129" t="s">
        <v>26</v>
      </c>
    </row>
    <row r="148" spans="1:5" x14ac:dyDescent="0.25">
      <c r="A148" s="128" t="s">
        <v>264</v>
      </c>
      <c r="B148" s="127" t="s">
        <v>268</v>
      </c>
      <c r="C148" s="127" t="s">
        <v>26</v>
      </c>
      <c r="D148" s="127" t="s">
        <v>26</v>
      </c>
      <c r="E148" s="129" t="s">
        <v>26</v>
      </c>
    </row>
    <row r="149" spans="1:5" x14ac:dyDescent="0.25">
      <c r="A149" s="128" t="s">
        <v>264</v>
      </c>
      <c r="B149" s="127" t="s">
        <v>265</v>
      </c>
      <c r="C149" s="127" t="s">
        <v>26</v>
      </c>
      <c r="D149" s="127" t="s">
        <v>26</v>
      </c>
      <c r="E149" s="129" t="s">
        <v>26</v>
      </c>
    </row>
    <row r="150" spans="1:5" x14ac:dyDescent="0.25">
      <c r="A150" s="128" t="s">
        <v>264</v>
      </c>
      <c r="B150" s="127" t="s">
        <v>267</v>
      </c>
      <c r="C150" s="127" t="s">
        <v>26</v>
      </c>
      <c r="D150" s="127" t="s">
        <v>26</v>
      </c>
      <c r="E150" s="129" t="s">
        <v>26</v>
      </c>
    </row>
    <row r="151" spans="1:5" x14ac:dyDescent="0.25">
      <c r="A151" s="128" t="s">
        <v>260</v>
      </c>
      <c r="B151" s="127" t="s">
        <v>261</v>
      </c>
      <c r="C151" s="127" t="s">
        <v>20</v>
      </c>
      <c r="D151" s="127" t="s">
        <v>20</v>
      </c>
      <c r="E151" s="129" t="s">
        <v>26</v>
      </c>
    </row>
    <row r="152" spans="1:5" x14ac:dyDescent="0.25">
      <c r="A152" s="128" t="s">
        <v>260</v>
      </c>
      <c r="B152" s="127" t="s">
        <v>263</v>
      </c>
      <c r="C152" s="127" t="s">
        <v>26</v>
      </c>
      <c r="D152" s="127" t="s">
        <v>26</v>
      </c>
      <c r="E152" s="129" t="s">
        <v>26</v>
      </c>
    </row>
    <row r="153" spans="1:5" x14ac:dyDescent="0.25">
      <c r="A153" s="128" t="s">
        <v>260</v>
      </c>
      <c r="B153" s="127" t="s">
        <v>262</v>
      </c>
      <c r="C153" s="127" t="s">
        <v>26</v>
      </c>
      <c r="D153" s="127" t="s">
        <v>26</v>
      </c>
      <c r="E153" s="129" t="s">
        <v>26</v>
      </c>
    </row>
    <row r="154" spans="1:5" x14ac:dyDescent="0.25">
      <c r="A154" s="128" t="s">
        <v>79</v>
      </c>
      <c r="B154" s="127" t="s">
        <v>80</v>
      </c>
      <c r="C154" s="127" t="s">
        <v>26</v>
      </c>
      <c r="D154" s="127" t="s">
        <v>26</v>
      </c>
      <c r="E154" s="129" t="s">
        <v>26</v>
      </c>
    </row>
    <row r="155" spans="1:5" x14ac:dyDescent="0.25">
      <c r="A155" s="128" t="s">
        <v>79</v>
      </c>
      <c r="B155" s="127" t="s">
        <v>81</v>
      </c>
      <c r="C155" s="127" t="s">
        <v>26</v>
      </c>
      <c r="D155" s="127" t="s">
        <v>26</v>
      </c>
      <c r="E155" s="129" t="s">
        <v>26</v>
      </c>
    </row>
    <row r="156" spans="1:5" x14ac:dyDescent="0.25">
      <c r="A156" s="128" t="s">
        <v>79</v>
      </c>
      <c r="B156" s="127" t="s">
        <v>82</v>
      </c>
      <c r="C156" s="127" t="s">
        <v>26</v>
      </c>
      <c r="D156" s="127" t="s">
        <v>26</v>
      </c>
      <c r="E156" s="129" t="s">
        <v>26</v>
      </c>
    </row>
    <row r="157" spans="1:5" x14ac:dyDescent="0.25">
      <c r="A157" s="128" t="s">
        <v>79</v>
      </c>
      <c r="B157" s="127" t="s">
        <v>83</v>
      </c>
      <c r="C157" s="127" t="s">
        <v>26</v>
      </c>
      <c r="D157" s="127" t="s">
        <v>26</v>
      </c>
      <c r="E157" s="129" t="s">
        <v>26</v>
      </c>
    </row>
    <row r="158" spans="1:5" x14ac:dyDescent="0.25">
      <c r="A158" s="128" t="s">
        <v>99</v>
      </c>
      <c r="B158" s="127" t="s">
        <v>100</v>
      </c>
      <c r="C158" s="127" t="s">
        <v>20</v>
      </c>
      <c r="D158" s="127" t="s">
        <v>26</v>
      </c>
      <c r="E158" s="129" t="s">
        <v>26</v>
      </c>
    </row>
    <row r="159" spans="1:5" x14ac:dyDescent="0.25">
      <c r="A159" s="128" t="s">
        <v>99</v>
      </c>
      <c r="B159" s="127" t="s">
        <v>102</v>
      </c>
      <c r="C159" s="127" t="s">
        <v>26</v>
      </c>
      <c r="D159" s="127" t="s">
        <v>20</v>
      </c>
      <c r="E159" s="129" t="s">
        <v>26</v>
      </c>
    </row>
    <row r="160" spans="1:5" x14ac:dyDescent="0.25">
      <c r="A160" s="128" t="s">
        <v>99</v>
      </c>
      <c r="B160" s="127" t="s">
        <v>101</v>
      </c>
      <c r="C160" s="127" t="s">
        <v>26</v>
      </c>
      <c r="D160" s="127" t="s">
        <v>26</v>
      </c>
      <c r="E160" s="129" t="s">
        <v>20</v>
      </c>
    </row>
    <row r="161" spans="1:5" x14ac:dyDescent="0.25">
      <c r="A161" s="128" t="s">
        <v>143</v>
      </c>
      <c r="B161" s="127" t="s">
        <v>144</v>
      </c>
      <c r="C161" s="127" t="s">
        <v>26</v>
      </c>
      <c r="D161" s="127" t="s">
        <v>26</v>
      </c>
      <c r="E161" s="129" t="s">
        <v>26</v>
      </c>
    </row>
    <row r="162" spans="1:5" x14ac:dyDescent="0.25">
      <c r="A162" s="128" t="s">
        <v>143</v>
      </c>
      <c r="B162" s="127" t="s">
        <v>145</v>
      </c>
      <c r="C162" s="127" t="s">
        <v>26</v>
      </c>
      <c r="D162" s="127" t="s">
        <v>26</v>
      </c>
      <c r="E162" s="129" t="s">
        <v>26</v>
      </c>
    </row>
    <row r="163" spans="1:5" x14ac:dyDescent="0.25">
      <c r="A163" s="128" t="s">
        <v>143</v>
      </c>
      <c r="B163" s="127" t="s">
        <v>146</v>
      </c>
      <c r="C163" s="127" t="s">
        <v>26</v>
      </c>
      <c r="D163" s="127" t="s">
        <v>26</v>
      </c>
      <c r="E163" s="129" t="s">
        <v>26</v>
      </c>
    </row>
    <row r="164" spans="1:5" x14ac:dyDescent="0.25">
      <c r="A164" s="128" t="s">
        <v>143</v>
      </c>
      <c r="B164" s="127" t="s">
        <v>147</v>
      </c>
      <c r="C164" s="127" t="s">
        <v>26</v>
      </c>
      <c r="D164" s="127" t="s">
        <v>26</v>
      </c>
      <c r="E164" s="129" t="s">
        <v>26</v>
      </c>
    </row>
    <row r="165" spans="1:5" x14ac:dyDescent="0.25">
      <c r="A165" s="128" t="s">
        <v>278</v>
      </c>
      <c r="B165" s="127" t="s">
        <v>281</v>
      </c>
      <c r="C165" s="127" t="s">
        <v>26</v>
      </c>
      <c r="D165" s="127" t="s">
        <v>26</v>
      </c>
      <c r="E165" s="129" t="s">
        <v>26</v>
      </c>
    </row>
    <row r="166" spans="1:5" x14ac:dyDescent="0.25">
      <c r="A166" s="128" t="s">
        <v>278</v>
      </c>
      <c r="B166" s="127" t="s">
        <v>279</v>
      </c>
      <c r="C166" s="127" t="s">
        <v>26</v>
      </c>
      <c r="D166" s="127" t="s">
        <v>26</v>
      </c>
      <c r="E166" s="129" t="s">
        <v>26</v>
      </c>
    </row>
    <row r="167" spans="1:5" x14ac:dyDescent="0.25">
      <c r="A167" s="128" t="s">
        <v>278</v>
      </c>
      <c r="B167" s="127" t="s">
        <v>280</v>
      </c>
      <c r="C167" s="127" t="s">
        <v>26</v>
      </c>
      <c r="D167" s="127" t="s">
        <v>26</v>
      </c>
      <c r="E167" s="129" t="s">
        <v>26</v>
      </c>
    </row>
    <row r="168" spans="1:5" x14ac:dyDescent="0.25">
      <c r="A168" s="128" t="s">
        <v>278</v>
      </c>
      <c r="B168" s="127" t="s">
        <v>282</v>
      </c>
      <c r="C168" s="127" t="s">
        <v>26</v>
      </c>
      <c r="D168" s="127" t="s">
        <v>26</v>
      </c>
      <c r="E168" s="129" t="s">
        <v>26</v>
      </c>
    </row>
    <row r="169" spans="1:5" x14ac:dyDescent="0.25">
      <c r="A169" s="128" t="s">
        <v>209</v>
      </c>
      <c r="B169" s="127" t="s">
        <v>212</v>
      </c>
      <c r="C169" s="127" t="s">
        <v>26</v>
      </c>
      <c r="D169" s="127" t="s">
        <v>26</v>
      </c>
      <c r="E169" s="129" t="s">
        <v>26</v>
      </c>
    </row>
    <row r="170" spans="1:5" x14ac:dyDescent="0.25">
      <c r="A170" s="128" t="s">
        <v>209</v>
      </c>
      <c r="B170" s="127" t="s">
        <v>210</v>
      </c>
      <c r="C170" s="127" t="s">
        <v>26</v>
      </c>
      <c r="D170" s="127" t="s">
        <v>26</v>
      </c>
      <c r="E170" s="129" t="s">
        <v>26</v>
      </c>
    </row>
    <row r="171" spans="1:5" x14ac:dyDescent="0.25">
      <c r="A171" s="128" t="s">
        <v>209</v>
      </c>
      <c r="B171" s="127" t="s">
        <v>213</v>
      </c>
      <c r="C171" s="127" t="s">
        <v>26</v>
      </c>
      <c r="D171" s="127" t="s">
        <v>21</v>
      </c>
      <c r="E171" s="129" t="s">
        <v>21</v>
      </c>
    </row>
    <row r="172" spans="1:5" x14ac:dyDescent="0.25">
      <c r="A172" s="128" t="s">
        <v>209</v>
      </c>
      <c r="B172" s="127" t="s">
        <v>211</v>
      </c>
      <c r="C172" s="127" t="s">
        <v>26</v>
      </c>
      <c r="D172" s="127" t="s">
        <v>26</v>
      </c>
      <c r="E172" s="129" t="s">
        <v>26</v>
      </c>
    </row>
    <row r="173" spans="1:5" x14ac:dyDescent="0.25">
      <c r="A173" s="128" t="s">
        <v>219</v>
      </c>
      <c r="B173" s="127" t="s">
        <v>221</v>
      </c>
      <c r="C173" s="127" t="s">
        <v>26</v>
      </c>
      <c r="D173" s="127" t="s">
        <v>26</v>
      </c>
      <c r="E173" s="129" t="s">
        <v>26</v>
      </c>
    </row>
    <row r="174" spans="1:5" x14ac:dyDescent="0.25">
      <c r="A174" s="128" t="s">
        <v>219</v>
      </c>
      <c r="B174" s="127" t="s">
        <v>220</v>
      </c>
      <c r="C174" s="127" t="s">
        <v>26</v>
      </c>
      <c r="D174" s="127" t="s">
        <v>26</v>
      </c>
      <c r="E174" s="129" t="s">
        <v>26</v>
      </c>
    </row>
    <row r="175" spans="1:5" ht="15.75" thickBot="1" x14ac:dyDescent="0.3">
      <c r="A175" s="130" t="s">
        <v>219</v>
      </c>
      <c r="B175" s="131" t="s">
        <v>222</v>
      </c>
      <c r="C175" s="131" t="s">
        <v>26</v>
      </c>
      <c r="D175" s="131" t="s">
        <v>26</v>
      </c>
      <c r="E175" s="132" t="s">
        <v>26</v>
      </c>
    </row>
  </sheetData>
  <sheetProtection password="C905" sheet="1"/>
  <mergeCells count="1">
    <mergeCell ref="A2:E2"/>
  </mergeCells>
  <conditionalFormatting sqref="C4:E175">
    <cfRule type="cellIs" dxfId="0" priority="1" stopIfTrue="1" operator="equal">
      <formula>"HIGH"</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1" max="1" width="18.140625" bestFit="1" customWidth="1"/>
    <col min="2" max="2" width="101.28515625" style="294" customWidth="1"/>
  </cols>
  <sheetData>
    <row r="1" spans="1:2" x14ac:dyDescent="0.25">
      <c r="A1" s="289" t="s">
        <v>433</v>
      </c>
    </row>
    <row r="3" spans="1:2" x14ac:dyDescent="0.25">
      <c r="A3" s="290">
        <v>42309</v>
      </c>
      <c r="B3" s="294" t="s">
        <v>432</v>
      </c>
    </row>
    <row r="4" spans="1:2" x14ac:dyDescent="0.25">
      <c r="B4" s="294" t="s">
        <v>436</v>
      </c>
    </row>
    <row r="5" spans="1:2" x14ac:dyDescent="0.25">
      <c r="B5" s="295" t="s">
        <v>443</v>
      </c>
    </row>
    <row r="6" spans="1:2" x14ac:dyDescent="0.25">
      <c r="B6" s="295" t="s">
        <v>444</v>
      </c>
    </row>
    <row r="7" spans="1:2" ht="30" x14ac:dyDescent="0.25">
      <c r="B7" s="295" t="s">
        <v>445</v>
      </c>
    </row>
    <row r="8" spans="1:2" x14ac:dyDescent="0.25">
      <c r="B8" s="295" t="s">
        <v>462</v>
      </c>
    </row>
    <row r="9" spans="1:2" x14ac:dyDescent="0.25">
      <c r="B9" s="295" t="s">
        <v>463</v>
      </c>
    </row>
    <row r="10" spans="1:2" x14ac:dyDescent="0.25">
      <c r="B10" s="294" t="s">
        <v>446</v>
      </c>
    </row>
  </sheetData>
  <sheetProtection password="C905" sheet="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pageSetUpPr fitToPage="1"/>
  </sheetPr>
  <dimension ref="A1:AM153"/>
  <sheetViews>
    <sheetView tabSelected="1" topLeftCell="A7" zoomScaleNormal="100" workbookViewId="0">
      <selection activeCell="D29" sqref="D29"/>
    </sheetView>
  </sheetViews>
  <sheetFormatPr defaultRowHeight="15" x14ac:dyDescent="0.25"/>
  <cols>
    <col min="1" max="1" width="3.5703125" style="45" customWidth="1"/>
    <col min="2" max="2" width="35.5703125" style="18" customWidth="1"/>
    <col min="3" max="3" width="2.7109375" style="226" bestFit="1" customWidth="1"/>
    <col min="4" max="4" width="86" style="19" customWidth="1"/>
    <col min="5" max="5" width="4.140625" style="6" customWidth="1"/>
    <col min="6" max="6" width="9.5703125" style="6" customWidth="1"/>
    <col min="7" max="16384" width="9.140625" style="6"/>
  </cols>
  <sheetData>
    <row r="1" spans="1:39" s="5" customFormat="1" ht="21.75" thickBot="1" x14ac:dyDescent="0.35">
      <c r="A1" s="300" t="s">
        <v>355</v>
      </c>
      <c r="B1" s="301"/>
      <c r="C1" s="301"/>
      <c r="D1" s="302"/>
      <c r="E1" s="3"/>
      <c r="F1" s="3"/>
      <c r="G1" s="3"/>
      <c r="H1" s="3"/>
      <c r="I1" s="3"/>
      <c r="J1" s="3"/>
      <c r="K1" s="4"/>
      <c r="L1" s="4"/>
    </row>
    <row r="2" spans="1:39" ht="45.75" customHeight="1" thickBot="1" x14ac:dyDescent="0.3">
      <c r="A2" s="303" t="s">
        <v>370</v>
      </c>
      <c r="B2" s="304"/>
      <c r="C2" s="304"/>
      <c r="D2" s="305"/>
    </row>
    <row r="3" spans="1:39" ht="46.5" thickTop="1" thickBot="1" x14ac:dyDescent="0.3">
      <c r="A3" s="69" t="s">
        <v>290</v>
      </c>
      <c r="B3" s="60" t="s">
        <v>340</v>
      </c>
      <c r="C3" s="243"/>
      <c r="D3" s="165" t="s">
        <v>477</v>
      </c>
    </row>
    <row r="4" spans="1:39" ht="15.75" thickTop="1" x14ac:dyDescent="0.25">
      <c r="A4" s="47"/>
      <c r="B4" s="61" t="s">
        <v>2</v>
      </c>
      <c r="C4" s="244"/>
      <c r="D4" s="48"/>
      <c r="E4" s="7"/>
    </row>
    <row r="5" spans="1:39" ht="15.75" thickBot="1" x14ac:dyDescent="0.3">
      <c r="A5" s="70"/>
      <c r="B5" s="62"/>
      <c r="C5" s="245"/>
      <c r="D5" s="49"/>
      <c r="E5" s="9"/>
    </row>
    <row r="6" spans="1:39" ht="16.5" thickTop="1" thickBot="1" x14ac:dyDescent="0.3">
      <c r="A6" s="69" t="s">
        <v>291</v>
      </c>
      <c r="B6" s="60" t="s">
        <v>1</v>
      </c>
      <c r="C6" s="243"/>
      <c r="D6" s="166">
        <v>43178</v>
      </c>
    </row>
    <row r="7" spans="1:39" ht="15.75" thickTop="1" x14ac:dyDescent="0.25">
      <c r="A7" s="50"/>
      <c r="B7" s="63" t="s">
        <v>3</v>
      </c>
      <c r="C7" s="244"/>
      <c r="D7" s="51"/>
      <c r="E7" s="10"/>
    </row>
    <row r="8" spans="1:39" ht="15.75" thickBot="1" x14ac:dyDescent="0.3">
      <c r="A8" s="70"/>
      <c r="B8" s="62"/>
      <c r="C8" s="245"/>
      <c r="D8" s="49"/>
      <c r="E8" s="9"/>
    </row>
    <row r="9" spans="1:39" ht="16.5" thickTop="1" thickBot="1" x14ac:dyDescent="0.3">
      <c r="A9" s="71" t="s">
        <v>292</v>
      </c>
      <c r="B9" s="64" t="s">
        <v>319</v>
      </c>
      <c r="C9" s="246"/>
      <c r="D9" s="165"/>
      <c r="F9" s="11"/>
      <c r="G9" s="11"/>
      <c r="H9" s="11"/>
      <c r="I9" s="11"/>
      <c r="J9" s="11"/>
      <c r="K9" s="11"/>
      <c r="L9" s="11"/>
      <c r="M9" s="11"/>
      <c r="N9" s="11"/>
      <c r="O9" s="11"/>
      <c r="P9" s="11"/>
      <c r="Q9" s="11"/>
      <c r="R9" s="11"/>
      <c r="S9" s="11"/>
      <c r="T9" s="12"/>
      <c r="U9" s="11"/>
      <c r="V9" s="11"/>
      <c r="W9" s="11"/>
      <c r="X9" s="11"/>
      <c r="Y9" s="11"/>
      <c r="Z9" s="11"/>
      <c r="AA9" s="11"/>
      <c r="AB9" s="11"/>
      <c r="AC9" s="11"/>
      <c r="AD9" s="11"/>
      <c r="AE9" s="11"/>
      <c r="AF9" s="11"/>
      <c r="AG9" s="11"/>
      <c r="AH9" s="11"/>
      <c r="AI9" s="11"/>
      <c r="AJ9" s="11"/>
      <c r="AK9" s="11"/>
      <c r="AL9" s="11"/>
      <c r="AM9" s="11"/>
    </row>
    <row r="10" spans="1:39" ht="16.5" thickTop="1" thickBot="1" x14ac:dyDescent="0.3">
      <c r="A10" s="70"/>
      <c r="B10" s="178" t="s">
        <v>342</v>
      </c>
      <c r="C10" s="245"/>
      <c r="D10" s="49"/>
      <c r="E10" s="9"/>
    </row>
    <row r="11" spans="1:39" ht="121.5" thickTop="1" thickBot="1" x14ac:dyDescent="0.3">
      <c r="A11" s="71" t="s">
        <v>293</v>
      </c>
      <c r="B11" s="64" t="s">
        <v>341</v>
      </c>
      <c r="C11" s="246"/>
      <c r="D11" s="165" t="s">
        <v>478</v>
      </c>
      <c r="F11" s="11"/>
      <c r="G11" s="11"/>
      <c r="H11" s="11"/>
      <c r="I11" s="11"/>
      <c r="J11" s="11"/>
      <c r="K11" s="11"/>
      <c r="L11" s="11"/>
      <c r="M11" s="11"/>
      <c r="N11" s="11"/>
      <c r="O11" s="11"/>
      <c r="P11" s="11"/>
      <c r="Q11" s="11"/>
      <c r="R11" s="11"/>
      <c r="S11" s="11"/>
      <c r="T11" s="12"/>
      <c r="U11" s="11"/>
      <c r="V11" s="11"/>
      <c r="W11" s="11"/>
      <c r="X11" s="11"/>
      <c r="Y11" s="11"/>
      <c r="Z11" s="11"/>
      <c r="AA11" s="11"/>
      <c r="AB11" s="11"/>
      <c r="AC11" s="11"/>
      <c r="AD11" s="11"/>
      <c r="AE11" s="11"/>
      <c r="AF11" s="11"/>
      <c r="AG11" s="11"/>
      <c r="AH11" s="11"/>
      <c r="AI11" s="11"/>
      <c r="AJ11" s="11"/>
      <c r="AK11" s="11"/>
      <c r="AL11" s="11"/>
      <c r="AM11" s="11"/>
    </row>
    <row r="12" spans="1:39" ht="16.5" thickTop="1" thickBot="1" x14ac:dyDescent="0.3">
      <c r="A12" s="47"/>
      <c r="B12" s="61"/>
      <c r="C12" s="244"/>
      <c r="D12" s="49"/>
      <c r="E12" s="9"/>
    </row>
    <row r="13" spans="1:39" s="13" customFormat="1" ht="31.5" thickTop="1" thickBot="1" x14ac:dyDescent="0.3">
      <c r="A13" s="71" t="s">
        <v>294</v>
      </c>
      <c r="B13" s="64" t="s">
        <v>386</v>
      </c>
      <c r="C13" s="243"/>
      <c r="D13" s="165" t="s">
        <v>479</v>
      </c>
    </row>
    <row r="14" spans="1:39" s="13" customFormat="1" ht="16.5" thickTop="1" thickBot="1" x14ac:dyDescent="0.3">
      <c r="A14" s="73"/>
      <c r="B14" s="66"/>
      <c r="C14" s="243"/>
      <c r="D14" s="179"/>
    </row>
    <row r="15" spans="1:39" s="13" customFormat="1" ht="16.5" thickTop="1" thickBot="1" x14ac:dyDescent="0.3">
      <c r="A15" s="71" t="s">
        <v>302</v>
      </c>
      <c r="B15" s="64" t="s">
        <v>47</v>
      </c>
      <c r="C15" s="243"/>
      <c r="D15" s="247" t="s">
        <v>467</v>
      </c>
    </row>
    <row r="16" spans="1:39" s="13" customFormat="1" ht="16.5" thickTop="1" thickBot="1" x14ac:dyDescent="0.3">
      <c r="A16" s="73"/>
      <c r="B16" s="66"/>
      <c r="C16" s="243"/>
      <c r="D16" s="179"/>
    </row>
    <row r="17" spans="1:5" s="13" customFormat="1" ht="16.5" thickTop="1" thickBot="1" x14ac:dyDescent="0.3">
      <c r="A17" s="71" t="s">
        <v>307</v>
      </c>
      <c r="B17" s="64" t="s">
        <v>328</v>
      </c>
      <c r="C17" s="243"/>
      <c r="D17" s="165"/>
    </row>
    <row r="18" spans="1:5" s="13" customFormat="1" ht="15.75" thickTop="1" x14ac:dyDescent="0.25">
      <c r="A18" s="72"/>
      <c r="B18" s="65"/>
      <c r="C18" s="243"/>
      <c r="D18" s="52"/>
    </row>
    <row r="19" spans="1:5" ht="30" x14ac:dyDescent="0.25">
      <c r="A19" s="56"/>
      <c r="B19" s="204" t="s">
        <v>358</v>
      </c>
      <c r="C19" s="297" t="s">
        <v>48</v>
      </c>
      <c r="D19" s="55" t="str">
        <f>Data_Type_Detail</f>
        <v xml:space="preserve">Application or System will process, store, and/or transmit PHI and PII.  HIPAA Security Rule requirements will apply. </v>
      </c>
      <c r="E19" s="9"/>
    </row>
    <row r="20" spans="1:5" ht="45" x14ac:dyDescent="0.25">
      <c r="A20" s="58"/>
      <c r="B20" s="67" t="s">
        <v>320</v>
      </c>
      <c r="C20" s="298"/>
      <c r="D20" s="53" t="str">
        <f>Security_Categorization_Detail</f>
        <v xml:space="preserve">The recommended Security Categorization for this development effort is High. Please update the Requirements Traceability Matrix to reflect a  High Security Categorization. Review VA Handbook 6500 for baseline security requirements for High information systems. </v>
      </c>
      <c r="E20" s="9"/>
    </row>
    <row r="21" spans="1:5" x14ac:dyDescent="0.25">
      <c r="A21" s="57"/>
      <c r="B21" s="67"/>
      <c r="C21" s="298"/>
      <c r="D21" s="53" t="str">
        <f>Development_Effort_Details</f>
        <v>The development effort will result in a(n) New application/ system</v>
      </c>
      <c r="E21" s="14" t="s">
        <v>38</v>
      </c>
    </row>
    <row r="22" spans="1:5" ht="21" x14ac:dyDescent="0.25">
      <c r="A22" s="58"/>
      <c r="B22" s="157"/>
      <c r="C22" s="298"/>
      <c r="D22" s="53" t="str">
        <f>Interconnection_Details</f>
        <v xml:space="preserve">This effort will require interconnection to other systems. </v>
      </c>
      <c r="E22" s="14"/>
    </row>
    <row r="23" spans="1:5" ht="21" x14ac:dyDescent="0.25">
      <c r="A23" s="58"/>
      <c r="B23" s="157"/>
      <c r="C23" s="298"/>
      <c r="D23" s="53" t="str">
        <f>Interconnection_Agreement_Details</f>
        <v xml:space="preserve">A Memorandum of Understanding (MOU) may be required. </v>
      </c>
      <c r="E23" s="14"/>
    </row>
    <row r="24" spans="1:5" ht="21" x14ac:dyDescent="0.25">
      <c r="A24" s="58"/>
      <c r="B24" s="157"/>
      <c r="C24" s="298"/>
      <c r="D24" s="53" t="str">
        <f>Contract_Details</f>
        <v/>
      </c>
      <c r="E24" s="14" t="s">
        <v>38</v>
      </c>
    </row>
    <row r="25" spans="1:5" ht="21" x14ac:dyDescent="0.25">
      <c r="A25" s="58"/>
      <c r="B25" s="157"/>
      <c r="C25" s="298"/>
      <c r="D25" s="53" t="str">
        <f>Managed_Service_Details</f>
        <v/>
      </c>
      <c r="E25" s="14"/>
    </row>
    <row r="26" spans="1:5" ht="21" x14ac:dyDescent="0.25">
      <c r="A26" s="58"/>
      <c r="B26" s="157"/>
      <c r="C26" s="298"/>
      <c r="D26" s="53" t="str">
        <f>Info_Exchange_Details</f>
        <v/>
      </c>
      <c r="E26" s="14"/>
    </row>
    <row r="27" spans="1:5" ht="21" x14ac:dyDescent="0.25">
      <c r="A27" s="58"/>
      <c r="B27" s="157"/>
      <c r="C27" s="298"/>
      <c r="D27" s="53" t="str">
        <f>Medical_Device_Details</f>
        <v/>
      </c>
      <c r="E27" s="14"/>
    </row>
    <row r="28" spans="1:5" ht="21" x14ac:dyDescent="0.25">
      <c r="A28" s="58"/>
      <c r="B28" s="157"/>
      <c r="C28" s="298"/>
      <c r="D28" s="53" t="str">
        <f>Med_Dev_Certificate</f>
        <v/>
      </c>
      <c r="E28" s="14" t="s">
        <v>38</v>
      </c>
    </row>
    <row r="29" spans="1:5" ht="240" x14ac:dyDescent="0.25">
      <c r="A29" s="58"/>
      <c r="B29" s="157"/>
      <c r="C29" s="297" t="s">
        <v>360</v>
      </c>
      <c r="D29" s="55" t="str">
        <f>'Page 2 Security Activities'!E9</f>
        <v xml:space="preserve">This development effort may require Cloud Services and Federal Risk and AuthorizationManagement Program (FedRAMP) Authorization: Cloud Services Providers (CSP) must meet FedRAMP authorization granting the authority to operate (ATO).  Per the "Acceptance of FEDRAMP Authorization Memo" (https://vaww.sde.portal.va.gov/docctr/Memoranda/150811-005R-Acceptance_of_FEDRAMP_Authorizations.pdf), existing FedRAMP authorizations for certified FedRAMP Cloud Service Provider cloud systems should be evaluated, and reused when possible.  FedRAMP is not required for private cloud services that are only used by the agency; and located in a Federal facility; and do not provide cloud services to any external entities.  Information systems exempt from FedRAMP must still comply with VA Handbook 6500, Federal Information Security Management Act of 2002 (FISMA) requirements, and the appropriate NIST security standards and guidelines for their private cloud-based information systems. See VA Directive and Handbook 6517.  For more information on authorized Cloud Services Providers or obtaining FedRAMP authorization, visit the FedRAMP website for further information: http://www.gsa.gov/portal/category/102375 and http://cloud.cio.gov/fedramp/csp </v>
      </c>
      <c r="E29" s="14" t="s">
        <v>38</v>
      </c>
    </row>
    <row r="30" spans="1:5" ht="21" x14ac:dyDescent="0.25">
      <c r="A30" s="58"/>
      <c r="B30" s="208"/>
      <c r="C30" s="298"/>
      <c r="D30" s="53" t="str">
        <f>CONCATENATE('Page 2 Security Activities'!E11,'Page 2 Security Activities'!E13,'Page 2 Security Activities'!E15)</f>
        <v/>
      </c>
      <c r="E30" s="14"/>
    </row>
    <row r="31" spans="1:5" ht="45" x14ac:dyDescent="0.25">
      <c r="A31" s="58"/>
      <c r="B31" s="206"/>
      <c r="C31" s="298"/>
      <c r="D31" s="53" t="str">
        <f>'Page 2 Security Activities'!E17</f>
        <v xml:space="preserve">This may be a change to an existing system.  Security documentation should be updated to reflect any changes.  A risk assessment is recommended to determine if reassessment and/or reauthorization is necessary. </v>
      </c>
      <c r="E31" s="14"/>
    </row>
    <row r="32" spans="1:5" ht="21" x14ac:dyDescent="0.25">
      <c r="A32" s="58"/>
      <c r="B32" s="206"/>
      <c r="C32" s="298"/>
      <c r="D32" s="53" t="str">
        <f>'Page 2 Security Activities'!E19</f>
        <v xml:space="preserve">Please contact the Cloud Services ISO for assistance. </v>
      </c>
      <c r="E32" s="14"/>
    </row>
    <row r="33" spans="1:5" ht="21" x14ac:dyDescent="0.25">
      <c r="A33" s="58"/>
      <c r="B33" s="206"/>
      <c r="C33" s="306"/>
      <c r="D33" s="223" t="str">
        <f>'Page 2 Security Activities'!E23</f>
        <v/>
      </c>
      <c r="E33" s="14"/>
    </row>
    <row r="34" spans="1:5" ht="21" x14ac:dyDescent="0.25">
      <c r="A34" s="58"/>
      <c r="B34" s="157"/>
      <c r="C34" s="298" t="s">
        <v>49</v>
      </c>
      <c r="D34" s="55" t="str">
        <f ca="1">'Page 3 Enhancements'!E2</f>
        <v/>
      </c>
      <c r="E34" s="14" t="s">
        <v>38</v>
      </c>
    </row>
    <row r="35" spans="1:5" ht="21" x14ac:dyDescent="0.25">
      <c r="A35" s="58"/>
      <c r="B35" s="157"/>
      <c r="C35" s="298"/>
      <c r="D35" s="53" t="str">
        <f ca="1">'Page 3 Enhancements'!E3</f>
        <v/>
      </c>
      <c r="E35" s="14" t="s">
        <v>38</v>
      </c>
    </row>
    <row r="36" spans="1:5" ht="21" x14ac:dyDescent="0.25">
      <c r="A36" s="58"/>
      <c r="B36" s="208"/>
      <c r="C36" s="298"/>
      <c r="D36" s="53" t="str">
        <f ca="1">'Page 3 Enhancements'!E5</f>
        <v/>
      </c>
      <c r="E36" s="14"/>
    </row>
    <row r="37" spans="1:5" ht="21" x14ac:dyDescent="0.25">
      <c r="A37" s="58"/>
      <c r="B37" s="157"/>
      <c r="C37" s="298"/>
      <c r="D37" s="53" t="str">
        <f>'Page 3 Enhancements'!E11</f>
        <v/>
      </c>
      <c r="E37" s="14" t="s">
        <v>38</v>
      </c>
    </row>
    <row r="38" spans="1:5" ht="21" x14ac:dyDescent="0.25">
      <c r="A38" s="58"/>
      <c r="B38" s="206"/>
      <c r="C38" s="298"/>
      <c r="D38" s="53" t="str">
        <f>'Page 3 Enhancements'!E13</f>
        <v/>
      </c>
      <c r="E38" s="14"/>
    </row>
    <row r="39" spans="1:5" ht="21" x14ac:dyDescent="0.25">
      <c r="A39" s="58"/>
      <c r="B39" s="157"/>
      <c r="C39" s="298"/>
      <c r="D39" s="53" t="str">
        <f>'Page 3 Enhancements'!E17</f>
        <v/>
      </c>
      <c r="E39" s="14" t="s">
        <v>38</v>
      </c>
    </row>
    <row r="40" spans="1:5" ht="21" x14ac:dyDescent="0.25">
      <c r="A40" s="58"/>
      <c r="B40" s="208"/>
      <c r="C40" s="298"/>
      <c r="D40" s="53" t="str">
        <f>'Page 3 Enhancements'!E33</f>
        <v/>
      </c>
      <c r="E40" s="14"/>
    </row>
    <row r="41" spans="1:5" ht="21" x14ac:dyDescent="0.25">
      <c r="A41" s="58"/>
      <c r="B41" s="157"/>
      <c r="C41" s="298"/>
      <c r="D41" s="53" t="str">
        <f>'Page 3 Enhancements'!E37</f>
        <v/>
      </c>
      <c r="E41" s="14" t="s">
        <v>38</v>
      </c>
    </row>
    <row r="42" spans="1:5" ht="21" x14ac:dyDescent="0.25">
      <c r="A42" s="58"/>
      <c r="B42" s="157"/>
      <c r="C42" s="298"/>
      <c r="D42" s="53" t="str">
        <f>'Page 3 Enhancements'!E41</f>
        <v/>
      </c>
      <c r="E42" s="14"/>
    </row>
    <row r="43" spans="1:5" ht="21.75" thickBot="1" x14ac:dyDescent="0.3">
      <c r="A43" s="59"/>
      <c r="B43" s="68"/>
      <c r="C43" s="299"/>
      <c r="D43" s="54" t="str">
        <f>'Page 3 Enhancements'!E43</f>
        <v/>
      </c>
      <c r="E43" s="14" t="s">
        <v>38</v>
      </c>
    </row>
    <row r="44" spans="1:5" s="17" customFormat="1" x14ac:dyDescent="0.25">
      <c r="A44" s="74"/>
      <c r="B44" s="15"/>
      <c r="C44" s="226"/>
      <c r="D44" s="16"/>
      <c r="E44" s="14"/>
    </row>
    <row r="45" spans="1:5" s="17" customFormat="1" x14ac:dyDescent="0.25">
      <c r="A45" s="74"/>
      <c r="B45" s="15"/>
      <c r="C45" s="226"/>
      <c r="D45" s="16"/>
      <c r="E45" s="14"/>
    </row>
    <row r="46" spans="1:5" s="17" customFormat="1" x14ac:dyDescent="0.25">
      <c r="A46" s="74"/>
      <c r="B46" s="15"/>
      <c r="C46" s="226"/>
      <c r="D46" s="16"/>
      <c r="E46" s="14"/>
    </row>
    <row r="47" spans="1:5" s="17" customFormat="1" x14ac:dyDescent="0.25">
      <c r="A47" s="74"/>
      <c r="B47" s="15"/>
      <c r="C47" s="226"/>
      <c r="D47" s="16"/>
      <c r="E47" s="14"/>
    </row>
    <row r="48" spans="1:5" s="17" customFormat="1" x14ac:dyDescent="0.25">
      <c r="A48" s="74"/>
      <c r="B48" s="15"/>
      <c r="C48" s="226"/>
      <c r="D48" s="16"/>
      <c r="E48" s="14"/>
    </row>
    <row r="49" spans="4:4" x14ac:dyDescent="0.25">
      <c r="D49" s="9"/>
    </row>
    <row r="50" spans="4:4" x14ac:dyDescent="0.25">
      <c r="D50" s="9"/>
    </row>
    <row r="51" spans="4:4" x14ac:dyDescent="0.25">
      <c r="D51" s="9"/>
    </row>
    <row r="52" spans="4:4" x14ac:dyDescent="0.25">
      <c r="D52" s="9"/>
    </row>
    <row r="53" spans="4:4" x14ac:dyDescent="0.25">
      <c r="D53" s="9"/>
    </row>
    <row r="54" spans="4:4" x14ac:dyDescent="0.25">
      <c r="D54" s="9"/>
    </row>
    <row r="55" spans="4:4" x14ac:dyDescent="0.25">
      <c r="D55" s="9"/>
    </row>
    <row r="56" spans="4:4" x14ac:dyDescent="0.25">
      <c r="D56" s="9"/>
    </row>
    <row r="57" spans="4:4" x14ac:dyDescent="0.25">
      <c r="D57" s="9"/>
    </row>
    <row r="58" spans="4:4" x14ac:dyDescent="0.25">
      <c r="D58" s="9"/>
    </row>
    <row r="59" spans="4:4" x14ac:dyDescent="0.25">
      <c r="D59" s="9"/>
    </row>
    <row r="60" spans="4:4" x14ac:dyDescent="0.25">
      <c r="D60" s="9"/>
    </row>
    <row r="61" spans="4:4" x14ac:dyDescent="0.25">
      <c r="D61" s="9"/>
    </row>
    <row r="62" spans="4:4" x14ac:dyDescent="0.25">
      <c r="D62" s="9"/>
    </row>
    <row r="63" spans="4:4" x14ac:dyDescent="0.25">
      <c r="D63" s="9"/>
    </row>
    <row r="64" spans="4:4" x14ac:dyDescent="0.25">
      <c r="D64" s="9"/>
    </row>
    <row r="65" spans="4:4" x14ac:dyDescent="0.25">
      <c r="D65" s="9"/>
    </row>
    <row r="66" spans="4:4" x14ac:dyDescent="0.25">
      <c r="D66" s="9"/>
    </row>
    <row r="67" spans="4:4" x14ac:dyDescent="0.25">
      <c r="D67" s="9"/>
    </row>
    <row r="68" spans="4:4" x14ac:dyDescent="0.25">
      <c r="D68" s="9"/>
    </row>
    <row r="69" spans="4:4" x14ac:dyDescent="0.25">
      <c r="D69" s="9"/>
    </row>
    <row r="70" spans="4:4" x14ac:dyDescent="0.25">
      <c r="D70" s="9"/>
    </row>
    <row r="71" spans="4:4" x14ac:dyDescent="0.25">
      <c r="D71" s="9"/>
    </row>
    <row r="72" spans="4:4" x14ac:dyDescent="0.25">
      <c r="D72" s="9"/>
    </row>
    <row r="73" spans="4:4" x14ac:dyDescent="0.25">
      <c r="D73" s="9"/>
    </row>
    <row r="74" spans="4:4" x14ac:dyDescent="0.25">
      <c r="D74" s="9"/>
    </row>
    <row r="75" spans="4:4" x14ac:dyDescent="0.25">
      <c r="D75" s="9"/>
    </row>
    <row r="76" spans="4:4" x14ac:dyDescent="0.25">
      <c r="D76" s="9"/>
    </row>
    <row r="77" spans="4:4" x14ac:dyDescent="0.25">
      <c r="D77" s="9"/>
    </row>
    <row r="78" spans="4:4" x14ac:dyDescent="0.25">
      <c r="D78" s="9"/>
    </row>
    <row r="79" spans="4:4" x14ac:dyDescent="0.25">
      <c r="D79" s="9"/>
    </row>
    <row r="80" spans="4:4" x14ac:dyDescent="0.25">
      <c r="D80" s="9"/>
    </row>
    <row r="81" spans="4:4" x14ac:dyDescent="0.25">
      <c r="D81" s="9"/>
    </row>
    <row r="82" spans="4:4" x14ac:dyDescent="0.25">
      <c r="D82" s="9"/>
    </row>
    <row r="83" spans="4:4" x14ac:dyDescent="0.25">
      <c r="D83" s="9"/>
    </row>
    <row r="84" spans="4:4" x14ac:dyDescent="0.25">
      <c r="D84" s="9"/>
    </row>
    <row r="85" spans="4:4" x14ac:dyDescent="0.25">
      <c r="D85" s="9"/>
    </row>
    <row r="86" spans="4:4" x14ac:dyDescent="0.25">
      <c r="D86" s="9"/>
    </row>
    <row r="87" spans="4:4" x14ac:dyDescent="0.25">
      <c r="D87" s="9"/>
    </row>
    <row r="88" spans="4:4" x14ac:dyDescent="0.25">
      <c r="D88" s="9"/>
    </row>
    <row r="89" spans="4:4" x14ac:dyDescent="0.25">
      <c r="D89" s="9"/>
    </row>
    <row r="90" spans="4:4" x14ac:dyDescent="0.25">
      <c r="D90" s="9"/>
    </row>
    <row r="91" spans="4:4" x14ac:dyDescent="0.25">
      <c r="D91" s="9"/>
    </row>
    <row r="92" spans="4:4" x14ac:dyDescent="0.25">
      <c r="D92" s="9"/>
    </row>
    <row r="93" spans="4:4" x14ac:dyDescent="0.25">
      <c r="D93" s="9"/>
    </row>
    <row r="94" spans="4:4" x14ac:dyDescent="0.25">
      <c r="D94" s="9"/>
    </row>
    <row r="95" spans="4:4" x14ac:dyDescent="0.25">
      <c r="D95" s="9"/>
    </row>
    <row r="96" spans="4:4" x14ac:dyDescent="0.25">
      <c r="D96" s="9"/>
    </row>
    <row r="97" spans="4:4" x14ac:dyDescent="0.25">
      <c r="D97" s="9"/>
    </row>
    <row r="98" spans="4:4" x14ac:dyDescent="0.25">
      <c r="D98" s="9"/>
    </row>
    <row r="99" spans="4:4" x14ac:dyDescent="0.25">
      <c r="D99" s="9"/>
    </row>
    <row r="100" spans="4:4" x14ac:dyDescent="0.25">
      <c r="D100" s="9"/>
    </row>
    <row r="101" spans="4:4" x14ac:dyDescent="0.25">
      <c r="D101" s="9"/>
    </row>
    <row r="102" spans="4:4" x14ac:dyDescent="0.25">
      <c r="D102" s="9"/>
    </row>
    <row r="103" spans="4:4" x14ac:dyDescent="0.25">
      <c r="D103" s="9"/>
    </row>
    <row r="104" spans="4:4" x14ac:dyDescent="0.25">
      <c r="D104" s="9"/>
    </row>
    <row r="105" spans="4:4" x14ac:dyDescent="0.25">
      <c r="D105" s="9"/>
    </row>
    <row r="106" spans="4:4" x14ac:dyDescent="0.25">
      <c r="D106" s="9"/>
    </row>
    <row r="107" spans="4:4" x14ac:dyDescent="0.25">
      <c r="D107" s="9"/>
    </row>
    <row r="108" spans="4:4" x14ac:dyDescent="0.25">
      <c r="D108" s="9"/>
    </row>
    <row r="109" spans="4:4" x14ac:dyDescent="0.25">
      <c r="D109" s="9"/>
    </row>
    <row r="110" spans="4:4" x14ac:dyDescent="0.25">
      <c r="D110" s="9"/>
    </row>
    <row r="111" spans="4:4" x14ac:dyDescent="0.25">
      <c r="D111" s="9"/>
    </row>
    <row r="112" spans="4:4" x14ac:dyDescent="0.25">
      <c r="D112" s="9"/>
    </row>
    <row r="113" spans="4:4" x14ac:dyDescent="0.25">
      <c r="D113" s="9"/>
    </row>
    <row r="114" spans="4:4" x14ac:dyDescent="0.25">
      <c r="D114" s="9"/>
    </row>
    <row r="115" spans="4:4" x14ac:dyDescent="0.25">
      <c r="D115" s="9"/>
    </row>
    <row r="116" spans="4:4" x14ac:dyDescent="0.25">
      <c r="D116" s="9"/>
    </row>
    <row r="117" spans="4:4" x14ac:dyDescent="0.25">
      <c r="D117" s="9"/>
    </row>
    <row r="118" spans="4:4" x14ac:dyDescent="0.25">
      <c r="D118" s="9"/>
    </row>
    <row r="119" spans="4:4" x14ac:dyDescent="0.25">
      <c r="D119" s="9"/>
    </row>
    <row r="120" spans="4:4" x14ac:dyDescent="0.25">
      <c r="D120" s="9"/>
    </row>
    <row r="121" spans="4:4" x14ac:dyDescent="0.25">
      <c r="D121" s="9"/>
    </row>
    <row r="122" spans="4:4" x14ac:dyDescent="0.25">
      <c r="D122" s="9"/>
    </row>
    <row r="123" spans="4:4" x14ac:dyDescent="0.25">
      <c r="D123" s="9"/>
    </row>
    <row r="124" spans="4:4" x14ac:dyDescent="0.25">
      <c r="D124" s="9"/>
    </row>
    <row r="125" spans="4:4" x14ac:dyDescent="0.25">
      <c r="D125" s="9"/>
    </row>
    <row r="126" spans="4:4" x14ac:dyDescent="0.25">
      <c r="D126" s="9"/>
    </row>
    <row r="127" spans="4:4" x14ac:dyDescent="0.25">
      <c r="D127" s="9"/>
    </row>
    <row r="128" spans="4:4" x14ac:dyDescent="0.25">
      <c r="D128" s="9"/>
    </row>
    <row r="129" spans="4:4" x14ac:dyDescent="0.25">
      <c r="D129" s="9"/>
    </row>
    <row r="130" spans="4:4" x14ac:dyDescent="0.25">
      <c r="D130" s="9"/>
    </row>
    <row r="131" spans="4:4" x14ac:dyDescent="0.25">
      <c r="D131" s="9"/>
    </row>
    <row r="132" spans="4:4" x14ac:dyDescent="0.25">
      <c r="D132" s="9"/>
    </row>
    <row r="133" spans="4:4" x14ac:dyDescent="0.25">
      <c r="D133" s="9"/>
    </row>
    <row r="134" spans="4:4" x14ac:dyDescent="0.25">
      <c r="D134" s="9"/>
    </row>
    <row r="135" spans="4:4" x14ac:dyDescent="0.25">
      <c r="D135" s="9"/>
    </row>
    <row r="136" spans="4:4" x14ac:dyDescent="0.25">
      <c r="D136" s="9"/>
    </row>
    <row r="137" spans="4:4" x14ac:dyDescent="0.25">
      <c r="D137" s="9"/>
    </row>
    <row r="138" spans="4:4" x14ac:dyDescent="0.25">
      <c r="D138" s="9"/>
    </row>
    <row r="139" spans="4:4" x14ac:dyDescent="0.25">
      <c r="D139" s="9"/>
    </row>
    <row r="140" spans="4:4" x14ac:dyDescent="0.25">
      <c r="D140" s="9"/>
    </row>
    <row r="141" spans="4:4" x14ac:dyDescent="0.25">
      <c r="D141" s="9"/>
    </row>
    <row r="142" spans="4:4" x14ac:dyDescent="0.25">
      <c r="D142" s="9"/>
    </row>
    <row r="143" spans="4:4" x14ac:dyDescent="0.25">
      <c r="D143" s="9"/>
    </row>
    <row r="144" spans="4:4" x14ac:dyDescent="0.25">
      <c r="D144" s="9"/>
    </row>
    <row r="145" spans="4:4" x14ac:dyDescent="0.25">
      <c r="D145" s="9"/>
    </row>
    <row r="146" spans="4:4" x14ac:dyDescent="0.25">
      <c r="D146" s="9"/>
    </row>
    <row r="147" spans="4:4" x14ac:dyDescent="0.25">
      <c r="D147" s="9"/>
    </row>
    <row r="148" spans="4:4" x14ac:dyDescent="0.25">
      <c r="D148" s="9"/>
    </row>
    <row r="149" spans="4:4" x14ac:dyDescent="0.25">
      <c r="D149" s="9"/>
    </row>
    <row r="150" spans="4:4" x14ac:dyDescent="0.25">
      <c r="D150" s="9"/>
    </row>
    <row r="151" spans="4:4" x14ac:dyDescent="0.25">
      <c r="D151" s="9"/>
    </row>
    <row r="152" spans="4:4" x14ac:dyDescent="0.25">
      <c r="D152" s="9"/>
    </row>
    <row r="153" spans="4:4" x14ac:dyDescent="0.25">
      <c r="D153" s="9"/>
    </row>
  </sheetData>
  <sheetProtection password="C905" sheet="1" formatColumns="0" formatRows="0"/>
  <mergeCells count="5">
    <mergeCell ref="C19:C28"/>
    <mergeCell ref="C34:C43"/>
    <mergeCell ref="A1:D1"/>
    <mergeCell ref="A2:D2"/>
    <mergeCell ref="C29:C33"/>
  </mergeCells>
  <pageMargins left="0.5" right="0.5" top="0.75" bottom="0.75" header="0.3" footer="0.3"/>
  <pageSetup scale="74"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G243"/>
  <sheetViews>
    <sheetView zoomScaleNormal="100" workbookViewId="0">
      <selection activeCell="E8" sqref="E8"/>
    </sheetView>
  </sheetViews>
  <sheetFormatPr defaultRowHeight="15" x14ac:dyDescent="0.25"/>
  <cols>
    <col min="1" max="1" width="7.28515625" style="30" customWidth="1"/>
    <col min="2" max="2" width="42.5703125" style="33" customWidth="1"/>
    <col min="3" max="3" width="4.5703125" style="34" customWidth="1"/>
    <col min="4" max="4" width="29.7109375" style="33" customWidth="1"/>
    <col min="5" max="5" width="59.85546875" style="30" customWidth="1"/>
    <col min="6" max="6" width="33.42578125" style="17" customWidth="1"/>
    <col min="7" max="16384" width="9.140625" style="6"/>
  </cols>
  <sheetData>
    <row r="1" spans="1:7" ht="21" x14ac:dyDescent="0.25">
      <c r="A1" s="300" t="s">
        <v>41</v>
      </c>
      <c r="B1" s="301"/>
      <c r="C1" s="301"/>
      <c r="D1" s="307"/>
      <c r="E1" s="146" t="s">
        <v>58</v>
      </c>
    </row>
    <row r="2" spans="1:7" ht="178.5" customHeight="1" x14ac:dyDescent="0.25">
      <c r="A2" s="308" t="s">
        <v>451</v>
      </c>
      <c r="B2" s="309"/>
      <c r="C2" s="309"/>
      <c r="D2" s="310"/>
      <c r="E2" s="41"/>
      <c r="F2" s="17">
        <f>IF(Enh_or_New&lt;&gt;New_application__system,0,IF(Enh_or_New=New_application__system,1,""))</f>
        <v>1</v>
      </c>
    </row>
    <row r="3" spans="1:7" ht="30.75" thickBot="1" x14ac:dyDescent="0.3">
      <c r="A3" s="75" t="s">
        <v>290</v>
      </c>
      <c r="B3" s="91" t="s">
        <v>31</v>
      </c>
      <c r="C3" s="23"/>
      <c r="D3" s="163" t="s">
        <v>33</v>
      </c>
      <c r="E3" s="164" t="str">
        <f>IF(OR(Data_Type="PHI",Data_Type="PHI and PII"),"Application or System will process, store, and/or transmit " &amp; Data_Type &amp; ".  HIPAA Security Rule requirements will apply. ",IF(Data_Type&lt;&gt;B48,"Application or System will process, store, and/or transmit " &amp; Data_Type &amp; ". ",""))</f>
        <v xml:space="preserve">Application or System will process, store, and/or transmit PHI and PII.  HIPAA Security Rule requirements will apply. </v>
      </c>
    </row>
    <row r="4" spans="1:7" ht="225.75" thickTop="1" x14ac:dyDescent="0.25">
      <c r="A4" s="119"/>
      <c r="B4" s="125"/>
      <c r="C4" s="24"/>
      <c r="D4" s="159"/>
      <c r="E4" s="162" t="str">
        <f>IF(OR(ISBLANK(Data_Type),Data_Type=B48,Data_Type=Non_sensitive_Data),"",VLOOKUP(Data_Type,B48:C53,2))</f>
        <v xml:space="preserve">PHI is Individually identifiable health information held by a covered entity or by a business associate acting on its behalf. PHI excludes education records covered by the Family Educational Rights and Privacy Act, as amended, 20 U.S.C. § 1232g, records described at 20 U.S.C. §§ 1232g(a)(4)(B)(iv), and employment records held by a covered entity in its role as employer. Within VA, VHA is the only covered entity. Certain other VA components, such as OIT, are business associates of VHA. SOURCE: 45 CFR § 160.103  Any information which can be used to distinguish or trace an individual’s identity, such as their name, Social Security Number, biometric records, etc., alone, or when combined with other personal or identifying information that is linked to a specific individual, such as date and place of birth, mother’s maiden name, etc. (See Sensitive Personal Information, below) SOURCE: VA Handbook 6500.2/1 </v>
      </c>
    </row>
    <row r="5" spans="1:7" ht="15.75" thickBot="1" x14ac:dyDescent="0.3">
      <c r="A5" s="161"/>
      <c r="C5" s="21"/>
      <c r="D5" s="180"/>
      <c r="E5" s="41"/>
    </row>
    <row r="6" spans="1:7" ht="76.5" thickTop="1" thickBot="1" x14ac:dyDescent="0.3">
      <c r="A6" s="75" t="s">
        <v>291</v>
      </c>
      <c r="B6" s="91" t="s">
        <v>354</v>
      </c>
      <c r="C6" s="23"/>
      <c r="D6" s="147" t="s">
        <v>21</v>
      </c>
      <c r="E6" s="148" t="str">
        <f>IF(AND(Security_Categorization&lt;&gt;"Moderate",Security_Categorization&lt;&gt;"High",OR(Data_Type=PHI,Data_Type=PHI_and_PII,Data_Type=PII,Data_Type=Other_VA_Sensitive_Data)),"Recommended Security Categorization should be Moderate or High.  Review NIST SP 800-60 to identify the information type and recommended security categorization. ",IF(AND(F7="High",Security_Categorization&lt;&gt;"High"),"Recommended Security Categorization for the selected Information Type should be High.  Review NIST SP 800-60 information type and recommended rating. ",IF(AND(OR(Data_Type=PII,Data_Type=Other_VA_Sensitive_Data,Data_Type=Non_sensitive_Data),F7&lt;&gt;High, Security_Categorization=High),"Data type and/or information type does not indicate high risk.  Identify critical functions supported by this application/system. ",IF(Security_Categorization=B54,"","The recommended Security Categorization for this development effort is "&amp;'Page 1 Define Requirements'!D6&amp;". Please update the Requirements Traceability Matrix to reflect a  "&amp;'Page 1 Define Requirements'!D6&amp;" Security Categorization. Review VA Handbook 6500 for baseline security requirements for "&amp;'Page 1 Define Requirements'!D6&amp;" information systems. "))))</f>
        <v xml:space="preserve">The recommended Security Categorization for this development effort is High. Please update the Requirements Traceability Matrix to reflect a  High Security Categorization. Review VA Handbook 6500 for baseline security requirements for High information systems. </v>
      </c>
      <c r="F6" s="203"/>
    </row>
    <row r="7" spans="1:7" ht="61.5" thickTop="1" thickBot="1" x14ac:dyDescent="0.3">
      <c r="A7" s="76"/>
      <c r="B7" s="92" t="s">
        <v>70</v>
      </c>
      <c r="C7" s="21"/>
      <c r="D7" s="147" t="s">
        <v>227</v>
      </c>
      <c r="E7" s="158" t="str">
        <f>IF(Information_Type=B71,"View '800-60 Information Types' tab to view full list of Information Types. ","The identified information type is '"&amp;Information_Type&amp;"'.  Recommended Security Categorization for information type is: (Confidentiality, " &amp; VLOOKUP(Information_Type,B72:E243,2,FALSE) &amp; "; Integrity, " &amp; VLOOKUP(Information_Type,B72:E243,3,FALSE) &amp; "; Availability, " &amp; VLOOKUP(Information_Type,B72:E243,4,FALSE) &amp; "). ")</f>
        <v xml:space="preserve">The identified information type is 'Health Care Delivery Services'.  Recommended Security Categorization for information type is: (Confidentiality, Low; Integrity, High; Availability, Low). </v>
      </c>
      <c r="F7" s="17" t="str">
        <f>IF(ISERROR(SEARCH("High",E7,1))=FALSE,"High",IF(ISERROR(SEARCH("Moderate",E7,1))=FALSE,"Moderate","Low"))</f>
        <v>High</v>
      </c>
    </row>
    <row r="8" spans="1:7" ht="60.75" thickTop="1" x14ac:dyDescent="0.25">
      <c r="A8" s="77"/>
      <c r="B8" s="93" t="s">
        <v>71</v>
      </c>
      <c r="C8" s="24"/>
      <c r="D8" s="159" t="s">
        <v>287</v>
      </c>
      <c r="E8" s="40" t="str">
        <f>IF(OR(ISBLANK(Security_Categorization),Security_Categorization=B54),"",INDEX(B54:C57,MATCH(Security_Categorization,B54:B57,0),2))</f>
        <v>The compromise of confidentiality, integrity, or availability of information or the information system could be expected to have a severe or catastrophic adverse effect on organizational operations, organizational assets, or individuals.</v>
      </c>
    </row>
    <row r="9" spans="1:7" ht="15.75" thickBot="1" x14ac:dyDescent="0.3">
      <c r="A9" s="78"/>
      <c r="C9" s="21"/>
      <c r="D9" s="180"/>
      <c r="E9" s="39"/>
    </row>
    <row r="10" spans="1:7" ht="31.5" thickTop="1" thickBot="1" x14ac:dyDescent="0.3">
      <c r="A10" s="79" t="s">
        <v>295</v>
      </c>
      <c r="B10" s="94" t="s">
        <v>314</v>
      </c>
      <c r="C10" s="20" t="s">
        <v>0</v>
      </c>
      <c r="D10" s="147" t="s">
        <v>468</v>
      </c>
      <c r="E10" s="149" t="str">
        <f>IF(ISBLANK(Critical_Functions),"","Critical function(s) supported by the application/ system include(s): "&amp;Critical_Functions&amp;". ")</f>
        <v xml:space="preserve">Critical function(s) supported by the application/ system include(s): Healthcare support and delivery. </v>
      </c>
    </row>
    <row r="11" spans="1:7" ht="16.5" thickTop="1" thickBot="1" x14ac:dyDescent="0.3">
      <c r="A11" s="80"/>
      <c r="B11" s="95"/>
      <c r="C11" s="21"/>
      <c r="D11" s="180"/>
      <c r="E11" s="39"/>
    </row>
    <row r="12" spans="1:7" ht="61.5" thickTop="1" thickBot="1" x14ac:dyDescent="0.3">
      <c r="A12" s="71" t="s">
        <v>292</v>
      </c>
      <c r="B12" s="64" t="s">
        <v>380</v>
      </c>
      <c r="C12" s="20"/>
      <c r="D12" s="147" t="s">
        <v>25</v>
      </c>
      <c r="E12" s="218" t="str">
        <f>IF(Enh_or_New=B40,"","The development effort will result in a(n) "&amp;Enh_or_New)&amp;IF(OR(Enh_or_New=Enhancement, Enh_or_New=B41)," to the existing application/ system "&amp; Existing_App_Name&amp;". ","")</f>
        <v>The development effort will result in a(n) New application/ system</v>
      </c>
      <c r="G12" s="22"/>
    </row>
    <row r="13" spans="1:7" ht="16.5" thickTop="1" thickBot="1" x14ac:dyDescent="0.3">
      <c r="A13" s="78"/>
      <c r="C13" s="21"/>
      <c r="D13" s="180"/>
      <c r="E13" s="41"/>
      <c r="G13" s="22"/>
    </row>
    <row r="14" spans="1:7" ht="31.5" thickTop="1" thickBot="1" x14ac:dyDescent="0.3">
      <c r="A14" s="81" t="s">
        <v>296</v>
      </c>
      <c r="B14" s="96" t="s">
        <v>60</v>
      </c>
      <c r="C14" s="23"/>
      <c r="D14" s="147"/>
      <c r="E14" s="148" t="str">
        <f>IF(AND(ISBLANK(Existing_App_Name),(OR(Enh_or_New=Enhancement, Enh_or_New=B41))), "Identify existing application/ system affected. ","")</f>
        <v/>
      </c>
    </row>
    <row r="15" spans="1:7" ht="15.75" thickTop="1" x14ac:dyDescent="0.25">
      <c r="A15" s="82"/>
      <c r="B15" s="97" t="s">
        <v>4</v>
      </c>
      <c r="C15" s="24"/>
      <c r="D15" s="101"/>
      <c r="E15" s="40"/>
    </row>
    <row r="16" spans="1:7" ht="15.75" thickBot="1" x14ac:dyDescent="0.3">
      <c r="A16" s="78"/>
      <c r="C16" s="21"/>
      <c r="D16" s="180"/>
      <c r="E16" s="39"/>
    </row>
    <row r="17" spans="1:5" ht="31.5" thickTop="1" thickBot="1" x14ac:dyDescent="0.3">
      <c r="A17" s="71" t="s">
        <v>293</v>
      </c>
      <c r="B17" s="64" t="s">
        <v>64</v>
      </c>
      <c r="C17" s="20"/>
      <c r="D17" s="147" t="s">
        <v>11</v>
      </c>
      <c r="E17" s="149" t="str">
        <f>IF(Interconnection=Yes,"This effort will require interconnection to other systems. ","")</f>
        <v xml:space="preserve">This effort will require interconnection to other systems. </v>
      </c>
    </row>
    <row r="18" spans="1:5" ht="17.25" customHeight="1" thickTop="1" thickBot="1" x14ac:dyDescent="0.3">
      <c r="A18" s="78"/>
      <c r="C18" s="21"/>
      <c r="D18" s="180"/>
      <c r="E18" s="145" t="str">
        <f>IF(Interconnection=No,"Skip to 5.","")</f>
        <v/>
      </c>
    </row>
    <row r="19" spans="1:5" ht="16.5" thickTop="1" thickBot="1" x14ac:dyDescent="0.3">
      <c r="A19" s="83" t="s">
        <v>297</v>
      </c>
      <c r="B19" s="98" t="s">
        <v>65</v>
      </c>
      <c r="C19" s="25" t="s">
        <v>0</v>
      </c>
      <c r="D19" s="147" t="s">
        <v>66</v>
      </c>
      <c r="E19" s="148" t="str">
        <f>IF(Interconnection_Int_Ext=Internal, "A Memorandum of Understanding (MOU) may be required. ",IF(Interconnection_Int_Ext=External, "An Interconnection Security Agreement (ISA) and Memorandum of Understanding (MOU) is required. ",IF(Interconnection_Int_Ext=Both, "An Interconnection Security Agreement (ISA) and Memorandum of Understanding (MOU) may be required. ","")))</f>
        <v xml:space="preserve">A Memorandum of Understanding (MOU) may be required. </v>
      </c>
    </row>
    <row r="20" spans="1:5" ht="17.25" customHeight="1" thickTop="1" x14ac:dyDescent="0.25">
      <c r="A20" s="78"/>
      <c r="C20" s="21"/>
      <c r="D20" s="180"/>
      <c r="E20" s="41"/>
    </row>
    <row r="21" spans="1:5" x14ac:dyDescent="0.25">
      <c r="A21" s="83" t="s">
        <v>298</v>
      </c>
      <c r="B21" s="98" t="s">
        <v>69</v>
      </c>
      <c r="C21" s="25" t="s">
        <v>0</v>
      </c>
      <c r="D21" s="296" t="s">
        <v>469</v>
      </c>
      <c r="E21" s="148" t="str">
        <f>IF(AND(ISBLANK(Interconnected_Systems),Interconnection=Yes), "Identify interconnected systems. ","")</f>
        <v/>
      </c>
    </row>
    <row r="22" spans="1:5" ht="30" x14ac:dyDescent="0.25">
      <c r="A22" s="84"/>
      <c r="B22" s="99" t="s">
        <v>434</v>
      </c>
      <c r="C22" s="26"/>
      <c r="D22" s="181"/>
      <c r="E22" s="40"/>
    </row>
    <row r="23" spans="1:5" ht="17.25" customHeight="1" thickBot="1" x14ac:dyDescent="0.3">
      <c r="A23" s="78"/>
      <c r="C23" s="21"/>
      <c r="D23" s="180"/>
      <c r="E23" s="41"/>
    </row>
    <row r="24" spans="1:5" ht="64.5" customHeight="1" thickTop="1" thickBot="1" x14ac:dyDescent="0.3">
      <c r="A24" s="142" t="s">
        <v>294</v>
      </c>
      <c r="B24" s="143" t="s">
        <v>321</v>
      </c>
      <c r="C24" s="144"/>
      <c r="D24" s="147" t="s">
        <v>12</v>
      </c>
      <c r="E24" s="150" t="str">
        <f>IF(Contract=Yes,"This effort will involve contract procurement.  Review VA Handbook 6500.6 Contract Security for vendor security requirements. ","")</f>
        <v/>
      </c>
    </row>
    <row r="25" spans="1:5" ht="17.25" customHeight="1" thickTop="1" thickBot="1" x14ac:dyDescent="0.3">
      <c r="A25" s="78"/>
      <c r="C25" s="21"/>
      <c r="D25" s="180"/>
      <c r="E25" s="145" t="str">
        <f>IF(Contract=No,"Skip to 6. ","")</f>
        <v xml:space="preserve">Skip to 6. </v>
      </c>
    </row>
    <row r="26" spans="1:5" ht="18.75" customHeight="1" thickTop="1" thickBot="1" x14ac:dyDescent="0.3">
      <c r="A26" s="83" t="s">
        <v>299</v>
      </c>
      <c r="B26" s="98" t="s">
        <v>62</v>
      </c>
      <c r="C26" s="25" t="s">
        <v>0</v>
      </c>
      <c r="D26" s="147"/>
      <c r="E26" s="148" t="str">
        <f>IF(AND(ISBLANK(Contract_Desc),Contract=Yes), "Identify product or service to be procured. ","")</f>
        <v/>
      </c>
    </row>
    <row r="27" spans="1:5" ht="15.75" thickTop="1" x14ac:dyDescent="0.25">
      <c r="A27" s="84"/>
      <c r="B27" s="99" t="s">
        <v>5</v>
      </c>
      <c r="C27" s="26"/>
      <c r="D27" s="181"/>
      <c r="E27" s="40"/>
    </row>
    <row r="28" spans="1:5" ht="15.75" thickBot="1" x14ac:dyDescent="0.3">
      <c r="A28" s="78"/>
      <c r="C28" s="21"/>
      <c r="D28" s="180"/>
      <c r="E28" s="39"/>
    </row>
    <row r="29" spans="1:5" ht="31.5" thickTop="1" thickBot="1" x14ac:dyDescent="0.3">
      <c r="A29" s="85" t="s">
        <v>300</v>
      </c>
      <c r="B29" s="100" t="s">
        <v>322</v>
      </c>
      <c r="C29" s="35"/>
      <c r="D29" s="151" t="s">
        <v>315</v>
      </c>
      <c r="E29" s="150" t="str">
        <f>IF(Managed_Service=Yes, "This development effort may involve a Managed Service. ","")</f>
        <v/>
      </c>
    </row>
    <row r="30" spans="1:5" ht="16.5" thickTop="1" thickBot="1" x14ac:dyDescent="0.3">
      <c r="A30" s="86"/>
      <c r="B30" s="11"/>
      <c r="C30" s="21"/>
      <c r="D30" s="11"/>
      <c r="E30" s="39"/>
    </row>
    <row r="31" spans="1:5" ht="31.5" thickTop="1" thickBot="1" x14ac:dyDescent="0.3">
      <c r="A31" s="79" t="s">
        <v>301</v>
      </c>
      <c r="B31" s="94" t="s">
        <v>39</v>
      </c>
      <c r="C31" s="20" t="s">
        <v>0</v>
      </c>
      <c r="D31" s="147" t="s">
        <v>315</v>
      </c>
      <c r="E31" s="149" t="str">
        <f>IF(OR(ISBLANK(Information_Exchanged),Information_Exchanged=B48),"",IF(Information_Exchanged&lt;&gt;Non_sensitive_Data,"An agreement for data sharing may be needed. Contact Health Information Access (VHAHIGHIA@va.gov). ",""))</f>
        <v/>
      </c>
    </row>
    <row r="32" spans="1:5" ht="16.5" thickTop="1" thickBot="1" x14ac:dyDescent="0.3">
      <c r="A32" s="87"/>
      <c r="B32" s="101"/>
      <c r="C32" s="24"/>
      <c r="D32" s="180"/>
      <c r="E32" s="39"/>
    </row>
    <row r="33" spans="1:5" ht="61.5" thickTop="1" thickBot="1" x14ac:dyDescent="0.3">
      <c r="A33" s="75" t="s">
        <v>302</v>
      </c>
      <c r="B33" s="91" t="s">
        <v>40</v>
      </c>
      <c r="C33" s="23"/>
      <c r="D33" s="147" t="s">
        <v>12</v>
      </c>
      <c r="E33" s="148" t="str">
        <f>IF(Medical_Device=Yes,"This effort will involve medical devices.  Contact Health Information Security Division (VAFSSHISD@VA.gov) for medical device security requirements or VA Medical Device Isolation Architecture (vamedicaldeviceisolationarchitecture@mail.va.gov). ","")</f>
        <v/>
      </c>
    </row>
    <row r="34" spans="1:5" ht="210.75" thickTop="1" x14ac:dyDescent="0.25">
      <c r="A34" s="82"/>
      <c r="B34" s="97" t="s">
        <v>23</v>
      </c>
      <c r="C34" s="24"/>
      <c r="D34" s="101"/>
      <c r="E34" s="160" t="str">
        <f>IF(Medical_Device=No,"Proceed to Page 2. ","")</f>
        <v xml:space="preserve">Proceed to Page 2. </v>
      </c>
    </row>
    <row r="35" spans="1:5" ht="17.25" customHeight="1" thickBot="1" x14ac:dyDescent="0.3">
      <c r="A35" s="78"/>
      <c r="C35" s="21"/>
      <c r="D35" s="180"/>
      <c r="E35" s="41"/>
    </row>
    <row r="36" spans="1:5" ht="31.5" thickTop="1" thickBot="1" x14ac:dyDescent="0.3">
      <c r="A36" s="88" t="s">
        <v>303</v>
      </c>
      <c r="B36" s="102" t="s">
        <v>63</v>
      </c>
      <c r="C36" s="27" t="s">
        <v>0</v>
      </c>
      <c r="D36" s="147"/>
      <c r="E36" s="152" t="str">
        <f>IF(AND(Medical_Device=Yes,ISBLANK(Med_Dev_Details)),"Please provide information on medical device and FDA 510K Certificate. ",IF(AND(Medical_Device=Yes,Med_Dev_Details&lt;&gt;""),"FDA 510K Certificate is available from "&amp;Med_Dev_Details&amp;". ",""))</f>
        <v/>
      </c>
    </row>
    <row r="37" spans="1:5" x14ac:dyDescent="0.25">
      <c r="A37" s="28"/>
      <c r="B37" s="28"/>
      <c r="C37" s="29"/>
    </row>
    <row r="38" spans="1:5" x14ac:dyDescent="0.25">
      <c r="A38" s="45"/>
      <c r="C38" s="29"/>
    </row>
    <row r="39" spans="1:5" ht="15.75" x14ac:dyDescent="0.25">
      <c r="A39" s="89"/>
      <c r="B39" s="31"/>
      <c r="C39" s="29"/>
    </row>
    <row r="40" spans="1:5" hidden="1" x14ac:dyDescent="0.25">
      <c r="A40" s="45"/>
      <c r="B40" s="33" t="s">
        <v>315</v>
      </c>
      <c r="C40" s="32"/>
    </row>
    <row r="41" spans="1:5" hidden="1" x14ac:dyDescent="0.25">
      <c r="A41" s="45"/>
      <c r="B41" s="33" t="s">
        <v>381</v>
      </c>
      <c r="C41" s="32"/>
    </row>
    <row r="42" spans="1:5" hidden="1" x14ac:dyDescent="0.25">
      <c r="A42" s="45"/>
      <c r="B42" s="33" t="s">
        <v>24</v>
      </c>
      <c r="C42" s="32"/>
    </row>
    <row r="43" spans="1:5" hidden="1" x14ac:dyDescent="0.25">
      <c r="A43" s="45"/>
      <c r="B43" s="33" t="s">
        <v>25</v>
      </c>
      <c r="C43" s="32"/>
    </row>
    <row r="44" spans="1:5" hidden="1" x14ac:dyDescent="0.25">
      <c r="A44" s="45"/>
      <c r="B44" s="33" t="s">
        <v>315</v>
      </c>
      <c r="C44" s="32"/>
    </row>
    <row r="45" spans="1:5" hidden="1" x14ac:dyDescent="0.25">
      <c r="A45" s="45"/>
      <c r="B45" s="33" t="s">
        <v>11</v>
      </c>
      <c r="C45" s="32"/>
    </row>
    <row r="46" spans="1:5" hidden="1" x14ac:dyDescent="0.25">
      <c r="A46" s="45"/>
      <c r="B46" s="33" t="s">
        <v>12</v>
      </c>
      <c r="C46" s="32"/>
    </row>
    <row r="47" spans="1:5" hidden="1" x14ac:dyDescent="0.25">
      <c r="B47" s="33" t="s">
        <v>14</v>
      </c>
    </row>
    <row r="48" spans="1:5" hidden="1" x14ac:dyDescent="0.25">
      <c r="A48" s="45"/>
      <c r="B48" s="33" t="s">
        <v>315</v>
      </c>
      <c r="C48" s="32"/>
    </row>
    <row r="49" spans="1:6" hidden="1" x14ac:dyDescent="0.25">
      <c r="A49" s="45"/>
      <c r="B49" s="33" t="s">
        <v>35</v>
      </c>
      <c r="C49" s="32"/>
    </row>
    <row r="50" spans="1:6" s="221" customFormat="1" hidden="1" x14ac:dyDescent="0.25">
      <c r="A50" s="45"/>
      <c r="B50" s="18" t="s">
        <v>34</v>
      </c>
      <c r="C50" s="202" t="s">
        <v>393</v>
      </c>
      <c r="D50" s="18"/>
      <c r="E50" s="45"/>
      <c r="F50" s="220"/>
    </row>
    <row r="51" spans="1:6" s="221" customFormat="1" hidden="1" x14ac:dyDescent="0.25">
      <c r="A51" s="45"/>
      <c r="B51" s="222" t="s">
        <v>57</v>
      </c>
      <c r="C51" s="202" t="s">
        <v>394</v>
      </c>
      <c r="D51" s="18"/>
      <c r="E51" s="45"/>
      <c r="F51" s="220"/>
    </row>
    <row r="52" spans="1:6" s="221" customFormat="1" hidden="1" x14ac:dyDescent="0.25">
      <c r="A52" s="45"/>
      <c r="B52" s="222" t="s">
        <v>33</v>
      </c>
      <c r="C52" s="201" t="str">
        <f>CONCATENATE(C51,C53)</f>
        <v xml:space="preserve">PHI is Individually identifiable health information held by a covered entity or by a business associate acting on its behalf. PHI excludes education records covered by the Family Educational Rights and Privacy Act, as amended, 20 U.S.C. § 1232g, records described at 20 U.S.C. §§ 1232g(a)(4)(B)(iv), and employment records held by a covered entity in its role as employer. Within VA, VHA is the only covered entity. Certain other VA components, such as OIT, are business associates of VHA. SOURCE: 45 CFR § 160.103  Any information which can be used to distinguish or trace an individual’s identity, such as their name, Social Security Number, biometric records, etc., alone, or when combined with other personal or identifying information that is linked to a specific individual, such as date and place of birth, mother’s maiden name, etc. (See Sensitive Personal Information, below) SOURCE: VA Handbook 6500.2/1 </v>
      </c>
      <c r="D52" s="18"/>
      <c r="E52" s="45"/>
      <c r="F52" s="220"/>
    </row>
    <row r="53" spans="1:6" s="221" customFormat="1" hidden="1" x14ac:dyDescent="0.25">
      <c r="A53" s="45"/>
      <c r="B53" s="18" t="s">
        <v>32</v>
      </c>
      <c r="C53" s="202" t="s">
        <v>353</v>
      </c>
      <c r="D53" s="18"/>
      <c r="E53" s="45"/>
      <c r="F53" s="220"/>
    </row>
    <row r="54" spans="1:6" s="221" customFormat="1" hidden="1" x14ac:dyDescent="0.25">
      <c r="A54" s="45"/>
      <c r="B54" s="18" t="s">
        <v>315</v>
      </c>
      <c r="C54" s="44"/>
      <c r="D54" s="18"/>
      <c r="E54" s="45"/>
      <c r="F54" s="220"/>
    </row>
    <row r="55" spans="1:6" s="221" customFormat="1" hidden="1" x14ac:dyDescent="0.25">
      <c r="A55" s="45"/>
      <c r="B55" s="18" t="s">
        <v>26</v>
      </c>
      <c r="C55" s="44" t="s">
        <v>72</v>
      </c>
      <c r="D55" s="18"/>
      <c r="E55" s="45"/>
      <c r="F55" s="220"/>
    </row>
    <row r="56" spans="1:6" s="221" customFormat="1" hidden="1" x14ac:dyDescent="0.25">
      <c r="A56" s="45"/>
      <c r="B56" s="18" t="s">
        <v>20</v>
      </c>
      <c r="C56" s="44" t="s">
        <v>73</v>
      </c>
      <c r="D56" s="18"/>
      <c r="E56" s="45"/>
      <c r="F56" s="220"/>
    </row>
    <row r="57" spans="1:6" s="221" customFormat="1" hidden="1" x14ac:dyDescent="0.25">
      <c r="A57" s="45"/>
      <c r="B57" s="18" t="s">
        <v>21</v>
      </c>
      <c r="C57" s="44" t="s">
        <v>74</v>
      </c>
      <c r="D57" s="18"/>
      <c r="E57" s="45"/>
      <c r="F57" s="220"/>
    </row>
    <row r="58" spans="1:6" s="221" customFormat="1" hidden="1" x14ac:dyDescent="0.25">
      <c r="A58" s="45"/>
      <c r="B58" s="18"/>
      <c r="C58" s="29"/>
      <c r="D58" s="18"/>
      <c r="E58" s="45"/>
      <c r="F58" s="220"/>
    </row>
    <row r="59" spans="1:6" hidden="1" x14ac:dyDescent="0.25">
      <c r="B59" s="33" t="s">
        <v>315</v>
      </c>
    </row>
    <row r="60" spans="1:6" hidden="1" x14ac:dyDescent="0.25">
      <c r="B60" s="33" t="s">
        <v>11</v>
      </c>
    </row>
    <row r="61" spans="1:6" hidden="1" x14ac:dyDescent="0.25">
      <c r="B61" s="33" t="s">
        <v>12</v>
      </c>
    </row>
    <row r="62" spans="1:6" hidden="1" x14ac:dyDescent="0.25">
      <c r="B62" s="33" t="s">
        <v>14</v>
      </c>
    </row>
    <row r="63" spans="1:6" hidden="1" x14ac:dyDescent="0.25"/>
    <row r="64" spans="1:6" hidden="1" x14ac:dyDescent="0.25">
      <c r="B64" s="33" t="s">
        <v>315</v>
      </c>
    </row>
    <row r="65" spans="1:5" hidden="1" x14ac:dyDescent="0.25">
      <c r="B65" s="33" t="s">
        <v>66</v>
      </c>
    </row>
    <row r="66" spans="1:5" hidden="1" x14ac:dyDescent="0.25">
      <c r="B66" s="33" t="s">
        <v>67</v>
      </c>
    </row>
    <row r="67" spans="1:5" hidden="1" x14ac:dyDescent="0.25">
      <c r="B67" s="33" t="s">
        <v>68</v>
      </c>
    </row>
    <row r="68" spans="1:5" hidden="1" x14ac:dyDescent="0.25"/>
    <row r="69" spans="1:5" hidden="1" x14ac:dyDescent="0.25"/>
    <row r="70" spans="1:5" hidden="1" x14ac:dyDescent="0.25"/>
    <row r="71" spans="1:5" ht="30" hidden="1" x14ac:dyDescent="0.25">
      <c r="A71" s="90"/>
      <c r="B71" s="176" t="s">
        <v>316</v>
      </c>
      <c r="C71" s="46" t="s">
        <v>157</v>
      </c>
      <c r="D71" s="176" t="s">
        <v>158</v>
      </c>
      <c r="E71" s="176" t="s">
        <v>159</v>
      </c>
    </row>
    <row r="72" spans="1:5" hidden="1" x14ac:dyDescent="0.25">
      <c r="A72" s="90"/>
      <c r="B72" s="176" t="s">
        <v>224</v>
      </c>
      <c r="C72" s="46" t="s">
        <v>26</v>
      </c>
      <c r="D72" s="176" t="s">
        <v>20</v>
      </c>
      <c r="E72" s="176" t="s">
        <v>26</v>
      </c>
    </row>
    <row r="73" spans="1:5" hidden="1" x14ac:dyDescent="0.25">
      <c r="A73" s="90"/>
      <c r="B73" s="176" t="s">
        <v>128</v>
      </c>
      <c r="C73" s="46" t="s">
        <v>26</v>
      </c>
      <c r="D73" s="176" t="s">
        <v>20</v>
      </c>
      <c r="E73" s="176" t="s">
        <v>26</v>
      </c>
    </row>
    <row r="74" spans="1:5" hidden="1" x14ac:dyDescent="0.25">
      <c r="A74" s="90"/>
      <c r="B74" s="176" t="s">
        <v>258</v>
      </c>
      <c r="C74" s="46" t="s">
        <v>26</v>
      </c>
      <c r="D74" s="176" t="s">
        <v>26</v>
      </c>
      <c r="E74" s="176" t="s">
        <v>26</v>
      </c>
    </row>
    <row r="75" spans="1:5" hidden="1" x14ac:dyDescent="0.25">
      <c r="A75" s="90"/>
      <c r="B75" s="176" t="s">
        <v>189</v>
      </c>
      <c r="C75" s="46" t="s">
        <v>26</v>
      </c>
      <c r="D75" s="176" t="s">
        <v>26</v>
      </c>
      <c r="E75" s="176" t="s">
        <v>26</v>
      </c>
    </row>
    <row r="76" spans="1:5" hidden="1" x14ac:dyDescent="0.25">
      <c r="A76" s="90"/>
      <c r="B76" s="176" t="s">
        <v>212</v>
      </c>
      <c r="C76" s="46" t="s">
        <v>26</v>
      </c>
      <c r="D76" s="176" t="s">
        <v>26</v>
      </c>
      <c r="E76" s="176" t="s">
        <v>26</v>
      </c>
    </row>
    <row r="77" spans="1:5" hidden="1" x14ac:dyDescent="0.25">
      <c r="A77" s="90"/>
      <c r="B77" s="176" t="s">
        <v>125</v>
      </c>
      <c r="C77" s="46" t="s">
        <v>26</v>
      </c>
      <c r="D77" s="176" t="s">
        <v>26</v>
      </c>
      <c r="E77" s="176" t="s">
        <v>26</v>
      </c>
    </row>
    <row r="78" spans="1:5" hidden="1" x14ac:dyDescent="0.25">
      <c r="A78" s="90"/>
      <c r="B78" s="176" t="s">
        <v>137</v>
      </c>
      <c r="C78" s="46" t="s">
        <v>26</v>
      </c>
      <c r="D78" s="176" t="s">
        <v>26</v>
      </c>
      <c r="E78" s="176" t="s">
        <v>26</v>
      </c>
    </row>
    <row r="79" spans="1:5" hidden="1" x14ac:dyDescent="0.25">
      <c r="A79" s="90"/>
      <c r="B79" s="176" t="s">
        <v>173</v>
      </c>
      <c r="C79" s="46" t="s">
        <v>20</v>
      </c>
      <c r="D79" s="176" t="s">
        <v>20</v>
      </c>
      <c r="E79" s="176" t="s">
        <v>20</v>
      </c>
    </row>
    <row r="80" spans="1:5" hidden="1" x14ac:dyDescent="0.25">
      <c r="A80" s="90"/>
      <c r="B80" s="176" t="s">
        <v>89</v>
      </c>
      <c r="C80" s="46" t="s">
        <v>26</v>
      </c>
      <c r="D80" s="176" t="s">
        <v>26</v>
      </c>
      <c r="E80" s="176" t="s">
        <v>26</v>
      </c>
    </row>
    <row r="81" spans="1:5" hidden="1" x14ac:dyDescent="0.25">
      <c r="A81" s="90"/>
      <c r="B81" s="176" t="s">
        <v>85</v>
      </c>
      <c r="C81" s="46" t="s">
        <v>26</v>
      </c>
      <c r="D81" s="176" t="s">
        <v>26</v>
      </c>
      <c r="E81" s="176" t="s">
        <v>26</v>
      </c>
    </row>
    <row r="82" spans="1:5" hidden="1" x14ac:dyDescent="0.25">
      <c r="A82" s="90"/>
      <c r="B82" s="176" t="s">
        <v>92</v>
      </c>
      <c r="C82" s="46" t="s">
        <v>26</v>
      </c>
      <c r="D82" s="176" t="s">
        <v>26</v>
      </c>
      <c r="E82" s="176" t="s">
        <v>26</v>
      </c>
    </row>
    <row r="83" spans="1:5" hidden="1" x14ac:dyDescent="0.25">
      <c r="A83" s="90"/>
      <c r="B83" s="176" t="s">
        <v>200</v>
      </c>
      <c r="C83" s="46" t="s">
        <v>26</v>
      </c>
      <c r="D83" s="176" t="s">
        <v>26</v>
      </c>
      <c r="E83" s="176" t="s">
        <v>26</v>
      </c>
    </row>
    <row r="84" spans="1:5" hidden="1" x14ac:dyDescent="0.25">
      <c r="A84" s="90"/>
      <c r="B84" s="176" t="s">
        <v>86</v>
      </c>
      <c r="C84" s="46" t="s">
        <v>26</v>
      </c>
      <c r="D84" s="176" t="s">
        <v>26</v>
      </c>
      <c r="E84" s="176" t="s">
        <v>26</v>
      </c>
    </row>
    <row r="85" spans="1:5" hidden="1" x14ac:dyDescent="0.25">
      <c r="A85" s="90"/>
      <c r="B85" s="176" t="s">
        <v>175</v>
      </c>
      <c r="C85" s="46" t="s">
        <v>21</v>
      </c>
      <c r="D85" s="176" t="s">
        <v>21</v>
      </c>
      <c r="E85" s="176" t="s">
        <v>21</v>
      </c>
    </row>
    <row r="86" spans="1:5" hidden="1" x14ac:dyDescent="0.25">
      <c r="A86" s="90"/>
      <c r="B86" s="176" t="s">
        <v>160</v>
      </c>
      <c r="C86" s="46" t="s">
        <v>20</v>
      </c>
      <c r="D86" s="176" t="s">
        <v>26</v>
      </c>
      <c r="E86" s="176" t="s">
        <v>26</v>
      </c>
    </row>
    <row r="87" spans="1:5" hidden="1" x14ac:dyDescent="0.25">
      <c r="A87" s="90"/>
      <c r="B87" s="176" t="s">
        <v>116</v>
      </c>
      <c r="C87" s="46" t="s">
        <v>26</v>
      </c>
      <c r="D87" s="176" t="s">
        <v>26</v>
      </c>
      <c r="E87" s="176" t="s">
        <v>26</v>
      </c>
    </row>
    <row r="88" spans="1:5" hidden="1" x14ac:dyDescent="0.25">
      <c r="A88" s="90"/>
      <c r="B88" s="176" t="s">
        <v>115</v>
      </c>
      <c r="C88" s="46" t="s">
        <v>26</v>
      </c>
      <c r="D88" s="176" t="s">
        <v>26</v>
      </c>
      <c r="E88" s="176" t="s">
        <v>26</v>
      </c>
    </row>
    <row r="89" spans="1:5" hidden="1" x14ac:dyDescent="0.25">
      <c r="A89" s="90"/>
      <c r="B89" s="176" t="s">
        <v>162</v>
      </c>
      <c r="C89" s="46" t="s">
        <v>20</v>
      </c>
      <c r="D89" s="176" t="s">
        <v>26</v>
      </c>
      <c r="E89" s="176" t="s">
        <v>26</v>
      </c>
    </row>
    <row r="90" spans="1:5" hidden="1" x14ac:dyDescent="0.25">
      <c r="A90" s="90"/>
      <c r="B90" s="176" t="s">
        <v>238</v>
      </c>
      <c r="C90" s="46" t="s">
        <v>20</v>
      </c>
      <c r="D90" s="176" t="s">
        <v>20</v>
      </c>
      <c r="E90" s="176" t="s">
        <v>20</v>
      </c>
    </row>
    <row r="91" spans="1:5" hidden="1" x14ac:dyDescent="0.25">
      <c r="A91" s="90"/>
      <c r="B91" s="176" t="s">
        <v>284</v>
      </c>
      <c r="C91" s="46" t="s">
        <v>156</v>
      </c>
      <c r="D91" s="176" t="s">
        <v>156</v>
      </c>
      <c r="E91" s="176" t="s">
        <v>156</v>
      </c>
    </row>
    <row r="92" spans="1:5" hidden="1" x14ac:dyDescent="0.25">
      <c r="A92" s="90"/>
      <c r="B92" s="176" t="s">
        <v>130</v>
      </c>
      <c r="C92" s="46" t="s">
        <v>26</v>
      </c>
      <c r="D92" s="176" t="s">
        <v>20</v>
      </c>
      <c r="E92" s="176" t="s">
        <v>26</v>
      </c>
    </row>
    <row r="93" spans="1:5" hidden="1" x14ac:dyDescent="0.25">
      <c r="A93" s="90"/>
      <c r="B93" s="176" t="s">
        <v>206</v>
      </c>
      <c r="C93" s="46" t="s">
        <v>26</v>
      </c>
      <c r="D93" s="176" t="s">
        <v>26</v>
      </c>
      <c r="E93" s="176" t="s">
        <v>26</v>
      </c>
    </row>
    <row r="94" spans="1:5" hidden="1" x14ac:dyDescent="0.25">
      <c r="A94" s="90"/>
      <c r="B94" s="176" t="s">
        <v>136</v>
      </c>
      <c r="C94" s="46" t="s">
        <v>26</v>
      </c>
      <c r="D94" s="176" t="s">
        <v>26</v>
      </c>
      <c r="E94" s="176" t="s">
        <v>26</v>
      </c>
    </row>
    <row r="95" spans="1:5" hidden="1" x14ac:dyDescent="0.25">
      <c r="A95" s="90"/>
      <c r="B95" s="176" t="s">
        <v>112</v>
      </c>
      <c r="C95" s="46" t="s">
        <v>20</v>
      </c>
      <c r="D95" s="176" t="s">
        <v>26</v>
      </c>
      <c r="E95" s="176" t="s">
        <v>26</v>
      </c>
    </row>
    <row r="96" spans="1:5" hidden="1" x14ac:dyDescent="0.25">
      <c r="A96" s="90"/>
      <c r="B96" s="176" t="s">
        <v>187</v>
      </c>
      <c r="C96" s="46" t="s">
        <v>26</v>
      </c>
      <c r="D96" s="176" t="s">
        <v>26</v>
      </c>
      <c r="E96" s="176" t="s">
        <v>26</v>
      </c>
    </row>
    <row r="97" spans="1:5" hidden="1" x14ac:dyDescent="0.25">
      <c r="A97" s="90"/>
      <c r="B97" s="176" t="s">
        <v>266</v>
      </c>
      <c r="C97" s="46" t="s">
        <v>26</v>
      </c>
      <c r="D97" s="176" t="s">
        <v>26</v>
      </c>
      <c r="E97" s="176" t="s">
        <v>26</v>
      </c>
    </row>
    <row r="98" spans="1:5" hidden="1" x14ac:dyDescent="0.25">
      <c r="A98" s="90"/>
      <c r="B98" s="176" t="s">
        <v>95</v>
      </c>
      <c r="C98" s="46" t="s">
        <v>20</v>
      </c>
      <c r="D98" s="176" t="s">
        <v>20</v>
      </c>
      <c r="E98" s="176" t="s">
        <v>20</v>
      </c>
    </row>
    <row r="99" spans="1:5" hidden="1" x14ac:dyDescent="0.25">
      <c r="A99" s="90"/>
      <c r="B99" s="176" t="s">
        <v>96</v>
      </c>
      <c r="C99" s="46" t="s">
        <v>20</v>
      </c>
      <c r="D99" s="176" t="s">
        <v>20</v>
      </c>
      <c r="E99" s="176" t="s">
        <v>20</v>
      </c>
    </row>
    <row r="100" spans="1:5" hidden="1" x14ac:dyDescent="0.25">
      <c r="A100" s="90"/>
      <c r="B100" s="176" t="s">
        <v>76</v>
      </c>
      <c r="C100" s="46" t="s">
        <v>26</v>
      </c>
      <c r="D100" s="176" t="s">
        <v>26</v>
      </c>
      <c r="E100" s="176" t="s">
        <v>26</v>
      </c>
    </row>
    <row r="101" spans="1:5" hidden="1" x14ac:dyDescent="0.25">
      <c r="A101" s="90"/>
      <c r="B101" s="176" t="s">
        <v>131</v>
      </c>
      <c r="C101" s="46" t="s">
        <v>26</v>
      </c>
      <c r="D101" s="176" t="s">
        <v>20</v>
      </c>
      <c r="E101" s="176" t="s">
        <v>26</v>
      </c>
    </row>
    <row r="102" spans="1:5" hidden="1" x14ac:dyDescent="0.25">
      <c r="A102" s="90"/>
      <c r="B102" s="176" t="s">
        <v>274</v>
      </c>
      <c r="C102" s="46" t="s">
        <v>26</v>
      </c>
      <c r="D102" s="176" t="s">
        <v>26</v>
      </c>
      <c r="E102" s="176" t="s">
        <v>26</v>
      </c>
    </row>
    <row r="103" spans="1:5" hidden="1" x14ac:dyDescent="0.25">
      <c r="A103" s="90"/>
      <c r="B103" s="176" t="s">
        <v>242</v>
      </c>
      <c r="C103" s="46" t="s">
        <v>26</v>
      </c>
      <c r="D103" s="176" t="s">
        <v>26</v>
      </c>
      <c r="E103" s="176" t="s">
        <v>26</v>
      </c>
    </row>
    <row r="104" spans="1:5" hidden="1" x14ac:dyDescent="0.25">
      <c r="A104" s="90"/>
      <c r="B104" s="176" t="s">
        <v>236</v>
      </c>
      <c r="C104" s="46" t="s">
        <v>26</v>
      </c>
      <c r="D104" s="176" t="s">
        <v>26</v>
      </c>
      <c r="E104" s="176" t="s">
        <v>20</v>
      </c>
    </row>
    <row r="105" spans="1:5" hidden="1" x14ac:dyDescent="0.25">
      <c r="A105" s="90"/>
      <c r="B105" s="176" t="s">
        <v>250</v>
      </c>
      <c r="C105" s="46" t="s">
        <v>26</v>
      </c>
      <c r="D105" s="176" t="s">
        <v>20</v>
      </c>
      <c r="E105" s="176" t="s">
        <v>26</v>
      </c>
    </row>
    <row r="106" spans="1:5" hidden="1" x14ac:dyDescent="0.25">
      <c r="A106" s="90"/>
      <c r="B106" s="176" t="s">
        <v>237</v>
      </c>
      <c r="C106" s="46" t="s">
        <v>20</v>
      </c>
      <c r="D106" s="176" t="s">
        <v>20</v>
      </c>
      <c r="E106" s="176" t="s">
        <v>20</v>
      </c>
    </row>
    <row r="107" spans="1:5" hidden="1" x14ac:dyDescent="0.25">
      <c r="A107" s="90"/>
      <c r="B107" s="176" t="s">
        <v>251</v>
      </c>
      <c r="C107" s="46" t="s">
        <v>26</v>
      </c>
      <c r="D107" s="176" t="s">
        <v>26</v>
      </c>
      <c r="E107" s="176" t="s">
        <v>26</v>
      </c>
    </row>
    <row r="108" spans="1:5" hidden="1" x14ac:dyDescent="0.25">
      <c r="A108" s="90"/>
      <c r="B108" s="176" t="s">
        <v>218</v>
      </c>
      <c r="C108" s="46" t="s">
        <v>26</v>
      </c>
      <c r="D108" s="176" t="s">
        <v>26</v>
      </c>
      <c r="E108" s="176" t="s">
        <v>26</v>
      </c>
    </row>
    <row r="109" spans="1:5" hidden="1" x14ac:dyDescent="0.25">
      <c r="A109" s="90"/>
      <c r="B109" s="176" t="s">
        <v>217</v>
      </c>
      <c r="C109" s="46" t="s">
        <v>26</v>
      </c>
      <c r="D109" s="176" t="s">
        <v>26</v>
      </c>
      <c r="E109" s="176" t="s">
        <v>26</v>
      </c>
    </row>
    <row r="110" spans="1:5" hidden="1" x14ac:dyDescent="0.25">
      <c r="A110" s="90"/>
      <c r="B110" s="176" t="s">
        <v>104</v>
      </c>
      <c r="C110" s="46" t="s">
        <v>26</v>
      </c>
      <c r="D110" s="176" t="s">
        <v>26</v>
      </c>
      <c r="E110" s="176" t="s">
        <v>26</v>
      </c>
    </row>
    <row r="111" spans="1:5" hidden="1" x14ac:dyDescent="0.25">
      <c r="A111" s="90"/>
      <c r="B111" s="176" t="s">
        <v>100</v>
      </c>
      <c r="C111" s="46" t="s">
        <v>20</v>
      </c>
      <c r="D111" s="176" t="s">
        <v>26</v>
      </c>
      <c r="E111" s="176" t="s">
        <v>26</v>
      </c>
    </row>
    <row r="112" spans="1:5" hidden="1" x14ac:dyDescent="0.25">
      <c r="A112" s="90"/>
      <c r="B112" s="176" t="s">
        <v>170</v>
      </c>
      <c r="C112" s="46" t="s">
        <v>171</v>
      </c>
      <c r="D112" s="176" t="s">
        <v>171</v>
      </c>
      <c r="E112" s="176" t="s">
        <v>171</v>
      </c>
    </row>
    <row r="113" spans="1:5" hidden="1" x14ac:dyDescent="0.25">
      <c r="A113" s="90"/>
      <c r="B113" s="176" t="s">
        <v>275</v>
      </c>
      <c r="C113" s="46" t="s">
        <v>26</v>
      </c>
      <c r="D113" s="176" t="s">
        <v>26</v>
      </c>
      <c r="E113" s="176" t="s">
        <v>26</v>
      </c>
    </row>
    <row r="114" spans="1:5" hidden="1" x14ac:dyDescent="0.25">
      <c r="A114" s="90"/>
      <c r="B114" s="176" t="s">
        <v>271</v>
      </c>
      <c r="C114" s="46" t="s">
        <v>26</v>
      </c>
      <c r="D114" s="176" t="s">
        <v>26</v>
      </c>
      <c r="E114" s="176" t="s">
        <v>26</v>
      </c>
    </row>
    <row r="115" spans="1:5" hidden="1" x14ac:dyDescent="0.25">
      <c r="A115" s="90"/>
      <c r="B115" s="176" t="s">
        <v>177</v>
      </c>
      <c r="C115" s="46" t="s">
        <v>26</v>
      </c>
      <c r="D115" s="176" t="s">
        <v>21</v>
      </c>
      <c r="E115" s="176" t="s">
        <v>21</v>
      </c>
    </row>
    <row r="116" spans="1:5" hidden="1" x14ac:dyDescent="0.25">
      <c r="A116" s="90"/>
      <c r="B116" s="176" t="s">
        <v>178</v>
      </c>
      <c r="C116" s="46" t="s">
        <v>26</v>
      </c>
      <c r="D116" s="176" t="s">
        <v>26</v>
      </c>
      <c r="E116" s="176" t="s">
        <v>26</v>
      </c>
    </row>
    <row r="117" spans="1:5" hidden="1" x14ac:dyDescent="0.25">
      <c r="A117" s="90"/>
      <c r="B117" s="176" t="s">
        <v>179</v>
      </c>
      <c r="C117" s="46" t="s">
        <v>26</v>
      </c>
      <c r="D117" s="176" t="s">
        <v>26</v>
      </c>
      <c r="E117" s="176" t="s">
        <v>26</v>
      </c>
    </row>
    <row r="118" spans="1:5" hidden="1" x14ac:dyDescent="0.25">
      <c r="A118" s="90"/>
      <c r="B118" s="176" t="s">
        <v>281</v>
      </c>
      <c r="C118" s="46" t="s">
        <v>26</v>
      </c>
      <c r="D118" s="176" t="s">
        <v>26</v>
      </c>
      <c r="E118" s="176" t="s">
        <v>26</v>
      </c>
    </row>
    <row r="119" spans="1:5" ht="30" hidden="1" x14ac:dyDescent="0.25">
      <c r="A119" s="90"/>
      <c r="B119" s="176" t="s">
        <v>215</v>
      </c>
      <c r="C119" s="46" t="s">
        <v>26</v>
      </c>
      <c r="D119" s="176" t="s">
        <v>26</v>
      </c>
      <c r="E119" s="176" t="s">
        <v>26</v>
      </c>
    </row>
    <row r="120" spans="1:5" hidden="1" x14ac:dyDescent="0.25">
      <c r="A120" s="90"/>
      <c r="B120" s="176" t="s">
        <v>180</v>
      </c>
      <c r="C120" s="46" t="s">
        <v>26</v>
      </c>
      <c r="D120" s="176" t="s">
        <v>21</v>
      </c>
      <c r="E120" s="176" t="s">
        <v>21</v>
      </c>
    </row>
    <row r="121" spans="1:5" hidden="1" x14ac:dyDescent="0.25">
      <c r="A121" s="90"/>
      <c r="B121" s="176" t="s">
        <v>138</v>
      </c>
      <c r="C121" s="46" t="s">
        <v>26</v>
      </c>
      <c r="D121" s="176" t="s">
        <v>26</v>
      </c>
      <c r="E121" s="176" t="s">
        <v>26</v>
      </c>
    </row>
    <row r="122" spans="1:5" hidden="1" x14ac:dyDescent="0.25">
      <c r="A122" s="90"/>
      <c r="B122" s="176" t="s">
        <v>139</v>
      </c>
      <c r="C122" s="46" t="s">
        <v>26</v>
      </c>
      <c r="D122" s="176" t="s">
        <v>26</v>
      </c>
      <c r="E122" s="176" t="s">
        <v>26</v>
      </c>
    </row>
    <row r="123" spans="1:5" hidden="1" x14ac:dyDescent="0.25">
      <c r="A123" s="90"/>
      <c r="B123" s="176" t="s">
        <v>192</v>
      </c>
      <c r="C123" s="46" t="s">
        <v>26</v>
      </c>
      <c r="D123" s="176" t="s">
        <v>26</v>
      </c>
      <c r="E123" s="176" t="s">
        <v>26</v>
      </c>
    </row>
    <row r="124" spans="1:5" hidden="1" x14ac:dyDescent="0.25">
      <c r="A124" s="90"/>
      <c r="B124" s="176" t="s">
        <v>194</v>
      </c>
      <c r="C124" s="46" t="s">
        <v>26</v>
      </c>
      <c r="D124" s="176" t="s">
        <v>26</v>
      </c>
      <c r="E124" s="176" t="s">
        <v>26</v>
      </c>
    </row>
    <row r="125" spans="1:5" hidden="1" x14ac:dyDescent="0.25">
      <c r="A125" s="90"/>
      <c r="B125" s="176" t="s">
        <v>193</v>
      </c>
      <c r="C125" s="46" t="s">
        <v>20</v>
      </c>
      <c r="D125" s="176" t="s">
        <v>26</v>
      </c>
      <c r="E125" s="176" t="s">
        <v>26</v>
      </c>
    </row>
    <row r="126" spans="1:5" hidden="1" x14ac:dyDescent="0.25">
      <c r="A126" s="90"/>
      <c r="B126" s="176" t="s">
        <v>191</v>
      </c>
      <c r="C126" s="46" t="s">
        <v>26</v>
      </c>
      <c r="D126" s="176" t="s">
        <v>20</v>
      </c>
      <c r="E126" s="176" t="s">
        <v>20</v>
      </c>
    </row>
    <row r="127" spans="1:5" hidden="1" x14ac:dyDescent="0.25">
      <c r="A127" s="90"/>
      <c r="B127" s="176" t="s">
        <v>87</v>
      </c>
      <c r="C127" s="46" t="s">
        <v>26</v>
      </c>
      <c r="D127" s="176" t="s">
        <v>26</v>
      </c>
      <c r="E127" s="176" t="s">
        <v>26</v>
      </c>
    </row>
    <row r="128" spans="1:5" hidden="1" x14ac:dyDescent="0.25">
      <c r="A128" s="90"/>
      <c r="B128" s="176" t="s">
        <v>165</v>
      </c>
      <c r="C128" s="46" t="s">
        <v>20</v>
      </c>
      <c r="D128" s="176" t="s">
        <v>20</v>
      </c>
      <c r="E128" s="176" t="s">
        <v>20</v>
      </c>
    </row>
    <row r="129" spans="1:5" hidden="1" x14ac:dyDescent="0.25">
      <c r="A129" s="90"/>
      <c r="B129" s="176" t="s">
        <v>196</v>
      </c>
      <c r="C129" s="46" t="s">
        <v>26</v>
      </c>
      <c r="D129" s="176" t="s">
        <v>20</v>
      </c>
      <c r="E129" s="176" t="s">
        <v>26</v>
      </c>
    </row>
    <row r="130" spans="1:5" hidden="1" x14ac:dyDescent="0.25">
      <c r="A130" s="90"/>
      <c r="B130" s="176" t="s">
        <v>197</v>
      </c>
      <c r="C130" s="46" t="s">
        <v>20</v>
      </c>
      <c r="D130" s="176" t="s">
        <v>26</v>
      </c>
      <c r="E130" s="176" t="s">
        <v>26</v>
      </c>
    </row>
    <row r="131" spans="1:5" hidden="1" x14ac:dyDescent="0.25">
      <c r="A131" s="90"/>
      <c r="B131" s="176" t="s">
        <v>161</v>
      </c>
      <c r="C131" s="46" t="s">
        <v>26</v>
      </c>
      <c r="D131" s="176" t="s">
        <v>26</v>
      </c>
      <c r="E131" s="176" t="s">
        <v>26</v>
      </c>
    </row>
    <row r="132" spans="1:5" hidden="1" x14ac:dyDescent="0.25">
      <c r="A132" s="90"/>
      <c r="B132" s="176" t="s">
        <v>288</v>
      </c>
      <c r="C132" s="46" t="s">
        <v>21</v>
      </c>
      <c r="D132" s="176" t="s">
        <v>20</v>
      </c>
      <c r="E132" s="176" t="s">
        <v>21</v>
      </c>
    </row>
    <row r="133" spans="1:5" hidden="1" x14ac:dyDescent="0.25">
      <c r="A133" s="90"/>
      <c r="B133" s="176" t="s">
        <v>119</v>
      </c>
      <c r="C133" s="46" t="s">
        <v>26</v>
      </c>
      <c r="D133" s="176" t="s">
        <v>26</v>
      </c>
      <c r="E133" s="176" t="s">
        <v>26</v>
      </c>
    </row>
    <row r="134" spans="1:5" hidden="1" x14ac:dyDescent="0.25">
      <c r="A134" s="90"/>
      <c r="B134" s="176" t="s">
        <v>102</v>
      </c>
      <c r="C134" s="46" t="s">
        <v>26</v>
      </c>
      <c r="D134" s="176" t="s">
        <v>20</v>
      </c>
      <c r="E134" s="176" t="s">
        <v>26</v>
      </c>
    </row>
    <row r="135" spans="1:5" hidden="1" x14ac:dyDescent="0.25">
      <c r="A135" s="90"/>
      <c r="B135" s="176" t="s">
        <v>270</v>
      </c>
      <c r="C135" s="46" t="s">
        <v>26</v>
      </c>
      <c r="D135" s="176" t="s">
        <v>26</v>
      </c>
      <c r="E135" s="176" t="s">
        <v>26</v>
      </c>
    </row>
    <row r="136" spans="1:5" hidden="1" x14ac:dyDescent="0.25">
      <c r="A136" s="90"/>
      <c r="B136" s="176" t="s">
        <v>202</v>
      </c>
      <c r="C136" s="46" t="s">
        <v>20</v>
      </c>
      <c r="D136" s="176" t="s">
        <v>26</v>
      </c>
      <c r="E136" s="176" t="s">
        <v>26</v>
      </c>
    </row>
    <row r="137" spans="1:5" hidden="1" x14ac:dyDescent="0.25">
      <c r="A137" s="90"/>
      <c r="B137" s="176" t="s">
        <v>233</v>
      </c>
      <c r="C137" s="46" t="s">
        <v>26</v>
      </c>
      <c r="D137" s="176" t="s">
        <v>26</v>
      </c>
      <c r="E137" s="176" t="s">
        <v>26</v>
      </c>
    </row>
    <row r="138" spans="1:5" hidden="1" x14ac:dyDescent="0.25">
      <c r="A138" s="90"/>
      <c r="B138" s="176" t="s">
        <v>182</v>
      </c>
      <c r="C138" s="46" t="s">
        <v>21</v>
      </c>
      <c r="D138" s="176" t="s">
        <v>21</v>
      </c>
      <c r="E138" s="176" t="s">
        <v>20</v>
      </c>
    </row>
    <row r="139" spans="1:5" hidden="1" x14ac:dyDescent="0.25">
      <c r="A139" s="90"/>
      <c r="B139" s="176" t="s">
        <v>279</v>
      </c>
      <c r="C139" s="46" t="s">
        <v>26</v>
      </c>
      <c r="D139" s="176" t="s">
        <v>26</v>
      </c>
      <c r="E139" s="176" t="s">
        <v>26</v>
      </c>
    </row>
    <row r="140" spans="1:5" hidden="1" x14ac:dyDescent="0.25">
      <c r="A140" s="90"/>
      <c r="B140" s="176" t="s">
        <v>127</v>
      </c>
      <c r="C140" s="46" t="s">
        <v>20</v>
      </c>
      <c r="D140" s="176" t="s">
        <v>20</v>
      </c>
      <c r="E140" s="176" t="s">
        <v>26</v>
      </c>
    </row>
    <row r="141" spans="1:5" hidden="1" x14ac:dyDescent="0.25">
      <c r="A141" s="90"/>
      <c r="B141" s="176" t="s">
        <v>167</v>
      </c>
      <c r="C141" s="46" t="s">
        <v>26</v>
      </c>
      <c r="D141" s="176" t="s">
        <v>26</v>
      </c>
      <c r="E141" s="176" t="s">
        <v>26</v>
      </c>
    </row>
    <row r="142" spans="1:5" hidden="1" x14ac:dyDescent="0.25">
      <c r="A142" s="90"/>
      <c r="B142" s="176" t="s">
        <v>277</v>
      </c>
      <c r="C142" s="46" t="s">
        <v>26</v>
      </c>
      <c r="D142" s="176" t="s">
        <v>26</v>
      </c>
      <c r="E142" s="176" t="s">
        <v>26</v>
      </c>
    </row>
    <row r="143" spans="1:5" hidden="1" x14ac:dyDescent="0.25">
      <c r="A143" s="90"/>
      <c r="B143" s="176" t="s">
        <v>257</v>
      </c>
      <c r="C143" s="46" t="s">
        <v>26</v>
      </c>
      <c r="D143" s="176" t="s">
        <v>26</v>
      </c>
      <c r="E143" s="176" t="s">
        <v>26</v>
      </c>
    </row>
    <row r="144" spans="1:5" hidden="1" x14ac:dyDescent="0.25">
      <c r="A144" s="90"/>
      <c r="B144" s="176" t="s">
        <v>230</v>
      </c>
      <c r="C144" s="46" t="s">
        <v>20</v>
      </c>
      <c r="D144" s="176" t="s">
        <v>20</v>
      </c>
      <c r="E144" s="176" t="s">
        <v>20</v>
      </c>
    </row>
    <row r="145" spans="1:5" hidden="1" x14ac:dyDescent="0.25">
      <c r="A145" s="90"/>
      <c r="B145" s="176" t="s">
        <v>184</v>
      </c>
      <c r="C145" s="46" t="s">
        <v>21</v>
      </c>
      <c r="D145" s="176" t="s">
        <v>21</v>
      </c>
      <c r="E145" s="176" t="s">
        <v>21</v>
      </c>
    </row>
    <row r="146" spans="1:5" hidden="1" x14ac:dyDescent="0.25">
      <c r="A146" s="90"/>
      <c r="B146" s="176" t="s">
        <v>144</v>
      </c>
      <c r="C146" s="46" t="s">
        <v>26</v>
      </c>
      <c r="D146" s="176" t="s">
        <v>26</v>
      </c>
      <c r="E146" s="176" t="s">
        <v>26</v>
      </c>
    </row>
    <row r="147" spans="1:5" hidden="1" x14ac:dyDescent="0.25">
      <c r="A147" s="90"/>
      <c r="B147" s="176" t="s">
        <v>210</v>
      </c>
      <c r="C147" s="46" t="s">
        <v>26</v>
      </c>
      <c r="D147" s="176" t="s">
        <v>26</v>
      </c>
      <c r="E147" s="176" t="s">
        <v>26</v>
      </c>
    </row>
    <row r="148" spans="1:5" hidden="1" x14ac:dyDescent="0.25">
      <c r="A148" s="90"/>
      <c r="B148" s="176" t="s">
        <v>226</v>
      </c>
      <c r="C148" s="46" t="s">
        <v>26</v>
      </c>
      <c r="D148" s="176" t="s">
        <v>20</v>
      </c>
      <c r="E148" s="176" t="s">
        <v>26</v>
      </c>
    </row>
    <row r="149" spans="1:5" hidden="1" x14ac:dyDescent="0.25">
      <c r="A149" s="90"/>
      <c r="B149" s="176" t="s">
        <v>227</v>
      </c>
      <c r="C149" s="46" t="s">
        <v>26</v>
      </c>
      <c r="D149" s="176" t="s">
        <v>21</v>
      </c>
      <c r="E149" s="176" t="s">
        <v>26</v>
      </c>
    </row>
    <row r="150" spans="1:5" ht="30" hidden="1" x14ac:dyDescent="0.25">
      <c r="A150" s="90"/>
      <c r="B150" s="176" t="s">
        <v>228</v>
      </c>
      <c r="C150" s="46" t="s">
        <v>26</v>
      </c>
      <c r="D150" s="176" t="s">
        <v>20</v>
      </c>
      <c r="E150" s="176" t="s">
        <v>26</v>
      </c>
    </row>
    <row r="151" spans="1:5" hidden="1" x14ac:dyDescent="0.25">
      <c r="A151" s="90"/>
      <c r="B151" s="176" t="s">
        <v>120</v>
      </c>
      <c r="C151" s="46" t="s">
        <v>26</v>
      </c>
      <c r="D151" s="176" t="s">
        <v>26</v>
      </c>
      <c r="E151" s="176" t="s">
        <v>26</v>
      </c>
    </row>
    <row r="152" spans="1:5" hidden="1" x14ac:dyDescent="0.25">
      <c r="A152" s="90"/>
      <c r="B152" s="176" t="s">
        <v>216</v>
      </c>
      <c r="C152" s="46" t="s">
        <v>26</v>
      </c>
      <c r="D152" s="176" t="s">
        <v>26</v>
      </c>
      <c r="E152" s="176" t="s">
        <v>26</v>
      </c>
    </row>
    <row r="153" spans="1:5" hidden="1" x14ac:dyDescent="0.25">
      <c r="A153" s="90"/>
      <c r="B153" s="176" t="s">
        <v>205</v>
      </c>
      <c r="C153" s="46" t="s">
        <v>26</v>
      </c>
      <c r="D153" s="176" t="s">
        <v>26</v>
      </c>
      <c r="E153" s="176" t="s">
        <v>26</v>
      </c>
    </row>
    <row r="154" spans="1:5" hidden="1" x14ac:dyDescent="0.25">
      <c r="A154" s="90"/>
      <c r="B154" s="176" t="s">
        <v>232</v>
      </c>
      <c r="C154" s="46" t="s">
        <v>26</v>
      </c>
      <c r="D154" s="176" t="s">
        <v>26</v>
      </c>
      <c r="E154" s="176" t="s">
        <v>26</v>
      </c>
    </row>
    <row r="155" spans="1:5" hidden="1" x14ac:dyDescent="0.25">
      <c r="A155" s="90"/>
      <c r="B155" s="176" t="s">
        <v>133</v>
      </c>
      <c r="C155" s="46" t="s">
        <v>26</v>
      </c>
      <c r="D155" s="176" t="s">
        <v>26</v>
      </c>
      <c r="E155" s="176" t="s">
        <v>26</v>
      </c>
    </row>
    <row r="156" spans="1:5" hidden="1" x14ac:dyDescent="0.25">
      <c r="A156" s="90"/>
      <c r="B156" s="176" t="s">
        <v>142</v>
      </c>
      <c r="C156" s="46" t="s">
        <v>26</v>
      </c>
      <c r="D156" s="176" t="s">
        <v>26</v>
      </c>
      <c r="E156" s="176" t="s">
        <v>26</v>
      </c>
    </row>
    <row r="157" spans="1:5" hidden="1" x14ac:dyDescent="0.25">
      <c r="A157" s="90"/>
      <c r="B157" s="176" t="s">
        <v>163</v>
      </c>
      <c r="C157" s="46" t="s">
        <v>20</v>
      </c>
      <c r="D157" s="176" t="s">
        <v>20</v>
      </c>
      <c r="E157" s="176" t="s">
        <v>20</v>
      </c>
    </row>
    <row r="158" spans="1:5" hidden="1" x14ac:dyDescent="0.25">
      <c r="A158" s="90"/>
      <c r="B158" s="176" t="s">
        <v>203</v>
      </c>
      <c r="C158" s="46" t="s">
        <v>20</v>
      </c>
      <c r="D158" s="176" t="s">
        <v>26</v>
      </c>
      <c r="E158" s="176" t="s">
        <v>26</v>
      </c>
    </row>
    <row r="159" spans="1:5" hidden="1" x14ac:dyDescent="0.25">
      <c r="A159" s="90"/>
      <c r="B159" s="176" t="s">
        <v>268</v>
      </c>
      <c r="C159" s="46" t="s">
        <v>26</v>
      </c>
      <c r="D159" s="176" t="s">
        <v>26</v>
      </c>
      <c r="E159" s="176" t="s">
        <v>26</v>
      </c>
    </row>
    <row r="160" spans="1:5" hidden="1" x14ac:dyDescent="0.25">
      <c r="A160" s="90"/>
      <c r="B160" s="176" t="s">
        <v>169</v>
      </c>
      <c r="C160" s="46" t="s">
        <v>26</v>
      </c>
      <c r="D160" s="176" t="s">
        <v>20</v>
      </c>
      <c r="E160" s="176" t="s">
        <v>26</v>
      </c>
    </row>
    <row r="161" spans="1:5" hidden="1" x14ac:dyDescent="0.25">
      <c r="A161" s="90"/>
      <c r="B161" s="176" t="s">
        <v>155</v>
      </c>
      <c r="C161" s="46" t="s">
        <v>156</v>
      </c>
      <c r="D161" s="176" t="s">
        <v>156</v>
      </c>
      <c r="E161" s="176" t="s">
        <v>156</v>
      </c>
    </row>
    <row r="162" spans="1:5" hidden="1" x14ac:dyDescent="0.25">
      <c r="A162" s="90"/>
      <c r="B162" s="176" t="s">
        <v>152</v>
      </c>
      <c r="C162" s="46" t="s">
        <v>26</v>
      </c>
      <c r="D162" s="176" t="s">
        <v>20</v>
      </c>
      <c r="E162" s="176" t="s">
        <v>26</v>
      </c>
    </row>
    <row r="163" spans="1:5" hidden="1" x14ac:dyDescent="0.25">
      <c r="A163" s="90"/>
      <c r="B163" s="176" t="s">
        <v>261</v>
      </c>
      <c r="C163" s="46" t="s">
        <v>20</v>
      </c>
      <c r="D163" s="176" t="s">
        <v>20</v>
      </c>
      <c r="E163" s="176" t="s">
        <v>26</v>
      </c>
    </row>
    <row r="164" spans="1:5" hidden="1" x14ac:dyDescent="0.25">
      <c r="A164" s="90"/>
      <c r="B164" s="176" t="s">
        <v>201</v>
      </c>
      <c r="C164" s="46" t="s">
        <v>26</v>
      </c>
      <c r="D164" s="176" t="s">
        <v>26</v>
      </c>
      <c r="E164" s="176" t="s">
        <v>26</v>
      </c>
    </row>
    <row r="165" spans="1:5" hidden="1" x14ac:dyDescent="0.25">
      <c r="A165" s="90"/>
      <c r="B165" s="176" t="s">
        <v>289</v>
      </c>
      <c r="C165" s="46" t="s">
        <v>21</v>
      </c>
      <c r="D165" s="176" t="s">
        <v>21</v>
      </c>
      <c r="E165" s="176" t="s">
        <v>21</v>
      </c>
    </row>
    <row r="166" spans="1:5" ht="30" hidden="1" x14ac:dyDescent="0.25">
      <c r="A166" s="90"/>
      <c r="B166" s="176" t="s">
        <v>183</v>
      </c>
      <c r="C166" s="46" t="s">
        <v>20</v>
      </c>
      <c r="D166" s="176" t="s">
        <v>26</v>
      </c>
      <c r="E166" s="176" t="s">
        <v>26</v>
      </c>
    </row>
    <row r="167" spans="1:5" hidden="1" x14ac:dyDescent="0.25">
      <c r="A167" s="90"/>
      <c r="B167" s="176" t="s">
        <v>145</v>
      </c>
      <c r="C167" s="46" t="s">
        <v>26</v>
      </c>
      <c r="D167" s="176" t="s">
        <v>26</v>
      </c>
      <c r="E167" s="176" t="s">
        <v>26</v>
      </c>
    </row>
    <row r="168" spans="1:5" hidden="1" x14ac:dyDescent="0.25">
      <c r="A168" s="90"/>
      <c r="B168" s="176" t="s">
        <v>168</v>
      </c>
      <c r="C168" s="46" t="s">
        <v>26</v>
      </c>
      <c r="D168" s="176" t="s">
        <v>26</v>
      </c>
      <c r="E168" s="176" t="s">
        <v>26</v>
      </c>
    </row>
    <row r="169" spans="1:5" hidden="1" x14ac:dyDescent="0.25">
      <c r="A169" s="90"/>
      <c r="B169" s="176" t="s">
        <v>244</v>
      </c>
      <c r="C169" s="46" t="s">
        <v>20</v>
      </c>
      <c r="D169" s="176" t="s">
        <v>26</v>
      </c>
      <c r="E169" s="176" t="s">
        <v>26</v>
      </c>
    </row>
    <row r="170" spans="1:5" ht="30" hidden="1" x14ac:dyDescent="0.25">
      <c r="A170" s="90"/>
      <c r="B170" s="176" t="s">
        <v>174</v>
      </c>
      <c r="C170" s="46" t="s">
        <v>21</v>
      </c>
      <c r="D170" s="176" t="s">
        <v>21</v>
      </c>
      <c r="E170" s="176" t="s">
        <v>21</v>
      </c>
    </row>
    <row r="171" spans="1:5" hidden="1" x14ac:dyDescent="0.25">
      <c r="A171" s="90"/>
      <c r="B171" s="176" t="s">
        <v>259</v>
      </c>
      <c r="C171" s="46" t="s">
        <v>26</v>
      </c>
      <c r="D171" s="176" t="s">
        <v>26</v>
      </c>
      <c r="E171" s="176" t="s">
        <v>26</v>
      </c>
    </row>
    <row r="172" spans="1:5" hidden="1" x14ac:dyDescent="0.25">
      <c r="A172" s="90"/>
      <c r="B172" s="176" t="s">
        <v>140</v>
      </c>
      <c r="C172" s="46" t="s">
        <v>26</v>
      </c>
      <c r="D172" s="176" t="s">
        <v>26</v>
      </c>
      <c r="E172" s="176" t="s">
        <v>26</v>
      </c>
    </row>
    <row r="173" spans="1:5" hidden="1" x14ac:dyDescent="0.25">
      <c r="A173" s="90"/>
      <c r="B173" s="176" t="s">
        <v>221</v>
      </c>
      <c r="C173" s="46" t="s">
        <v>26</v>
      </c>
      <c r="D173" s="176" t="s">
        <v>26</v>
      </c>
      <c r="E173" s="176" t="s">
        <v>26</v>
      </c>
    </row>
    <row r="174" spans="1:5" hidden="1" x14ac:dyDescent="0.25">
      <c r="A174" s="90"/>
      <c r="B174" s="176" t="s">
        <v>239</v>
      </c>
      <c r="C174" s="46" t="s">
        <v>20</v>
      </c>
      <c r="D174" s="176" t="s">
        <v>26</v>
      </c>
      <c r="E174" s="176" t="s">
        <v>26</v>
      </c>
    </row>
    <row r="175" spans="1:5" hidden="1" x14ac:dyDescent="0.25">
      <c r="A175" s="90"/>
      <c r="B175" s="176" t="s">
        <v>245</v>
      </c>
      <c r="C175" s="46" t="s">
        <v>20</v>
      </c>
      <c r="D175" s="176" t="s">
        <v>21</v>
      </c>
      <c r="E175" s="176" t="s">
        <v>26</v>
      </c>
    </row>
    <row r="176" spans="1:5" hidden="1" x14ac:dyDescent="0.25">
      <c r="A176" s="90"/>
      <c r="B176" s="176" t="s">
        <v>246</v>
      </c>
      <c r="C176" s="46" t="s">
        <v>20</v>
      </c>
      <c r="D176" s="176" t="s">
        <v>20</v>
      </c>
      <c r="E176" s="176" t="s">
        <v>20</v>
      </c>
    </row>
    <row r="177" spans="1:5" hidden="1" x14ac:dyDescent="0.25">
      <c r="A177" s="90"/>
      <c r="B177" s="176" t="s">
        <v>247</v>
      </c>
      <c r="C177" s="46" t="s">
        <v>26</v>
      </c>
      <c r="D177" s="176" t="s">
        <v>20</v>
      </c>
      <c r="E177" s="176" t="s">
        <v>26</v>
      </c>
    </row>
    <row r="178" spans="1:5" hidden="1" x14ac:dyDescent="0.25">
      <c r="A178" s="90"/>
      <c r="B178" s="176" t="s">
        <v>110</v>
      </c>
      <c r="C178" s="46" t="s">
        <v>26</v>
      </c>
      <c r="D178" s="176" t="s">
        <v>26</v>
      </c>
      <c r="E178" s="176" t="s">
        <v>26</v>
      </c>
    </row>
    <row r="179" spans="1:5" hidden="1" x14ac:dyDescent="0.25">
      <c r="A179" s="90"/>
      <c r="B179" s="176" t="s">
        <v>109</v>
      </c>
      <c r="C179" s="46" t="s">
        <v>26</v>
      </c>
      <c r="D179" s="176" t="s">
        <v>26</v>
      </c>
      <c r="E179" s="176" t="s">
        <v>26</v>
      </c>
    </row>
    <row r="180" spans="1:5" hidden="1" x14ac:dyDescent="0.25">
      <c r="A180" s="90"/>
      <c r="B180" s="176" t="s">
        <v>114</v>
      </c>
      <c r="C180" s="46" t="s">
        <v>26</v>
      </c>
      <c r="D180" s="176" t="s">
        <v>26</v>
      </c>
      <c r="E180" s="176" t="s">
        <v>26</v>
      </c>
    </row>
    <row r="181" spans="1:5" hidden="1" x14ac:dyDescent="0.25">
      <c r="A181" s="90"/>
      <c r="B181" s="176" t="s">
        <v>150</v>
      </c>
      <c r="C181" s="46" t="s">
        <v>26</v>
      </c>
      <c r="D181" s="176" t="s">
        <v>20</v>
      </c>
      <c r="E181" s="176" t="s">
        <v>26</v>
      </c>
    </row>
    <row r="182" spans="1:5" hidden="1" x14ac:dyDescent="0.25">
      <c r="A182" s="90"/>
      <c r="B182" s="176" t="s">
        <v>276</v>
      </c>
      <c r="C182" s="46" t="s">
        <v>26</v>
      </c>
      <c r="D182" s="176" t="s">
        <v>26</v>
      </c>
      <c r="E182" s="176" t="s">
        <v>26</v>
      </c>
    </row>
    <row r="183" spans="1:5" hidden="1" x14ac:dyDescent="0.25">
      <c r="A183" s="90"/>
      <c r="B183" s="176" t="s">
        <v>146</v>
      </c>
      <c r="C183" s="46" t="s">
        <v>26</v>
      </c>
      <c r="D183" s="176" t="s">
        <v>26</v>
      </c>
      <c r="E183" s="176" t="s">
        <v>26</v>
      </c>
    </row>
    <row r="184" spans="1:5" hidden="1" x14ac:dyDescent="0.25">
      <c r="A184" s="90"/>
      <c r="B184" s="176" t="s">
        <v>91</v>
      </c>
      <c r="C184" s="46" t="s">
        <v>26</v>
      </c>
      <c r="D184" s="176" t="s">
        <v>26</v>
      </c>
      <c r="E184" s="176" t="s">
        <v>26</v>
      </c>
    </row>
    <row r="185" spans="1:5" hidden="1" x14ac:dyDescent="0.25">
      <c r="A185" s="90"/>
      <c r="B185" s="176" t="s">
        <v>265</v>
      </c>
      <c r="C185" s="46" t="s">
        <v>26</v>
      </c>
      <c r="D185" s="176" t="s">
        <v>26</v>
      </c>
      <c r="E185" s="176" t="s">
        <v>26</v>
      </c>
    </row>
    <row r="186" spans="1:5" hidden="1" x14ac:dyDescent="0.25">
      <c r="A186" s="90"/>
      <c r="B186" s="176" t="s">
        <v>285</v>
      </c>
      <c r="C186" s="46" t="s">
        <v>156</v>
      </c>
      <c r="D186" s="176" t="s">
        <v>156</v>
      </c>
      <c r="E186" s="176" t="s">
        <v>156</v>
      </c>
    </row>
    <row r="187" spans="1:5" hidden="1" x14ac:dyDescent="0.25">
      <c r="A187" s="90"/>
      <c r="B187" s="176" t="s">
        <v>105</v>
      </c>
      <c r="C187" s="46" t="s">
        <v>26</v>
      </c>
      <c r="D187" s="176" t="s">
        <v>26</v>
      </c>
      <c r="E187" s="176" t="s">
        <v>26</v>
      </c>
    </row>
    <row r="188" spans="1:5" hidden="1" x14ac:dyDescent="0.25">
      <c r="A188" s="90"/>
      <c r="B188" s="176" t="s">
        <v>135</v>
      </c>
      <c r="C188" s="46" t="s">
        <v>26</v>
      </c>
      <c r="D188" s="176" t="s">
        <v>26</v>
      </c>
      <c r="E188" s="176" t="s">
        <v>26</v>
      </c>
    </row>
    <row r="189" spans="1:5" hidden="1" x14ac:dyDescent="0.25">
      <c r="A189" s="90"/>
      <c r="B189" s="176" t="s">
        <v>129</v>
      </c>
      <c r="C189" s="46" t="s">
        <v>26</v>
      </c>
      <c r="D189" s="176" t="s">
        <v>20</v>
      </c>
      <c r="E189" s="176" t="s">
        <v>26</v>
      </c>
    </row>
    <row r="190" spans="1:5" hidden="1" x14ac:dyDescent="0.25">
      <c r="A190" s="90"/>
      <c r="B190" s="176" t="s">
        <v>263</v>
      </c>
      <c r="C190" s="46" t="s">
        <v>26</v>
      </c>
      <c r="D190" s="176" t="s">
        <v>26</v>
      </c>
      <c r="E190" s="176" t="s">
        <v>26</v>
      </c>
    </row>
    <row r="191" spans="1:5" hidden="1" x14ac:dyDescent="0.25">
      <c r="A191" s="90"/>
      <c r="B191" s="176" t="s">
        <v>164</v>
      </c>
      <c r="C191" s="46" t="s">
        <v>20</v>
      </c>
      <c r="D191" s="176" t="s">
        <v>20</v>
      </c>
      <c r="E191" s="176" t="s">
        <v>20</v>
      </c>
    </row>
    <row r="192" spans="1:5" hidden="1" x14ac:dyDescent="0.25">
      <c r="A192" s="90"/>
      <c r="B192" s="176" t="s">
        <v>80</v>
      </c>
      <c r="C192" s="46" t="s">
        <v>26</v>
      </c>
      <c r="D192" s="176" t="s">
        <v>26</v>
      </c>
      <c r="E192" s="176" t="s">
        <v>26</v>
      </c>
    </row>
    <row r="193" spans="1:5" hidden="1" x14ac:dyDescent="0.25">
      <c r="A193" s="90"/>
      <c r="B193" s="176" t="s">
        <v>198</v>
      </c>
      <c r="C193" s="46" t="s">
        <v>26</v>
      </c>
      <c r="D193" s="176" t="s">
        <v>26</v>
      </c>
      <c r="E193" s="176" t="s">
        <v>26</v>
      </c>
    </row>
    <row r="194" spans="1:5" ht="30" hidden="1" x14ac:dyDescent="0.25">
      <c r="A194" s="90"/>
      <c r="B194" s="176" t="s">
        <v>225</v>
      </c>
      <c r="C194" s="46" t="s">
        <v>26</v>
      </c>
      <c r="D194" s="176" t="s">
        <v>20</v>
      </c>
      <c r="E194" s="176" t="s">
        <v>26</v>
      </c>
    </row>
    <row r="195" spans="1:5" hidden="1" x14ac:dyDescent="0.25">
      <c r="A195" s="90"/>
      <c r="B195" s="176" t="s">
        <v>208</v>
      </c>
      <c r="C195" s="46" t="s">
        <v>26</v>
      </c>
      <c r="D195" s="176" t="s">
        <v>20</v>
      </c>
      <c r="E195" s="176" t="s">
        <v>20</v>
      </c>
    </row>
    <row r="196" spans="1:5" hidden="1" x14ac:dyDescent="0.25">
      <c r="A196" s="90"/>
      <c r="B196" s="176" t="s">
        <v>106</v>
      </c>
      <c r="C196" s="46" t="s">
        <v>26</v>
      </c>
      <c r="D196" s="176" t="s">
        <v>26</v>
      </c>
      <c r="E196" s="176" t="s">
        <v>26</v>
      </c>
    </row>
    <row r="197" spans="1:5" hidden="1" x14ac:dyDescent="0.25">
      <c r="A197" s="90"/>
      <c r="B197" s="176" t="s">
        <v>77</v>
      </c>
      <c r="C197" s="46" t="s">
        <v>26</v>
      </c>
      <c r="D197" s="176" t="s">
        <v>26</v>
      </c>
      <c r="E197" s="176" t="s">
        <v>26</v>
      </c>
    </row>
    <row r="198" spans="1:5" hidden="1" x14ac:dyDescent="0.25">
      <c r="A198" s="90"/>
      <c r="B198" s="176" t="s">
        <v>78</v>
      </c>
      <c r="C198" s="46" t="s">
        <v>26</v>
      </c>
      <c r="D198" s="176" t="s">
        <v>26</v>
      </c>
      <c r="E198" s="176" t="s">
        <v>26</v>
      </c>
    </row>
    <row r="199" spans="1:5" hidden="1" x14ac:dyDescent="0.25">
      <c r="A199" s="90"/>
      <c r="B199" s="176" t="s">
        <v>280</v>
      </c>
      <c r="C199" s="46" t="s">
        <v>26</v>
      </c>
      <c r="D199" s="176" t="s">
        <v>26</v>
      </c>
      <c r="E199" s="176" t="s">
        <v>26</v>
      </c>
    </row>
    <row r="200" spans="1:5" hidden="1" x14ac:dyDescent="0.25">
      <c r="A200" s="90"/>
      <c r="B200" s="176" t="s">
        <v>240</v>
      </c>
      <c r="C200" s="46" t="s">
        <v>26</v>
      </c>
      <c r="D200" s="176" t="s">
        <v>26</v>
      </c>
      <c r="E200" s="176" t="s">
        <v>26</v>
      </c>
    </row>
    <row r="201" spans="1:5" hidden="1" x14ac:dyDescent="0.25">
      <c r="A201" s="90"/>
      <c r="B201" s="176" t="s">
        <v>111</v>
      </c>
      <c r="C201" s="46" t="s">
        <v>20</v>
      </c>
      <c r="D201" s="176" t="s">
        <v>26</v>
      </c>
      <c r="E201" s="176" t="s">
        <v>26</v>
      </c>
    </row>
    <row r="202" spans="1:5" hidden="1" x14ac:dyDescent="0.25">
      <c r="A202" s="90"/>
      <c r="B202" s="176" t="s">
        <v>81</v>
      </c>
      <c r="C202" s="46" t="s">
        <v>26</v>
      </c>
      <c r="D202" s="176" t="s">
        <v>26</v>
      </c>
      <c r="E202" s="176" t="s">
        <v>26</v>
      </c>
    </row>
    <row r="203" spans="1:5" hidden="1" x14ac:dyDescent="0.25">
      <c r="A203" s="90"/>
      <c r="B203" s="176" t="s">
        <v>107</v>
      </c>
      <c r="C203" s="46" t="s">
        <v>26</v>
      </c>
      <c r="D203" s="176" t="s">
        <v>26</v>
      </c>
      <c r="E203" s="176" t="s">
        <v>26</v>
      </c>
    </row>
    <row r="204" spans="1:5" ht="30" hidden="1" x14ac:dyDescent="0.25">
      <c r="A204" s="90"/>
      <c r="B204" s="176" t="s">
        <v>267</v>
      </c>
      <c r="C204" s="46" t="s">
        <v>26</v>
      </c>
      <c r="D204" s="176" t="s">
        <v>26</v>
      </c>
      <c r="E204" s="176" t="s">
        <v>26</v>
      </c>
    </row>
    <row r="205" spans="1:5" hidden="1" x14ac:dyDescent="0.25">
      <c r="A205" s="90"/>
      <c r="B205" s="176" t="s">
        <v>153</v>
      </c>
      <c r="C205" s="46" t="s">
        <v>26</v>
      </c>
      <c r="D205" s="176" t="s">
        <v>26</v>
      </c>
      <c r="E205" s="176" t="s">
        <v>26</v>
      </c>
    </row>
    <row r="206" spans="1:5" ht="30" hidden="1" x14ac:dyDescent="0.25">
      <c r="A206" s="90"/>
      <c r="B206" s="176" t="s">
        <v>188</v>
      </c>
      <c r="C206" s="46" t="s">
        <v>26</v>
      </c>
      <c r="D206" s="176" t="s">
        <v>26</v>
      </c>
      <c r="E206" s="176" t="s">
        <v>26</v>
      </c>
    </row>
    <row r="207" spans="1:5" hidden="1" x14ac:dyDescent="0.25">
      <c r="A207" s="90"/>
      <c r="B207" s="176" t="s">
        <v>82</v>
      </c>
      <c r="C207" s="46" t="s">
        <v>26</v>
      </c>
      <c r="D207" s="176" t="s">
        <v>26</v>
      </c>
      <c r="E207" s="176" t="s">
        <v>26</v>
      </c>
    </row>
    <row r="208" spans="1:5" hidden="1" x14ac:dyDescent="0.25">
      <c r="A208" s="90"/>
      <c r="B208" s="176" t="s">
        <v>126</v>
      </c>
      <c r="C208" s="46" t="s">
        <v>26</v>
      </c>
      <c r="D208" s="176" t="s">
        <v>20</v>
      </c>
      <c r="E208" s="176" t="s">
        <v>26</v>
      </c>
    </row>
    <row r="209" spans="1:5" hidden="1" x14ac:dyDescent="0.25">
      <c r="A209" s="90"/>
      <c r="B209" s="176" t="s">
        <v>166</v>
      </c>
      <c r="C209" s="46" t="s">
        <v>20</v>
      </c>
      <c r="D209" s="176" t="s">
        <v>20</v>
      </c>
      <c r="E209" s="176" t="s">
        <v>20</v>
      </c>
    </row>
    <row r="210" spans="1:5" hidden="1" x14ac:dyDescent="0.25">
      <c r="A210" s="90"/>
      <c r="B210" s="176" t="s">
        <v>256</v>
      </c>
      <c r="C210" s="46" t="s">
        <v>26</v>
      </c>
      <c r="D210" s="176" t="s">
        <v>20</v>
      </c>
      <c r="E210" s="176" t="s">
        <v>26</v>
      </c>
    </row>
    <row r="211" spans="1:5" hidden="1" x14ac:dyDescent="0.25">
      <c r="A211" s="90"/>
      <c r="B211" s="176" t="s">
        <v>248</v>
      </c>
      <c r="C211" s="46" t="s">
        <v>20</v>
      </c>
      <c r="D211" s="176" t="s">
        <v>26</v>
      </c>
      <c r="E211" s="176" t="s">
        <v>26</v>
      </c>
    </row>
    <row r="212" spans="1:5" hidden="1" x14ac:dyDescent="0.25">
      <c r="A212" s="90"/>
      <c r="B212" s="176" t="s">
        <v>83</v>
      </c>
      <c r="C212" s="46" t="s">
        <v>26</v>
      </c>
      <c r="D212" s="176" t="s">
        <v>26</v>
      </c>
      <c r="E212" s="176" t="s">
        <v>26</v>
      </c>
    </row>
    <row r="213" spans="1:5" ht="30" hidden="1" x14ac:dyDescent="0.25">
      <c r="A213" s="90"/>
      <c r="B213" s="176" t="s">
        <v>253</v>
      </c>
      <c r="C213" s="46" t="s">
        <v>26</v>
      </c>
      <c r="D213" s="176" t="s">
        <v>20</v>
      </c>
      <c r="E213" s="176" t="s">
        <v>26</v>
      </c>
    </row>
    <row r="214" spans="1:5" hidden="1" x14ac:dyDescent="0.25">
      <c r="A214" s="90"/>
      <c r="B214" s="176" t="s">
        <v>121</v>
      </c>
      <c r="C214" s="46" t="s">
        <v>20</v>
      </c>
      <c r="D214" s="176" t="s">
        <v>20</v>
      </c>
      <c r="E214" s="176" t="s">
        <v>26</v>
      </c>
    </row>
    <row r="215" spans="1:5" hidden="1" x14ac:dyDescent="0.25">
      <c r="A215" s="90"/>
      <c r="B215" s="176" t="s">
        <v>141</v>
      </c>
      <c r="C215" s="46" t="s">
        <v>26</v>
      </c>
      <c r="D215" s="176" t="s">
        <v>26</v>
      </c>
      <c r="E215" s="176" t="s">
        <v>26</v>
      </c>
    </row>
    <row r="216" spans="1:5" hidden="1" x14ac:dyDescent="0.25">
      <c r="A216" s="90"/>
      <c r="B216" s="176" t="s">
        <v>98</v>
      </c>
      <c r="C216" s="46" t="s">
        <v>26</v>
      </c>
      <c r="D216" s="176" t="s">
        <v>26</v>
      </c>
      <c r="E216" s="176" t="s">
        <v>26</v>
      </c>
    </row>
    <row r="217" spans="1:5" hidden="1" x14ac:dyDescent="0.25">
      <c r="A217" s="90"/>
      <c r="B217" s="176" t="s">
        <v>147</v>
      </c>
      <c r="C217" s="46" t="s">
        <v>26</v>
      </c>
      <c r="D217" s="176" t="s">
        <v>26</v>
      </c>
      <c r="E217" s="176" t="s">
        <v>26</v>
      </c>
    </row>
    <row r="218" spans="1:5" hidden="1" x14ac:dyDescent="0.25">
      <c r="A218" s="90"/>
      <c r="B218" s="176" t="s">
        <v>207</v>
      </c>
      <c r="C218" s="46" t="s">
        <v>26</v>
      </c>
      <c r="D218" s="176" t="s">
        <v>26</v>
      </c>
      <c r="E218" s="176" t="s">
        <v>26</v>
      </c>
    </row>
    <row r="219" spans="1:5" hidden="1" x14ac:dyDescent="0.25">
      <c r="A219" s="90"/>
      <c r="B219" s="176" t="s">
        <v>254</v>
      </c>
      <c r="C219" s="46" t="s">
        <v>26</v>
      </c>
      <c r="D219" s="176" t="s">
        <v>20</v>
      </c>
      <c r="E219" s="176" t="s">
        <v>26</v>
      </c>
    </row>
    <row r="220" spans="1:5" hidden="1" x14ac:dyDescent="0.25">
      <c r="A220" s="90"/>
      <c r="B220" s="176" t="s">
        <v>213</v>
      </c>
      <c r="C220" s="46" t="s">
        <v>26</v>
      </c>
      <c r="D220" s="176" t="s">
        <v>21</v>
      </c>
      <c r="E220" s="176" t="s">
        <v>21</v>
      </c>
    </row>
    <row r="221" spans="1:5" hidden="1" x14ac:dyDescent="0.25">
      <c r="A221" s="90"/>
      <c r="B221" s="176" t="s">
        <v>134</v>
      </c>
      <c r="C221" s="46" t="s">
        <v>26</v>
      </c>
      <c r="D221" s="176" t="s">
        <v>26</v>
      </c>
      <c r="E221" s="176" t="s">
        <v>26</v>
      </c>
    </row>
    <row r="222" spans="1:5" ht="30" hidden="1" x14ac:dyDescent="0.25">
      <c r="A222" s="90"/>
      <c r="B222" s="176" t="s">
        <v>262</v>
      </c>
      <c r="C222" s="46" t="s">
        <v>26</v>
      </c>
      <c r="D222" s="176" t="s">
        <v>26</v>
      </c>
      <c r="E222" s="176" t="s">
        <v>26</v>
      </c>
    </row>
    <row r="223" spans="1:5" hidden="1" x14ac:dyDescent="0.25">
      <c r="A223" s="90"/>
      <c r="B223" s="176" t="s">
        <v>282</v>
      </c>
      <c r="C223" s="46" t="s">
        <v>26</v>
      </c>
      <c r="D223" s="176" t="s">
        <v>26</v>
      </c>
      <c r="E223" s="176" t="s">
        <v>26</v>
      </c>
    </row>
    <row r="224" spans="1:5" hidden="1" x14ac:dyDescent="0.25">
      <c r="A224" s="90"/>
      <c r="B224" s="176" t="s">
        <v>88</v>
      </c>
      <c r="C224" s="46" t="s">
        <v>26</v>
      </c>
      <c r="D224" s="176" t="s">
        <v>26</v>
      </c>
      <c r="E224" s="176" t="s">
        <v>26</v>
      </c>
    </row>
    <row r="225" spans="1:5" hidden="1" x14ac:dyDescent="0.25">
      <c r="A225" s="90"/>
      <c r="B225" s="176" t="s">
        <v>272</v>
      </c>
      <c r="C225" s="46" t="s">
        <v>26</v>
      </c>
      <c r="D225" s="176" t="s">
        <v>26</v>
      </c>
      <c r="E225" s="176" t="s">
        <v>26</v>
      </c>
    </row>
    <row r="226" spans="1:5" hidden="1" x14ac:dyDescent="0.25">
      <c r="A226" s="90"/>
      <c r="B226" s="176" t="s">
        <v>241</v>
      </c>
      <c r="C226" s="46" t="s">
        <v>20</v>
      </c>
      <c r="D226" s="176" t="s">
        <v>20</v>
      </c>
      <c r="E226" s="176" t="s">
        <v>20</v>
      </c>
    </row>
    <row r="227" spans="1:5" hidden="1" x14ac:dyDescent="0.25">
      <c r="A227" s="90"/>
      <c r="B227" s="176" t="s">
        <v>234</v>
      </c>
      <c r="C227" s="46" t="s">
        <v>26</v>
      </c>
      <c r="D227" s="176" t="s">
        <v>26</v>
      </c>
      <c r="E227" s="176" t="s">
        <v>26</v>
      </c>
    </row>
    <row r="228" spans="1:5" hidden="1" x14ac:dyDescent="0.25">
      <c r="A228" s="90"/>
      <c r="B228" s="176" t="s">
        <v>154</v>
      </c>
      <c r="C228" s="46" t="s">
        <v>20</v>
      </c>
      <c r="D228" s="176" t="s">
        <v>20</v>
      </c>
      <c r="E228" s="176" t="s">
        <v>26</v>
      </c>
    </row>
    <row r="229" spans="1:5" hidden="1" x14ac:dyDescent="0.25">
      <c r="A229" s="90"/>
      <c r="B229" s="176" t="s">
        <v>149</v>
      </c>
      <c r="C229" s="46" t="s">
        <v>26</v>
      </c>
      <c r="D229" s="176" t="s">
        <v>20</v>
      </c>
      <c r="E229" s="176" t="s">
        <v>26</v>
      </c>
    </row>
    <row r="230" spans="1:5" hidden="1" x14ac:dyDescent="0.25">
      <c r="A230" s="90"/>
      <c r="B230" s="176" t="s">
        <v>151</v>
      </c>
      <c r="C230" s="46" t="s">
        <v>26</v>
      </c>
      <c r="D230" s="176" t="s">
        <v>20</v>
      </c>
      <c r="E230" s="176" t="s">
        <v>26</v>
      </c>
    </row>
    <row r="231" spans="1:5" hidden="1" x14ac:dyDescent="0.25">
      <c r="A231" s="90"/>
      <c r="B231" s="176" t="s">
        <v>93</v>
      </c>
      <c r="C231" s="46" t="s">
        <v>26</v>
      </c>
      <c r="D231" s="176" t="s">
        <v>26</v>
      </c>
      <c r="E231" s="176" t="s">
        <v>26</v>
      </c>
    </row>
    <row r="232" spans="1:5" hidden="1" x14ac:dyDescent="0.25">
      <c r="A232" s="90"/>
      <c r="B232" s="176" t="s">
        <v>273</v>
      </c>
      <c r="C232" s="46" t="s">
        <v>20</v>
      </c>
      <c r="D232" s="176" t="s">
        <v>26</v>
      </c>
      <c r="E232" s="176" t="s">
        <v>26</v>
      </c>
    </row>
    <row r="233" spans="1:5" hidden="1" x14ac:dyDescent="0.25">
      <c r="A233" s="90"/>
      <c r="B233" s="176" t="s">
        <v>117</v>
      </c>
      <c r="C233" s="46" t="s">
        <v>20</v>
      </c>
      <c r="D233" s="176" t="s">
        <v>26</v>
      </c>
      <c r="E233" s="176" t="s">
        <v>26</v>
      </c>
    </row>
    <row r="234" spans="1:5" hidden="1" x14ac:dyDescent="0.25">
      <c r="A234" s="90"/>
      <c r="B234" s="176" t="s">
        <v>286</v>
      </c>
      <c r="C234" s="46" t="s">
        <v>20</v>
      </c>
      <c r="D234" s="176" t="s">
        <v>20</v>
      </c>
      <c r="E234" s="176" t="s">
        <v>20</v>
      </c>
    </row>
    <row r="235" spans="1:5" hidden="1" x14ac:dyDescent="0.25">
      <c r="A235" s="90"/>
      <c r="B235" s="176" t="s">
        <v>220</v>
      </c>
      <c r="C235" s="46" t="s">
        <v>26</v>
      </c>
      <c r="D235" s="176" t="s">
        <v>26</v>
      </c>
      <c r="E235" s="176" t="s">
        <v>26</v>
      </c>
    </row>
    <row r="236" spans="1:5" hidden="1" x14ac:dyDescent="0.25">
      <c r="A236" s="90"/>
      <c r="B236" s="176" t="s">
        <v>122</v>
      </c>
      <c r="C236" s="46" t="s">
        <v>26</v>
      </c>
      <c r="D236" s="176" t="s">
        <v>26</v>
      </c>
      <c r="E236" s="176" t="s">
        <v>26</v>
      </c>
    </row>
    <row r="237" spans="1:5" hidden="1" x14ac:dyDescent="0.25">
      <c r="A237" s="90"/>
      <c r="B237" s="176" t="s">
        <v>231</v>
      </c>
      <c r="C237" s="46" t="s">
        <v>26</v>
      </c>
      <c r="D237" s="176" t="s">
        <v>26</v>
      </c>
      <c r="E237" s="176" t="s">
        <v>26</v>
      </c>
    </row>
    <row r="238" spans="1:5" hidden="1" x14ac:dyDescent="0.25">
      <c r="A238" s="90"/>
      <c r="B238" s="176" t="s">
        <v>101</v>
      </c>
      <c r="C238" s="46" t="s">
        <v>26</v>
      </c>
      <c r="D238" s="176" t="s">
        <v>26</v>
      </c>
      <c r="E238" s="176" t="s">
        <v>20</v>
      </c>
    </row>
    <row r="239" spans="1:5" hidden="1" x14ac:dyDescent="0.25">
      <c r="A239" s="90"/>
      <c r="B239" s="176" t="s">
        <v>186</v>
      </c>
      <c r="C239" s="46" t="s">
        <v>26</v>
      </c>
      <c r="D239" s="176" t="s">
        <v>26</v>
      </c>
      <c r="E239" s="176" t="s">
        <v>26</v>
      </c>
    </row>
    <row r="240" spans="1:5" hidden="1" x14ac:dyDescent="0.25">
      <c r="A240" s="90"/>
      <c r="B240" s="176" t="s">
        <v>211</v>
      </c>
      <c r="C240" s="46" t="s">
        <v>26</v>
      </c>
      <c r="D240" s="176" t="s">
        <v>26</v>
      </c>
      <c r="E240" s="176" t="s">
        <v>26</v>
      </c>
    </row>
    <row r="241" spans="1:5" hidden="1" x14ac:dyDescent="0.25">
      <c r="A241" s="90"/>
      <c r="B241" s="176" t="s">
        <v>222</v>
      </c>
      <c r="C241" s="46" t="s">
        <v>26</v>
      </c>
      <c r="D241" s="176" t="s">
        <v>26</v>
      </c>
      <c r="E241" s="176" t="s">
        <v>26</v>
      </c>
    </row>
    <row r="242" spans="1:5" hidden="1" x14ac:dyDescent="0.25">
      <c r="A242" s="90"/>
      <c r="B242" s="176" t="s">
        <v>90</v>
      </c>
      <c r="C242" s="46" t="s">
        <v>26</v>
      </c>
      <c r="D242" s="176" t="s">
        <v>26</v>
      </c>
      <c r="E242" s="176" t="s">
        <v>26</v>
      </c>
    </row>
    <row r="243" spans="1:5" ht="30" hidden="1" x14ac:dyDescent="0.25">
      <c r="A243" s="90"/>
      <c r="B243" s="176" t="s">
        <v>123</v>
      </c>
      <c r="C243" s="46" t="s">
        <v>26</v>
      </c>
      <c r="D243" s="176" t="s">
        <v>26</v>
      </c>
      <c r="E243" s="176" t="s">
        <v>26</v>
      </c>
    </row>
  </sheetData>
  <sheetProtection password="C905" sheet="1" formatColumns="0" formatRows="0"/>
  <mergeCells count="2">
    <mergeCell ref="A1:D1"/>
    <mergeCell ref="A2:D2"/>
  </mergeCells>
  <dataValidations count="9">
    <dataValidation type="list" allowBlank="1" showInputMessage="1" showErrorMessage="1" sqref="D33 D17 D24 D29">
      <formula1>$B$44:$B$46</formula1>
    </dataValidation>
    <dataValidation type="list" allowBlank="1" showInputMessage="1" showErrorMessage="1" sqref="D39 D37">
      <formula1>$B$46:$B$51</formula1>
    </dataValidation>
    <dataValidation type="list" allowBlank="1" showInputMessage="1" showErrorMessage="1" sqref="D38">
      <formula1>$D$57:$D$59</formula1>
    </dataValidation>
    <dataValidation type="list" allowBlank="1" showInputMessage="1" showErrorMessage="1" sqref="D31">
      <formula1>$B$48:$B$53</formula1>
    </dataValidation>
    <dataValidation type="list" allowBlank="1" showInputMessage="1" showErrorMessage="1" sqref="D12">
      <formula1>$B$40:$B$43</formula1>
    </dataValidation>
    <dataValidation type="list" allowBlank="1" showInputMessage="1" showErrorMessage="1" sqref="D19">
      <formula1>$B$64:$B$67</formula1>
    </dataValidation>
    <dataValidation type="list" allowBlank="1" showInputMessage="1" showErrorMessage="1" sqref="D7">
      <formula1>$B$71:$B$243</formula1>
    </dataValidation>
    <dataValidation type="list" allowBlank="1" showInputMessage="1" showErrorMessage="1" sqref="D6">
      <formula1>$B$54:$B$57</formula1>
    </dataValidation>
    <dataValidation type="list" allowBlank="1" showInputMessage="1" showErrorMessage="1" promptTitle="Select from Drop-Down" sqref="D3">
      <formula1>$B$48:$B$53</formula1>
    </dataValidation>
  </dataValidations>
  <hyperlinks>
    <hyperlink ref="B7" r:id="rId1"/>
    <hyperlink ref="B8" r:id="rId2"/>
  </hyperlinks>
  <pageMargins left="0.5" right="0.5" top="0.75" bottom="0.75" header="0.3" footer="0.3"/>
  <pageSetup scale="66" fitToHeight="0"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78"/>
  <sheetViews>
    <sheetView zoomScale="90" zoomScaleNormal="90" workbookViewId="0">
      <selection sqref="A1:D1"/>
    </sheetView>
  </sheetViews>
  <sheetFormatPr defaultRowHeight="15" x14ac:dyDescent="0.25"/>
  <cols>
    <col min="1" max="1" width="4.28515625" style="11" customWidth="1"/>
    <col min="2" max="2" width="56" style="11" customWidth="1"/>
    <col min="3" max="3" width="2.42578125" style="29" customWidth="1"/>
    <col min="4" max="4" width="38.28515625" style="11" customWidth="1"/>
    <col min="5" max="5" width="45.28515625" style="30" customWidth="1"/>
    <col min="6" max="6" width="9.140625" style="17"/>
    <col min="7" max="16384" width="9.140625" style="6"/>
  </cols>
  <sheetData>
    <row r="1" spans="1:7" ht="21" x14ac:dyDescent="0.25">
      <c r="A1" s="300" t="s">
        <v>361</v>
      </c>
      <c r="B1" s="301"/>
      <c r="C1" s="301"/>
      <c r="D1" s="301"/>
      <c r="E1" s="146" t="s">
        <v>58</v>
      </c>
    </row>
    <row r="2" spans="1:7" ht="86.25" customHeight="1" x14ac:dyDescent="0.25">
      <c r="A2" s="317" t="s">
        <v>437</v>
      </c>
      <c r="B2" s="318"/>
      <c r="C2" s="318"/>
      <c r="D2" s="319"/>
      <c r="E2" s="41"/>
      <c r="F2" s="17">
        <f>IF(Parent_Controls=No_P2,0,IF(Parent_Controls=Yes_P2,1,""))</f>
        <v>1</v>
      </c>
    </row>
    <row r="3" spans="1:7" x14ac:dyDescent="0.25">
      <c r="A3" s="311" t="s">
        <v>438</v>
      </c>
      <c r="B3" s="312"/>
      <c r="C3" s="312"/>
      <c r="D3" s="313"/>
      <c r="E3" s="41"/>
    </row>
    <row r="4" spans="1:7" ht="109.5" customHeight="1" x14ac:dyDescent="0.25">
      <c r="A4" s="314" t="s">
        <v>371</v>
      </c>
      <c r="B4" s="315"/>
      <c r="C4" s="315"/>
      <c r="D4" s="323"/>
      <c r="E4" s="41"/>
    </row>
    <row r="5" spans="1:7" ht="98.25" customHeight="1" x14ac:dyDescent="0.25">
      <c r="A5" s="320" t="s">
        <v>395</v>
      </c>
      <c r="B5" s="321"/>
      <c r="C5" s="321"/>
      <c r="D5" s="322"/>
      <c r="E5" s="41"/>
    </row>
    <row r="6" spans="1:7" ht="87" customHeight="1" x14ac:dyDescent="0.25">
      <c r="A6" s="314" t="s">
        <v>448</v>
      </c>
      <c r="B6" s="315"/>
      <c r="C6" s="315"/>
      <c r="D6" s="323"/>
      <c r="E6" s="41"/>
    </row>
    <row r="7" spans="1:7" ht="180.75" customHeight="1" x14ac:dyDescent="0.25">
      <c r="A7" s="314" t="s">
        <v>449</v>
      </c>
      <c r="B7" s="315"/>
      <c r="C7" s="315"/>
      <c r="D7" s="323"/>
      <c r="E7" s="41"/>
    </row>
    <row r="8" spans="1:7" ht="73.5" customHeight="1" thickBot="1" x14ac:dyDescent="0.3">
      <c r="A8" s="308" t="s">
        <v>411</v>
      </c>
      <c r="B8" s="309"/>
      <c r="C8" s="309"/>
      <c r="D8" s="310"/>
      <c r="E8" s="41"/>
    </row>
    <row r="9" spans="1:7" ht="210" customHeight="1" thickTop="1" thickBot="1" x14ac:dyDescent="0.3">
      <c r="A9" s="104" t="s">
        <v>290</v>
      </c>
      <c r="B9" s="106" t="s">
        <v>364</v>
      </c>
      <c r="C9" s="35"/>
      <c r="D9" s="151" t="s">
        <v>343</v>
      </c>
      <c r="E9" s="218" t="str">
        <f>IF(D9=B67,"This development effort may require "&amp;A6,IF(D9=B69,"This development effort may require "&amp;A7,""))</f>
        <v xml:space="preserve">This development effort may require Cloud Services and Federal Risk and AuthorizationManagement Program (FedRAMP) Authorization: Cloud Services Providers (CSP) must meet FedRAMP authorization granting the authority to operate (ATO).  Per the "Acceptance of FEDRAMP Authorization Memo" (https://vaww.sde.portal.va.gov/docctr/Memoranda/150811-005R-Acceptance_of_FEDRAMP_Authorizations.pdf), existing FedRAMP authorizations for certified FedRAMP Cloud Service Provider cloud systems should be evaluated, and reused when possible.  FedRAMP is not required for private cloud services that are only used by the agency; and located in a Federal facility; and do not provide cloud services to any external entities.  Information systems exempt from FedRAMP must still comply with VA Handbook 6500, Federal Information Security Management Act of 2002 (FISMA) requirements, and the appropriate NIST security standards and guidelines for their private cloud-based information systems. See VA Directive and Handbook 6517.  For more information on authorized Cloud Services Providers or obtaining FedRAMP authorization, visit the FedRAMP website for further information: http://www.gsa.gov/portal/category/102375 and http://cloud.cio.gov/fedramp/csp </v>
      </c>
    </row>
    <row r="10" spans="1:7" ht="16.5" thickTop="1" thickBot="1" x14ac:dyDescent="0.3">
      <c r="A10" s="86"/>
      <c r="C10" s="21"/>
      <c r="E10" s="43" t="str">
        <f>IF(OR(D9="Mobile Application",D9=B65),"","Skip to 2.")</f>
        <v>Skip to 2.</v>
      </c>
    </row>
    <row r="11" spans="1:7" ht="31.5" thickTop="1" thickBot="1" x14ac:dyDescent="0.3">
      <c r="A11" s="85" t="s">
        <v>304</v>
      </c>
      <c r="B11" s="100" t="s">
        <v>392</v>
      </c>
      <c r="C11" s="35"/>
      <c r="D11" s="151" t="s">
        <v>11</v>
      </c>
      <c r="E11" s="150" t="str">
        <f>IF(D9=B67,IF(D11="No","Web/ Mobile Solutions must confirm: 1. Data is not shared with VA and/ or App does not contain PHI/PII; 2. Proper EULA used; 3. App has a way of deleting stored data if applicable. ",IF(D11="Yes","Proper EULA, Data Transmission Encryption, and User Authentication are required. ","")),"")</f>
        <v/>
      </c>
      <c r="G11" s="17"/>
    </row>
    <row r="12" spans="1:7" ht="16.5" thickTop="1" thickBot="1" x14ac:dyDescent="0.3">
      <c r="A12" s="86"/>
      <c r="C12" s="21"/>
      <c r="E12" s="39"/>
    </row>
    <row r="13" spans="1:7" ht="16.5" thickTop="1" thickBot="1" x14ac:dyDescent="0.3">
      <c r="A13" s="85" t="s">
        <v>305</v>
      </c>
      <c r="B13" s="100" t="s">
        <v>450</v>
      </c>
      <c r="C13" s="217"/>
      <c r="D13" s="147" t="s">
        <v>66</v>
      </c>
      <c r="E13" s="215" t="str">
        <f>IF(D9=B67,IF(D11="No","No Privacy/ Security Compliance Certification Needed. ",IF(AND(D13&lt;&gt;B75,D11="Yes"),"Privacy/ Security Compliance Certification is required. ",IF(AND(D13&lt;&gt;B75,D11=B75),"Please complete 1a)",""))),"")</f>
        <v/>
      </c>
    </row>
    <row r="14" spans="1:7" ht="16.5" thickTop="1" thickBot="1" x14ac:dyDescent="0.3">
      <c r="A14" s="86"/>
      <c r="C14" s="21"/>
      <c r="E14" s="219" t="str">
        <f>IF(AND(D11="No",D13&lt;&gt;B75), "Skip to Step 2.","")</f>
        <v/>
      </c>
    </row>
    <row r="15" spans="1:7" ht="31.5" thickTop="1" thickBot="1" x14ac:dyDescent="0.3">
      <c r="A15" s="85" t="s">
        <v>391</v>
      </c>
      <c r="B15" s="100" t="s">
        <v>389</v>
      </c>
      <c r="C15" s="35"/>
      <c r="D15" s="151" t="s">
        <v>12</v>
      </c>
      <c r="E15" s="150" t="str">
        <f>IF(D9=B67,IF(AND(D11="Yes",D13=B77,D15="Yes"),"Security Review indicates that sensitive data will be stored on device.  Application must ensure data on device is encrypted (140-2 validated encryption) and that capability of deleting data from device is available. ","")&amp;IF(AND(D11="Yes",OR(D15="Yes",D13=B76),D15&lt;&gt;B75),"Application should provide disclaimer to user on data sensitivity. Notice upon first launch should inform user that data will be shared with VA and list data to be shared. ","")&amp;IF(AND(D15="No",D11="Yes"),"Please ensure any PII/ PHI stored on the device is stored only in volatile memory and only for the duration of a session. ",""),"")</f>
        <v/>
      </c>
    </row>
    <row r="16" spans="1:7" ht="16.5" thickTop="1" thickBot="1" x14ac:dyDescent="0.3">
      <c r="A16" s="161"/>
      <c r="B16" s="33"/>
      <c r="C16" s="21"/>
      <c r="D16" s="180"/>
      <c r="E16" s="41"/>
    </row>
    <row r="17" spans="1:5" ht="108.75" customHeight="1" thickTop="1" thickBot="1" x14ac:dyDescent="0.3">
      <c r="A17" s="104" t="s">
        <v>291</v>
      </c>
      <c r="B17" s="106" t="s">
        <v>323</v>
      </c>
      <c r="C17" s="35"/>
      <c r="D17" s="151" t="s">
        <v>11</v>
      </c>
      <c r="E17" s="150" t="str">
        <f>IF(AND(Minor_App=0,New_Application=1),"This will result in a "&amp;Enh_or_New&amp;".  A&amp;A may be required.   Please contact your ISO or the VA ISO Support Request mailgroup (VAFSSISORequests@va.gov) to request an ISO.  Contact the Certification Program Office (CertificationPMO@va.gov) for more information on the A&amp;A process. ",IF(AND(Minor_App=0,New_Application=0),"This may not qualify as an "&amp;Enh_or_New&amp;".  Existing system providing security controls has not been identified.  Please review responses on Page 1. ",IF(Minor_App=1,"This may be a change to an existing system.  Security documentation should be updated to reflect any changes.  A risk assessment is recommended to determine if reassessment and/or reauthorization is necessary. ","")))</f>
        <v xml:space="preserve">This may be a change to an existing system.  Security documentation should be updated to reflect any changes.  A risk assessment is recommended to determine if reassessment and/or reauthorization is necessary. </v>
      </c>
    </row>
    <row r="18" spans="1:5" ht="16.5" thickTop="1" thickBot="1" x14ac:dyDescent="0.3">
      <c r="A18" s="86"/>
      <c r="C18" s="21"/>
      <c r="E18" s="43" t="str">
        <f>IF(Parent_Controls=No_P2,"Skip to 3. ",IF(AND(Parent_Controls=Yes_P2,Existing_ATO&lt;&gt;'Page 3 Enhancements'!B68),"Ensure Page 3 is completed. ",""))</f>
        <v/>
      </c>
    </row>
    <row r="19" spans="1:5" ht="84" customHeight="1" thickTop="1" thickBot="1" x14ac:dyDescent="0.3">
      <c r="A19" s="81" t="s">
        <v>295</v>
      </c>
      <c r="B19" s="96" t="s">
        <v>455</v>
      </c>
      <c r="C19" s="23"/>
      <c r="D19" s="151" t="s">
        <v>343</v>
      </c>
      <c r="E19" s="148" t="str">
        <f>IF(AND(Control_System=B51,Parent_Controls=Yes_P2),"Please identify existing application or system providing security controls. ",IF(OR(Control_System=Cloud_Services, Control_System=B54),"Please contact the "&amp;Control_System&amp;" ISO for assistance. ",IF(AND(OR(Control_System=Existing_Web_based,Control_System=Existing_Other),Control_System_Details&lt;&gt;""),"Please contact the designated "&amp;Control_System_Details&amp;" ISO for assistance. ","")))</f>
        <v xml:space="preserve">Please contact the Cloud Services ISO for assistance. </v>
      </c>
    </row>
    <row r="20" spans="1:5" ht="16.5" thickTop="1" thickBot="1" x14ac:dyDescent="0.3">
      <c r="A20" s="86"/>
      <c r="C20" s="21"/>
      <c r="E20" s="41"/>
    </row>
    <row r="21" spans="1:5" ht="74.25" customHeight="1" thickTop="1" thickBot="1" x14ac:dyDescent="0.3">
      <c r="A21" s="81" t="s">
        <v>365</v>
      </c>
      <c r="B21" s="96" t="s">
        <v>344</v>
      </c>
      <c r="C21" s="23"/>
      <c r="D21" s="151" t="s">
        <v>470</v>
      </c>
      <c r="E21" s="148" t="str">
        <f>IF(AND(OR(Control_System=Existing_Web_based,Control_System=Existing_Other,Control_System=Cloud_Services),Control_System_Details=""),"Specify Application or GSS providing security controls. ","")</f>
        <v/>
      </c>
    </row>
    <row r="22" spans="1:5" ht="16.5" thickTop="1" thickBot="1" x14ac:dyDescent="0.3">
      <c r="A22" s="86"/>
      <c r="C22" s="21"/>
      <c r="E22" s="41"/>
    </row>
    <row r="23" spans="1:5" ht="16.5" thickTop="1" thickBot="1" x14ac:dyDescent="0.3">
      <c r="A23" s="81" t="s">
        <v>366</v>
      </c>
      <c r="B23" s="96" t="s">
        <v>363</v>
      </c>
      <c r="C23" s="23"/>
      <c r="D23" s="151" t="s">
        <v>12</v>
      </c>
      <c r="E23" s="148" t="str">
        <f>IF(D23="Yes","You will need to document the changes to existing security controls or the application specific security controls for this enhancement.  ","")</f>
        <v/>
      </c>
    </row>
    <row r="24" spans="1:5" ht="16.5" thickTop="1" thickBot="1" x14ac:dyDescent="0.3">
      <c r="A24" s="86"/>
      <c r="C24" s="21"/>
      <c r="E24" s="41"/>
    </row>
    <row r="25" spans="1:5" ht="31.5" thickTop="1" thickBot="1" x14ac:dyDescent="0.3">
      <c r="A25" s="85" t="s">
        <v>426</v>
      </c>
      <c r="B25" s="100" t="s">
        <v>435</v>
      </c>
      <c r="C25" s="217"/>
      <c r="D25" s="151"/>
      <c r="E25" s="218"/>
    </row>
    <row r="26" spans="1:5" ht="16.5" thickTop="1" thickBot="1" x14ac:dyDescent="0.3">
      <c r="A26" s="86"/>
      <c r="C26" s="21"/>
      <c r="E26" s="41"/>
    </row>
    <row r="27" spans="1:5" ht="16.5" thickTop="1" thickBot="1" x14ac:dyDescent="0.3">
      <c r="A27" s="104" t="s">
        <v>292</v>
      </c>
      <c r="B27" s="106" t="s">
        <v>30</v>
      </c>
      <c r="C27" s="35"/>
      <c r="D27" s="151" t="s">
        <v>61</v>
      </c>
      <c r="E27" s="150" t="str">
        <f>IF(OR(UI_System=Cloud_Services,UI_System=B54),"Please contact the "&amp;UI_System&amp;" ISO for assistance. ",IF(AND(OR(UI_System=Existing_Web_based,UI_System=Existing_Other),UI_Details&lt;&gt;""),"Please contact the designated "&amp;UI_Details&amp;" ISO for assistance. ",""))</f>
        <v/>
      </c>
    </row>
    <row r="28" spans="1:5" ht="16.5" thickTop="1" thickBot="1" x14ac:dyDescent="0.3">
      <c r="A28" s="86"/>
      <c r="C28" s="21"/>
      <c r="E28" s="41"/>
    </row>
    <row r="29" spans="1:5" ht="31.5" thickTop="1" thickBot="1" x14ac:dyDescent="0.3">
      <c r="A29" s="81" t="s">
        <v>296</v>
      </c>
      <c r="B29" s="96" t="s">
        <v>345</v>
      </c>
      <c r="C29" s="23"/>
      <c r="D29" s="151"/>
      <c r="E29" s="148" t="str">
        <f>IF(AND(OR(UI_System=Existing_Web_based,UI_System=Existing_Other,UI_System=Cloud_Services),UI_System_Details=""),"Please specify what will provide user interface. ","")</f>
        <v/>
      </c>
    </row>
    <row r="30" spans="1:5" ht="15.75" thickTop="1" x14ac:dyDescent="0.25">
      <c r="A30" s="103"/>
      <c r="B30" s="105" t="s">
        <v>4</v>
      </c>
      <c r="C30" s="24"/>
      <c r="D30" s="182"/>
      <c r="E30" s="40"/>
    </row>
    <row r="31" spans="1:5" ht="15.75" thickBot="1" x14ac:dyDescent="0.3">
      <c r="A31" s="86"/>
      <c r="C31" s="21"/>
      <c r="E31" s="41"/>
    </row>
    <row r="32" spans="1:5" ht="31.5" thickTop="1" thickBot="1" x14ac:dyDescent="0.3">
      <c r="A32" s="104" t="s">
        <v>293</v>
      </c>
      <c r="B32" s="106" t="s">
        <v>28</v>
      </c>
      <c r="C32" s="35"/>
      <c r="D32" s="151" t="s">
        <v>11</v>
      </c>
      <c r="E32" s="150" t="str">
        <f>IF(AND(BE_System=Yes_P2,OR(D34=B51,D34=Existing_Web_based,D34=Cloud_Services,D34=Existing_Other)),"Please specify what will provide the data source or infrastructure. ",IF(AND(BE_System=No_P2,Minor_App=1,New_Application=0),"Please verify if this is an "&amp; Enh_or_New &amp;". ",IF(BE_System=No_P2,"Page 2 is complete. ","")))</f>
        <v/>
      </c>
    </row>
    <row r="33" spans="1:5" ht="16.5" thickTop="1" thickBot="1" x14ac:dyDescent="0.3">
      <c r="A33" s="86"/>
      <c r="C33" s="21"/>
      <c r="E33" s="205"/>
    </row>
    <row r="34" spans="1:5" ht="16.5" thickTop="1" thickBot="1" x14ac:dyDescent="0.3">
      <c r="A34" s="81" t="s">
        <v>297</v>
      </c>
      <c r="B34" s="96" t="s">
        <v>324</v>
      </c>
      <c r="C34" s="23"/>
      <c r="D34" s="151" t="s">
        <v>27</v>
      </c>
      <c r="E34" s="148"/>
    </row>
    <row r="35" spans="1:5" ht="16.5" thickTop="1" thickBot="1" x14ac:dyDescent="0.3">
      <c r="A35" s="86"/>
      <c r="C35" s="21"/>
      <c r="E35" s="41"/>
    </row>
    <row r="36" spans="1:5" ht="31.5" thickTop="1" thickBot="1" x14ac:dyDescent="0.3">
      <c r="A36" s="85" t="s">
        <v>298</v>
      </c>
      <c r="B36" s="100" t="s">
        <v>362</v>
      </c>
      <c r="C36" s="217"/>
      <c r="D36" s="151" t="s">
        <v>471</v>
      </c>
      <c r="E36" s="218"/>
    </row>
    <row r="37" spans="1:5" ht="15.75" thickTop="1" x14ac:dyDescent="0.25">
      <c r="A37" s="225"/>
      <c r="B37" s="182"/>
      <c r="C37" s="24"/>
      <c r="D37" s="182"/>
      <c r="E37" s="284" t="str">
        <f>IF(Minor_App=1, "Proceed to Page 3","")</f>
        <v>Proceed to Page 3</v>
      </c>
    </row>
    <row r="38" spans="1:5" ht="98.25" customHeight="1" x14ac:dyDescent="0.25">
      <c r="A38" s="327" t="s">
        <v>405</v>
      </c>
      <c r="B38" s="328"/>
      <c r="C38" s="328"/>
      <c r="D38" s="328"/>
      <c r="E38" s="329"/>
    </row>
    <row r="39" spans="1:5" ht="81" customHeight="1" x14ac:dyDescent="0.25">
      <c r="A39" s="314" t="s">
        <v>409</v>
      </c>
      <c r="B39" s="315"/>
      <c r="C39" s="315"/>
      <c r="D39" s="315"/>
      <c r="E39" s="316"/>
    </row>
    <row r="40" spans="1:5" ht="94.5" customHeight="1" x14ac:dyDescent="0.25">
      <c r="A40" s="314" t="s">
        <v>406</v>
      </c>
      <c r="B40" s="315"/>
      <c r="C40" s="315"/>
      <c r="D40" s="315"/>
      <c r="E40" s="316"/>
    </row>
    <row r="41" spans="1:5" ht="38.25" customHeight="1" x14ac:dyDescent="0.25">
      <c r="A41" s="314" t="s">
        <v>407</v>
      </c>
      <c r="B41" s="315"/>
      <c r="C41" s="315"/>
      <c r="D41" s="315"/>
      <c r="E41" s="316"/>
    </row>
    <row r="42" spans="1:5" ht="57" customHeight="1" x14ac:dyDescent="0.25">
      <c r="A42" s="314" t="s">
        <v>408</v>
      </c>
      <c r="B42" s="315"/>
      <c r="C42" s="315"/>
      <c r="D42" s="315"/>
      <c r="E42" s="316"/>
    </row>
    <row r="43" spans="1:5" ht="65.25" customHeight="1" thickBot="1" x14ac:dyDescent="0.3">
      <c r="A43" s="324" t="s">
        <v>410</v>
      </c>
      <c r="B43" s="325"/>
      <c r="C43" s="325"/>
      <c r="D43" s="325"/>
      <c r="E43" s="326"/>
    </row>
    <row r="47" spans="1:5" hidden="1" x14ac:dyDescent="0.25">
      <c r="B47" s="11" t="s">
        <v>315</v>
      </c>
    </row>
    <row r="48" spans="1:5" hidden="1" x14ac:dyDescent="0.25">
      <c r="B48" s="11" t="s">
        <v>11</v>
      </c>
    </row>
    <row r="49" spans="2:4" hidden="1" x14ac:dyDescent="0.25">
      <c r="B49" s="11" t="s">
        <v>12</v>
      </c>
    </row>
    <row r="50" spans="2:4" hidden="1" x14ac:dyDescent="0.25">
      <c r="B50" s="11" t="s">
        <v>14</v>
      </c>
      <c r="D50" s="11" t="s">
        <v>0</v>
      </c>
    </row>
    <row r="51" spans="2:4" hidden="1" x14ac:dyDescent="0.25">
      <c r="B51" s="11" t="s">
        <v>315</v>
      </c>
    </row>
    <row r="52" spans="2:4" hidden="1" x14ac:dyDescent="0.25">
      <c r="B52" s="11" t="s">
        <v>17</v>
      </c>
    </row>
    <row r="53" spans="2:4" hidden="1" x14ac:dyDescent="0.25">
      <c r="B53" s="11" t="s">
        <v>27</v>
      </c>
    </row>
    <row r="54" spans="2:4" hidden="1" x14ac:dyDescent="0.25">
      <c r="B54" s="11" t="s">
        <v>359</v>
      </c>
    </row>
    <row r="55" spans="2:4" hidden="1" x14ac:dyDescent="0.25">
      <c r="B55" s="11" t="s">
        <v>37</v>
      </c>
    </row>
    <row r="56" spans="2:4" hidden="1" x14ac:dyDescent="0.25">
      <c r="B56" s="11" t="s">
        <v>44</v>
      </c>
    </row>
    <row r="57" spans="2:4" hidden="1" x14ac:dyDescent="0.25">
      <c r="B57" s="11" t="s">
        <v>343</v>
      </c>
    </row>
    <row r="58" spans="2:4" hidden="1" x14ac:dyDescent="0.25">
      <c r="B58" s="11" t="s">
        <v>61</v>
      </c>
    </row>
    <row r="59" spans="2:4" hidden="1" x14ac:dyDescent="0.25">
      <c r="B59" s="11" t="s">
        <v>59</v>
      </c>
    </row>
    <row r="60" spans="2:4" hidden="1" x14ac:dyDescent="0.25">
      <c r="B60" s="11" t="s">
        <v>315</v>
      </c>
    </row>
    <row r="61" spans="2:4" hidden="1" x14ac:dyDescent="0.25">
      <c r="B61" s="11" t="s">
        <v>19</v>
      </c>
    </row>
    <row r="62" spans="2:4" hidden="1" x14ac:dyDescent="0.25">
      <c r="B62" s="11" t="s">
        <v>27</v>
      </c>
    </row>
    <row r="63" spans="2:4" hidden="1" x14ac:dyDescent="0.25">
      <c r="B63" s="11" t="s">
        <v>359</v>
      </c>
    </row>
    <row r="64" spans="2:4" hidden="1" x14ac:dyDescent="0.25">
      <c r="B64" s="11" t="s">
        <v>8</v>
      </c>
    </row>
    <row r="65" spans="2:4" hidden="1" x14ac:dyDescent="0.25">
      <c r="B65" s="11" t="s">
        <v>315</v>
      </c>
    </row>
    <row r="66" spans="2:4" hidden="1" x14ac:dyDescent="0.25">
      <c r="B66" s="11" t="s">
        <v>27</v>
      </c>
    </row>
    <row r="67" spans="2:4" hidden="1" x14ac:dyDescent="0.25">
      <c r="B67" s="11" t="s">
        <v>368</v>
      </c>
    </row>
    <row r="68" spans="2:4" hidden="1" x14ac:dyDescent="0.25">
      <c r="B68" s="11" t="s">
        <v>367</v>
      </c>
    </row>
    <row r="69" spans="2:4" hidden="1" x14ac:dyDescent="0.25">
      <c r="B69" s="11" t="s">
        <v>343</v>
      </c>
      <c r="D69" s="11" t="s">
        <v>0</v>
      </c>
    </row>
    <row r="70" spans="2:4" hidden="1" x14ac:dyDescent="0.25">
      <c r="B70" s="11" t="s">
        <v>8</v>
      </c>
    </row>
    <row r="71" spans="2:4" hidden="1" x14ac:dyDescent="0.25">
      <c r="B71" s="11" t="s">
        <v>315</v>
      </c>
      <c r="D71" s="11" t="s">
        <v>0</v>
      </c>
    </row>
    <row r="72" spans="2:4" hidden="1" x14ac:dyDescent="0.25">
      <c r="B72" s="11" t="s">
        <v>11</v>
      </c>
      <c r="D72" s="11" t="s">
        <v>0</v>
      </c>
    </row>
    <row r="73" spans="2:4" hidden="1" x14ac:dyDescent="0.25">
      <c r="B73" s="11" t="s">
        <v>12</v>
      </c>
      <c r="D73" s="11" t="s">
        <v>0</v>
      </c>
    </row>
    <row r="74" spans="2:4" hidden="1" x14ac:dyDescent="0.25">
      <c r="B74" s="11" t="s">
        <v>14</v>
      </c>
      <c r="D74" s="11" t="s">
        <v>0</v>
      </c>
    </row>
    <row r="75" spans="2:4" hidden="1" x14ac:dyDescent="0.25">
      <c r="B75" s="11" t="s">
        <v>315</v>
      </c>
      <c r="D75" s="11" t="s">
        <v>0</v>
      </c>
    </row>
    <row r="76" spans="2:4" hidden="1" x14ac:dyDescent="0.25">
      <c r="B76" s="11" t="s">
        <v>390</v>
      </c>
    </row>
    <row r="77" spans="2:4" hidden="1" x14ac:dyDescent="0.25">
      <c r="B77" s="11" t="s">
        <v>66</v>
      </c>
    </row>
    <row r="78" spans="2:4" hidden="1" x14ac:dyDescent="0.25">
      <c r="B78" s="11" t="s">
        <v>68</v>
      </c>
    </row>
  </sheetData>
  <sheetProtection password="C905" sheet="1" formatColumns="0" formatRows="0"/>
  <mergeCells count="14">
    <mergeCell ref="A42:E42"/>
    <mergeCell ref="A43:E43"/>
    <mergeCell ref="A6:D6"/>
    <mergeCell ref="A8:D8"/>
    <mergeCell ref="A38:E38"/>
    <mergeCell ref="A3:D3"/>
    <mergeCell ref="A39:E39"/>
    <mergeCell ref="A40:E40"/>
    <mergeCell ref="A41:E41"/>
    <mergeCell ref="A1:D1"/>
    <mergeCell ref="A2:D2"/>
    <mergeCell ref="A5:D5"/>
    <mergeCell ref="A4:D4"/>
    <mergeCell ref="A7:D7"/>
  </mergeCells>
  <dataValidations count="6">
    <dataValidation type="list" allowBlank="1" showInputMessage="1" showErrorMessage="1" sqref="D69:D72">
      <formula1>$D$69:$D$72</formula1>
    </dataValidation>
    <dataValidation type="list" allowBlank="1" showInputMessage="1" showErrorMessage="1" sqref="D32 D23 D17 D11 D15">
      <formula1>$B$47:$B$49</formula1>
    </dataValidation>
    <dataValidation type="list" allowBlank="1" showInputMessage="1" showErrorMessage="1" sqref="D27">
      <formula1>$B$51:$B$59</formula1>
    </dataValidation>
    <dataValidation type="list" allowBlank="1" showInputMessage="1" showErrorMessage="1" sqref="D19 D34">
      <formula1>$B$51:$B$57</formula1>
    </dataValidation>
    <dataValidation type="list" allowBlank="1" showInputMessage="1" showErrorMessage="1" sqref="D9">
      <formula1>$B$65:$B$70</formula1>
    </dataValidation>
    <dataValidation type="list" allowBlank="1" showInputMessage="1" showErrorMessage="1" promptTitle="Select from Drop-Down" sqref="D13">
      <formula1>$B$75:$B$78</formula1>
    </dataValidation>
  </dataValidations>
  <hyperlinks>
    <hyperlink ref="A3:D3" r:id="rId1" display="For more information, review the &quot;Accreditation Requirements SOP&quot;"/>
  </hyperlinks>
  <pageMargins left="0.5" right="0.5" top="0.75" bottom="0.75" header="0.3" footer="0.3"/>
  <pageSetup scale="65" fitToHeight="0"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G88"/>
  <sheetViews>
    <sheetView topLeftCell="A31" zoomScale="90" zoomScaleNormal="90" workbookViewId="0">
      <selection sqref="A1:D1"/>
    </sheetView>
  </sheetViews>
  <sheetFormatPr defaultRowHeight="15" x14ac:dyDescent="0.25"/>
  <cols>
    <col min="1" max="1" width="6.85546875" style="33" customWidth="1"/>
    <col min="2" max="2" width="55.28515625" style="33" customWidth="1"/>
    <col min="3" max="3" width="3.5703125" style="29" customWidth="1"/>
    <col min="4" max="4" width="37.85546875" style="11" customWidth="1"/>
    <col min="5" max="5" width="40.5703125" style="30" customWidth="1"/>
    <col min="6" max="6" width="6.42578125" style="17" customWidth="1"/>
    <col min="7" max="7" width="15.42578125" style="6" customWidth="1"/>
    <col min="8" max="16384" width="9.140625" style="6"/>
  </cols>
  <sheetData>
    <row r="1" spans="1:7" ht="21.75" customHeight="1" x14ac:dyDescent="0.25">
      <c r="A1" s="330" t="s">
        <v>42</v>
      </c>
      <c r="B1" s="330"/>
      <c r="C1" s="330"/>
      <c r="D1" s="331"/>
      <c r="E1" s="146" t="s">
        <v>58</v>
      </c>
    </row>
    <row r="2" spans="1:7" ht="409.5" customHeight="1" thickBot="1" x14ac:dyDescent="0.3">
      <c r="A2" s="332" t="s">
        <v>404</v>
      </c>
      <c r="B2" s="332"/>
      <c r="C2" s="332"/>
      <c r="D2" s="310"/>
      <c r="E2" s="285" t="str">
        <f ca="1">IF(AND(New_Application=1,Minor_App&lt;&gt;1),"This is not an Enhancement. Page 3 Enhancements Tab should not be completed. ",IF(MAX('Page 3 Enhancements'!F:F)&gt;0,"Development effort is potentially a major change.  Recommend a risk assessment be conducted to determine if Reassessment and Reauthorization are necessary.  Update security documentation as necessary. Contact your ISO for assistance. ",IF(AND(MAX('Page 3 Enhancements'!F:F)&lt;0,OR('Page 2 Security Activities'!D9="Mobile Application",AND(New_Application=0,Minor_App=1))),"Please Complete Page 3 Enhancements Tab. ",IF(AND(MAX('Page 3 Enhancements'!F:F)=0,New_Application=0),"No major changes are identified.   Recommend a risk assessment be conducted to determine if Reassessment and Reauthorization are necessary. ",""))))</f>
        <v/>
      </c>
      <c r="G2" s="11"/>
    </row>
    <row r="3" spans="1:7" ht="31.5" thickTop="1" thickBot="1" x14ac:dyDescent="0.3">
      <c r="A3" s="104" t="s">
        <v>290</v>
      </c>
      <c r="B3" s="106" t="s">
        <v>318</v>
      </c>
      <c r="C3" s="35"/>
      <c r="D3" s="153" t="s">
        <v>315</v>
      </c>
      <c r="E3" s="150" t="str">
        <f ca="1">IF(OR(ISBLANK(Existing_ATO),Existing_ATO=B68),"",IF(OR(Existing_ATO&lt;&gt;Yes_P3,ATO_More_Than_One&lt;&gt;"",ATO_Expires&lt;TODAY()+90),"Contact ISO to ensure there is an ATO in place. ",""))</f>
        <v/>
      </c>
      <c r="F3" s="17">
        <f>IF(Existing_ATO=No_P3,1,IF(Existing_ATO=B68,-1,0))</f>
        <v>-1</v>
      </c>
    </row>
    <row r="4" spans="1:7" ht="16.5" thickTop="1" thickBot="1" x14ac:dyDescent="0.3">
      <c r="A4" s="113"/>
      <c r="B4" s="107"/>
      <c r="C4" s="21"/>
      <c r="D4" s="9"/>
      <c r="E4" s="41"/>
    </row>
    <row r="5" spans="1:7" ht="34.5" customHeight="1" thickTop="1" thickBot="1" x14ac:dyDescent="0.3">
      <c r="A5" s="114" t="s">
        <v>304</v>
      </c>
      <c r="B5" s="108" t="s">
        <v>15</v>
      </c>
      <c r="C5" s="25"/>
      <c r="D5" s="153"/>
      <c r="E5" s="148" t="str">
        <f ca="1">IF(ISBLANK(ATO_Expires),"", IF(ATO_Expires&lt;TODAY(),"ATO is expired.  Contact ISO. ",IF(ATO_Expires&lt;(TODAY()+90),"Current ATO will expire within 90 days. ","")))</f>
        <v/>
      </c>
      <c r="F5" s="17">
        <f ca="1">IF(ATO_More_Than_One&lt;&gt;"",0,IF(AND(ISBLANK(ATO_Expires),ATO_More_Than_One=""),-1,IF(ATO_Expires&lt;TODAY()+90,1,0)))</f>
        <v>-1</v>
      </c>
    </row>
    <row r="6" spans="1:7" ht="16.5" thickTop="1" thickBot="1" x14ac:dyDescent="0.3">
      <c r="A6" s="115"/>
      <c r="B6" s="109"/>
      <c r="C6" s="154"/>
      <c r="D6" s="1" t="s">
        <v>325</v>
      </c>
      <c r="E6" s="42"/>
    </row>
    <row r="7" spans="1:7" ht="15.75" thickTop="1" x14ac:dyDescent="0.25">
      <c r="A7" s="116"/>
      <c r="B7" s="110" t="s">
        <v>3</v>
      </c>
      <c r="C7" s="26"/>
      <c r="D7" s="184"/>
      <c r="E7" s="40"/>
    </row>
    <row r="8" spans="1:7" ht="15.75" thickBot="1" x14ac:dyDescent="0.3">
      <c r="A8" s="113"/>
      <c r="B8" s="107"/>
      <c r="C8" s="21"/>
      <c r="D8" s="9"/>
      <c r="E8" s="41"/>
    </row>
    <row r="9" spans="1:7" ht="16.5" thickTop="1" thickBot="1" x14ac:dyDescent="0.3">
      <c r="A9" s="117" t="s">
        <v>305</v>
      </c>
      <c r="B9" s="111" t="s">
        <v>327</v>
      </c>
      <c r="C9" s="20"/>
      <c r="D9" s="153"/>
      <c r="E9" s="224" t="str">
        <f>IF(AND(ISBLANK(System_ATO),Existing_ATO=Yes_P3),"Identify the System Name or Identifier. ","")</f>
        <v/>
      </c>
    </row>
    <row r="10" spans="1:7" ht="16.5" thickTop="1" thickBot="1" x14ac:dyDescent="0.3">
      <c r="A10" s="113"/>
      <c r="B10" s="107"/>
      <c r="C10" s="21"/>
      <c r="D10" s="9"/>
      <c r="E10" s="41"/>
    </row>
    <row r="11" spans="1:7" ht="31.5" thickTop="1" thickBot="1" x14ac:dyDescent="0.3">
      <c r="A11" s="117" t="s">
        <v>305</v>
      </c>
      <c r="B11" s="111" t="s">
        <v>22</v>
      </c>
      <c r="C11" s="20"/>
      <c r="D11" s="153" t="s">
        <v>315</v>
      </c>
      <c r="E11" s="150" t="str">
        <f>IF(OR(ISBLANK(SC_Existing_ATO),SC_Existing_ATO=B81),"",IF(AND(OR(SC_Existing_ATO=B82,SC_Existing_ATO=B83,SC_Existing_ATO=B84),OR(Security_Categorization='Page 1 Define Requirements'!B54,Security_Categorization="")),"Please identify the Security Categorization for the development effort on Page 1. ",IF(AND(SC_Existing_ATO&lt;&gt;Security_Categorization,OR(Security_Categorization="High",AND(SC_Existing_ATO="Low",Security_Categorization="Moderate"))),"Security categorization of existing application will be impacted.  Review new Security Requirements for existing application.  Reassessment and Reauthorization is recommended to evaluate new control requirements. ","")))</f>
        <v/>
      </c>
      <c r="F11" s="17">
        <f>IF(OR(ISBLANK(SC_Existing_ATO),SC_Existing_ATO=B81),-1,IF(AND(SC_Existing_ATO&lt;&gt;Security_Categorization,OR(Security_Categorization="High",AND(SC_Existing_ATO="Low",Security_Categorization="Moderate"))),1,0))</f>
        <v>-1</v>
      </c>
    </row>
    <row r="12" spans="1:7" ht="16.5" thickTop="1" thickBot="1" x14ac:dyDescent="0.3">
      <c r="A12" s="113"/>
      <c r="B12" s="107"/>
      <c r="C12" s="21"/>
      <c r="D12" s="9"/>
      <c r="E12" s="41"/>
    </row>
    <row r="13" spans="1:7" ht="46.5" thickTop="1" thickBot="1" x14ac:dyDescent="0.3">
      <c r="A13" s="71" t="s">
        <v>291</v>
      </c>
      <c r="B13" s="64" t="s">
        <v>383</v>
      </c>
      <c r="C13" s="20"/>
      <c r="D13" s="153" t="s">
        <v>13</v>
      </c>
      <c r="E13" s="150" t="str">
        <f>IF(OR(Impact_Controls=Yes_P3,Impact_Controls=Unknown_P3), "If change affects compliance to security requirements, reassessment and reauthorization may be required. ","")</f>
        <v/>
      </c>
      <c r="F13" s="17">
        <f>IF(Impact_Controls=B68,-1,IF(Impact_Controls=Yes_P3,1,0))</f>
        <v>0</v>
      </c>
    </row>
    <row r="14" spans="1:7" ht="16.5" thickTop="1" thickBot="1" x14ac:dyDescent="0.3">
      <c r="A14" s="78"/>
      <c r="C14" s="21"/>
      <c r="D14" s="9"/>
      <c r="E14" s="41"/>
    </row>
    <row r="15" spans="1:7" ht="31.5" thickTop="1" thickBot="1" x14ac:dyDescent="0.3">
      <c r="A15" s="117" t="s">
        <v>295</v>
      </c>
      <c r="B15" s="111" t="s">
        <v>384</v>
      </c>
      <c r="C15" s="20"/>
      <c r="D15" s="153"/>
      <c r="E15" s="224" t="str">
        <f>IF(AND(Impact_Controls=Yes_P3,Sec_Impact_Details=""),"Please specify how security controls will be affected. ","")</f>
        <v/>
      </c>
    </row>
    <row r="16" spans="1:7" ht="16.5" thickTop="1" thickBot="1" x14ac:dyDescent="0.3">
      <c r="A16" s="78"/>
      <c r="C16" s="21"/>
      <c r="D16" s="9"/>
      <c r="E16" s="41"/>
    </row>
    <row r="17" spans="1:6" ht="31.5" thickTop="1" thickBot="1" x14ac:dyDescent="0.3">
      <c r="A17" s="75" t="s">
        <v>292</v>
      </c>
      <c r="B17" s="91" t="s">
        <v>56</v>
      </c>
      <c r="C17" s="154"/>
      <c r="D17" s="2" t="s">
        <v>54</v>
      </c>
      <c r="E17" s="333" t="str">
        <f>IF(SUM(F17:F29)&gt;0,"This development effort will introduce new or changes to hardware or software.  Ensure development complies with security requirements. ","")&amp;IF(ISBLANK(C21),"","Decommissioning of existing hardware/ software may impact other applications or systems. Contact ISO for assistance. ")&amp;IF(ISBLANK(C23),"","For changes in application/ system location, ensure all necessary parties are notified. ")&amp;IF(ISBLANK(C25),"","Change in information or data processed/ stored/ transmitted may impact current PIAs. Contact your PO for assistance.")</f>
        <v/>
      </c>
    </row>
    <row r="18" spans="1:6" ht="31.5" thickTop="1" thickBot="1" x14ac:dyDescent="0.3">
      <c r="A18" s="118"/>
      <c r="B18" s="123"/>
      <c r="C18" s="154"/>
      <c r="D18" s="2" t="s">
        <v>55</v>
      </c>
      <c r="E18" s="334"/>
    </row>
    <row r="19" spans="1:6" ht="16.5" thickTop="1" thickBot="1" x14ac:dyDescent="0.3">
      <c r="A19" s="118"/>
      <c r="B19" s="123"/>
      <c r="C19" s="154"/>
      <c r="D19" s="291" t="s">
        <v>439</v>
      </c>
      <c r="E19" s="334"/>
    </row>
    <row r="20" spans="1:6" ht="31.5" thickTop="1" thickBot="1" x14ac:dyDescent="0.3">
      <c r="A20" s="118"/>
      <c r="B20" s="123"/>
      <c r="C20" s="154"/>
      <c r="D20" s="291" t="s">
        <v>331</v>
      </c>
      <c r="E20" s="334"/>
    </row>
    <row r="21" spans="1:6" ht="31.5" thickTop="1" thickBot="1" x14ac:dyDescent="0.3">
      <c r="A21" s="118"/>
      <c r="B21" s="123"/>
      <c r="C21" s="154"/>
      <c r="D21" s="2" t="s">
        <v>398</v>
      </c>
      <c r="E21" s="334"/>
      <c r="F21" s="17" t="str">
        <f>IF(C21&lt;&gt;"",1,"")</f>
        <v/>
      </c>
    </row>
    <row r="22" spans="1:6" ht="61.5" thickTop="1" thickBot="1" x14ac:dyDescent="0.3">
      <c r="A22" s="118"/>
      <c r="B22" s="123"/>
      <c r="C22" s="154"/>
      <c r="D22" s="2" t="s">
        <v>332</v>
      </c>
      <c r="E22" s="334"/>
      <c r="F22" s="17" t="str">
        <f>IF(New_Threat_Vectors&lt;&gt;"",1,"")</f>
        <v/>
      </c>
    </row>
    <row r="23" spans="1:6" ht="31.5" thickTop="1" thickBot="1" x14ac:dyDescent="0.3">
      <c r="A23" s="118"/>
      <c r="B23" s="123"/>
      <c r="C23" s="154"/>
      <c r="D23" s="2" t="s">
        <v>382</v>
      </c>
      <c r="E23" s="334"/>
      <c r="F23" s="17" t="str">
        <f>IF(C23&lt;&gt;"",1,"")</f>
        <v/>
      </c>
    </row>
    <row r="24" spans="1:6" ht="46.5" thickTop="1" thickBot="1" x14ac:dyDescent="0.3">
      <c r="A24" s="118"/>
      <c r="B24" s="123"/>
      <c r="C24" s="154"/>
      <c r="D24" s="2" t="s">
        <v>402</v>
      </c>
      <c r="E24" s="334"/>
      <c r="F24" s="17" t="str">
        <f>IF(Replace_SW&lt;&gt;"",1,"")</f>
        <v/>
      </c>
    </row>
    <row r="25" spans="1:6" ht="46.5" thickTop="1" thickBot="1" x14ac:dyDescent="0.3">
      <c r="A25" s="118"/>
      <c r="B25" s="123"/>
      <c r="C25" s="154"/>
      <c r="D25" s="2" t="s">
        <v>397</v>
      </c>
      <c r="E25" s="334"/>
      <c r="F25" s="17" t="str">
        <f>IF(C25&lt;&gt;"",1,"")</f>
        <v/>
      </c>
    </row>
    <row r="26" spans="1:6" ht="31.5" thickTop="1" thickBot="1" x14ac:dyDescent="0.3">
      <c r="A26" s="118"/>
      <c r="B26" s="123"/>
      <c r="C26" s="154"/>
      <c r="D26" s="291" t="s">
        <v>440</v>
      </c>
      <c r="E26" s="334"/>
      <c r="F26" s="17" t="str">
        <f>IF(C26&lt;&gt;"",1,"")</f>
        <v/>
      </c>
    </row>
    <row r="27" spans="1:6" ht="46.5" thickTop="1" thickBot="1" x14ac:dyDescent="0.3">
      <c r="A27" s="118"/>
      <c r="B27" s="123"/>
      <c r="C27" s="154"/>
      <c r="D27" s="291" t="s">
        <v>441</v>
      </c>
      <c r="E27" s="334"/>
      <c r="F27" s="17" t="str">
        <f>IF(C27&lt;&gt;"",1,"")</f>
        <v/>
      </c>
    </row>
    <row r="28" spans="1:6" ht="31.5" thickTop="1" thickBot="1" x14ac:dyDescent="0.3">
      <c r="A28" s="118"/>
      <c r="B28" s="123"/>
      <c r="C28" s="154"/>
      <c r="D28" s="291" t="s">
        <v>442</v>
      </c>
      <c r="E28" s="334"/>
      <c r="F28" s="17" t="str">
        <f>IF(C28&lt;&gt;"",1,"")</f>
        <v/>
      </c>
    </row>
    <row r="29" spans="1:6" ht="16.5" thickTop="1" thickBot="1" x14ac:dyDescent="0.3">
      <c r="A29" s="119"/>
      <c r="B29" s="125"/>
      <c r="C29" s="154"/>
      <c r="D29" s="2" t="s">
        <v>8</v>
      </c>
      <c r="E29" s="335"/>
      <c r="F29" s="17" t="str">
        <f>IF(Other_Changes&lt;&gt;"",0.5,"")</f>
        <v/>
      </c>
    </row>
    <row r="30" spans="1:6" ht="16.5" thickTop="1" thickBot="1" x14ac:dyDescent="0.3">
      <c r="A30" s="78"/>
      <c r="C30" s="21"/>
      <c r="D30" s="9"/>
      <c r="E30" s="183"/>
    </row>
    <row r="31" spans="1:6" ht="16.5" thickTop="1" thickBot="1" x14ac:dyDescent="0.3">
      <c r="A31" s="117" t="s">
        <v>296</v>
      </c>
      <c r="B31" s="111" t="s">
        <v>326</v>
      </c>
      <c r="C31" s="20"/>
      <c r="D31" s="207"/>
      <c r="E31" s="224" t="str">
        <f>IF(AND(SUM(F17:F29)&gt;0,Change_Details=""),"Please provide detail of changes. ","")</f>
        <v/>
      </c>
    </row>
    <row r="32" spans="1:6" ht="16.5" thickTop="1" thickBot="1" x14ac:dyDescent="0.3">
      <c r="A32" s="78"/>
      <c r="C32" s="21"/>
      <c r="D32" s="9"/>
      <c r="E32" s="41"/>
    </row>
    <row r="33" spans="1:6" ht="31.5" thickTop="1" thickBot="1" x14ac:dyDescent="0.3">
      <c r="A33" s="71" t="s">
        <v>293</v>
      </c>
      <c r="B33" s="64" t="s">
        <v>403</v>
      </c>
      <c r="C33" s="20"/>
      <c r="D33" s="153" t="s">
        <v>315</v>
      </c>
      <c r="E33" s="150" t="str">
        <f>IF(OR(Config_Change=Yes_P3,Config_Change=Unknown_P3), "This development effort may change the current configuration. Developers, System Administrators, or Project Managers should ensure security configuration management plan is updated or security configuration checklist is completed. ","")</f>
        <v/>
      </c>
      <c r="F33" s="17">
        <f>IF(Config_Change=B68,-1,IF(Config_Change=Yes_P3,0.5,0))</f>
        <v>-1</v>
      </c>
    </row>
    <row r="34" spans="1:6" ht="16.5" thickTop="1" thickBot="1" x14ac:dyDescent="0.3">
      <c r="A34" s="78"/>
      <c r="C34" s="21"/>
      <c r="D34" s="9"/>
      <c r="E34" s="41"/>
    </row>
    <row r="35" spans="1:6" ht="16.5" thickTop="1" thickBot="1" x14ac:dyDescent="0.3">
      <c r="A35" s="117" t="s">
        <v>297</v>
      </c>
      <c r="B35" s="111" t="s">
        <v>29</v>
      </c>
      <c r="C35" s="20"/>
      <c r="D35" s="153"/>
      <c r="E35" s="150"/>
    </row>
    <row r="36" spans="1:6" ht="16.5" thickTop="1" thickBot="1" x14ac:dyDescent="0.3">
      <c r="A36" s="78"/>
      <c r="C36" s="21"/>
      <c r="D36" s="9"/>
      <c r="E36" s="41"/>
    </row>
    <row r="37" spans="1:6" ht="31.5" thickTop="1" thickBot="1" x14ac:dyDescent="0.3">
      <c r="A37" s="71" t="s">
        <v>294</v>
      </c>
      <c r="B37" s="64" t="s">
        <v>36</v>
      </c>
      <c r="C37" s="20"/>
      <c r="D37" s="153" t="s">
        <v>315</v>
      </c>
      <c r="E37" s="150" t="str">
        <f>IF(New_Interconnection=Yes_P3, "This development effort will result in a new interconnection.  Ensure an Enterprise Security Change Control Board (ESCCB) request is completed.  Determine if an Interconnection Security Agreement (ISA) is needed. ",IF(New_Interconnection=Unknown_P3, "Verify that no new interconnections to another application/ system is required.  New interconnections may require an Enterprise Security Change Control Board (ESCCB) change request and/ or Interconnection Security Agreement (ISA). ",""))</f>
        <v/>
      </c>
      <c r="F37" s="17">
        <f>IF(New_Interconnection=B68,-1,IF(New_Interconnection=Yes_P3,0.5,0))</f>
        <v>-1</v>
      </c>
    </row>
    <row r="38" spans="1:6" ht="16.5" thickTop="1" thickBot="1" x14ac:dyDescent="0.3">
      <c r="A38" s="78"/>
      <c r="C38" s="21"/>
      <c r="D38" s="9"/>
      <c r="E38" s="43" t="str">
        <f>IF(New_Interconnection=No_P3,"Skip questions 5a-5d.","")</f>
        <v/>
      </c>
    </row>
    <row r="39" spans="1:6" ht="31.5" thickTop="1" thickBot="1" x14ac:dyDescent="0.3">
      <c r="A39" s="117" t="s">
        <v>299</v>
      </c>
      <c r="B39" s="111" t="s">
        <v>333</v>
      </c>
      <c r="C39" s="20"/>
      <c r="D39" s="153"/>
      <c r="E39" s="155" t="str">
        <f>IF(AND(New_Interconnection=Yes_P3, ISBLANK(New_Interconnection_Details)),"Describe the connection. ","")</f>
        <v/>
      </c>
    </row>
    <row r="40" spans="1:6" ht="16.5" thickTop="1" thickBot="1" x14ac:dyDescent="0.3">
      <c r="A40" s="78"/>
      <c r="C40" s="21"/>
      <c r="D40" s="9"/>
      <c r="E40" s="43"/>
    </row>
    <row r="41" spans="1:6" ht="31.5" thickTop="1" thickBot="1" x14ac:dyDescent="0.3">
      <c r="A41" s="117" t="s">
        <v>300</v>
      </c>
      <c r="B41" s="111" t="s">
        <v>317</v>
      </c>
      <c r="C41" s="20"/>
      <c r="D41" s="153" t="s">
        <v>315</v>
      </c>
      <c r="E41" s="216" t="str">
        <f>IF(ISBLANK(New_Interconnection_Int_Ext),"",IF(New_Interconnection_Int_Ext&lt;&gt;B85,"An "&amp;New_Interconnection_Int_Ext&amp;" Interconnection Security Agreement (ISA) and Memorandum of Understanding (MOU) may be required. ",""))</f>
        <v/>
      </c>
      <c r="F41" s="17">
        <f>IF(New_Interconnection_Int_Ext=B85,-1,IF(New_Interconnection_Int_Ext=Internal_P3,0.5,1))</f>
        <v>-1</v>
      </c>
    </row>
    <row r="42" spans="1:6" ht="16.5" thickTop="1" thickBot="1" x14ac:dyDescent="0.3">
      <c r="A42" s="78"/>
      <c r="C42" s="21"/>
      <c r="D42" s="9"/>
      <c r="E42" s="43"/>
    </row>
    <row r="43" spans="1:6" ht="46.5" thickTop="1" thickBot="1" x14ac:dyDescent="0.3">
      <c r="A43" s="117" t="s">
        <v>301</v>
      </c>
      <c r="B43" s="111" t="s">
        <v>6</v>
      </c>
      <c r="C43" s="20"/>
      <c r="D43" s="153" t="s">
        <v>315</v>
      </c>
      <c r="E43" s="150" t="str">
        <f>IF(OR(ISBLANK(New_Interconnection_Agreement),New_Interconnection_Agreement=B68), "",IF(New_Interconnection_Agreement&lt;&gt;Yes_P3, "No known agreement exists for this interconnection.  Ensure an Interconnection Security Agreement (ISA), Memorandum of Understanding (MOU), or Data Use Agreement (DUA) is in place to enable data sharing." &amp; " Contact Health Information Access (VHAHIGHIA@va.gov) and ISO for assistance.",""))</f>
        <v/>
      </c>
      <c r="F43" s="17">
        <f>IF(New_Interconnection_Agreement=B68,-1,IF(New_Interconnection_Agreement=No_P3,0.5,0))</f>
        <v>-1</v>
      </c>
    </row>
    <row r="44" spans="1:6" ht="16.5" thickTop="1" thickBot="1" x14ac:dyDescent="0.3">
      <c r="A44" s="78"/>
      <c r="C44" s="21"/>
      <c r="D44" s="9"/>
      <c r="E44" s="41"/>
    </row>
    <row r="45" spans="1:6" ht="31.5" thickTop="1" thickBot="1" x14ac:dyDescent="0.3">
      <c r="A45" s="120" t="s">
        <v>306</v>
      </c>
      <c r="B45" s="112" t="s">
        <v>43</v>
      </c>
      <c r="C45" s="27"/>
      <c r="D45" s="153"/>
      <c r="E45" s="152" t="str">
        <f>IF(AND(ISBLANK(Existing_Interconnection_Agreement),New_Interconnection_Agreement=Yes_P3),"Identify document or location of existing agreement.","")</f>
        <v/>
      </c>
    </row>
    <row r="64" spans="4:4" x14ac:dyDescent="0.25">
      <c r="D64" s="185"/>
    </row>
    <row r="65" spans="2:4" x14ac:dyDescent="0.25">
      <c r="D65" s="185"/>
    </row>
    <row r="68" spans="2:4" hidden="1" x14ac:dyDescent="0.25">
      <c r="B68" s="33" t="s">
        <v>315</v>
      </c>
    </row>
    <row r="69" spans="2:4" hidden="1" x14ac:dyDescent="0.25">
      <c r="B69" s="33" t="s">
        <v>11</v>
      </c>
    </row>
    <row r="70" spans="2:4" hidden="1" x14ac:dyDescent="0.25">
      <c r="B70" s="33" t="s">
        <v>13</v>
      </c>
    </row>
    <row r="71" spans="2:4" hidden="1" x14ac:dyDescent="0.25">
      <c r="B71" s="33" t="s">
        <v>14</v>
      </c>
    </row>
    <row r="72" spans="2:4" hidden="1" x14ac:dyDescent="0.25">
      <c r="B72" s="33" t="s">
        <v>315</v>
      </c>
    </row>
    <row r="73" spans="2:4" hidden="1" x14ac:dyDescent="0.25">
      <c r="B73" s="33" t="s">
        <v>17</v>
      </c>
      <c r="D73" s="11" t="s">
        <v>0</v>
      </c>
    </row>
    <row r="74" spans="2:4" hidden="1" x14ac:dyDescent="0.25">
      <c r="B74" s="33" t="s">
        <v>18</v>
      </c>
      <c r="D74" s="11" t="s">
        <v>0</v>
      </c>
    </row>
    <row r="75" spans="2:4" hidden="1" x14ac:dyDescent="0.25">
      <c r="B75" s="33" t="s">
        <v>16</v>
      </c>
    </row>
    <row r="76" spans="2:4" hidden="1" x14ac:dyDescent="0.25">
      <c r="B76" s="33" t="s">
        <v>8</v>
      </c>
      <c r="D76" s="11" t="s">
        <v>0</v>
      </c>
    </row>
    <row r="77" spans="2:4" hidden="1" x14ac:dyDescent="0.25">
      <c r="B77" s="33" t="s">
        <v>315</v>
      </c>
    </row>
    <row r="78" spans="2:4" hidden="1" x14ac:dyDescent="0.25">
      <c r="B78" s="33" t="s">
        <v>19</v>
      </c>
    </row>
    <row r="79" spans="2:4" hidden="1" x14ac:dyDescent="0.25">
      <c r="B79" s="33" t="s">
        <v>16</v>
      </c>
    </row>
    <row r="80" spans="2:4" hidden="1" x14ac:dyDescent="0.25">
      <c r="B80" s="33" t="s">
        <v>8</v>
      </c>
    </row>
    <row r="81" spans="2:2" hidden="1" x14ac:dyDescent="0.25">
      <c r="B81" s="33" t="s">
        <v>315</v>
      </c>
    </row>
    <row r="82" spans="2:2" hidden="1" x14ac:dyDescent="0.25">
      <c r="B82" s="33" t="s">
        <v>26</v>
      </c>
    </row>
    <row r="83" spans="2:2" hidden="1" x14ac:dyDescent="0.25">
      <c r="B83" s="33" t="s">
        <v>20</v>
      </c>
    </row>
    <row r="84" spans="2:2" hidden="1" x14ac:dyDescent="0.25">
      <c r="B84" s="33" t="s">
        <v>21</v>
      </c>
    </row>
    <row r="85" spans="2:2" hidden="1" x14ac:dyDescent="0.25">
      <c r="B85" s="33" t="s">
        <v>315</v>
      </c>
    </row>
    <row r="86" spans="2:2" hidden="1" x14ac:dyDescent="0.25">
      <c r="B86" s="33" t="s">
        <v>67</v>
      </c>
    </row>
    <row r="87" spans="2:2" hidden="1" x14ac:dyDescent="0.25">
      <c r="B87" s="33" t="s">
        <v>66</v>
      </c>
    </row>
    <row r="88" spans="2:2" hidden="1" x14ac:dyDescent="0.25">
      <c r="B88" s="33" t="s">
        <v>396</v>
      </c>
    </row>
  </sheetData>
  <sheetProtection password="C905" sheet="1" formatColumns="0" formatRows="0"/>
  <mergeCells count="3">
    <mergeCell ref="A1:D1"/>
    <mergeCell ref="A2:D2"/>
    <mergeCell ref="E17:E29"/>
  </mergeCells>
  <dataValidations count="4">
    <dataValidation type="list" allowBlank="1" showInputMessage="1" showErrorMessage="1" sqref="G76">
      <formula1>$D$73:$D$76</formula1>
    </dataValidation>
    <dataValidation type="list" allowBlank="1" showInputMessage="1" showErrorMessage="1" sqref="D37 D43 D33 D3 D13">
      <formula1>$B$68:$B$71</formula1>
    </dataValidation>
    <dataValidation type="list" allowBlank="1" showInputMessage="1" showErrorMessage="1" sqref="D41">
      <formula1>$B$85:$B$88</formula1>
    </dataValidation>
    <dataValidation type="list" allowBlank="1" showInputMessage="1" showErrorMessage="1" sqref="D11">
      <formula1>$B$81:$B$84</formula1>
    </dataValidation>
  </dataValidations>
  <pageMargins left="0.5" right="0.5" top="0.75" bottom="0.75" header="0.3" footer="0.3"/>
  <pageSetup scale="66"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E60"/>
  <sheetViews>
    <sheetView zoomScale="90" zoomScaleNormal="90" workbookViewId="0">
      <selection activeCell="G33" sqref="G33"/>
    </sheetView>
  </sheetViews>
  <sheetFormatPr defaultRowHeight="15" x14ac:dyDescent="0.25"/>
  <cols>
    <col min="1" max="1" width="6.140625" style="36" customWidth="1"/>
    <col min="2" max="2" width="48.7109375" style="185" customWidth="1"/>
    <col min="3" max="3" width="4" style="36" customWidth="1"/>
    <col min="4" max="4" width="48.140625" style="185" customWidth="1"/>
    <col min="5" max="16384" width="9.140625" style="36"/>
  </cols>
  <sheetData>
    <row r="1" spans="1:5" s="6" customFormat="1" ht="22.5" thickTop="1" thickBot="1" x14ac:dyDescent="0.3">
      <c r="A1" s="336" t="s">
        <v>385</v>
      </c>
      <c r="B1" s="337"/>
      <c r="C1" s="337"/>
      <c r="D1" s="338"/>
      <c r="E1" s="11"/>
    </row>
    <row r="2" spans="1:5" s="6" customFormat="1" ht="108" customHeight="1" thickTop="1" thickBot="1" x14ac:dyDescent="0.3">
      <c r="A2" s="339" t="s">
        <v>388</v>
      </c>
      <c r="B2" s="340"/>
      <c r="C2" s="340"/>
      <c r="D2" s="341"/>
      <c r="E2" s="11"/>
    </row>
    <row r="3" spans="1:5" s="13" customFormat="1" ht="16.5" thickTop="1" thickBot="1" x14ac:dyDescent="0.3">
      <c r="A3" s="267" t="s">
        <v>290</v>
      </c>
      <c r="B3" s="121" t="s">
        <v>387</v>
      </c>
      <c r="C3" s="37"/>
      <c r="D3" s="255" t="s">
        <v>46</v>
      </c>
    </row>
    <row r="4" spans="1:5" s="13" customFormat="1" ht="16.5" thickTop="1" thickBot="1" x14ac:dyDescent="0.3">
      <c r="A4" s="268"/>
      <c r="B4" s="186"/>
      <c r="C4" s="38"/>
      <c r="D4" s="256"/>
    </row>
    <row r="5" spans="1:5" s="13" customFormat="1" ht="16.5" thickTop="1" thickBot="1" x14ac:dyDescent="0.3">
      <c r="A5" s="269" t="s">
        <v>304</v>
      </c>
      <c r="B5" s="122" t="s">
        <v>9</v>
      </c>
      <c r="C5" s="37"/>
      <c r="D5" s="255"/>
    </row>
    <row r="6" spans="1:5" s="13" customFormat="1" ht="16.5" thickTop="1" thickBot="1" x14ac:dyDescent="0.3">
      <c r="A6" s="270"/>
      <c r="B6" s="187"/>
      <c r="C6" s="8"/>
      <c r="D6" s="256"/>
    </row>
    <row r="7" spans="1:5" s="13" customFormat="1" ht="16.5" thickTop="1" thickBot="1" x14ac:dyDescent="0.3">
      <c r="A7" s="271" t="s">
        <v>291</v>
      </c>
      <c r="B7" s="91" t="s">
        <v>416</v>
      </c>
      <c r="C7" s="124"/>
      <c r="D7" s="255">
        <v>43344</v>
      </c>
    </row>
    <row r="8" spans="1:5" s="13" customFormat="1" ht="15.75" thickTop="1" x14ac:dyDescent="0.25">
      <c r="A8" s="272"/>
      <c r="B8" s="170" t="s">
        <v>10</v>
      </c>
      <c r="C8" s="126"/>
      <c r="D8" s="257"/>
    </row>
    <row r="9" spans="1:5" s="13" customFormat="1" ht="15.75" thickBot="1" x14ac:dyDescent="0.3">
      <c r="A9" s="270"/>
      <c r="B9" s="187"/>
      <c r="C9" s="8"/>
      <c r="D9" s="256"/>
    </row>
    <row r="10" spans="1:5" s="13" customFormat="1" ht="16.5" thickTop="1" thickBot="1" x14ac:dyDescent="0.3">
      <c r="A10" s="269" t="s">
        <v>295</v>
      </c>
      <c r="B10" s="122" t="s">
        <v>417</v>
      </c>
      <c r="C10" s="124"/>
      <c r="D10" s="255" t="s">
        <v>472</v>
      </c>
    </row>
    <row r="11" spans="1:5" s="13" customFormat="1" ht="15.75" thickTop="1" x14ac:dyDescent="0.25">
      <c r="A11" s="272"/>
      <c r="B11" s="170" t="s">
        <v>10</v>
      </c>
      <c r="C11" s="126"/>
      <c r="D11" s="257"/>
    </row>
    <row r="12" spans="1:5" s="13" customFormat="1" ht="15.75" thickBot="1" x14ac:dyDescent="0.3">
      <c r="A12" s="270"/>
      <c r="B12" s="187"/>
      <c r="C12" s="8"/>
      <c r="D12" s="256"/>
    </row>
    <row r="13" spans="1:5" s="13" customFormat="1" ht="16.5" thickTop="1" thickBot="1" x14ac:dyDescent="0.3">
      <c r="A13" s="271" t="s">
        <v>292</v>
      </c>
      <c r="B13" s="91" t="s">
        <v>378</v>
      </c>
      <c r="C13" s="124"/>
      <c r="D13" s="255" t="s">
        <v>475</v>
      </c>
    </row>
    <row r="14" spans="1:5" s="13" customFormat="1" ht="30.75" thickTop="1" x14ac:dyDescent="0.25">
      <c r="A14" s="272"/>
      <c r="B14" s="170" t="s">
        <v>452</v>
      </c>
      <c r="C14" s="126"/>
      <c r="D14" s="257"/>
    </row>
    <row r="15" spans="1:5" s="13" customFormat="1" ht="15.75" thickBot="1" x14ac:dyDescent="0.3">
      <c r="A15" s="270"/>
      <c r="B15" s="187"/>
      <c r="C15" s="8"/>
      <c r="D15" s="256"/>
    </row>
    <row r="16" spans="1:5" s="13" customFormat="1" ht="31.5" thickTop="1" thickBot="1" x14ac:dyDescent="0.3">
      <c r="A16" s="271" t="s">
        <v>293</v>
      </c>
      <c r="B16" s="91" t="s">
        <v>51</v>
      </c>
      <c r="C16" s="124"/>
      <c r="D16" s="255" t="s">
        <v>473</v>
      </c>
    </row>
    <row r="17" spans="1:4" s="13" customFormat="1" ht="76.5" thickTop="1" thickBot="1" x14ac:dyDescent="0.3">
      <c r="A17" s="273"/>
      <c r="B17" s="125"/>
      <c r="C17" s="126"/>
      <c r="D17" s="255" t="s">
        <v>474</v>
      </c>
    </row>
    <row r="18" spans="1:4" s="13" customFormat="1" ht="16.5" thickTop="1" thickBot="1" x14ac:dyDescent="0.3">
      <c r="A18" s="270"/>
      <c r="B18" s="187"/>
      <c r="C18" s="8"/>
      <c r="D18" s="256"/>
    </row>
    <row r="19" spans="1:4" s="13" customFormat="1" ht="16.5" thickTop="1" thickBot="1" x14ac:dyDescent="0.3">
      <c r="A19" s="271" t="s">
        <v>294</v>
      </c>
      <c r="B19" s="91" t="s">
        <v>330</v>
      </c>
      <c r="C19" s="124"/>
      <c r="D19" s="258" t="s">
        <v>467</v>
      </c>
    </row>
    <row r="20" spans="1:4" s="13" customFormat="1" ht="15.75" thickTop="1" x14ac:dyDescent="0.25">
      <c r="A20" s="272"/>
      <c r="B20" s="170" t="s">
        <v>427</v>
      </c>
      <c r="C20" s="126"/>
      <c r="D20" s="257"/>
    </row>
    <row r="21" spans="1:4" s="13" customFormat="1" x14ac:dyDescent="0.25">
      <c r="A21" s="272"/>
      <c r="B21" s="286" t="s">
        <v>428</v>
      </c>
      <c r="C21" s="126"/>
      <c r="D21" s="257"/>
    </row>
    <row r="22" spans="1:4" s="13" customFormat="1" ht="15.75" thickBot="1" x14ac:dyDescent="0.3">
      <c r="A22" s="270"/>
      <c r="B22" s="187"/>
      <c r="C22" s="8"/>
      <c r="D22" s="256"/>
    </row>
    <row r="23" spans="1:4" s="13" customFormat="1" ht="16.5" thickTop="1" thickBot="1" x14ac:dyDescent="0.3">
      <c r="A23" s="271" t="s">
        <v>302</v>
      </c>
      <c r="B23" s="91" t="s">
        <v>329</v>
      </c>
      <c r="C23" s="124"/>
      <c r="D23" s="255" t="s">
        <v>480</v>
      </c>
    </row>
    <row r="24" spans="1:4" s="13" customFormat="1" ht="15.75" thickTop="1" x14ac:dyDescent="0.25">
      <c r="A24" s="272"/>
      <c r="B24" s="170" t="s">
        <v>429</v>
      </c>
      <c r="C24" s="126"/>
      <c r="D24" s="257"/>
    </row>
    <row r="25" spans="1:4" s="13" customFormat="1" ht="15.75" thickBot="1" x14ac:dyDescent="0.3">
      <c r="A25" s="270"/>
      <c r="B25" s="187"/>
      <c r="C25" s="8"/>
      <c r="D25" s="256"/>
    </row>
    <row r="26" spans="1:4" s="13" customFormat="1" ht="31.5" thickTop="1" thickBot="1" x14ac:dyDescent="0.3">
      <c r="A26" s="271" t="s">
        <v>307</v>
      </c>
      <c r="B26" s="91" t="s">
        <v>7</v>
      </c>
      <c r="C26" s="124"/>
      <c r="D26" s="255" t="s">
        <v>476</v>
      </c>
    </row>
    <row r="27" spans="1:4" s="13" customFormat="1" ht="17.25" customHeight="1" thickTop="1" x14ac:dyDescent="0.25">
      <c r="A27" s="272"/>
      <c r="B27" s="170" t="s">
        <v>430</v>
      </c>
      <c r="C27" s="126"/>
      <c r="D27" s="257"/>
    </row>
    <row r="28" spans="1:4" s="13" customFormat="1" ht="15.75" thickBot="1" x14ac:dyDescent="0.3">
      <c r="A28" s="270"/>
      <c r="B28" s="187"/>
      <c r="C28" s="8"/>
      <c r="D28" s="256"/>
    </row>
    <row r="29" spans="1:4" s="13" customFormat="1" ht="16.5" thickTop="1" thickBot="1" x14ac:dyDescent="0.3">
      <c r="A29" s="271" t="s">
        <v>308</v>
      </c>
      <c r="B29" s="91" t="s">
        <v>453</v>
      </c>
      <c r="C29" s="124"/>
      <c r="D29" s="255" t="s">
        <v>482</v>
      </c>
    </row>
    <row r="30" spans="1:4" s="13" customFormat="1" ht="15.75" thickTop="1" x14ac:dyDescent="0.25">
      <c r="A30" s="272"/>
      <c r="B30" s="170" t="s">
        <v>431</v>
      </c>
      <c r="C30" s="126"/>
      <c r="D30" s="259"/>
    </row>
    <row r="31" spans="1:4" s="13" customFormat="1" ht="15.75" thickBot="1" x14ac:dyDescent="0.3">
      <c r="A31" s="268"/>
      <c r="B31" s="186"/>
      <c r="C31" s="8"/>
      <c r="D31" s="260"/>
    </row>
    <row r="32" spans="1:4" s="13" customFormat="1" ht="46.5" thickTop="1" thickBot="1" x14ac:dyDescent="0.3">
      <c r="A32" s="274" t="s">
        <v>309</v>
      </c>
      <c r="B32" s="292" t="s">
        <v>454</v>
      </c>
      <c r="C32" s="156"/>
      <c r="D32" s="261" t="s">
        <v>52</v>
      </c>
    </row>
    <row r="33" spans="1:4" ht="16.5" thickTop="1" thickBot="1" x14ac:dyDescent="0.3">
      <c r="A33" s="275"/>
      <c r="B33" s="287"/>
      <c r="C33" s="156"/>
      <c r="D33" s="262" t="s">
        <v>53</v>
      </c>
    </row>
    <row r="34" spans="1:4" ht="31.5" thickTop="1" thickBot="1" x14ac:dyDescent="0.3">
      <c r="A34" s="275"/>
      <c r="B34" s="287"/>
      <c r="C34" s="156"/>
      <c r="D34" s="262" t="s">
        <v>334</v>
      </c>
    </row>
    <row r="35" spans="1:4" ht="31.5" thickTop="1" thickBot="1" x14ac:dyDescent="0.3">
      <c r="A35" s="275"/>
      <c r="B35" s="287"/>
      <c r="C35" s="156"/>
      <c r="D35" s="263" t="s">
        <v>335</v>
      </c>
    </row>
    <row r="36" spans="1:4" ht="16.5" thickTop="1" thickBot="1" x14ac:dyDescent="0.3">
      <c r="A36" s="275"/>
      <c r="B36" s="287"/>
      <c r="C36" s="156"/>
      <c r="D36" s="263" t="s">
        <v>399</v>
      </c>
    </row>
    <row r="37" spans="1:4" ht="16.5" thickTop="1" thickBot="1" x14ac:dyDescent="0.3">
      <c r="A37" s="275"/>
      <c r="B37" s="287"/>
      <c r="C37" s="156"/>
      <c r="D37" s="263" t="s">
        <v>400</v>
      </c>
    </row>
    <row r="38" spans="1:4" ht="16.5" thickTop="1" thickBot="1" x14ac:dyDescent="0.3">
      <c r="A38" s="275"/>
      <c r="B38" s="287"/>
      <c r="C38" s="156" t="s">
        <v>38</v>
      </c>
      <c r="D38" s="263" t="s">
        <v>401</v>
      </c>
    </row>
    <row r="39" spans="1:4" ht="16.5" thickTop="1" thickBot="1" x14ac:dyDescent="0.3">
      <c r="A39" s="276"/>
      <c r="B39" s="288"/>
      <c r="C39" s="156"/>
      <c r="D39" s="262" t="s">
        <v>8</v>
      </c>
    </row>
    <row r="40" spans="1:4" s="13" customFormat="1" ht="16.5" thickTop="1" thickBot="1" x14ac:dyDescent="0.3">
      <c r="A40" s="268"/>
      <c r="B40" s="186"/>
      <c r="C40" s="38"/>
      <c r="D40" s="256"/>
    </row>
    <row r="41" spans="1:4" s="13" customFormat="1" ht="16.5" thickTop="1" thickBot="1" x14ac:dyDescent="0.3">
      <c r="A41" s="277" t="s">
        <v>310</v>
      </c>
      <c r="B41" s="250" t="s">
        <v>9</v>
      </c>
      <c r="C41" s="37"/>
      <c r="D41" s="153"/>
    </row>
    <row r="42" spans="1:4" s="13" customFormat="1" ht="15.75" thickTop="1" x14ac:dyDescent="0.25">
      <c r="A42" s="268"/>
      <c r="B42" s="186"/>
      <c r="C42" s="38"/>
      <c r="D42" s="293"/>
    </row>
    <row r="43" spans="1:4" s="13" customFormat="1" ht="15.75" thickBot="1" x14ac:dyDescent="0.3">
      <c r="A43" s="278" t="s">
        <v>377</v>
      </c>
      <c r="B43" s="248" t="s">
        <v>418</v>
      </c>
      <c r="C43" s="8"/>
      <c r="D43" s="266"/>
    </row>
    <row r="44" spans="1:4" s="13" customFormat="1" ht="15.75" thickTop="1" x14ac:dyDescent="0.25">
      <c r="A44" s="279"/>
      <c r="B44" s="280" t="s">
        <v>419</v>
      </c>
      <c r="C44" s="251"/>
      <c r="D44" s="283"/>
    </row>
    <row r="45" spans="1:4" s="13" customFormat="1" ht="15.75" thickBot="1" x14ac:dyDescent="0.3">
      <c r="A45" s="279"/>
      <c r="B45" s="253" t="s">
        <v>420</v>
      </c>
      <c r="C45" s="252"/>
      <c r="D45" s="264"/>
    </row>
    <row r="46" spans="1:4" s="13" customFormat="1" ht="15.75" thickTop="1" x14ac:dyDescent="0.25">
      <c r="A46" s="279"/>
      <c r="B46" s="280" t="s">
        <v>421</v>
      </c>
      <c r="C46" s="8"/>
      <c r="D46" s="283"/>
    </row>
    <row r="47" spans="1:4" s="13" customFormat="1" ht="15.75" thickBot="1" x14ac:dyDescent="0.3">
      <c r="A47" s="279"/>
      <c r="B47" s="253" t="s">
        <v>420</v>
      </c>
      <c r="C47" s="252"/>
      <c r="D47" s="264"/>
    </row>
    <row r="48" spans="1:4" s="13" customFormat="1" ht="15.75" thickTop="1" x14ac:dyDescent="0.25">
      <c r="A48" s="279"/>
      <c r="B48" s="249" t="s">
        <v>422</v>
      </c>
      <c r="C48" s="8"/>
      <c r="D48" s="283"/>
    </row>
    <row r="49" spans="1:4" s="13" customFormat="1" ht="15.75" thickBot="1" x14ac:dyDescent="0.3">
      <c r="A49" s="279"/>
      <c r="B49" s="253" t="s">
        <v>420</v>
      </c>
      <c r="C49" s="252"/>
      <c r="D49" s="264"/>
    </row>
    <row r="50" spans="1:4" s="13" customFormat="1" ht="15.75" thickTop="1" x14ac:dyDescent="0.25">
      <c r="A50" s="279"/>
      <c r="B50" s="249" t="s">
        <v>423</v>
      </c>
      <c r="C50" s="8"/>
      <c r="D50" s="283"/>
    </row>
    <row r="51" spans="1:4" s="13" customFormat="1" ht="15.75" thickBot="1" x14ac:dyDescent="0.3">
      <c r="A51" s="279"/>
      <c r="B51" s="253" t="s">
        <v>420</v>
      </c>
      <c r="C51" s="252"/>
      <c r="D51" s="264"/>
    </row>
    <row r="52" spans="1:4" s="13" customFormat="1" ht="15.75" thickTop="1" x14ac:dyDescent="0.25">
      <c r="A52" s="279"/>
      <c r="B52" s="249" t="s">
        <v>424</v>
      </c>
      <c r="C52" s="8"/>
      <c r="D52" s="283"/>
    </row>
    <row r="53" spans="1:4" s="13" customFormat="1" ht="15.75" thickBot="1" x14ac:dyDescent="0.3">
      <c r="A53" s="279"/>
      <c r="B53" s="253" t="s">
        <v>420</v>
      </c>
      <c r="C53" s="252"/>
      <c r="D53" s="264"/>
    </row>
    <row r="54" spans="1:4" s="13" customFormat="1" ht="15.75" thickTop="1" x14ac:dyDescent="0.25">
      <c r="A54" s="279"/>
      <c r="B54" s="249" t="s">
        <v>425</v>
      </c>
      <c r="C54" s="8"/>
      <c r="D54" s="283"/>
    </row>
    <row r="55" spans="1:4" s="13" customFormat="1" ht="15.75" thickBot="1" x14ac:dyDescent="0.3">
      <c r="A55" s="282"/>
      <c r="B55" s="281" t="s">
        <v>420</v>
      </c>
      <c r="C55" s="254"/>
      <c r="D55" s="265"/>
    </row>
    <row r="56" spans="1:4" ht="15.75" thickTop="1" x14ac:dyDescent="0.25"/>
    <row r="57" spans="1:4" hidden="1" x14ac:dyDescent="0.25">
      <c r="B57" s="185" t="s">
        <v>315</v>
      </c>
    </row>
    <row r="58" spans="1:4" hidden="1" x14ac:dyDescent="0.25">
      <c r="B58" s="185" t="s">
        <v>45</v>
      </c>
    </row>
    <row r="59" spans="1:4" hidden="1" x14ac:dyDescent="0.25">
      <c r="B59" s="185" t="s">
        <v>46</v>
      </c>
    </row>
    <row r="60" spans="1:4" hidden="1" x14ac:dyDescent="0.25">
      <c r="B60" s="185" t="s">
        <v>8</v>
      </c>
    </row>
  </sheetData>
  <sheetProtection password="C905" sheet="1" formatColumns="0" formatRows="0"/>
  <mergeCells count="2">
    <mergeCell ref="A1:D1"/>
    <mergeCell ref="A2:D2"/>
  </mergeCells>
  <dataValidations count="1">
    <dataValidation type="list" allowBlank="1" showInputMessage="1" showErrorMessage="1" sqref="D3">
      <formula1>$B$57:$B$59</formula1>
    </dataValidation>
  </dataValidations>
  <hyperlinks>
    <hyperlink ref="B21" r:id="rId1"/>
  </hyperlinks>
  <pageMargins left="0.5" right="0.5" top="0.75" bottom="0.75" header="0.3" footer="0.3"/>
  <pageSetup scale="89" fitToHeight="0"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32"/>
  <sheetViews>
    <sheetView topLeftCell="A7" zoomScale="85" zoomScaleNormal="85" workbookViewId="0">
      <selection activeCell="H7" sqref="H7"/>
    </sheetView>
  </sheetViews>
  <sheetFormatPr defaultRowHeight="15" x14ac:dyDescent="0.25"/>
  <cols>
    <col min="1" max="1" width="3.5703125" style="45" customWidth="1"/>
    <col min="2" max="2" width="35.7109375" style="18" customWidth="1"/>
    <col min="3" max="3" width="2.7109375" style="226" bestFit="1" customWidth="1"/>
    <col min="4" max="4" width="86" style="19" customWidth="1"/>
    <col min="5" max="5" width="4.140625" style="6" customWidth="1"/>
    <col min="6" max="6" width="9.5703125" style="6" customWidth="1"/>
    <col min="7" max="16384" width="9.140625" style="6"/>
  </cols>
  <sheetData>
    <row r="1" spans="1:39" s="5" customFormat="1" ht="21.75" thickBot="1" x14ac:dyDescent="0.35">
      <c r="A1" s="300" t="s">
        <v>372</v>
      </c>
      <c r="B1" s="301"/>
      <c r="C1" s="301"/>
      <c r="D1" s="302"/>
      <c r="E1" s="3"/>
      <c r="F1" s="3"/>
      <c r="G1" s="3"/>
      <c r="H1" s="3"/>
      <c r="I1" s="3"/>
      <c r="J1" s="3"/>
      <c r="K1" s="4"/>
      <c r="L1" s="4"/>
    </row>
    <row r="2" spans="1:39" ht="36.75" customHeight="1" x14ac:dyDescent="0.25">
      <c r="A2" s="342" t="s">
        <v>379</v>
      </c>
      <c r="B2" s="343"/>
      <c r="C2" s="343"/>
      <c r="D2" s="344"/>
    </row>
    <row r="3" spans="1:39" ht="135.75" thickBot="1" x14ac:dyDescent="0.3">
      <c r="A3" s="104" t="s">
        <v>290</v>
      </c>
      <c r="B3" s="106" t="s">
        <v>456</v>
      </c>
      <c r="C3" s="227"/>
      <c r="D3" s="209" t="s">
        <v>481</v>
      </c>
    </row>
    <row r="4" spans="1:39" ht="16.5" thickTop="1" thickBot="1" x14ac:dyDescent="0.3">
      <c r="A4" s="70"/>
      <c r="B4" s="62"/>
      <c r="C4" s="228"/>
      <c r="D4" s="49"/>
      <c r="E4" s="9"/>
    </row>
    <row r="5" spans="1:39" ht="91.5" thickTop="1" thickBot="1" x14ac:dyDescent="0.3">
      <c r="A5" s="210" t="s">
        <v>291</v>
      </c>
      <c r="B5" s="211" t="s">
        <v>457</v>
      </c>
      <c r="C5" s="229"/>
      <c r="D5" s="166" t="s">
        <v>12</v>
      </c>
    </row>
    <row r="6" spans="1:39" ht="15.75" thickTop="1" x14ac:dyDescent="0.25">
      <c r="A6" s="70"/>
      <c r="B6" s="62"/>
      <c r="C6" s="228"/>
      <c r="D6" s="49"/>
      <c r="E6" s="9"/>
    </row>
    <row r="7" spans="1:39" ht="210.75" thickBot="1" x14ac:dyDescent="0.3">
      <c r="A7" s="71" t="s">
        <v>292</v>
      </c>
      <c r="B7" s="64" t="s">
        <v>458</v>
      </c>
      <c r="C7" s="230"/>
      <c r="D7" s="209" t="s">
        <v>481</v>
      </c>
      <c r="F7" s="11"/>
      <c r="G7" s="11"/>
      <c r="H7" s="11"/>
      <c r="I7" s="11"/>
      <c r="J7" s="11"/>
      <c r="K7" s="11"/>
      <c r="L7" s="11"/>
      <c r="M7" s="11"/>
      <c r="N7" s="11"/>
      <c r="O7" s="11"/>
      <c r="P7" s="11"/>
      <c r="Q7" s="11"/>
      <c r="R7" s="11"/>
      <c r="S7" s="11"/>
      <c r="T7" s="12"/>
      <c r="U7" s="11"/>
      <c r="V7" s="11"/>
      <c r="W7" s="11"/>
      <c r="X7" s="11"/>
      <c r="Y7" s="11"/>
      <c r="Z7" s="11"/>
      <c r="AA7" s="11"/>
      <c r="AB7" s="11"/>
      <c r="AC7" s="11"/>
      <c r="AD7" s="11"/>
      <c r="AE7" s="11"/>
      <c r="AF7" s="11"/>
      <c r="AG7" s="11"/>
      <c r="AH7" s="11"/>
      <c r="AI7" s="11"/>
      <c r="AJ7" s="11"/>
      <c r="AK7" s="11"/>
      <c r="AL7" s="11"/>
      <c r="AM7" s="11"/>
    </row>
    <row r="8" spans="1:39" ht="15.75" thickTop="1" x14ac:dyDescent="0.25">
      <c r="A8" s="70"/>
      <c r="B8" s="178"/>
      <c r="C8" s="228"/>
      <c r="D8" s="49"/>
      <c r="E8" s="9"/>
    </row>
    <row r="9" spans="1:39" ht="210.75" thickBot="1" x14ac:dyDescent="0.3">
      <c r="A9" s="71" t="s">
        <v>293</v>
      </c>
      <c r="B9" s="64" t="s">
        <v>373</v>
      </c>
      <c r="C9" s="230"/>
      <c r="D9" s="209" t="s">
        <v>481</v>
      </c>
      <c r="F9" s="11"/>
      <c r="G9" s="11"/>
      <c r="H9" s="11"/>
      <c r="I9" s="11"/>
      <c r="J9" s="11"/>
      <c r="K9" s="11"/>
      <c r="L9" s="11"/>
      <c r="M9" s="11"/>
      <c r="N9" s="11"/>
      <c r="O9" s="11"/>
      <c r="P9" s="11"/>
      <c r="Q9" s="11"/>
      <c r="R9" s="11"/>
      <c r="S9" s="11"/>
      <c r="T9" s="12"/>
      <c r="U9" s="11"/>
      <c r="V9" s="11"/>
      <c r="W9" s="11"/>
      <c r="X9" s="11"/>
      <c r="Y9" s="11"/>
      <c r="Z9" s="11"/>
      <c r="AA9" s="11"/>
      <c r="AB9" s="11"/>
      <c r="AC9" s="11"/>
      <c r="AD9" s="11"/>
      <c r="AE9" s="11"/>
      <c r="AF9" s="11"/>
      <c r="AG9" s="11"/>
      <c r="AH9" s="11"/>
      <c r="AI9" s="11"/>
      <c r="AJ9" s="11"/>
      <c r="AK9" s="11"/>
      <c r="AL9" s="11"/>
      <c r="AM9" s="11"/>
    </row>
    <row r="10" spans="1:39" ht="15.75" thickTop="1" x14ac:dyDescent="0.25">
      <c r="A10" s="47"/>
      <c r="B10" s="61"/>
      <c r="C10" s="231"/>
      <c r="D10" s="49"/>
      <c r="E10" s="9"/>
    </row>
    <row r="11" spans="1:39" s="13" customFormat="1" ht="120.75" thickBot="1" x14ac:dyDescent="0.3">
      <c r="A11" s="71" t="s">
        <v>294</v>
      </c>
      <c r="B11" s="64" t="s">
        <v>374</v>
      </c>
      <c r="C11" s="232"/>
      <c r="D11" s="209" t="s">
        <v>481</v>
      </c>
    </row>
    <row r="12" spans="1:39" s="13" customFormat="1" ht="16.5" thickTop="1" thickBot="1" x14ac:dyDescent="0.3">
      <c r="A12" s="72"/>
      <c r="B12" s="65"/>
      <c r="C12" s="232"/>
      <c r="D12" s="52"/>
    </row>
    <row r="13" spans="1:39" s="13" customFormat="1" ht="106.5" thickTop="1" thickBot="1" x14ac:dyDescent="0.3">
      <c r="A13" s="71" t="s">
        <v>302</v>
      </c>
      <c r="B13" s="64" t="s">
        <v>375</v>
      </c>
      <c r="C13" s="232"/>
      <c r="D13" s="165" t="s">
        <v>12</v>
      </c>
    </row>
    <row r="14" spans="1:39" s="13" customFormat="1" ht="16.5" thickTop="1" thickBot="1" x14ac:dyDescent="0.3">
      <c r="A14" s="73"/>
      <c r="B14" s="66"/>
      <c r="C14" s="232"/>
      <c r="D14" s="179"/>
    </row>
    <row r="15" spans="1:39" s="13" customFormat="1" ht="151.5" thickTop="1" thickBot="1" x14ac:dyDescent="0.3">
      <c r="A15" s="71" t="s">
        <v>307</v>
      </c>
      <c r="B15" s="64" t="s">
        <v>376</v>
      </c>
      <c r="C15" s="232"/>
      <c r="D15" s="165" t="s">
        <v>12</v>
      </c>
    </row>
    <row r="16" spans="1:39" s="13" customFormat="1" ht="16.5" thickTop="1" thickBot="1" x14ac:dyDescent="0.3">
      <c r="A16" s="73"/>
      <c r="B16" s="66"/>
      <c r="C16" s="232"/>
      <c r="D16" s="179"/>
    </row>
    <row r="17" spans="1:5" s="13" customFormat="1" ht="196.5" thickTop="1" thickBot="1" x14ac:dyDescent="0.3">
      <c r="A17" s="71" t="s">
        <v>308</v>
      </c>
      <c r="B17" s="64" t="s">
        <v>459</v>
      </c>
      <c r="C17" s="232"/>
      <c r="D17" s="165" t="s">
        <v>12</v>
      </c>
    </row>
    <row r="18" spans="1:5" s="13" customFormat="1" ht="15.75" thickTop="1" x14ac:dyDescent="0.25">
      <c r="A18" s="73"/>
      <c r="B18" s="66"/>
      <c r="C18" s="232"/>
      <c r="D18" s="179"/>
    </row>
    <row r="19" spans="1:5" s="13" customFormat="1" ht="195.75" thickBot="1" x14ac:dyDescent="0.3">
      <c r="A19" s="71" t="s">
        <v>309</v>
      </c>
      <c r="B19" s="64" t="s">
        <v>460</v>
      </c>
      <c r="C19" s="232"/>
      <c r="D19" s="209" t="s">
        <v>481</v>
      </c>
    </row>
    <row r="20" spans="1:5" s="13" customFormat="1" ht="15.75" thickTop="1" x14ac:dyDescent="0.25">
      <c r="A20" s="73"/>
      <c r="B20" s="66"/>
      <c r="C20" s="232"/>
      <c r="D20" s="179"/>
    </row>
    <row r="21" spans="1:5" s="13" customFormat="1" ht="165.75" thickBot="1" x14ac:dyDescent="0.3">
      <c r="A21" s="71" t="s">
        <v>377</v>
      </c>
      <c r="B21" s="64" t="s">
        <v>461</v>
      </c>
      <c r="C21" s="232"/>
      <c r="D21" s="209" t="s">
        <v>481</v>
      </c>
    </row>
    <row r="22" spans="1:5" s="13" customFormat="1" ht="16.5" thickTop="1" thickBot="1" x14ac:dyDescent="0.3">
      <c r="A22" s="212"/>
      <c r="B22" s="213"/>
      <c r="C22" s="233"/>
      <c r="D22" s="214"/>
    </row>
    <row r="23" spans="1:5" s="17" customFormat="1" x14ac:dyDescent="0.25">
      <c r="A23" s="74"/>
      <c r="B23" s="15"/>
      <c r="C23" s="226"/>
      <c r="D23" s="16"/>
      <c r="E23" s="14"/>
    </row>
    <row r="24" spans="1:5" s="17" customFormat="1" x14ac:dyDescent="0.25">
      <c r="A24" s="74"/>
      <c r="B24" s="15"/>
      <c r="C24" s="226"/>
      <c r="D24" s="16"/>
      <c r="E24" s="14"/>
    </row>
    <row r="25" spans="1:5" s="17" customFormat="1" x14ac:dyDescent="0.25">
      <c r="A25" s="74"/>
      <c r="B25" s="15"/>
      <c r="C25" s="226"/>
      <c r="D25" s="16"/>
      <c r="E25" s="14"/>
    </row>
    <row r="26" spans="1:5" s="17" customFormat="1" x14ac:dyDescent="0.25">
      <c r="A26" s="74"/>
      <c r="B26" s="15"/>
      <c r="C26" s="226"/>
      <c r="D26" s="16"/>
      <c r="E26" s="14"/>
    </row>
    <row r="27" spans="1:5" s="17" customFormat="1" x14ac:dyDescent="0.25">
      <c r="A27" s="74"/>
      <c r="B27" s="15"/>
      <c r="C27" s="226"/>
      <c r="D27" s="16"/>
      <c r="E27" s="14"/>
    </row>
    <row r="28" spans="1:5" x14ac:dyDescent="0.25">
      <c r="D28" s="9"/>
    </row>
    <row r="29" spans="1:5" x14ac:dyDescent="0.25">
      <c r="D29" s="9"/>
    </row>
    <row r="30" spans="1:5" x14ac:dyDescent="0.25">
      <c r="D30" s="9"/>
    </row>
    <row r="31" spans="1:5" x14ac:dyDescent="0.25">
      <c r="D31" s="9"/>
    </row>
    <row r="32" spans="1:5" x14ac:dyDescent="0.25">
      <c r="D32" s="9"/>
    </row>
    <row r="33" spans="4:4" x14ac:dyDescent="0.25">
      <c r="D33" s="9"/>
    </row>
    <row r="34" spans="4:4" x14ac:dyDescent="0.25">
      <c r="D34" s="9"/>
    </row>
    <row r="35" spans="4:4" x14ac:dyDescent="0.25">
      <c r="D35" s="9"/>
    </row>
    <row r="36" spans="4:4" x14ac:dyDescent="0.25">
      <c r="D36" s="9"/>
    </row>
    <row r="37" spans="4:4" x14ac:dyDescent="0.25">
      <c r="D37" s="9"/>
    </row>
    <row r="38" spans="4:4" x14ac:dyDescent="0.25">
      <c r="D38" s="9"/>
    </row>
    <row r="39" spans="4:4" x14ac:dyDescent="0.25">
      <c r="D39" s="9"/>
    </row>
    <row r="40" spans="4:4" x14ac:dyDescent="0.25">
      <c r="D40" s="9"/>
    </row>
    <row r="41" spans="4:4" x14ac:dyDescent="0.25">
      <c r="D41" s="9"/>
    </row>
    <row r="42" spans="4:4" x14ac:dyDescent="0.25">
      <c r="D42" s="9"/>
    </row>
    <row r="43" spans="4:4" x14ac:dyDescent="0.25">
      <c r="D43" s="9"/>
    </row>
    <row r="44" spans="4:4" x14ac:dyDescent="0.25">
      <c r="D44" s="9"/>
    </row>
    <row r="45" spans="4:4" x14ac:dyDescent="0.25">
      <c r="D45" s="9"/>
    </row>
    <row r="46" spans="4:4" x14ac:dyDescent="0.25">
      <c r="D46" s="9"/>
    </row>
    <row r="47" spans="4:4" x14ac:dyDescent="0.25">
      <c r="D47" s="9"/>
    </row>
    <row r="48" spans="4:4" x14ac:dyDescent="0.25">
      <c r="D48" s="9"/>
    </row>
    <row r="49" spans="4:4" x14ac:dyDescent="0.25">
      <c r="D49" s="9"/>
    </row>
    <row r="50" spans="4:4" x14ac:dyDescent="0.25">
      <c r="D50" s="9"/>
    </row>
    <row r="51" spans="4:4" x14ac:dyDescent="0.25">
      <c r="D51" s="9"/>
    </row>
    <row r="52" spans="4:4" x14ac:dyDescent="0.25">
      <c r="D52" s="9"/>
    </row>
    <row r="53" spans="4:4" x14ac:dyDescent="0.25">
      <c r="D53" s="9"/>
    </row>
    <row r="54" spans="4:4" x14ac:dyDescent="0.25">
      <c r="D54" s="9"/>
    </row>
    <row r="55" spans="4:4" x14ac:dyDescent="0.25">
      <c r="D55" s="9"/>
    </row>
    <row r="56" spans="4:4" x14ac:dyDescent="0.25">
      <c r="D56" s="9"/>
    </row>
    <row r="57" spans="4:4" x14ac:dyDescent="0.25">
      <c r="D57" s="9"/>
    </row>
    <row r="58" spans="4:4" x14ac:dyDescent="0.25">
      <c r="D58" s="9"/>
    </row>
    <row r="59" spans="4:4" x14ac:dyDescent="0.25">
      <c r="D59" s="9"/>
    </row>
    <row r="60" spans="4:4" x14ac:dyDescent="0.25">
      <c r="D60" s="9"/>
    </row>
    <row r="61" spans="4:4" x14ac:dyDescent="0.25">
      <c r="D61" s="9"/>
    </row>
    <row r="62" spans="4:4" x14ac:dyDescent="0.25">
      <c r="D62" s="9"/>
    </row>
    <row r="63" spans="4:4" x14ac:dyDescent="0.25">
      <c r="D63" s="9"/>
    </row>
    <row r="64" spans="4:4" x14ac:dyDescent="0.25">
      <c r="D64" s="9"/>
    </row>
    <row r="65" spans="4:4" x14ac:dyDescent="0.25">
      <c r="D65" s="9"/>
    </row>
    <row r="66" spans="4:4" x14ac:dyDescent="0.25">
      <c r="D66" s="9"/>
    </row>
    <row r="67" spans="4:4" x14ac:dyDescent="0.25">
      <c r="D67" s="9"/>
    </row>
    <row r="68" spans="4:4" x14ac:dyDescent="0.25">
      <c r="D68" s="9"/>
    </row>
    <row r="69" spans="4:4" x14ac:dyDescent="0.25">
      <c r="D69" s="9"/>
    </row>
    <row r="70" spans="4:4" x14ac:dyDescent="0.25">
      <c r="D70" s="9"/>
    </row>
    <row r="71" spans="4:4" x14ac:dyDescent="0.25">
      <c r="D71" s="9"/>
    </row>
    <row r="72" spans="4:4" x14ac:dyDescent="0.25">
      <c r="D72" s="9"/>
    </row>
    <row r="73" spans="4:4" x14ac:dyDescent="0.25">
      <c r="D73" s="9"/>
    </row>
    <row r="74" spans="4:4" x14ac:dyDescent="0.25">
      <c r="D74" s="9"/>
    </row>
    <row r="75" spans="4:4" x14ac:dyDescent="0.25">
      <c r="D75" s="9"/>
    </row>
    <row r="76" spans="4:4" x14ac:dyDescent="0.25">
      <c r="D76" s="9"/>
    </row>
    <row r="77" spans="4:4" x14ac:dyDescent="0.25">
      <c r="D77" s="9"/>
    </row>
    <row r="78" spans="4:4" x14ac:dyDescent="0.25">
      <c r="D78" s="9"/>
    </row>
    <row r="79" spans="4:4" x14ac:dyDescent="0.25">
      <c r="D79" s="9"/>
    </row>
    <row r="80" spans="4:4" x14ac:dyDescent="0.25">
      <c r="D80" s="9"/>
    </row>
    <row r="81" spans="4:4" x14ac:dyDescent="0.25">
      <c r="D81" s="9"/>
    </row>
    <row r="82" spans="4:4" x14ac:dyDescent="0.25">
      <c r="D82" s="9"/>
    </row>
    <row r="83" spans="4:4" x14ac:dyDescent="0.25">
      <c r="D83" s="9"/>
    </row>
    <row r="84" spans="4:4" x14ac:dyDescent="0.25">
      <c r="D84" s="9"/>
    </row>
    <row r="85" spans="4:4" x14ac:dyDescent="0.25">
      <c r="D85" s="9"/>
    </row>
    <row r="86" spans="4:4" x14ac:dyDescent="0.25">
      <c r="D86" s="9"/>
    </row>
    <row r="87" spans="4:4" x14ac:dyDescent="0.25">
      <c r="D87" s="9"/>
    </row>
    <row r="88" spans="4:4" x14ac:dyDescent="0.25">
      <c r="D88" s="9"/>
    </row>
    <row r="89" spans="4:4" x14ac:dyDescent="0.25">
      <c r="D89" s="9"/>
    </row>
    <row r="90" spans="4:4" x14ac:dyDescent="0.25">
      <c r="D90" s="9"/>
    </row>
    <row r="91" spans="4:4" x14ac:dyDescent="0.25">
      <c r="D91" s="9"/>
    </row>
    <row r="92" spans="4:4" x14ac:dyDescent="0.25">
      <c r="D92" s="9"/>
    </row>
    <row r="93" spans="4:4" x14ac:dyDescent="0.25">
      <c r="D93" s="9"/>
    </row>
    <row r="94" spans="4:4" x14ac:dyDescent="0.25">
      <c r="D94" s="9"/>
    </row>
    <row r="95" spans="4:4" x14ac:dyDescent="0.25">
      <c r="D95" s="9"/>
    </row>
    <row r="96" spans="4:4" x14ac:dyDescent="0.25">
      <c r="D96" s="9"/>
    </row>
    <row r="97" spans="4:4" x14ac:dyDescent="0.25">
      <c r="D97" s="9"/>
    </row>
    <row r="98" spans="4:4" x14ac:dyDescent="0.25">
      <c r="D98" s="9"/>
    </row>
    <row r="99" spans="4:4" x14ac:dyDescent="0.25">
      <c r="D99" s="9"/>
    </row>
    <row r="100" spans="4:4" x14ac:dyDescent="0.25">
      <c r="D100" s="9"/>
    </row>
    <row r="101" spans="4:4" x14ac:dyDescent="0.25">
      <c r="D101" s="9"/>
    </row>
    <row r="102" spans="4:4" x14ac:dyDescent="0.25">
      <c r="D102" s="9"/>
    </row>
    <row r="103" spans="4:4" x14ac:dyDescent="0.25">
      <c r="D103" s="9"/>
    </row>
    <row r="104" spans="4:4" x14ac:dyDescent="0.25">
      <c r="D104" s="9"/>
    </row>
    <row r="105" spans="4:4" x14ac:dyDescent="0.25">
      <c r="D105" s="9"/>
    </row>
    <row r="106" spans="4:4" x14ac:dyDescent="0.25">
      <c r="D106" s="9"/>
    </row>
    <row r="107" spans="4:4" x14ac:dyDescent="0.25">
      <c r="D107" s="9"/>
    </row>
    <row r="108" spans="4:4" x14ac:dyDescent="0.25">
      <c r="D108" s="9"/>
    </row>
    <row r="109" spans="4:4" x14ac:dyDescent="0.25">
      <c r="D109" s="9"/>
    </row>
    <row r="110" spans="4:4" x14ac:dyDescent="0.25">
      <c r="D110" s="9"/>
    </row>
    <row r="111" spans="4:4" x14ac:dyDescent="0.25">
      <c r="D111" s="9"/>
    </row>
    <row r="112" spans="4:4" x14ac:dyDescent="0.25">
      <c r="D112" s="9"/>
    </row>
    <row r="113" spans="4:4" x14ac:dyDescent="0.25">
      <c r="D113" s="9"/>
    </row>
    <row r="114" spans="4:4" x14ac:dyDescent="0.25">
      <c r="D114" s="9"/>
    </row>
    <row r="115" spans="4:4" x14ac:dyDescent="0.25">
      <c r="D115" s="9"/>
    </row>
    <row r="116" spans="4:4" x14ac:dyDescent="0.25">
      <c r="D116" s="9"/>
    </row>
    <row r="117" spans="4:4" x14ac:dyDescent="0.25">
      <c r="D117" s="9"/>
    </row>
    <row r="118" spans="4:4" x14ac:dyDescent="0.25">
      <c r="D118" s="9"/>
    </row>
    <row r="119" spans="4:4" x14ac:dyDescent="0.25">
      <c r="D119" s="9"/>
    </row>
    <row r="120" spans="4:4" x14ac:dyDescent="0.25">
      <c r="D120" s="9"/>
    </row>
    <row r="121" spans="4:4" x14ac:dyDescent="0.25">
      <c r="D121" s="9"/>
    </row>
    <row r="122" spans="4:4" x14ac:dyDescent="0.25">
      <c r="D122" s="9"/>
    </row>
    <row r="123" spans="4:4" x14ac:dyDescent="0.25">
      <c r="D123" s="9"/>
    </row>
    <row r="124" spans="4:4" x14ac:dyDescent="0.25">
      <c r="D124" s="9"/>
    </row>
    <row r="125" spans="4:4" x14ac:dyDescent="0.25">
      <c r="D125" s="9"/>
    </row>
    <row r="126" spans="4:4" x14ac:dyDescent="0.25">
      <c r="D126" s="9"/>
    </row>
    <row r="127" spans="4:4" x14ac:dyDescent="0.25">
      <c r="D127" s="9"/>
    </row>
    <row r="128" spans="4:4" x14ac:dyDescent="0.25">
      <c r="D128" s="9"/>
    </row>
    <row r="129" spans="4:4" x14ac:dyDescent="0.25">
      <c r="D129" s="9"/>
    </row>
    <row r="130" spans="4:4" x14ac:dyDescent="0.25">
      <c r="D130" s="9"/>
    </row>
    <row r="131" spans="4:4" x14ac:dyDescent="0.25">
      <c r="D131" s="9"/>
    </row>
    <row r="132" spans="4:4" x14ac:dyDescent="0.25">
      <c r="D132" s="9"/>
    </row>
  </sheetData>
  <sheetProtection password="C905" sheet="1"/>
  <mergeCells count="2">
    <mergeCell ref="A1:D1"/>
    <mergeCell ref="A2:D2"/>
  </mergeCells>
  <pageMargins left="0.5" right="0.5" top="0.75" bottom="0.75" header="0.3" footer="0.3"/>
  <pageSetup scale="7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C66"/>
  <sheetViews>
    <sheetView workbookViewId="0">
      <selection sqref="A1:C1"/>
    </sheetView>
  </sheetViews>
  <sheetFormatPr defaultRowHeight="15" x14ac:dyDescent="0.25"/>
  <cols>
    <col min="1" max="1" width="8.85546875" style="188" customWidth="1"/>
    <col min="2" max="2" width="11.140625" style="188" customWidth="1"/>
    <col min="3" max="3" width="52" style="188" customWidth="1"/>
    <col min="4" max="16384" width="9.140625" style="171"/>
  </cols>
  <sheetData>
    <row r="1" spans="1:3" ht="18.75" x14ac:dyDescent="0.3">
      <c r="A1" s="346" t="s">
        <v>50</v>
      </c>
      <c r="B1" s="346"/>
      <c r="C1" s="346"/>
    </row>
    <row r="2" spans="1:3" x14ac:dyDescent="0.25">
      <c r="A2" s="185"/>
    </row>
    <row r="3" spans="1:3" ht="15.75" x14ac:dyDescent="0.25">
      <c r="A3" s="345" t="s">
        <v>339</v>
      </c>
      <c r="B3" s="345"/>
      <c r="C3" s="345"/>
    </row>
    <row r="4" spans="1:3" ht="16.5" thickBot="1" x14ac:dyDescent="0.3">
      <c r="A4" s="189"/>
    </row>
    <row r="5" spans="1:3" s="172" customFormat="1" ht="45.75" thickBot="1" x14ac:dyDescent="0.3">
      <c r="A5" s="173" t="s">
        <v>336</v>
      </c>
      <c r="B5" s="174" t="s">
        <v>338</v>
      </c>
      <c r="C5" s="175" t="s">
        <v>337</v>
      </c>
    </row>
    <row r="6" spans="1:3" x14ac:dyDescent="0.25">
      <c r="A6" s="190"/>
      <c r="B6" s="191"/>
      <c r="C6" s="192"/>
    </row>
    <row r="7" spans="1:3" x14ac:dyDescent="0.25">
      <c r="A7" s="193"/>
      <c r="B7" s="194"/>
      <c r="C7" s="195"/>
    </row>
    <row r="8" spans="1:3" x14ac:dyDescent="0.25">
      <c r="A8" s="193"/>
      <c r="B8" s="194"/>
      <c r="C8" s="195"/>
    </row>
    <row r="9" spans="1:3" x14ac:dyDescent="0.25">
      <c r="A9" s="193"/>
      <c r="B9" s="194"/>
      <c r="C9" s="195"/>
    </row>
    <row r="10" spans="1:3" x14ac:dyDescent="0.25">
      <c r="A10" s="193"/>
      <c r="B10" s="194"/>
      <c r="C10" s="195"/>
    </row>
    <row r="11" spans="1:3" x14ac:dyDescent="0.25">
      <c r="A11" s="193"/>
      <c r="B11" s="194"/>
      <c r="C11" s="195"/>
    </row>
    <row r="12" spans="1:3" x14ac:dyDescent="0.25">
      <c r="A12" s="193"/>
      <c r="B12" s="194"/>
      <c r="C12" s="195"/>
    </row>
    <row r="13" spans="1:3" x14ac:dyDescent="0.25">
      <c r="A13" s="193"/>
      <c r="B13" s="194"/>
      <c r="C13" s="195"/>
    </row>
    <row r="14" spans="1:3" x14ac:dyDescent="0.25">
      <c r="A14" s="193"/>
      <c r="B14" s="194"/>
      <c r="C14" s="195"/>
    </row>
    <row r="15" spans="1:3" x14ac:dyDescent="0.25">
      <c r="A15" s="193"/>
      <c r="B15" s="194"/>
      <c r="C15" s="195"/>
    </row>
    <row r="16" spans="1:3" x14ac:dyDescent="0.25">
      <c r="A16" s="193"/>
      <c r="B16" s="194"/>
      <c r="C16" s="195"/>
    </row>
    <row r="17" spans="1:3" x14ac:dyDescent="0.25">
      <c r="A17" s="193"/>
      <c r="B17" s="194"/>
      <c r="C17" s="195"/>
    </row>
    <row r="18" spans="1:3" x14ac:dyDescent="0.25">
      <c r="A18" s="193"/>
      <c r="B18" s="194"/>
      <c r="C18" s="195"/>
    </row>
    <row r="19" spans="1:3" x14ac:dyDescent="0.25">
      <c r="A19" s="193"/>
      <c r="B19" s="194"/>
      <c r="C19" s="195"/>
    </row>
    <row r="20" spans="1:3" x14ac:dyDescent="0.25">
      <c r="A20" s="193"/>
      <c r="B20" s="194"/>
      <c r="C20" s="195"/>
    </row>
    <row r="21" spans="1:3" x14ac:dyDescent="0.25">
      <c r="A21" s="193"/>
      <c r="B21" s="194"/>
      <c r="C21" s="195"/>
    </row>
    <row r="22" spans="1:3" x14ac:dyDescent="0.25">
      <c r="A22" s="193"/>
      <c r="B22" s="194"/>
      <c r="C22" s="195"/>
    </row>
    <row r="23" spans="1:3" x14ac:dyDescent="0.25">
      <c r="A23" s="193"/>
      <c r="B23" s="194"/>
      <c r="C23" s="195"/>
    </row>
    <row r="24" spans="1:3" x14ac:dyDescent="0.25">
      <c r="A24" s="193"/>
      <c r="B24" s="194"/>
      <c r="C24" s="195"/>
    </row>
    <row r="25" spans="1:3" x14ac:dyDescent="0.25">
      <c r="A25" s="193"/>
      <c r="B25" s="194"/>
      <c r="C25" s="195"/>
    </row>
    <row r="26" spans="1:3" x14ac:dyDescent="0.25">
      <c r="A26" s="193"/>
      <c r="B26" s="194"/>
      <c r="C26" s="195"/>
    </row>
    <row r="27" spans="1:3" x14ac:dyDescent="0.25">
      <c r="A27" s="193"/>
      <c r="B27" s="194"/>
      <c r="C27" s="195"/>
    </row>
    <row r="28" spans="1:3" x14ac:dyDescent="0.25">
      <c r="A28" s="193"/>
      <c r="B28" s="194"/>
      <c r="C28" s="195"/>
    </row>
    <row r="29" spans="1:3" x14ac:dyDescent="0.25">
      <c r="A29" s="193"/>
      <c r="B29" s="194"/>
      <c r="C29" s="195"/>
    </row>
    <row r="30" spans="1:3" x14ac:dyDescent="0.25">
      <c r="A30" s="193"/>
      <c r="B30" s="194"/>
      <c r="C30" s="195"/>
    </row>
    <row r="31" spans="1:3" x14ac:dyDescent="0.25">
      <c r="A31" s="193"/>
      <c r="B31" s="194"/>
      <c r="C31" s="195"/>
    </row>
    <row r="32" spans="1:3" x14ac:dyDescent="0.25">
      <c r="A32" s="193"/>
      <c r="B32" s="194"/>
      <c r="C32" s="195"/>
    </row>
    <row r="33" spans="1:3" x14ac:dyDescent="0.25">
      <c r="A33" s="193"/>
      <c r="B33" s="194"/>
      <c r="C33" s="195"/>
    </row>
    <row r="34" spans="1:3" x14ac:dyDescent="0.25">
      <c r="A34" s="193"/>
      <c r="B34" s="194"/>
      <c r="C34" s="195"/>
    </row>
    <row r="35" spans="1:3" x14ac:dyDescent="0.25">
      <c r="A35" s="193"/>
      <c r="B35" s="194"/>
      <c r="C35" s="195"/>
    </row>
    <row r="36" spans="1:3" x14ac:dyDescent="0.25">
      <c r="A36" s="193"/>
      <c r="B36" s="194"/>
      <c r="C36" s="195"/>
    </row>
    <row r="37" spans="1:3" x14ac:dyDescent="0.25">
      <c r="A37" s="193"/>
      <c r="B37" s="194"/>
      <c r="C37" s="195"/>
    </row>
    <row r="38" spans="1:3" x14ac:dyDescent="0.25">
      <c r="A38" s="193"/>
      <c r="B38" s="194"/>
      <c r="C38" s="195"/>
    </row>
    <row r="39" spans="1:3" x14ac:dyDescent="0.25">
      <c r="A39" s="193"/>
      <c r="B39" s="194"/>
      <c r="C39" s="195"/>
    </row>
    <row r="40" spans="1:3" x14ac:dyDescent="0.25">
      <c r="A40" s="193"/>
      <c r="B40" s="194"/>
      <c r="C40" s="195"/>
    </row>
    <row r="41" spans="1:3" x14ac:dyDescent="0.25">
      <c r="A41" s="193"/>
      <c r="B41" s="194"/>
      <c r="C41" s="195"/>
    </row>
    <row r="42" spans="1:3" x14ac:dyDescent="0.25">
      <c r="A42" s="193"/>
      <c r="B42" s="194"/>
      <c r="C42" s="195"/>
    </row>
    <row r="43" spans="1:3" x14ac:dyDescent="0.25">
      <c r="A43" s="193"/>
      <c r="B43" s="194"/>
      <c r="C43" s="195"/>
    </row>
    <row r="44" spans="1:3" x14ac:dyDescent="0.25">
      <c r="A44" s="193"/>
      <c r="B44" s="194"/>
      <c r="C44" s="195"/>
    </row>
    <row r="45" spans="1:3" x14ac:dyDescent="0.25">
      <c r="A45" s="193"/>
      <c r="B45" s="194"/>
      <c r="C45" s="195"/>
    </row>
    <row r="46" spans="1:3" x14ac:dyDescent="0.25">
      <c r="A46" s="193"/>
      <c r="B46" s="194"/>
      <c r="C46" s="195"/>
    </row>
    <row r="47" spans="1:3" x14ac:dyDescent="0.25">
      <c r="A47" s="193"/>
      <c r="B47" s="194"/>
      <c r="C47" s="195"/>
    </row>
    <row r="48" spans="1:3" x14ac:dyDescent="0.25">
      <c r="A48" s="193"/>
      <c r="B48" s="194"/>
      <c r="C48" s="195"/>
    </row>
    <row r="49" spans="1:3" x14ac:dyDescent="0.25">
      <c r="A49" s="193"/>
      <c r="B49" s="194"/>
      <c r="C49" s="195"/>
    </row>
    <row r="50" spans="1:3" x14ac:dyDescent="0.25">
      <c r="A50" s="193"/>
      <c r="B50" s="194"/>
      <c r="C50" s="195"/>
    </row>
    <row r="51" spans="1:3" x14ac:dyDescent="0.25">
      <c r="A51" s="193"/>
      <c r="B51" s="194"/>
      <c r="C51" s="195"/>
    </row>
    <row r="52" spans="1:3" x14ac:dyDescent="0.25">
      <c r="A52" s="193"/>
      <c r="B52" s="194"/>
      <c r="C52" s="195"/>
    </row>
    <row r="53" spans="1:3" x14ac:dyDescent="0.25">
      <c r="A53" s="193"/>
      <c r="B53" s="194"/>
      <c r="C53" s="195"/>
    </row>
    <row r="54" spans="1:3" x14ac:dyDescent="0.25">
      <c r="A54" s="193"/>
      <c r="B54" s="194"/>
      <c r="C54" s="195"/>
    </row>
    <row r="55" spans="1:3" x14ac:dyDescent="0.25">
      <c r="A55" s="193"/>
      <c r="B55" s="194"/>
      <c r="C55" s="195"/>
    </row>
    <row r="56" spans="1:3" x14ac:dyDescent="0.25">
      <c r="A56" s="193"/>
      <c r="B56" s="194"/>
      <c r="C56" s="195"/>
    </row>
    <row r="57" spans="1:3" x14ac:dyDescent="0.25">
      <c r="A57" s="193"/>
      <c r="B57" s="194"/>
      <c r="C57" s="195"/>
    </row>
    <row r="58" spans="1:3" x14ac:dyDescent="0.25">
      <c r="A58" s="193"/>
      <c r="B58" s="194"/>
      <c r="C58" s="195"/>
    </row>
    <row r="59" spans="1:3" x14ac:dyDescent="0.25">
      <c r="A59" s="193"/>
      <c r="B59" s="194"/>
      <c r="C59" s="195"/>
    </row>
    <row r="60" spans="1:3" x14ac:dyDescent="0.25">
      <c r="A60" s="193"/>
      <c r="B60" s="194"/>
      <c r="C60" s="195"/>
    </row>
    <row r="61" spans="1:3" x14ac:dyDescent="0.25">
      <c r="A61" s="193"/>
      <c r="B61" s="194"/>
      <c r="C61" s="195"/>
    </row>
    <row r="62" spans="1:3" x14ac:dyDescent="0.25">
      <c r="A62" s="193"/>
      <c r="B62" s="194"/>
      <c r="C62" s="195"/>
    </row>
    <row r="63" spans="1:3" x14ac:dyDescent="0.25">
      <c r="A63" s="193"/>
      <c r="B63" s="194"/>
      <c r="C63" s="195"/>
    </row>
    <row r="64" spans="1:3" x14ac:dyDescent="0.25">
      <c r="A64" s="193"/>
      <c r="B64" s="194"/>
      <c r="C64" s="195"/>
    </row>
    <row r="65" spans="1:3" x14ac:dyDescent="0.25">
      <c r="A65" s="193"/>
      <c r="B65" s="194"/>
      <c r="C65" s="195"/>
    </row>
    <row r="66" spans="1:3" ht="15.75" thickBot="1" x14ac:dyDescent="0.3">
      <c r="A66" s="196"/>
      <c r="B66" s="197"/>
      <c r="C66" s="198"/>
    </row>
  </sheetData>
  <mergeCells count="2">
    <mergeCell ref="A3:C3"/>
    <mergeCell ref="A1:C1"/>
  </mergeCells>
  <pageMargins left="0.5" right="0.5" top="0.75" bottom="0.75" header="0.3" footer="0.3"/>
  <pageSetup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E4" sqref="E4"/>
    </sheetView>
  </sheetViews>
  <sheetFormatPr defaultRowHeight="15" x14ac:dyDescent="0.25"/>
  <cols>
    <col min="1" max="1" width="26.42578125" style="176" customWidth="1"/>
    <col min="2" max="2" width="59.28515625" style="46" customWidth="1"/>
    <col min="3" max="16384" width="9.140625" style="46"/>
  </cols>
  <sheetData>
    <row r="1" spans="1:3" ht="44.25" customHeight="1" thickBot="1" x14ac:dyDescent="0.3">
      <c r="A1" s="347" t="s">
        <v>346</v>
      </c>
      <c r="B1" s="348"/>
    </row>
    <row r="2" spans="1:3" ht="67.5" customHeight="1" thickTop="1" x14ac:dyDescent="0.25">
      <c r="A2" s="349" t="s">
        <v>347</v>
      </c>
      <c r="B2" s="350"/>
      <c r="C2" s="177"/>
    </row>
    <row r="3" spans="1:3" x14ac:dyDescent="0.25">
      <c r="A3" s="199"/>
      <c r="B3" s="199"/>
      <c r="C3" s="177"/>
    </row>
    <row r="4" spans="1:3" s="200" customFormat="1" ht="112.5" customHeight="1" x14ac:dyDescent="0.25">
      <c r="A4" s="351" t="s">
        <v>350</v>
      </c>
      <c r="B4" s="352"/>
    </row>
    <row r="5" spans="1:3" s="200" customFormat="1" ht="105.75" customHeight="1" x14ac:dyDescent="0.25">
      <c r="A5" s="351" t="s">
        <v>351</v>
      </c>
      <c r="B5" s="351"/>
    </row>
    <row r="6" spans="1:3" ht="188.25" customHeight="1" x14ac:dyDescent="0.25">
      <c r="A6" s="353" t="s">
        <v>348</v>
      </c>
      <c r="B6" s="353"/>
    </row>
    <row r="7" spans="1:3" ht="151.5" customHeight="1" x14ac:dyDescent="0.25">
      <c r="A7" s="353" t="s">
        <v>349</v>
      </c>
      <c r="B7" s="353"/>
    </row>
    <row r="8" spans="1:3" ht="137.25" customHeight="1" x14ac:dyDescent="0.25">
      <c r="A8" s="353" t="s">
        <v>352</v>
      </c>
      <c r="B8" s="353"/>
    </row>
    <row r="9" spans="1:3" x14ac:dyDescent="0.25">
      <c r="A9" s="353"/>
      <c r="B9" s="353"/>
    </row>
  </sheetData>
  <mergeCells count="8">
    <mergeCell ref="A1:B1"/>
    <mergeCell ref="A2:B2"/>
    <mergeCell ref="A4:B4"/>
    <mergeCell ref="A9:B9"/>
    <mergeCell ref="A5:B5"/>
    <mergeCell ref="A7:B7"/>
    <mergeCell ref="A8:B8"/>
    <mergeCell ref="A6:B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CD293F9818BEF40989BE9B70C8C143F" ma:contentTypeVersion="0" ma:contentTypeDescription="Create a new document." ma:contentTypeScope="" ma:versionID="9c73df424aae6a2b395e86f923bc3512">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5D14B0-2B60-458E-80A9-26BBFC8111F1}">
  <ds:schemaRefs>
    <ds:schemaRef ds:uri="http://www.w3.org/XML/1998/namespace"/>
    <ds:schemaRef ds:uri="http://purl.org/dc/terms/"/>
    <ds:schemaRef ds:uri="http://purl.org/dc/elements/1.1/"/>
    <ds:schemaRef ds:uri="http://schemas.openxmlformats.org/package/2006/metadata/core-properties"/>
    <ds:schemaRef ds:uri="http://schemas.microsoft.com/office/2006/documentManagement/types"/>
    <ds:schemaRef ds:uri="http://schemas.microsoft.com/office/2006/metadata/propertie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F6AFD863-9BCD-47D0-ADA7-530DF2CAB8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67B603F-BB95-4DAF-84B1-4BFA9668F684}">
  <ds:schemaRefs>
    <ds:schemaRef ds:uri="http://schemas.microsoft.com/office/2006/metadata/longProperties"/>
  </ds:schemaRefs>
</ds:datastoreItem>
</file>

<file path=customXml/itemProps4.xml><?xml version="1.0" encoding="utf-8"?>
<ds:datastoreItem xmlns:ds="http://schemas.openxmlformats.org/officeDocument/2006/customXml" ds:itemID="{CEFE583B-AC92-4DF2-96BB-BA07CF4861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102</vt:i4>
      </vt:variant>
    </vt:vector>
  </HeadingPairs>
  <TitlesOfParts>
    <vt:vector size="113" baseType="lpstr">
      <vt:lpstr>SIA Introduction</vt:lpstr>
      <vt:lpstr>Project Information</vt:lpstr>
      <vt:lpstr>Page 1 Define Requirements</vt:lpstr>
      <vt:lpstr>Page 2 Security Activities</vt:lpstr>
      <vt:lpstr>Page 3 Enhancements</vt:lpstr>
      <vt:lpstr>Page 4 Operational</vt:lpstr>
      <vt:lpstr>Security Family Questionnaire</vt:lpstr>
      <vt:lpstr>Comments</vt:lpstr>
      <vt:lpstr>Note to Preparers</vt:lpstr>
      <vt:lpstr>800-60 Information Types</vt:lpstr>
      <vt:lpstr>Revision History</vt:lpstr>
      <vt:lpstr>Active_Directory</vt:lpstr>
      <vt:lpstr>ATO_Expires</vt:lpstr>
      <vt:lpstr>ATO_More_Than_One</vt:lpstr>
      <vt:lpstr>BE_System</vt:lpstr>
      <vt:lpstr>BE_System_Details</vt:lpstr>
      <vt:lpstr>Both</vt:lpstr>
      <vt:lpstr>Both_P3</vt:lpstr>
      <vt:lpstr>Change_Details</vt:lpstr>
      <vt:lpstr>Cloud_Services</vt:lpstr>
      <vt:lpstr>Config_Change</vt:lpstr>
      <vt:lpstr>Config_Change_Details</vt:lpstr>
      <vt:lpstr>Contract</vt:lpstr>
      <vt:lpstr>Contract_Desc</vt:lpstr>
      <vt:lpstr>Contract_Details</vt:lpstr>
      <vt:lpstr>Control_System</vt:lpstr>
      <vt:lpstr>Control_System_Details</vt:lpstr>
      <vt:lpstr>CPRS</vt:lpstr>
      <vt:lpstr>CPRS_P3</vt:lpstr>
      <vt:lpstr>Critical_Functions</vt:lpstr>
      <vt:lpstr>Data_Type</vt:lpstr>
      <vt:lpstr>Data_Type_Detail</vt:lpstr>
      <vt:lpstr>Development_Effort_Details</vt:lpstr>
      <vt:lpstr>Enh_or_New</vt:lpstr>
      <vt:lpstr>Enhancement</vt:lpstr>
      <vt:lpstr>Existing_App_Name</vt:lpstr>
      <vt:lpstr>Existing_ATO</vt:lpstr>
      <vt:lpstr>Existing_Interconnection_Agreement</vt:lpstr>
      <vt:lpstr>Existing_Other</vt:lpstr>
      <vt:lpstr>Existing_Web_based</vt:lpstr>
      <vt:lpstr>External</vt:lpstr>
      <vt:lpstr>External_P3</vt:lpstr>
      <vt:lpstr>High</vt:lpstr>
      <vt:lpstr>HW_Spec_Changes</vt:lpstr>
      <vt:lpstr>Impact_Controls</vt:lpstr>
      <vt:lpstr>Info_Exchange_Details</vt:lpstr>
      <vt:lpstr>Information_Exchanged</vt:lpstr>
      <vt:lpstr>Information_Type</vt:lpstr>
      <vt:lpstr>Interconnected_Systems</vt:lpstr>
      <vt:lpstr>Interconnection</vt:lpstr>
      <vt:lpstr>Interconnection_Agreement_Details</vt:lpstr>
      <vt:lpstr>Interconnection_Details</vt:lpstr>
      <vt:lpstr>Interconnection_Int_Ext</vt:lpstr>
      <vt:lpstr>Internal</vt:lpstr>
      <vt:lpstr>Internal_P3</vt:lpstr>
      <vt:lpstr>Low</vt:lpstr>
      <vt:lpstr>Managed_Service</vt:lpstr>
      <vt:lpstr>Managed_Service_Details</vt:lpstr>
      <vt:lpstr>Med_Dev_Certificate</vt:lpstr>
      <vt:lpstr>Med_Dev_Details</vt:lpstr>
      <vt:lpstr>Medical_Device</vt:lpstr>
      <vt:lpstr>Medical_Device_Details</vt:lpstr>
      <vt:lpstr>Minor_App</vt:lpstr>
      <vt:lpstr>Minor_Code_Changes</vt:lpstr>
      <vt:lpstr>Moderate</vt:lpstr>
      <vt:lpstr>New_Application</vt:lpstr>
      <vt:lpstr>New_application__system</vt:lpstr>
      <vt:lpstr>New_Interconnection</vt:lpstr>
      <vt:lpstr>New_Interconnection_Agreement</vt:lpstr>
      <vt:lpstr>New_Interconnection_Details</vt:lpstr>
      <vt:lpstr>New_Interconnection_Int_Ext</vt:lpstr>
      <vt:lpstr>New_Threat_Vectors</vt:lpstr>
      <vt:lpstr>New_User_Interface__web_based_or_other</vt:lpstr>
      <vt:lpstr>No</vt:lpstr>
      <vt:lpstr>No_HW_SW_Changes</vt:lpstr>
      <vt:lpstr>No_P2</vt:lpstr>
      <vt:lpstr>No_P3</vt:lpstr>
      <vt:lpstr>Non_sensitive_Data</vt:lpstr>
      <vt:lpstr>Other</vt:lpstr>
      <vt:lpstr>Other_Changes</vt:lpstr>
      <vt:lpstr>Other_P3</vt:lpstr>
      <vt:lpstr>Other_VA_Sensitive_Data</vt:lpstr>
      <vt:lpstr>Parent_Controls</vt:lpstr>
      <vt:lpstr>PHI</vt:lpstr>
      <vt:lpstr>PHI_and_PII</vt:lpstr>
      <vt:lpstr>PII</vt:lpstr>
      <vt:lpstr>'Page 1 Define Requirements'!Print_Area</vt:lpstr>
      <vt:lpstr>'Page 2 Security Activities'!Print_Area</vt:lpstr>
      <vt:lpstr>'Page 3 Enhancements'!Print_Area</vt:lpstr>
      <vt:lpstr>'Page 4 Operational'!Print_Area</vt:lpstr>
      <vt:lpstr>'Project Information'!Print_Area</vt:lpstr>
      <vt:lpstr>'Security Family Questionnaire'!Print_Area</vt:lpstr>
      <vt:lpstr>'SIA Introduction'!Print_Area</vt:lpstr>
      <vt:lpstr>Replace_SW</vt:lpstr>
      <vt:lpstr>SC_Existing_ATO</vt:lpstr>
      <vt:lpstr>Sec_Impact_Details</vt:lpstr>
      <vt:lpstr>Security_Categorization</vt:lpstr>
      <vt:lpstr>Security_Categorization_Detail</vt:lpstr>
      <vt:lpstr>System_Administrator_Interfaces_Only</vt:lpstr>
      <vt:lpstr>System_ATO</vt:lpstr>
      <vt:lpstr>UI_Details</vt:lpstr>
      <vt:lpstr>UI_System</vt:lpstr>
      <vt:lpstr>UI_System_Details</vt:lpstr>
      <vt:lpstr>Unknown</vt:lpstr>
      <vt:lpstr>Unknown_P2</vt:lpstr>
      <vt:lpstr>Unknown_P3</vt:lpstr>
      <vt:lpstr>VistA</vt:lpstr>
      <vt:lpstr>VistA_AA</vt:lpstr>
      <vt:lpstr>VistA_Kernel</vt:lpstr>
      <vt:lpstr>Web_based_application</vt:lpstr>
      <vt:lpstr>Yes</vt:lpstr>
      <vt:lpstr>Yes_P2</vt:lpstr>
      <vt:lpstr>Yes_P3</vt:lpstr>
    </vt:vector>
  </TitlesOfParts>
  <Company>Department of Veterans Affairs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SIA</dc:title>
  <dc:creator>Mayra Acevedo-Negron</dc:creator>
  <cp:lastModifiedBy>Department of Veterans Affairs</cp:lastModifiedBy>
  <cp:lastPrinted>2015-11-13T16:30:25Z</cp:lastPrinted>
  <dcterms:created xsi:type="dcterms:W3CDTF">2011-12-06T17:51:14Z</dcterms:created>
  <dcterms:modified xsi:type="dcterms:W3CDTF">2018-09-05T19:46:41Z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mments">
    <vt:lpwstr>Update</vt:lpwstr>
  </property>
  <property fmtid="{D5CDD505-2E9C-101B-9397-08002B2CF9AE}" pid="4" name="ContentTypeId">
    <vt:lpwstr>0x0101008B53413969CB274298B3BA854E3A21A9</vt:lpwstr>
  </property>
</Properties>
</file>